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3.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drawings/drawing4.xml" ContentType="application/vnd.openxmlformats-officedocument.drawing+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drawings/drawing5.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drawings/drawing6.xml" ContentType="application/vnd.openxmlformats-officedocument.drawing+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7.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drawings/drawing8.xml" ContentType="application/vnd.openxmlformats-officedocument.drawing+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drawings/drawing9.xml" ContentType="application/vnd.openxmlformats-officedocument.drawing+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10.xml" ContentType="application/vnd.openxmlformats-officedocument.drawing+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showInkAnnotation="0" codeName="ThisWorkbook" defaultThemeVersion="124226"/>
  <bookViews>
    <workbookView xWindow="360" yWindow="90" windowWidth="11295" windowHeight="6435" tabRatio="943" firstSheet="2" activeTab="12"/>
  </bookViews>
  <sheets>
    <sheet name="B-Paystubs" sheetId="10" r:id="rId1"/>
    <sheet name="B-Written VOE" sheetId="14" r:id="rId2"/>
    <sheet name="CB-Paystubs" sheetId="23" r:id="rId3"/>
    <sheet name="CB-Written VOE" sheetId="24" r:id="rId4"/>
    <sheet name="Military" sheetId="15" r:id="rId5"/>
    <sheet name="Other Income" sheetId="13" r:id="rId6"/>
    <sheet name="Asset Income" sheetId="37" r:id="rId7"/>
    <sheet name="Residual Inc" sheetId="26" r:id="rId8"/>
    <sheet name="SE FNMA 1084" sheetId="38" r:id="rId9"/>
    <sheet name="SE SAM Method" sheetId="34" r:id="rId10"/>
    <sheet name="Schedule C" sheetId="12" r:id="rId11"/>
    <sheet name="Rental - FNMA 1037" sheetId="39" r:id="rId12"/>
    <sheet name="Rental - FNMA 1038 (single)" sheetId="40" r:id="rId13"/>
    <sheet name="Rental - FNMA 1038 (multiple)" sheetId="43" r:id="rId14"/>
    <sheet name="Rental - FHLMC 92 - I &amp; II" sheetId="41" r:id="rId15"/>
    <sheet name="Rental - FHLMC 92 - III" sheetId="42" r:id="rId16"/>
    <sheet name="Schedule E - Partnerships 1&amp;2" sheetId="21" r:id="rId17"/>
    <sheet name="Schedule E - S-Corps 1&amp;2" sheetId="29" r:id="rId18"/>
    <sheet name="Data_Income" sheetId="30" state="hidden" r:id="rId19"/>
    <sheet name="Res Inc Data" sheetId="27" state="hidden" r:id="rId20"/>
    <sheet name="MCC Credit" sheetId="19" state="hidden" r:id="rId21"/>
    <sheet name="Back-to-Work" sheetId="25" state="hidden" r:id="rId22"/>
  </sheets>
  <definedNames>
    <definedName name="_xlnm._FilterDatabase" localSheetId="19" hidden="1">'Res Inc Data'!$B$58:$N$110</definedName>
    <definedName name="BRANCHOFSERVICE">Data_Income!$C$703:$C$718</definedName>
    <definedName name="FAMILYSIZE">'Residual Inc'!$BV$38</definedName>
    <definedName name="FREQUENCY">Data_Income!$C$48:$C$57</definedName>
    <definedName name="M_DOCTYPES">Data_Income!$C$94:$C$103</definedName>
    <definedName name="M_PAYDOCS">Data_Income!$B$48:$B$57</definedName>
    <definedName name="M_YEARS">Data_Income!$C$27:$C$32</definedName>
    <definedName name="_xlnm.Print_Area" localSheetId="6">'Asset Income'!$B$2:$DB$77</definedName>
    <definedName name="_xlnm.Print_Area" localSheetId="21">'Back-to-Work'!$C$2:$DA$80</definedName>
    <definedName name="_xlnm.Print_Area" localSheetId="0">'B-Paystubs'!$B$2:$DB$53</definedName>
    <definedName name="_xlnm.Print_Area" localSheetId="1">'B-Written VOE'!$B$2:$DB$89</definedName>
    <definedName name="_xlnm.Print_Area" localSheetId="2">'CB-Paystubs'!$B$2:$DB$53</definedName>
    <definedName name="_xlnm.Print_Area" localSheetId="3">'CB-Written VOE'!$B$2:$DB$89</definedName>
    <definedName name="_xlnm.Print_Area" localSheetId="20">'MCC Credit'!$B$3:$CY$40</definedName>
    <definedName name="_xlnm.Print_Area" localSheetId="4">Military!$B$2:$DB$52</definedName>
    <definedName name="_xlnm.Print_Area" localSheetId="5">'Other Income'!$B$2:$DB$43</definedName>
    <definedName name="_xlnm.Print_Area" localSheetId="14">'Rental - FHLMC 92 - I &amp; II'!$B$9:$DB$47</definedName>
    <definedName name="_xlnm.Print_Area" localSheetId="15">'Rental - FHLMC 92 - III'!$B$9:$DB$68</definedName>
    <definedName name="_xlnm.Print_Area" localSheetId="11">'Rental - FNMA 1037'!$B$9:$DB$63</definedName>
    <definedName name="_xlnm.Print_Area" localSheetId="13">'Rental - FNMA 1038 (multiple)'!$B$9:$DB$85</definedName>
    <definedName name="_xlnm.Print_Area" localSheetId="12">'Rental - FNMA 1038 (single)'!$B$9:$DB$67</definedName>
    <definedName name="_xlnm.Print_Area" localSheetId="7">'Residual Inc'!$B$2:$DB$58</definedName>
    <definedName name="_xlnm.Print_Area" localSheetId="10">'Schedule C'!$B$2:$DB$63</definedName>
    <definedName name="_xlnm.Print_Area" localSheetId="16">'Schedule E - Partnerships 1&amp;2'!$B$2:$DB$63</definedName>
    <definedName name="_xlnm.Print_Area" localSheetId="17">'Schedule E - S-Corps 1&amp;2'!$B$2:$DB$61</definedName>
    <definedName name="_xlnm.Print_Area" localSheetId="8">'SE FNMA 1084'!$B$2:$DE$211</definedName>
    <definedName name="_xlnm.Print_Area" localSheetId="9">'SE SAM Method'!$B$2:$DE$237</definedName>
    <definedName name="_xlnm.Print_Titles" localSheetId="1">'B-Written VOE'!$3:$9</definedName>
    <definedName name="_xlnm.Print_Titles" localSheetId="14">'Rental - FHLMC 92 - I &amp; II'!$2:$8</definedName>
    <definedName name="_xlnm.Print_Titles" localSheetId="15">'Rental - FHLMC 92 - III'!$2:$8</definedName>
    <definedName name="_xlnm.Print_Titles" localSheetId="11">'Rental - FNMA 1037'!$2:$8</definedName>
    <definedName name="_xlnm.Print_Titles" localSheetId="13">'Rental - FNMA 1038 (multiple)'!$2:$8</definedName>
    <definedName name="_xlnm.Print_Titles" localSheetId="12">'Rental - FNMA 1038 (single)'!$2:$8</definedName>
    <definedName name="_xlnm.Print_Titles" localSheetId="8">'SE FNMA 1084'!$2:$7</definedName>
    <definedName name="_xlnm.Print_Titles" localSheetId="9">'SE SAM Method'!$3:$8</definedName>
    <definedName name="RESIDUALACTUAL">'Res Inc Data'!$B$38</definedName>
    <definedName name="RESIDUALDIFF">'Res Inc Data'!$B$40</definedName>
    <definedName name="RESIDUALREQUIRED">'Res Inc Data'!$B$37</definedName>
    <definedName name="STATESELECTED">'Res Inc Data'!$B$33</definedName>
    <definedName name="STATESLIST">'Res Inc Data'!$D$59:$D$110</definedName>
    <definedName name="WVOEHEADINGS" localSheetId="6">Data_Income!#REF!</definedName>
    <definedName name="WVOEHEADINGS" localSheetId="14">Data_Income!#REF!</definedName>
    <definedName name="WVOEHEADINGS" localSheetId="15">Data_Income!#REF!</definedName>
    <definedName name="WVOEHEADINGS" localSheetId="11">Data_Income!#REF!</definedName>
    <definedName name="WVOEHEADINGS" localSheetId="13">Data_Income!#REF!</definedName>
    <definedName name="WVOEHEADINGS" localSheetId="12">Data_Income!#REF!</definedName>
    <definedName name="WVOEHEADINGS" localSheetId="8">Data_Income!#REF!</definedName>
    <definedName name="WVOEHEADINGS">Data_Income!#REF!</definedName>
    <definedName name="YEARN">Data_Income!$B$8</definedName>
    <definedName name="YEARP1">Data_Income!$B$10</definedName>
    <definedName name="YEARP2">Data_Income!$B$11</definedName>
    <definedName name="YRCB">Data_Income!$B$13</definedName>
    <definedName name="YRP1B">Data_Income!$B$14</definedName>
    <definedName name="YRP1E">Data_Income!$B$15</definedName>
    <definedName name="YRP2B">Data_Income!$B$16</definedName>
    <definedName name="YRP2E">Data_Income!$B$17</definedName>
  </definedNames>
  <calcPr calcId="145621"/>
</workbook>
</file>

<file path=xl/calcChain.xml><?xml version="1.0" encoding="utf-8"?>
<calcChain xmlns="http://schemas.openxmlformats.org/spreadsheetml/2006/main">
  <c r="D698" i="30" l="1"/>
  <c r="D694" i="30"/>
  <c r="D690" i="30"/>
  <c r="D671" i="30"/>
  <c r="D498" i="30"/>
  <c r="D699" i="30"/>
  <c r="D695" i="30"/>
  <c r="D691" i="30"/>
  <c r="D687" i="30"/>
  <c r="D514" i="30"/>
  <c r="D401" i="30"/>
  <c r="D397" i="30"/>
  <c r="D393" i="30"/>
  <c r="D389" i="30"/>
  <c r="D216" i="30"/>
  <c r="D200" i="30"/>
  <c r="D373" i="30"/>
  <c r="D400" i="30"/>
  <c r="D396" i="30"/>
  <c r="D392" i="30"/>
  <c r="H349" i="30"/>
  <c r="H348" i="30"/>
  <c r="H333" i="30"/>
  <c r="H332" i="30"/>
  <c r="H317" i="30"/>
  <c r="H316" i="30"/>
  <c r="H264" i="30"/>
  <c r="H263" i="30"/>
  <c r="D1214" i="30" l="1"/>
  <c r="F851" i="30" l="1"/>
  <c r="E851" i="30"/>
  <c r="BF164" i="38"/>
  <c r="BF157" i="38"/>
  <c r="BX157" i="38"/>
  <c r="BX150" i="38"/>
  <c r="BX164" i="38"/>
  <c r="BF150" i="38"/>
  <c r="I964" i="30"/>
  <c r="J964" i="30" s="1"/>
  <c r="CP165" i="38" s="1"/>
  <c r="I962" i="30"/>
  <c r="CJ161" i="38" s="1"/>
  <c r="I961" i="30"/>
  <c r="J961" i="30" s="1"/>
  <c r="CP158" i="38" s="1"/>
  <c r="I959" i="30"/>
  <c r="J959" i="30" s="1"/>
  <c r="CP154" i="38" s="1"/>
  <c r="I958" i="30"/>
  <c r="J958" i="30" s="1"/>
  <c r="CP151" i="38" s="1"/>
  <c r="I956" i="30"/>
  <c r="J956" i="30" s="1"/>
  <c r="I955" i="30"/>
  <c r="CJ144" i="38" s="1"/>
  <c r="I954" i="30"/>
  <c r="J954" i="30" s="1"/>
  <c r="I953" i="30"/>
  <c r="J953" i="30" s="1"/>
  <c r="I952" i="30"/>
  <c r="J952" i="30" s="1"/>
  <c r="I951" i="30"/>
  <c r="J951" i="30" s="1"/>
  <c r="H956" i="30"/>
  <c r="BU147" i="38" s="1"/>
  <c r="H955" i="30"/>
  <c r="BU144" i="38" s="1"/>
  <c r="H954" i="30"/>
  <c r="BU141" i="38" s="1"/>
  <c r="H953" i="30"/>
  <c r="BU138" i="38" s="1"/>
  <c r="H952" i="30"/>
  <c r="BU135" i="38" s="1"/>
  <c r="H951" i="30"/>
  <c r="BU132" i="38" s="1"/>
  <c r="F956" i="30"/>
  <c r="BC147" i="38" s="1"/>
  <c r="F955" i="30"/>
  <c r="BC144" i="38" s="1"/>
  <c r="F954" i="30"/>
  <c r="BC141" i="38" s="1"/>
  <c r="F953" i="30"/>
  <c r="BC138" i="38" s="1"/>
  <c r="F952" i="30"/>
  <c r="BC135" i="38" s="1"/>
  <c r="F951" i="30"/>
  <c r="BC132" i="38" s="1"/>
  <c r="F881" i="30"/>
  <c r="E881" i="30"/>
  <c r="F875" i="30"/>
  <c r="E875" i="30"/>
  <c r="F870" i="30"/>
  <c r="E870" i="30"/>
  <c r="F860" i="30"/>
  <c r="E860" i="30"/>
  <c r="F855" i="30"/>
  <c r="E855" i="30"/>
  <c r="F986" i="30"/>
  <c r="E986" i="30"/>
  <c r="F985" i="30"/>
  <c r="E985" i="30"/>
  <c r="F984" i="30"/>
  <c r="E984" i="30"/>
  <c r="F980" i="30"/>
  <c r="F979" i="30"/>
  <c r="F978" i="30"/>
  <c r="E980" i="30"/>
  <c r="E979" i="30"/>
  <c r="E978" i="30"/>
  <c r="F975" i="30"/>
  <c r="E975" i="30"/>
  <c r="F970" i="30"/>
  <c r="F969" i="30"/>
  <c r="F968" i="30"/>
  <c r="F944" i="30"/>
  <c r="E944" i="30"/>
  <c r="F942" i="30"/>
  <c r="E942" i="30"/>
  <c r="F941" i="30"/>
  <c r="E941" i="30"/>
  <c r="F940" i="30"/>
  <c r="E940" i="30"/>
  <c r="F939" i="30"/>
  <c r="E939" i="30"/>
  <c r="F938" i="30"/>
  <c r="E938" i="30"/>
  <c r="F937" i="30"/>
  <c r="E937" i="30"/>
  <c r="F936" i="30"/>
  <c r="E936" i="30"/>
  <c r="F935" i="30"/>
  <c r="E935" i="30"/>
  <c r="F934" i="30"/>
  <c r="E934" i="30"/>
  <c r="F933" i="30"/>
  <c r="E933" i="30"/>
  <c r="F932" i="30"/>
  <c r="E932" i="30"/>
  <c r="F926" i="30"/>
  <c r="E926" i="30"/>
  <c r="F924" i="30"/>
  <c r="E924" i="30"/>
  <c r="F923" i="30"/>
  <c r="E923" i="30"/>
  <c r="F922" i="30"/>
  <c r="E922" i="30"/>
  <c r="F921" i="30"/>
  <c r="E921" i="30"/>
  <c r="F920" i="30"/>
  <c r="E920" i="30"/>
  <c r="F919" i="30"/>
  <c r="E919" i="30"/>
  <c r="F915" i="30"/>
  <c r="E915" i="30"/>
  <c r="F914" i="30"/>
  <c r="E914" i="30"/>
  <c r="F913" i="30"/>
  <c r="E913" i="30"/>
  <c r="F892" i="30"/>
  <c r="E892" i="30"/>
  <c r="E893" i="30"/>
  <c r="F907" i="30"/>
  <c r="E907" i="30"/>
  <c r="F905" i="30"/>
  <c r="E905" i="30"/>
  <c r="F904" i="30"/>
  <c r="E904" i="30"/>
  <c r="F903" i="30"/>
  <c r="E903" i="30"/>
  <c r="F902" i="30"/>
  <c r="E902" i="30"/>
  <c r="F901" i="30"/>
  <c r="E901" i="30"/>
  <c r="F900" i="30"/>
  <c r="E900" i="30"/>
  <c r="F899" i="30"/>
  <c r="E899" i="30"/>
  <c r="F895" i="30"/>
  <c r="E895" i="30"/>
  <c r="F894" i="30"/>
  <c r="E894" i="30"/>
  <c r="F893" i="30"/>
  <c r="F887" i="30"/>
  <c r="E887" i="30"/>
  <c r="F886" i="30"/>
  <c r="E886" i="30"/>
  <c r="F885" i="30"/>
  <c r="E885" i="30"/>
  <c r="F884" i="30"/>
  <c r="E884" i="30"/>
  <c r="F883" i="30"/>
  <c r="E883" i="30"/>
  <c r="F882" i="30"/>
  <c r="E882" i="30"/>
  <c r="F878" i="30"/>
  <c r="E878" i="30"/>
  <c r="F877" i="30"/>
  <c r="E877" i="30"/>
  <c r="F876" i="30"/>
  <c r="E876" i="30"/>
  <c r="F872" i="30"/>
  <c r="E872" i="30"/>
  <c r="F871" i="30"/>
  <c r="E871" i="30"/>
  <c r="F867" i="30"/>
  <c r="E867" i="30"/>
  <c r="F866" i="30"/>
  <c r="E866" i="30"/>
  <c r="F865" i="30"/>
  <c r="E865" i="30"/>
  <c r="F864" i="30"/>
  <c r="E864" i="30"/>
  <c r="F863" i="30"/>
  <c r="E863" i="30"/>
  <c r="F862" i="30"/>
  <c r="E862" i="30"/>
  <c r="F861" i="30"/>
  <c r="E861" i="30"/>
  <c r="F857" i="30"/>
  <c r="E857" i="30"/>
  <c r="F856" i="30"/>
  <c r="E856" i="30"/>
  <c r="F852" i="30"/>
  <c r="F853" i="30" s="1"/>
  <c r="E852" i="30"/>
  <c r="E853" i="30" s="1"/>
  <c r="E987" i="30" l="1"/>
  <c r="BK195" i="38" s="1"/>
  <c r="J962" i="30"/>
  <c r="CP161" i="38" s="1"/>
  <c r="F873" i="30"/>
  <c r="F916" i="30"/>
  <c r="H961" i="30" s="1"/>
  <c r="BU158" i="38" s="1"/>
  <c r="E981" i="30"/>
  <c r="F987" i="30"/>
  <c r="CB195" i="38" s="1"/>
  <c r="F879" i="30"/>
  <c r="F925" i="30"/>
  <c r="CJ165" i="38"/>
  <c r="F943" i="30"/>
  <c r="E916" i="30"/>
  <c r="F961" i="30" s="1"/>
  <c r="BC158" i="38" s="1"/>
  <c r="E943" i="30"/>
  <c r="CJ151" i="38"/>
  <c r="E925" i="30"/>
  <c r="F971" i="30"/>
  <c r="CR176" i="38" s="1"/>
  <c r="F981" i="30"/>
  <c r="E879" i="30"/>
  <c r="E858" i="30"/>
  <c r="CP147" i="38"/>
  <c r="J955" i="30"/>
  <c r="CP144" i="38" s="1"/>
  <c r="CJ154" i="38"/>
  <c r="E868" i="30"/>
  <c r="E888" i="30"/>
  <c r="CP135" i="38"/>
  <c r="CJ158" i="38"/>
  <c r="CP138" i="38"/>
  <c r="CP141" i="38"/>
  <c r="CJ147" i="38"/>
  <c r="CJ141" i="38"/>
  <c r="CJ138" i="38"/>
  <c r="CJ135" i="38"/>
  <c r="CP132" i="38"/>
  <c r="CJ132" i="38"/>
  <c r="F888" i="30"/>
  <c r="E906" i="30"/>
  <c r="E896" i="30"/>
  <c r="F958" i="30" s="1"/>
  <c r="BC151" i="38" s="1"/>
  <c r="F906" i="30"/>
  <c r="F868" i="30"/>
  <c r="F896" i="30"/>
  <c r="H958" i="30" s="1"/>
  <c r="BU151" i="38" s="1"/>
  <c r="F858" i="30"/>
  <c r="E873" i="30"/>
  <c r="CB188" i="38" l="1"/>
  <c r="F990" i="30"/>
  <c r="CB198" i="38" s="1"/>
  <c r="F993" i="30"/>
  <c r="CB201" i="38" s="1"/>
  <c r="BK188" i="38"/>
  <c r="E993" i="30"/>
  <c r="H981" i="30"/>
  <c r="G981" i="30"/>
  <c r="E990" i="30"/>
  <c r="E927" i="30"/>
  <c r="BV103" i="38"/>
  <c r="F908" i="30"/>
  <c r="CR80" i="38"/>
  <c r="E945" i="30"/>
  <c r="BV124" i="38"/>
  <c r="E908" i="30"/>
  <c r="BV80" i="38"/>
  <c r="F945" i="30"/>
  <c r="CR124" i="38"/>
  <c r="F927" i="30"/>
  <c r="CR103" i="38"/>
  <c r="G987" i="30"/>
  <c r="CS195" i="38" s="1"/>
  <c r="J965" i="30"/>
  <c r="CP168" i="38" s="1"/>
  <c r="CS188" i="38"/>
  <c r="G993" i="30" l="1"/>
  <c r="CS201" i="38" s="1"/>
  <c r="BK201" i="38"/>
  <c r="G990" i="30"/>
  <c r="CS198" i="38" s="1"/>
  <c r="BK198" i="38"/>
  <c r="E909" i="30"/>
  <c r="F959" i="30" s="1"/>
  <c r="BC154" i="38" s="1"/>
  <c r="BV83" i="38"/>
  <c r="F928" i="30"/>
  <c r="H962" i="30" s="1"/>
  <c r="BU161" i="38" s="1"/>
  <c r="CR106" i="38"/>
  <c r="E928" i="30"/>
  <c r="F962" i="30" s="1"/>
  <c r="BC161" i="38" s="1"/>
  <c r="BV106" i="38"/>
  <c r="F909" i="30"/>
  <c r="H959" i="30" s="1"/>
  <c r="BU154" i="38" s="1"/>
  <c r="CR83" i="38"/>
  <c r="F946" i="30"/>
  <c r="H964" i="30" s="1"/>
  <c r="BU165" i="38" s="1"/>
  <c r="CR126" i="38"/>
  <c r="E946" i="30"/>
  <c r="F964" i="30" s="1"/>
  <c r="BC165" i="38" s="1"/>
  <c r="BV126" i="38"/>
  <c r="D1420" i="30" l="1"/>
  <c r="D1403" i="30"/>
  <c r="D1386" i="30"/>
  <c r="D1369" i="30"/>
  <c r="D1352" i="30"/>
  <c r="D1335" i="30"/>
  <c r="D1416" i="30"/>
  <c r="C1416" i="30"/>
  <c r="D1414" i="30"/>
  <c r="C1414" i="30"/>
  <c r="D1413" i="30"/>
  <c r="C1413" i="30"/>
  <c r="D1412" i="30"/>
  <c r="C1412" i="30"/>
  <c r="D1411" i="30"/>
  <c r="C1411" i="30"/>
  <c r="D1410" i="30"/>
  <c r="C1410" i="30"/>
  <c r="D1409" i="30"/>
  <c r="C1409" i="30"/>
  <c r="D1408" i="30"/>
  <c r="C1408" i="30"/>
  <c r="D1407" i="30"/>
  <c r="C1407" i="30"/>
  <c r="D1406" i="30"/>
  <c r="C1406" i="30"/>
  <c r="D1399" i="30"/>
  <c r="C1399" i="30"/>
  <c r="D1397" i="30"/>
  <c r="C1397" i="30"/>
  <c r="D1396" i="30"/>
  <c r="C1396" i="30"/>
  <c r="D1395" i="30"/>
  <c r="C1395" i="30"/>
  <c r="D1394" i="30"/>
  <c r="C1394" i="30"/>
  <c r="D1393" i="30"/>
  <c r="C1393" i="30"/>
  <c r="D1392" i="30"/>
  <c r="C1392" i="30"/>
  <c r="D1391" i="30"/>
  <c r="C1391" i="30"/>
  <c r="D1390" i="30"/>
  <c r="C1390" i="30"/>
  <c r="D1389" i="30"/>
  <c r="C1389" i="30"/>
  <c r="D1382" i="30"/>
  <c r="C1382" i="30"/>
  <c r="D1380" i="30"/>
  <c r="C1380" i="30"/>
  <c r="D1379" i="30"/>
  <c r="C1379" i="30"/>
  <c r="D1378" i="30"/>
  <c r="C1378" i="30"/>
  <c r="D1377" i="30"/>
  <c r="C1377" i="30"/>
  <c r="D1376" i="30"/>
  <c r="C1376" i="30"/>
  <c r="D1375" i="30"/>
  <c r="C1375" i="30"/>
  <c r="D1374" i="30"/>
  <c r="C1374" i="30"/>
  <c r="D1373" i="30"/>
  <c r="C1373" i="30"/>
  <c r="D1372" i="30"/>
  <c r="C1372" i="30"/>
  <c r="D1365" i="30"/>
  <c r="C1365" i="30"/>
  <c r="D1363" i="30"/>
  <c r="C1363" i="30"/>
  <c r="D1362" i="30"/>
  <c r="C1362" i="30"/>
  <c r="D1361" i="30"/>
  <c r="C1361" i="30"/>
  <c r="D1360" i="30"/>
  <c r="C1360" i="30"/>
  <c r="D1359" i="30"/>
  <c r="C1359" i="30"/>
  <c r="D1358" i="30"/>
  <c r="C1358" i="30"/>
  <c r="D1357" i="30"/>
  <c r="C1357" i="30"/>
  <c r="D1356" i="30"/>
  <c r="C1356" i="30"/>
  <c r="D1355" i="30"/>
  <c r="C1355" i="30"/>
  <c r="D1348" i="30"/>
  <c r="C1348" i="30"/>
  <c r="D1346" i="30"/>
  <c r="C1346" i="30"/>
  <c r="D1345" i="30"/>
  <c r="C1345" i="30"/>
  <c r="D1344" i="30"/>
  <c r="C1344" i="30"/>
  <c r="D1343" i="30"/>
  <c r="C1343" i="30"/>
  <c r="D1342" i="30"/>
  <c r="C1342" i="30"/>
  <c r="D1341" i="30"/>
  <c r="C1341" i="30"/>
  <c r="D1340" i="30"/>
  <c r="C1340" i="30"/>
  <c r="D1339" i="30"/>
  <c r="C1339" i="30"/>
  <c r="D1338" i="30"/>
  <c r="C1338" i="30"/>
  <c r="D1331" i="30"/>
  <c r="C1331" i="30"/>
  <c r="D1329" i="30"/>
  <c r="C1329" i="30"/>
  <c r="D1328" i="30"/>
  <c r="C1328" i="30"/>
  <c r="D1327" i="30"/>
  <c r="C1327" i="30"/>
  <c r="D1326" i="30"/>
  <c r="C1326" i="30"/>
  <c r="D1325" i="30"/>
  <c r="C1325" i="30"/>
  <c r="D1324" i="30"/>
  <c r="C1324" i="30"/>
  <c r="D1323" i="30"/>
  <c r="C1323" i="30"/>
  <c r="D1322" i="30"/>
  <c r="C1322" i="30"/>
  <c r="D1321" i="30"/>
  <c r="C1321" i="30"/>
  <c r="D1299" i="30"/>
  <c r="CL18" i="41" s="1"/>
  <c r="D1296" i="30"/>
  <c r="C1299" i="30"/>
  <c r="BV18" i="41" s="1"/>
  <c r="C1296" i="30"/>
  <c r="D1275" i="30"/>
  <c r="D1272" i="30"/>
  <c r="D1274" i="30" s="1"/>
  <c r="D1271" i="30"/>
  <c r="D1268" i="30"/>
  <c r="D1264" i="30"/>
  <c r="D1263" i="30"/>
  <c r="C1264" i="30"/>
  <c r="C1263" i="30"/>
  <c r="D1262" i="30"/>
  <c r="C1262" i="30"/>
  <c r="D1261" i="30"/>
  <c r="C1261" i="30"/>
  <c r="D1260" i="30"/>
  <c r="C1260" i="30"/>
  <c r="D1259" i="30"/>
  <c r="C1259" i="30"/>
  <c r="D1258" i="30"/>
  <c r="C1258" i="30"/>
  <c r="D1257" i="30"/>
  <c r="C1257" i="30"/>
  <c r="D1256" i="30"/>
  <c r="D1253" i="30"/>
  <c r="C1256" i="30"/>
  <c r="C1253" i="30"/>
  <c r="D1254" i="30"/>
  <c r="D1266" i="30" s="1"/>
  <c r="CP37" i="43" s="1"/>
  <c r="C1254" i="30"/>
  <c r="C1266" i="30" s="1"/>
  <c r="CD37" i="43" s="1"/>
  <c r="D1246" i="30"/>
  <c r="D1243" i="30"/>
  <c r="D1245" i="30" s="1"/>
  <c r="D1242" i="30"/>
  <c r="D1239" i="30"/>
  <c r="D1235" i="30"/>
  <c r="D1234" i="30"/>
  <c r="C1235" i="30"/>
  <c r="C1234" i="30"/>
  <c r="D1233" i="30"/>
  <c r="C1233" i="30"/>
  <c r="D1232" i="30"/>
  <c r="C1232" i="30"/>
  <c r="D1231" i="30"/>
  <c r="C1231" i="30"/>
  <c r="D1230" i="30"/>
  <c r="C1230" i="30"/>
  <c r="D1229" i="30"/>
  <c r="C1229" i="30"/>
  <c r="D1228" i="30"/>
  <c r="C1228" i="30"/>
  <c r="D1227" i="30"/>
  <c r="BR23" i="43" s="1"/>
  <c r="D1224" i="30"/>
  <c r="C1227" i="30"/>
  <c r="BF23" i="43" s="1"/>
  <c r="C1224" i="30"/>
  <c r="D1225" i="30"/>
  <c r="D1237" i="30" s="1"/>
  <c r="BR37" i="43" s="1"/>
  <c r="C1225" i="30"/>
  <c r="C1237" i="30" s="1"/>
  <c r="BF37" i="43" s="1"/>
  <c r="D1210" i="30"/>
  <c r="D1206" i="30"/>
  <c r="D1205" i="30"/>
  <c r="C1206" i="30"/>
  <c r="C1205" i="30"/>
  <c r="D1204" i="30"/>
  <c r="C1204" i="30"/>
  <c r="D1203" i="30"/>
  <c r="C1203" i="30"/>
  <c r="D1202" i="30"/>
  <c r="C1202" i="30"/>
  <c r="D1201" i="30"/>
  <c r="C1201" i="30"/>
  <c r="D1200" i="30"/>
  <c r="C1200" i="30"/>
  <c r="D1199" i="30"/>
  <c r="C1199" i="30"/>
  <c r="D1196" i="30"/>
  <c r="D1208" i="30" s="1"/>
  <c r="AT37" i="43" s="1"/>
  <c r="C1196" i="30"/>
  <c r="C1208" i="30" s="1"/>
  <c r="AH37" i="43" s="1"/>
  <c r="D1213" i="30"/>
  <c r="D1198" i="30"/>
  <c r="AT23" i="43" s="1"/>
  <c r="D1195" i="30"/>
  <c r="C1198" i="30"/>
  <c r="AH23" i="43" s="1"/>
  <c r="C1195" i="30"/>
  <c r="D1217" i="30"/>
  <c r="D1216" i="30"/>
  <c r="BR50" i="43" s="1"/>
  <c r="D1147" i="30"/>
  <c r="D1146" i="30"/>
  <c r="D1175" i="30"/>
  <c r="D1174" i="30"/>
  <c r="C1175" i="30"/>
  <c r="C1174" i="30"/>
  <c r="CL18" i="40"/>
  <c r="BV18" i="40"/>
  <c r="D1167" i="30"/>
  <c r="C1167" i="30"/>
  <c r="C1147" i="30"/>
  <c r="C1146" i="30"/>
  <c r="D1350" i="30" l="1"/>
  <c r="C1415" i="30"/>
  <c r="CD35" i="42" s="1"/>
  <c r="D1384" i="30"/>
  <c r="D1418" i="30"/>
  <c r="D1333" i="30"/>
  <c r="D1364" i="30"/>
  <c r="CP20" i="42" s="1"/>
  <c r="D1401" i="30"/>
  <c r="C1347" i="30"/>
  <c r="BF20" i="42" s="1"/>
  <c r="D1415" i="30"/>
  <c r="CP35" i="42" s="1"/>
  <c r="D1398" i="30"/>
  <c r="BR35" i="42" s="1"/>
  <c r="C1398" i="30"/>
  <c r="BF35" i="42" s="1"/>
  <c r="C1381" i="30"/>
  <c r="D1381" i="30"/>
  <c r="AT35" i="42" s="1"/>
  <c r="D1367" i="30"/>
  <c r="C1364" i="30"/>
  <c r="CD20" i="42" s="1"/>
  <c r="D1347" i="30"/>
  <c r="BR20" i="42" s="1"/>
  <c r="C1330" i="30"/>
  <c r="AH20" i="42" s="1"/>
  <c r="D1330" i="30"/>
  <c r="AT20" i="42" s="1"/>
  <c r="D1276" i="30"/>
  <c r="CP53" i="43" s="1"/>
  <c r="D1247" i="30"/>
  <c r="CD53" i="43" s="1"/>
  <c r="C1265" i="30"/>
  <c r="CD36" i="43" s="1"/>
  <c r="D1265" i="30"/>
  <c r="CP36" i="43" s="1"/>
  <c r="CP50" i="43"/>
  <c r="CD50" i="43"/>
  <c r="D1236" i="30"/>
  <c r="BR36" i="43" s="1"/>
  <c r="C1236" i="30"/>
  <c r="BF36" i="43" s="1"/>
  <c r="D1218" i="30"/>
  <c r="BR53" i="43" s="1"/>
  <c r="D1207" i="30"/>
  <c r="AT36" i="43" s="1"/>
  <c r="C1207" i="30"/>
  <c r="AH36" i="43" s="1"/>
  <c r="D1267" i="30" l="1"/>
  <c r="D1400" i="30"/>
  <c r="D1402" i="30" s="1"/>
  <c r="D1417" i="30"/>
  <c r="D1419" i="30" s="1"/>
  <c r="D1383" i="30"/>
  <c r="D1385" i="30" s="1"/>
  <c r="AH35" i="42"/>
  <c r="D1366" i="30"/>
  <c r="D1368" i="30" s="1"/>
  <c r="D1349" i="30"/>
  <c r="D1351" i="30" s="1"/>
  <c r="BI54" i="42" s="1"/>
  <c r="D1332" i="30"/>
  <c r="D1334" i="30" s="1"/>
  <c r="BI53" i="42" s="1"/>
  <c r="D1238" i="30"/>
  <c r="D1209" i="30"/>
  <c r="CA7" i="42"/>
  <c r="O7" i="42"/>
  <c r="D1269" i="30" l="1"/>
  <c r="D1278" i="30" s="1"/>
  <c r="CD39" i="43"/>
  <c r="BF38" i="42"/>
  <c r="D1404" i="30"/>
  <c r="CM57" i="42" s="1"/>
  <c r="BI57" i="42"/>
  <c r="CD23" i="42"/>
  <c r="BI55" i="42"/>
  <c r="D1370" i="30"/>
  <c r="CM55" i="42" s="1"/>
  <c r="CD38" i="42"/>
  <c r="BI58" i="42"/>
  <c r="D1421" i="30"/>
  <c r="CM58" i="42" s="1"/>
  <c r="AH38" i="42"/>
  <c r="BI56" i="42"/>
  <c r="D1387" i="30"/>
  <c r="CM56" i="42" s="1"/>
  <c r="BF23" i="42"/>
  <c r="D1353" i="30"/>
  <c r="CM54" i="42" s="1"/>
  <c r="AH23" i="42"/>
  <c r="D1336" i="30"/>
  <c r="D1240" i="30"/>
  <c r="BF39" i="43"/>
  <c r="D1211" i="30"/>
  <c r="AH39" i="43"/>
  <c r="CA7" i="43"/>
  <c r="O7" i="43"/>
  <c r="D1279" i="30" l="1"/>
  <c r="CD43" i="43"/>
  <c r="D1423" i="30"/>
  <c r="CM59" i="42" s="1"/>
  <c r="CM53" i="42"/>
  <c r="D1250" i="30"/>
  <c r="D1249" i="30"/>
  <c r="D1221" i="30"/>
  <c r="D1220" i="30"/>
  <c r="BF43" i="43"/>
  <c r="AH43" i="43"/>
  <c r="D1297" i="30"/>
  <c r="C1297" i="30"/>
  <c r="D1307" i="30"/>
  <c r="D1306" i="30"/>
  <c r="D1305" i="30"/>
  <c r="D1304" i="30"/>
  <c r="D1303" i="30"/>
  <c r="C1307" i="30"/>
  <c r="C1306" i="30"/>
  <c r="C1305" i="30"/>
  <c r="C1304" i="30"/>
  <c r="C1303" i="30"/>
  <c r="D1302" i="30"/>
  <c r="C1302" i="30"/>
  <c r="D1301" i="30"/>
  <c r="C1301" i="30"/>
  <c r="D1300" i="30"/>
  <c r="C1300" i="30"/>
  <c r="C1293" i="30"/>
  <c r="C1294" i="30" s="1"/>
  <c r="C1317" i="30" s="1"/>
  <c r="C38" i="41" s="1"/>
  <c r="D1187" i="30"/>
  <c r="D1184" i="30"/>
  <c r="D1186" i="30" s="1"/>
  <c r="D1183" i="30"/>
  <c r="D1179" i="30"/>
  <c r="D1283" i="30" l="1"/>
  <c r="CL56" i="43" s="1"/>
  <c r="D1284" i="30"/>
  <c r="CL59" i="43" s="1"/>
  <c r="D1310" i="30"/>
  <c r="D1311" i="30" s="1"/>
  <c r="CL35" i="41" s="1"/>
  <c r="D1188" i="30"/>
  <c r="D1308" i="30"/>
  <c r="CL32" i="41" s="1"/>
  <c r="C1308" i="30"/>
  <c r="CL40" i="40"/>
  <c r="D1173" i="30"/>
  <c r="C1173" i="30"/>
  <c r="D1172" i="30"/>
  <c r="C1172" i="30"/>
  <c r="D1171" i="30"/>
  <c r="C1171" i="30"/>
  <c r="D1170" i="30"/>
  <c r="C1170" i="30"/>
  <c r="D1169" i="30"/>
  <c r="C1169" i="30"/>
  <c r="D1168" i="30"/>
  <c r="C1168" i="30"/>
  <c r="D1164" i="30"/>
  <c r="C1164" i="30"/>
  <c r="D1136" i="30"/>
  <c r="C1136" i="30"/>
  <c r="D1165" i="30"/>
  <c r="D1177" i="30" s="1"/>
  <c r="C1165" i="30"/>
  <c r="C1177" i="30" s="1"/>
  <c r="D1153" i="30"/>
  <c r="D1160" i="30"/>
  <c r="D1154" i="30"/>
  <c r="D1156" i="30" s="1"/>
  <c r="CL38" i="39" s="1"/>
  <c r="CL34" i="41" l="1"/>
  <c r="CL42" i="40"/>
  <c r="BV32" i="41"/>
  <c r="D1309" i="30"/>
  <c r="CL33" i="41" s="1"/>
  <c r="D1176" i="30"/>
  <c r="C1176" i="30"/>
  <c r="C1181" i="30"/>
  <c r="BV30" i="40"/>
  <c r="D1178" i="30"/>
  <c r="CL30" i="40"/>
  <c r="CL29" i="40" l="1"/>
  <c r="BV29" i="40"/>
  <c r="C33" i="40"/>
  <c r="CL31" i="40"/>
  <c r="D1180" i="30"/>
  <c r="D1145" i="30"/>
  <c r="C1145" i="30"/>
  <c r="D1144" i="30"/>
  <c r="C1144" i="30"/>
  <c r="D1143" i="30"/>
  <c r="C1143" i="30"/>
  <c r="D1142" i="30"/>
  <c r="C1142" i="30"/>
  <c r="D1141" i="30"/>
  <c r="C1141" i="30"/>
  <c r="D1140" i="30"/>
  <c r="C1140" i="30"/>
  <c r="D1139" i="30"/>
  <c r="C1139" i="30"/>
  <c r="D1137" i="30"/>
  <c r="D1149" i="30" s="1"/>
  <c r="CL30" i="39" s="1"/>
  <c r="C1137" i="30"/>
  <c r="C1149" i="30" s="1"/>
  <c r="BV30" i="39" s="1"/>
  <c r="D1191" i="30" l="1"/>
  <c r="CL33" i="40"/>
  <c r="D1190" i="30"/>
  <c r="D1150" i="30"/>
  <c r="C1151" i="30"/>
  <c r="C31" i="39" s="1"/>
  <c r="C1148" i="30"/>
  <c r="BV29" i="39" s="1"/>
  <c r="D1148" i="30"/>
  <c r="CL29" i="39" s="1"/>
  <c r="CA7" i="41"/>
  <c r="O7" i="41"/>
  <c r="CL45" i="40" l="1"/>
  <c r="CL48" i="40"/>
  <c r="D1159" i="30"/>
  <c r="CL43" i="39" s="1"/>
  <c r="BV31" i="39"/>
  <c r="BV18" i="39"/>
  <c r="CL18" i="39"/>
  <c r="CA7" i="40" l="1"/>
  <c r="O7" i="40"/>
  <c r="CA7" i="39" l="1"/>
  <c r="O7" i="39"/>
  <c r="CR172" i="38" l="1"/>
  <c r="F967" i="30" s="1"/>
  <c r="F972" i="30" s="1"/>
  <c r="BX131" i="38"/>
  <c r="H948" i="30" s="1"/>
  <c r="BF131" i="38"/>
  <c r="F948" i="30" s="1"/>
  <c r="CB6" i="38"/>
  <c r="O6" i="38"/>
  <c r="F973" i="30" l="1"/>
  <c r="CR178" i="38" s="1"/>
  <c r="CR177" i="38"/>
  <c r="E1085" i="30" l="1"/>
  <c r="E1084" i="30"/>
  <c r="F1631" i="30" l="1"/>
  <c r="F1632" i="30" s="1"/>
  <c r="G1632" i="30"/>
  <c r="G1631" i="30"/>
  <c r="H1631" i="30" l="1"/>
  <c r="CL59" i="37" s="1"/>
  <c r="AY60" i="37"/>
  <c r="H1633" i="30"/>
  <c r="CL54" i="37"/>
  <c r="H1626" i="30" s="1"/>
  <c r="D1441" i="30" l="1"/>
  <c r="D1439" i="30"/>
  <c r="D1438" i="30"/>
  <c r="D1437" i="30"/>
  <c r="D1436" i="30"/>
  <c r="D1435" i="30"/>
  <c r="D1434" i="30"/>
  <c r="D1440" i="30" l="1"/>
  <c r="D1442" i="30" s="1"/>
  <c r="H1620" i="30"/>
  <c r="H1612" i="30"/>
  <c r="H1604" i="30"/>
  <c r="H1592" i="30"/>
  <c r="H1588" i="30"/>
  <c r="H1587" i="30"/>
  <c r="H1586" i="30"/>
  <c r="H1585" i="30"/>
  <c r="H1583" i="30"/>
  <c r="H1582" i="30"/>
  <c r="H1581" i="30"/>
  <c r="H1580" i="30"/>
  <c r="C1588" i="30"/>
  <c r="C1587" i="30"/>
  <c r="C1586" i="30"/>
  <c r="C1585" i="30"/>
  <c r="C1583" i="30"/>
  <c r="C1582" i="30"/>
  <c r="C1581" i="30"/>
  <c r="C1580" i="30"/>
  <c r="G1539" i="30"/>
  <c r="G1537" i="30"/>
  <c r="G1536" i="30"/>
  <c r="G1533" i="30"/>
  <c r="G1531" i="30"/>
  <c r="F1533" i="30"/>
  <c r="F1532" i="30"/>
  <c r="F1531" i="30"/>
  <c r="H1571" i="30"/>
  <c r="H1563" i="30"/>
  <c r="H1543" i="30"/>
  <c r="H1567" i="30" s="1"/>
  <c r="H1555" i="30"/>
  <c r="F1539" i="30"/>
  <c r="H1539" i="30" s="1"/>
  <c r="F1538" i="30"/>
  <c r="H1538" i="30" s="1"/>
  <c r="F1537" i="30"/>
  <c r="F1536" i="30"/>
  <c r="H1589" i="30" l="1"/>
  <c r="H1584" i="30"/>
  <c r="H1616" i="30"/>
  <c r="H1537" i="30"/>
  <c r="CL17" i="37" s="1"/>
  <c r="H1536" i="30"/>
  <c r="CL16" i="37" s="1"/>
  <c r="O7" i="37"/>
  <c r="CL19" i="37"/>
  <c r="C1539" i="30"/>
  <c r="C1538" i="30"/>
  <c r="C1537" i="30"/>
  <c r="C1536" i="30"/>
  <c r="C1533" i="30"/>
  <c r="C1532" i="30"/>
  <c r="C1531" i="30"/>
  <c r="H1597" i="30" l="1"/>
  <c r="H1594" i="30"/>
  <c r="H1593" i="30" s="1"/>
  <c r="H1600" i="30" s="1"/>
  <c r="H1607" i="30"/>
  <c r="H1591" i="30"/>
  <c r="H1635" i="30" s="1"/>
  <c r="H1599" i="30"/>
  <c r="H1596" i="30"/>
  <c r="H1532" i="30"/>
  <c r="H1533" i="30"/>
  <c r="CL15" i="37" s="1"/>
  <c r="CL18" i="37"/>
  <c r="H1540" i="30"/>
  <c r="H1545" i="30" s="1"/>
  <c r="H1531" i="30"/>
  <c r="G1530" i="30"/>
  <c r="F1530" i="30"/>
  <c r="C1530" i="30"/>
  <c r="H1634" i="30" l="1"/>
  <c r="H1625" i="30"/>
  <c r="CL53" i="37" s="1"/>
  <c r="H1608" i="30"/>
  <c r="H1609" i="30" s="1"/>
  <c r="H1610" i="30" s="1"/>
  <c r="H1601" i="30"/>
  <c r="H1615" i="30"/>
  <c r="C1617" i="30"/>
  <c r="H1544" i="30"/>
  <c r="H1551" i="30" s="1"/>
  <c r="H1530" i="30"/>
  <c r="CL13" i="37"/>
  <c r="CL14" i="37"/>
  <c r="H1558" i="30"/>
  <c r="O7" i="13"/>
  <c r="H1617" i="30" l="1"/>
  <c r="H1627" i="30"/>
  <c r="CL55" i="37" s="1"/>
  <c r="H1602" i="30"/>
  <c r="C1627" i="30" s="1"/>
  <c r="CL43" i="37"/>
  <c r="H1611" i="30"/>
  <c r="H1534" i="30"/>
  <c r="CL12" i="37"/>
  <c r="CE7" i="37"/>
  <c r="H1613" i="30" l="1"/>
  <c r="H1622" i="30" s="1"/>
  <c r="CL63" i="37"/>
  <c r="H1628" i="30"/>
  <c r="H1618" i="30"/>
  <c r="H1619" i="30" s="1"/>
  <c r="H1603" i="30"/>
  <c r="C57" i="37"/>
  <c r="CL45" i="37"/>
  <c r="H1547" i="30"/>
  <c r="H1559" i="30"/>
  <c r="H1548" i="30"/>
  <c r="H1550" i="30"/>
  <c r="H1542" i="30"/>
  <c r="I1580" i="30"/>
  <c r="BQ50" i="29"/>
  <c r="BH50" i="29"/>
  <c r="CM25" i="21"/>
  <c r="D1523" i="30"/>
  <c r="C1523" i="30"/>
  <c r="D1521" i="30"/>
  <c r="C1521" i="30"/>
  <c r="D1517" i="30"/>
  <c r="C1517" i="30"/>
  <c r="D1515" i="30"/>
  <c r="C1515" i="30"/>
  <c r="D1514" i="30"/>
  <c r="C1514" i="30"/>
  <c r="D1513" i="30"/>
  <c r="C1513" i="30"/>
  <c r="D1512" i="30"/>
  <c r="C1512" i="30"/>
  <c r="D1511" i="30"/>
  <c r="C1511" i="30"/>
  <c r="D1510" i="30"/>
  <c r="C1510" i="30"/>
  <c r="D1507" i="30"/>
  <c r="C1507" i="30"/>
  <c r="D1506" i="30"/>
  <c r="C1506" i="30"/>
  <c r="D1505" i="30"/>
  <c r="C1505" i="30"/>
  <c r="D1504" i="30"/>
  <c r="C1504" i="30"/>
  <c r="D1498" i="30"/>
  <c r="C1498" i="30"/>
  <c r="D1496" i="30"/>
  <c r="C1496" i="30"/>
  <c r="D1467" i="30"/>
  <c r="D1465" i="30"/>
  <c r="D1464" i="30"/>
  <c r="D1463" i="30"/>
  <c r="D1462" i="30"/>
  <c r="D1461" i="30"/>
  <c r="D1460" i="30"/>
  <c r="D1492" i="30"/>
  <c r="C1492" i="30"/>
  <c r="D1490" i="30"/>
  <c r="C1490" i="30"/>
  <c r="D1489" i="30"/>
  <c r="C1489" i="30"/>
  <c r="D1488" i="30"/>
  <c r="C1488" i="30"/>
  <c r="D1487" i="30"/>
  <c r="C1487" i="30"/>
  <c r="D1486" i="30"/>
  <c r="C1486" i="30"/>
  <c r="D1482" i="30"/>
  <c r="D1481" i="30"/>
  <c r="D1480" i="30"/>
  <c r="C1482" i="30"/>
  <c r="C1481" i="30"/>
  <c r="C1480" i="30"/>
  <c r="D1485" i="30"/>
  <c r="C1485" i="30"/>
  <c r="D1479" i="30"/>
  <c r="C1479" i="30"/>
  <c r="BH26" i="29"/>
  <c r="BQ26" i="29"/>
  <c r="D1473" i="30"/>
  <c r="C1473" i="30"/>
  <c r="D1471" i="30"/>
  <c r="C1471" i="30"/>
  <c r="C1467" i="30"/>
  <c r="C1465" i="30"/>
  <c r="C1464" i="30"/>
  <c r="C1463" i="30"/>
  <c r="C1462" i="30"/>
  <c r="C1461" i="30"/>
  <c r="C1460" i="30"/>
  <c r="D1459" i="30"/>
  <c r="C1459" i="30"/>
  <c r="D1456" i="30"/>
  <c r="C1456" i="30"/>
  <c r="D1455" i="30"/>
  <c r="C1455" i="30"/>
  <c r="D1454" i="30"/>
  <c r="C1454" i="30"/>
  <c r="D1453" i="30"/>
  <c r="C1453" i="30"/>
  <c r="D1447" i="30"/>
  <c r="C1447" i="30"/>
  <c r="C1445" i="30"/>
  <c r="C1441" i="30"/>
  <c r="C1439" i="30"/>
  <c r="C1438" i="30"/>
  <c r="C1437" i="30"/>
  <c r="C1436" i="30"/>
  <c r="C1435" i="30"/>
  <c r="C1434" i="30"/>
  <c r="D1430" i="30"/>
  <c r="D1429" i="30"/>
  <c r="D1428" i="30"/>
  <c r="C1428" i="30"/>
  <c r="C1430" i="30"/>
  <c r="C1429" i="30"/>
  <c r="C1427" i="30"/>
  <c r="D1427" i="30"/>
  <c r="D1433" i="30"/>
  <c r="C1433" i="30"/>
  <c r="CL50" i="37" l="1"/>
  <c r="H1605" i="30"/>
  <c r="H1621" i="30" s="1"/>
  <c r="H1629" i="30"/>
  <c r="CL57" i="37" s="1"/>
  <c r="CL56" i="37"/>
  <c r="CL47" i="37"/>
  <c r="CL46" i="37"/>
  <c r="H1560" i="30"/>
  <c r="H1566" i="30"/>
  <c r="H1568" i="30" s="1"/>
  <c r="C1568" i="30"/>
  <c r="C22" i="37" s="1"/>
  <c r="H1552" i="30"/>
  <c r="H1553" i="30" s="1"/>
  <c r="C1474" i="30"/>
  <c r="BX53" i="21" s="1"/>
  <c r="C1448" i="30"/>
  <c r="BX28" i="21" s="1"/>
  <c r="C1499" i="30"/>
  <c r="BX27" i="29" s="1"/>
  <c r="C1522" i="30"/>
  <c r="C1525" i="30" s="1"/>
  <c r="BX52" i="29" s="1"/>
  <c r="C1524" i="30"/>
  <c r="BX51" i="29" s="1"/>
  <c r="D1483" i="30"/>
  <c r="CM15" i="29" s="1"/>
  <c r="D1491" i="30"/>
  <c r="C1491" i="30"/>
  <c r="C1483" i="30"/>
  <c r="BX15" i="29" s="1"/>
  <c r="C1516" i="30"/>
  <c r="D1466" i="30"/>
  <c r="C1497" i="30"/>
  <c r="D1508" i="30"/>
  <c r="CM39" i="29" s="1"/>
  <c r="C1431" i="30"/>
  <c r="BX15" i="21" s="1"/>
  <c r="D1431" i="30"/>
  <c r="C1440" i="30"/>
  <c r="C1508" i="30"/>
  <c r="BX39" i="29" s="1"/>
  <c r="D1516" i="30"/>
  <c r="C1466" i="30"/>
  <c r="C1457" i="30"/>
  <c r="C1472" i="30"/>
  <c r="D1457" i="30"/>
  <c r="H1636" i="30" l="1"/>
  <c r="CL64" i="37" s="1"/>
  <c r="CL62" i="37"/>
  <c r="CM15" i="21"/>
  <c r="D1443" i="30"/>
  <c r="H1561" i="30"/>
  <c r="CL20" i="37"/>
  <c r="CL22" i="37"/>
  <c r="C1493" i="30"/>
  <c r="BX22" i="29"/>
  <c r="D1493" i="30"/>
  <c r="CM22" i="29"/>
  <c r="D1518" i="30"/>
  <c r="CM48" i="29" s="1"/>
  <c r="CM46" i="29"/>
  <c r="C1518" i="30"/>
  <c r="BX48" i="29" s="1"/>
  <c r="BX46" i="29"/>
  <c r="C1500" i="30"/>
  <c r="BX28" i="29" s="1"/>
  <c r="BX26" i="29"/>
  <c r="BX50" i="29"/>
  <c r="C1475" i="30"/>
  <c r="BX54" i="21" s="1"/>
  <c r="BX52" i="21"/>
  <c r="BX40" i="21"/>
  <c r="C1468" i="30"/>
  <c r="BX50" i="21" s="1"/>
  <c r="BX48" i="21"/>
  <c r="CM40" i="21"/>
  <c r="D1468" i="30"/>
  <c r="CM50" i="21" s="1"/>
  <c r="CM48" i="21"/>
  <c r="C1442" i="30"/>
  <c r="BX23" i="21"/>
  <c r="H1623" i="30" l="1"/>
  <c r="CL51" i="37" s="1"/>
  <c r="CL49" i="37"/>
  <c r="D1445" i="30"/>
  <c r="C1446" i="30" s="1"/>
  <c r="CM26" i="21"/>
  <c r="H1569" i="30"/>
  <c r="CL23" i="37" s="1"/>
  <c r="H1562" i="30"/>
  <c r="H1554" i="30"/>
  <c r="H1556" i="30" s="1"/>
  <c r="H1572" i="30" s="1"/>
  <c r="D1519" i="30"/>
  <c r="CM49" i="29" s="1"/>
  <c r="C1519" i="30"/>
  <c r="BX49" i="29" s="1"/>
  <c r="D1494" i="30"/>
  <c r="CM25" i="29" s="1"/>
  <c r="CM24" i="29"/>
  <c r="C1494" i="30"/>
  <c r="BX25" i="29" s="1"/>
  <c r="BX24" i="29"/>
  <c r="D1469" i="30"/>
  <c r="CM51" i="21" s="1"/>
  <c r="C1469" i="30"/>
  <c r="BX51" i="21" s="1"/>
  <c r="BX25" i="21"/>
  <c r="C1443" i="30"/>
  <c r="BX26" i="21" s="1"/>
  <c r="H1641" i="30" l="1"/>
  <c r="H1570" i="30"/>
  <c r="CL24" i="37" s="1"/>
  <c r="BX27" i="21"/>
  <c r="C1449" i="30"/>
  <c r="BX29" i="21" s="1"/>
  <c r="H1564" i="30"/>
  <c r="H1573" i="30" s="1"/>
  <c r="H1642" i="30" s="1"/>
  <c r="D427" i="30"/>
  <c r="AK18" i="23" s="1"/>
  <c r="D129" i="30"/>
  <c r="AK18" i="10" s="1"/>
  <c r="H1643" i="30" l="1"/>
  <c r="CL69" i="37"/>
  <c r="CL27" i="37"/>
  <c r="CL70" i="37"/>
  <c r="H1574" i="30"/>
  <c r="CL26" i="37"/>
  <c r="BQ52" i="21"/>
  <c r="BH52" i="21"/>
  <c r="BQ27" i="21"/>
  <c r="BH27" i="21"/>
  <c r="C49" i="29"/>
  <c r="C25" i="29"/>
  <c r="C51" i="21"/>
  <c r="C26" i="21"/>
  <c r="CL28" i="37" l="1"/>
  <c r="CL71" i="37"/>
  <c r="B33" i="27"/>
  <c r="B32" i="27"/>
  <c r="B35" i="27" s="1"/>
  <c r="B6" i="27" l="1"/>
  <c r="B16" i="27"/>
  <c r="CB7" i="34" l="1"/>
  <c r="D1013" i="30"/>
  <c r="C1013" i="30"/>
  <c r="D998" i="30"/>
  <c r="C998" i="30"/>
  <c r="CE7" i="14" l="1"/>
  <c r="CE7" i="23"/>
  <c r="CE7" i="24" s="1"/>
  <c r="B11" i="27" l="1"/>
  <c r="B12" i="27" s="1"/>
  <c r="CH14" i="26" s="1"/>
  <c r="B10" i="27"/>
  <c r="B9" i="27"/>
  <c r="B22" i="27"/>
  <c r="B21" i="27"/>
  <c r="B19" i="27"/>
  <c r="B15" i="27"/>
  <c r="B17" i="27" s="1"/>
  <c r="B25" i="27" s="1"/>
  <c r="CH21" i="26" l="1"/>
  <c r="B20" i="27"/>
  <c r="CH26" i="26" s="1"/>
  <c r="B13" i="27"/>
  <c r="CH15" i="26" l="1"/>
  <c r="B23" i="27"/>
  <c r="D674" i="30"/>
  <c r="D501" i="30"/>
  <c r="D376" i="30"/>
  <c r="D203" i="30"/>
  <c r="B26" i="27" l="1"/>
  <c r="B38" i="27"/>
  <c r="CH29" i="26"/>
  <c r="B43" i="27" l="1"/>
  <c r="C48" i="29"/>
  <c r="C39" i="29"/>
  <c r="C24" i="29"/>
  <c r="C15" i="29"/>
  <c r="C50" i="21"/>
  <c r="C40" i="21"/>
  <c r="C25" i="21"/>
  <c r="C15" i="21"/>
  <c r="BR14" i="14" l="1"/>
  <c r="D237" i="30" s="1"/>
  <c r="BR14" i="15"/>
  <c r="D737" i="30" s="1"/>
  <c r="BR14" i="24"/>
  <c r="D535" i="30" s="1"/>
  <c r="BR14" i="10"/>
  <c r="D124" i="30" s="1"/>
  <c r="BR14" i="23"/>
  <c r="D422" i="30" s="1"/>
  <c r="F1085" i="30" l="1"/>
  <c r="F1084" i="30"/>
  <c r="BF151" i="34"/>
  <c r="BX151" i="34"/>
  <c r="D734" i="30" l="1"/>
  <c r="D419" i="30"/>
  <c r="D121" i="30"/>
  <c r="F1083" i="30" l="1"/>
  <c r="F1079" i="30"/>
  <c r="F1078" i="30"/>
  <c r="F1077" i="30"/>
  <c r="E1083" i="30"/>
  <c r="E1079" i="30"/>
  <c r="E1078" i="30"/>
  <c r="E1077" i="30"/>
  <c r="E1069" i="30"/>
  <c r="E1068" i="30"/>
  <c r="E1067" i="30"/>
  <c r="F1074" i="30"/>
  <c r="E1074" i="30"/>
  <c r="F1086" i="30" l="1"/>
  <c r="CB221" i="34" s="1"/>
  <c r="F1080" i="30"/>
  <c r="CB214" i="34" s="1"/>
  <c r="E1086" i="30"/>
  <c r="E1070" i="30"/>
  <c r="CR203" i="34" s="1"/>
  <c r="E1080" i="30"/>
  <c r="D1046" i="30"/>
  <c r="C1046" i="30"/>
  <c r="D1045" i="30"/>
  <c r="C1045" i="30"/>
  <c r="D1041" i="30"/>
  <c r="D1040" i="30"/>
  <c r="CR122" i="34" s="1"/>
  <c r="C1041" i="30"/>
  <c r="C1040" i="30"/>
  <c r="D1037" i="30"/>
  <c r="CR112" i="34" s="1"/>
  <c r="C1037" i="30"/>
  <c r="E1061" i="30" s="1"/>
  <c r="D1032" i="30"/>
  <c r="C1032" i="30"/>
  <c r="D1033" i="30"/>
  <c r="C1033" i="30"/>
  <c r="D1029" i="30"/>
  <c r="CR88" i="34" s="1"/>
  <c r="C1029" i="30"/>
  <c r="BV88" i="34" s="1"/>
  <c r="H1063" i="30"/>
  <c r="H1062" i="30"/>
  <c r="H1061" i="30"/>
  <c r="H1060" i="30"/>
  <c r="H1059" i="30"/>
  <c r="H1058" i="30"/>
  <c r="H1057" i="30"/>
  <c r="H1056" i="30"/>
  <c r="H1055" i="30"/>
  <c r="H1054" i="30"/>
  <c r="H1053" i="30"/>
  <c r="H1052" i="30"/>
  <c r="H1051" i="30"/>
  <c r="H1050" i="30"/>
  <c r="D1024" i="30"/>
  <c r="C1024" i="30"/>
  <c r="D1022" i="30"/>
  <c r="CR66" i="34" s="1"/>
  <c r="C1022" i="30"/>
  <c r="BV66" i="34" s="1"/>
  <c r="D1020" i="30"/>
  <c r="CR60" i="34" s="1"/>
  <c r="C1020" i="30"/>
  <c r="BV60" i="34" s="1"/>
  <c r="D1018" i="30"/>
  <c r="CR56" i="34" s="1"/>
  <c r="C1018" i="30"/>
  <c r="BV56" i="34" s="1"/>
  <c r="D1002" i="30"/>
  <c r="CR26" i="34" s="1"/>
  <c r="D1010" i="30"/>
  <c r="CR39" i="34" s="1"/>
  <c r="C1010" i="30"/>
  <c r="BV39" i="34" s="1"/>
  <c r="C1002" i="30"/>
  <c r="BV26" i="34" s="1"/>
  <c r="C1000" i="30"/>
  <c r="E1050" i="30" s="1"/>
  <c r="BC152" i="34" s="1"/>
  <c r="D1005" i="30"/>
  <c r="C1005" i="30"/>
  <c r="D1000" i="30"/>
  <c r="G1050" i="30" s="1"/>
  <c r="BU152" i="34" s="1"/>
  <c r="G1058" i="30" l="1"/>
  <c r="CR76" i="34"/>
  <c r="E1058" i="30"/>
  <c r="BC176" i="34" s="1"/>
  <c r="BV76" i="34"/>
  <c r="CJ193" i="34"/>
  <c r="CJ189" i="34"/>
  <c r="CJ186" i="34"/>
  <c r="I1061" i="30"/>
  <c r="CJ183" i="34"/>
  <c r="CJ180" i="34"/>
  <c r="CJ176" i="34"/>
  <c r="I1058" i="30"/>
  <c r="CJ173" i="34"/>
  <c r="CJ170" i="34"/>
  <c r="CJ167" i="34"/>
  <c r="CJ164" i="34"/>
  <c r="CJ161" i="34"/>
  <c r="CJ158" i="34"/>
  <c r="CJ155" i="34"/>
  <c r="CJ152" i="34"/>
  <c r="I1050" i="30"/>
  <c r="C1014" i="30"/>
  <c r="BV49" i="34" s="1"/>
  <c r="C1006" i="30"/>
  <c r="BV32" i="34" s="1"/>
  <c r="D1014" i="30"/>
  <c r="CR49" i="34" s="1"/>
  <c r="D1006" i="30"/>
  <c r="CR32" i="34" s="1"/>
  <c r="BK221" i="34"/>
  <c r="G1086" i="30"/>
  <c r="CS221" i="34" s="1"/>
  <c r="G1080" i="30"/>
  <c r="CS214" i="34" s="1"/>
  <c r="F1090" i="30"/>
  <c r="CB227" i="34" s="1"/>
  <c r="F1088" i="30"/>
  <c r="CB224" i="34" s="1"/>
  <c r="E1090" i="30"/>
  <c r="E1088" i="30"/>
  <c r="BK214" i="34"/>
  <c r="C1042" i="30"/>
  <c r="E1062" i="30" s="1"/>
  <c r="I1062" i="30" s="1"/>
  <c r="D1034" i="30"/>
  <c r="CR101" i="34" s="1"/>
  <c r="D1047" i="30"/>
  <c r="G1063" i="30" s="1"/>
  <c r="C1047" i="30"/>
  <c r="BV147" i="34" s="1"/>
  <c r="D1042" i="30"/>
  <c r="CR124" i="34" s="1"/>
  <c r="BV112" i="34"/>
  <c r="BV122" i="34"/>
  <c r="G1056" i="30"/>
  <c r="E1059" i="30"/>
  <c r="I1059" i="30" s="1"/>
  <c r="G1053" i="30"/>
  <c r="G1057" i="30"/>
  <c r="G1061" i="30"/>
  <c r="G1051" i="30"/>
  <c r="G1055" i="30"/>
  <c r="G1059" i="30"/>
  <c r="E1055" i="30"/>
  <c r="BC167" i="34" s="1"/>
  <c r="BV99" i="34"/>
  <c r="E1056" i="30"/>
  <c r="BC170" i="34" s="1"/>
  <c r="C1034" i="30"/>
  <c r="CR99" i="34"/>
  <c r="E1051" i="30"/>
  <c r="BC155" i="34" s="1"/>
  <c r="E1053" i="30"/>
  <c r="BC161" i="34" s="1"/>
  <c r="E1057" i="30"/>
  <c r="BC173" i="34" s="1"/>
  <c r="I1057" i="30" l="1"/>
  <c r="I1056" i="30"/>
  <c r="I1055" i="30"/>
  <c r="I1053" i="30"/>
  <c r="I1051" i="30"/>
  <c r="G1088" i="30"/>
  <c r="CS224" i="34" s="1"/>
  <c r="G1090" i="30"/>
  <c r="CS227" i="34" s="1"/>
  <c r="BK227" i="34"/>
  <c r="BK224" i="34"/>
  <c r="BV124" i="34"/>
  <c r="G1060" i="30"/>
  <c r="CR147" i="34"/>
  <c r="G1062" i="30"/>
  <c r="E1063" i="30"/>
  <c r="I1063" i="30" s="1"/>
  <c r="BV101" i="34"/>
  <c r="E1060" i="30"/>
  <c r="I1060" i="30" s="1"/>
  <c r="CP152" i="34"/>
  <c r="C1007" i="30"/>
  <c r="D1007" i="30"/>
  <c r="CR33" i="34" l="1"/>
  <c r="D1008" i="30" s="1"/>
  <c r="G1052" i="30" s="1"/>
  <c r="D1015" i="30"/>
  <c r="CR50" i="34" s="1"/>
  <c r="D1016" i="30" s="1"/>
  <c r="BV33" i="34"/>
  <c r="C1008" i="30" s="1"/>
  <c r="C1015" i="30"/>
  <c r="BV50" i="34" s="1"/>
  <c r="C1016" i="30" s="1"/>
  <c r="AZ20" i="24"/>
  <c r="AZ19" i="24"/>
  <c r="AZ18" i="24"/>
  <c r="AK14" i="24"/>
  <c r="D532" i="30" s="1"/>
  <c r="D586" i="30" s="1"/>
  <c r="D587" i="30" s="1"/>
  <c r="V14" i="24"/>
  <c r="AZ18" i="14"/>
  <c r="AZ20" i="14"/>
  <c r="AZ19" i="14"/>
  <c r="AK14" i="14"/>
  <c r="D234" i="30" s="1"/>
  <c r="D288" i="30" s="1"/>
  <c r="D289" i="30" s="1"/>
  <c r="V14" i="14"/>
  <c r="D540" i="30" l="1"/>
  <c r="AK18" i="24" s="1"/>
  <c r="D242" i="30"/>
  <c r="AK18" i="14" s="1"/>
  <c r="G1054" i="30"/>
  <c r="BU164" i="34" s="1"/>
  <c r="CR52" i="34"/>
  <c r="E1054" i="30"/>
  <c r="I1054" i="30" s="1"/>
  <c r="CP164" i="34" s="1"/>
  <c r="BV52" i="34"/>
  <c r="BV34" i="34"/>
  <c r="E1052" i="30"/>
  <c r="CR34" i="34"/>
  <c r="BC164" i="34" l="1"/>
  <c r="BC158" i="34"/>
  <c r="I1052" i="30"/>
  <c r="A697" i="30"/>
  <c r="A693" i="30"/>
  <c r="A689" i="30"/>
  <c r="D665" i="30"/>
  <c r="A611" i="30"/>
  <c r="A627" i="30"/>
  <c r="A643" i="30"/>
  <c r="E640" i="30"/>
  <c r="F640" i="30" s="1"/>
  <c r="E639" i="30"/>
  <c r="F639" i="30" s="1"/>
  <c r="E638" i="30"/>
  <c r="F638" i="30" s="1"/>
  <c r="A634" i="30"/>
  <c r="E624" i="30"/>
  <c r="F624" i="30" s="1"/>
  <c r="E623" i="30"/>
  <c r="F623" i="30" s="1"/>
  <c r="E622" i="30"/>
  <c r="F622" i="30" s="1"/>
  <c r="A618" i="30"/>
  <c r="E608" i="30"/>
  <c r="F608" i="30" s="1"/>
  <c r="E607" i="30"/>
  <c r="F607" i="30" s="1"/>
  <c r="E606" i="30"/>
  <c r="F606" i="30" s="1"/>
  <c r="A602" i="30"/>
  <c r="E553" i="30"/>
  <c r="E552" i="30"/>
  <c r="D553" i="30"/>
  <c r="D552" i="30"/>
  <c r="C553" i="30"/>
  <c r="C552" i="30"/>
  <c r="E546" i="30"/>
  <c r="F546" i="30" s="1"/>
  <c r="E545" i="30"/>
  <c r="F545" i="30" s="1"/>
  <c r="E544" i="30"/>
  <c r="A636" i="30"/>
  <c r="A663" i="30" s="1"/>
  <c r="A620" i="30"/>
  <c r="A604" i="30"/>
  <c r="D534" i="30"/>
  <c r="D531" i="30"/>
  <c r="A648" i="30"/>
  <c r="A632" i="30"/>
  <c r="A616" i="30"/>
  <c r="F573" i="30"/>
  <c r="D529" i="30"/>
  <c r="C529" i="30"/>
  <c r="B529" i="30"/>
  <c r="A529" i="30"/>
  <c r="D528" i="30"/>
  <c r="C528" i="30"/>
  <c r="B528" i="30"/>
  <c r="A528" i="30"/>
  <c r="D527" i="30"/>
  <c r="B527" i="30"/>
  <c r="A527" i="30"/>
  <c r="D526" i="30"/>
  <c r="C526" i="30"/>
  <c r="B526" i="30"/>
  <c r="A526" i="30"/>
  <c r="D525" i="30"/>
  <c r="C525" i="30"/>
  <c r="B525" i="30"/>
  <c r="A525" i="30"/>
  <c r="D524" i="30"/>
  <c r="B524" i="30"/>
  <c r="A524" i="30"/>
  <c r="D523" i="30"/>
  <c r="C523" i="30"/>
  <c r="B523" i="30"/>
  <c r="A523" i="30"/>
  <c r="D522" i="30"/>
  <c r="C522" i="30"/>
  <c r="B522" i="30"/>
  <c r="A522" i="30"/>
  <c r="D521" i="30"/>
  <c r="C521" i="30"/>
  <c r="B521" i="30"/>
  <c r="A521" i="30"/>
  <c r="F467" i="30"/>
  <c r="F553" i="30" l="1"/>
  <c r="BL51" i="24" s="1"/>
  <c r="G553" i="30"/>
  <c r="G552" i="30"/>
  <c r="F544" i="30"/>
  <c r="I547" i="30" s="1"/>
  <c r="H547" i="30"/>
  <c r="D580" i="30" s="1"/>
  <c r="F552" i="30"/>
  <c r="BL50" i="24" s="1"/>
  <c r="D588" i="30"/>
  <c r="D589" i="30"/>
  <c r="BR12" i="24" s="1"/>
  <c r="D537" i="30"/>
  <c r="H545" i="30"/>
  <c r="I607" i="30"/>
  <c r="H607" i="30"/>
  <c r="M623" i="30"/>
  <c r="I623" i="30"/>
  <c r="H623" i="30"/>
  <c r="I639" i="30"/>
  <c r="H639" i="30"/>
  <c r="H546" i="30"/>
  <c r="I608" i="30"/>
  <c r="H608" i="30"/>
  <c r="I624" i="30"/>
  <c r="H624" i="30"/>
  <c r="I640" i="30"/>
  <c r="H640" i="30"/>
  <c r="D533" i="30"/>
  <c r="D536" i="30"/>
  <c r="H544" i="30"/>
  <c r="I606" i="30"/>
  <c r="H606" i="30"/>
  <c r="I622" i="30"/>
  <c r="H622" i="30"/>
  <c r="I638" i="30"/>
  <c r="H638" i="30"/>
  <c r="D683" i="30"/>
  <c r="G69" i="24" s="1"/>
  <c r="E554" i="30"/>
  <c r="D573" i="30"/>
  <c r="D576" i="30" s="1"/>
  <c r="D599" i="30"/>
  <c r="E609" i="30"/>
  <c r="E641" i="30"/>
  <c r="D578" i="30"/>
  <c r="F652" i="30"/>
  <c r="H609" i="30"/>
  <c r="A660" i="30"/>
  <c r="A659" i="30"/>
  <c r="E625" i="30"/>
  <c r="M622" i="30"/>
  <c r="M624" i="30"/>
  <c r="H625" i="30"/>
  <c r="E547" i="30"/>
  <c r="M544" i="30"/>
  <c r="M545" i="30"/>
  <c r="M546" i="30"/>
  <c r="A657" i="30"/>
  <c r="A656" i="30"/>
  <c r="M606" i="30"/>
  <c r="M607" i="30"/>
  <c r="M608" i="30"/>
  <c r="M638" i="30"/>
  <c r="M639" i="30"/>
  <c r="M640" i="30"/>
  <c r="H641" i="30"/>
  <c r="A662" i="30"/>
  <c r="D577" i="30" l="1"/>
  <c r="F554" i="30"/>
  <c r="J638" i="30"/>
  <c r="J622" i="30"/>
  <c r="J640" i="30"/>
  <c r="J639" i="30"/>
  <c r="J608" i="30"/>
  <c r="J624" i="30"/>
  <c r="BR20" i="24"/>
  <c r="I546" i="30"/>
  <c r="J546" i="30" s="1"/>
  <c r="J606" i="30"/>
  <c r="BR18" i="24"/>
  <c r="I544" i="30"/>
  <c r="J544" i="30" s="1"/>
  <c r="J623" i="30"/>
  <c r="J607" i="30"/>
  <c r="BR19" i="24"/>
  <c r="I545" i="30"/>
  <c r="J545" i="30" s="1"/>
  <c r="BR36" i="24"/>
  <c r="BR35" i="24"/>
  <c r="BR28" i="24"/>
  <c r="BR26" i="24"/>
  <c r="I609" i="30"/>
  <c r="F609" i="30"/>
  <c r="G547" i="30"/>
  <c r="CJ14" i="24"/>
  <c r="D598" i="30"/>
  <c r="D600" i="30" s="1"/>
  <c r="E529" i="30"/>
  <c r="E524" i="30"/>
  <c r="E523" i="30"/>
  <c r="E521" i="30"/>
  <c r="E525" i="30"/>
  <c r="E527" i="30"/>
  <c r="E528" i="30"/>
  <c r="F625" i="30"/>
  <c r="I625" i="30"/>
  <c r="D678" i="30"/>
  <c r="D679" i="30"/>
  <c r="D677" i="30"/>
  <c r="F547" i="30"/>
  <c r="J547" i="30"/>
  <c r="D574" i="30"/>
  <c r="I641" i="30"/>
  <c r="F641" i="30"/>
  <c r="G554" i="30" l="1"/>
  <c r="BR43" i="24"/>
  <c r="BR44" i="24"/>
  <c r="BR42" i="24"/>
  <c r="BR34" i="24"/>
  <c r="BR27" i="24"/>
  <c r="J641" i="30"/>
  <c r="G80" i="24" s="1"/>
  <c r="F663" i="30"/>
  <c r="J625" i="30"/>
  <c r="G77" i="24" s="1"/>
  <c r="F660" i="30"/>
  <c r="J609" i="30"/>
  <c r="G74" i="24" s="1"/>
  <c r="F657" i="30"/>
  <c r="G609" i="30"/>
  <c r="G625" i="30"/>
  <c r="G641" i="30"/>
  <c r="D652" i="30"/>
  <c r="D675" i="30" s="1"/>
  <c r="CJ21" i="24"/>
  <c r="E526" i="30"/>
  <c r="E522" i="30"/>
  <c r="D676" i="30" l="1"/>
  <c r="D673" i="30" s="1"/>
  <c r="D660" i="30"/>
  <c r="CJ60" i="24" s="1"/>
  <c r="CJ37" i="24"/>
  <c r="D657" i="30"/>
  <c r="CJ29" i="24"/>
  <c r="G71" i="24"/>
  <c r="D663" i="30"/>
  <c r="CJ61" i="24" s="1"/>
  <c r="CJ45" i="24"/>
  <c r="CJ56" i="24"/>
  <c r="G76" i="24" l="1"/>
  <c r="CJ59" i="24"/>
  <c r="G73" i="24"/>
  <c r="G79" i="24"/>
  <c r="A338" i="30"/>
  <c r="A365" i="30" s="1"/>
  <c r="A322" i="30"/>
  <c r="A361" i="30" s="1"/>
  <c r="E342" i="30"/>
  <c r="F342" i="30" s="1"/>
  <c r="E341" i="30"/>
  <c r="F341" i="30" s="1"/>
  <c r="E340" i="30"/>
  <c r="F340" i="30" s="1"/>
  <c r="A345" i="30"/>
  <c r="A336" i="30"/>
  <c r="A350" i="30"/>
  <c r="E326" i="30"/>
  <c r="F326" i="30" s="1"/>
  <c r="E325" i="30"/>
  <c r="F325" i="30" s="1"/>
  <c r="E324" i="30"/>
  <c r="F324" i="30" s="1"/>
  <c r="A329" i="30"/>
  <c r="A320" i="30"/>
  <c r="A334" i="30"/>
  <c r="A304" i="30"/>
  <c r="A313" i="30"/>
  <c r="A306" i="30"/>
  <c r="A358" i="30" s="1"/>
  <c r="I325" i="30" l="1"/>
  <c r="H325" i="30"/>
  <c r="I326" i="30"/>
  <c r="H326" i="30"/>
  <c r="I340" i="30"/>
  <c r="H340" i="30"/>
  <c r="I341" i="30"/>
  <c r="H341" i="30"/>
  <c r="I324" i="30"/>
  <c r="H324" i="30"/>
  <c r="I342" i="30"/>
  <c r="H342" i="30"/>
  <c r="D681" i="30"/>
  <c r="G68" i="24" s="1"/>
  <c r="A364" i="30"/>
  <c r="A359" i="30"/>
  <c r="A362" i="30"/>
  <c r="M340" i="30"/>
  <c r="M341" i="30"/>
  <c r="M342" i="30"/>
  <c r="H343" i="30"/>
  <c r="E343" i="30"/>
  <c r="J341" i="30" l="1"/>
  <c r="J324" i="30"/>
  <c r="J325" i="30"/>
  <c r="J340" i="30"/>
  <c r="J326" i="30"/>
  <c r="J342" i="30"/>
  <c r="BR44" i="14"/>
  <c r="F343" i="30"/>
  <c r="G343" i="30" s="1"/>
  <c r="I343" i="30"/>
  <c r="BR43" i="14" l="1"/>
  <c r="BR42" i="14"/>
  <c r="J343" i="30"/>
  <c r="F365" i="30"/>
  <c r="CJ45" i="14" l="1"/>
  <c r="G80" i="14"/>
  <c r="D365" i="30"/>
  <c r="A318" i="30"/>
  <c r="F275" i="30"/>
  <c r="F169" i="30"/>
  <c r="CR199" i="34"/>
  <c r="F1049" i="30"/>
  <c r="D1049" i="30"/>
  <c r="P7" i="34"/>
  <c r="E1066" i="30" l="1"/>
  <c r="E1071" i="30"/>
  <c r="CR204" i="34" s="1"/>
  <c r="CB27" i="23"/>
  <c r="H440" i="30" s="1"/>
  <c r="CB26" i="23"/>
  <c r="H439" i="30" s="1"/>
  <c r="CB26" i="10"/>
  <c r="E440" i="30"/>
  <c r="E439" i="30"/>
  <c r="E1072" i="30" l="1"/>
  <c r="CR205" i="34" s="1"/>
  <c r="H441" i="30"/>
  <c r="E441" i="30"/>
  <c r="D801" i="30" l="1"/>
  <c r="D803" i="30" s="1"/>
  <c r="BC24" i="15" s="1"/>
  <c r="D367" i="30" l="1"/>
  <c r="CB51" i="14" l="1"/>
  <c r="CB50" i="14"/>
  <c r="CB27" i="10"/>
  <c r="C835" i="30" l="1"/>
  <c r="C834" i="30"/>
  <c r="B835" i="30"/>
  <c r="B834" i="30"/>
  <c r="C829" i="30"/>
  <c r="C830" i="30" s="1"/>
  <c r="C831" i="30" s="1"/>
  <c r="AK18" i="15" l="1"/>
  <c r="C1126" i="30" l="1"/>
  <c r="C50" i="12" s="1"/>
  <c r="D1115" i="30"/>
  <c r="D1117" i="30" s="1"/>
  <c r="C1115" i="30"/>
  <c r="C1117" i="30" s="1"/>
  <c r="D1116" i="30"/>
  <c r="C1116" i="30"/>
  <c r="D1095" i="30"/>
  <c r="C1095" i="30"/>
  <c r="D1094" i="30"/>
  <c r="D1096" i="30" s="1"/>
  <c r="D1099" i="30"/>
  <c r="C1094" i="30"/>
  <c r="C1096" i="30" s="1"/>
  <c r="C1099" i="30"/>
  <c r="D1122" i="30"/>
  <c r="C1122" i="30"/>
  <c r="D1124" i="30"/>
  <c r="C1124" i="30"/>
  <c r="D1103" i="30"/>
  <c r="C1103" i="30"/>
  <c r="D1129" i="30" l="1"/>
  <c r="C1131" i="30"/>
  <c r="C1129" i="30"/>
  <c r="C1130" i="30"/>
  <c r="C1105" i="30"/>
  <c r="C25" i="12" s="1"/>
  <c r="C1097" i="30"/>
  <c r="BV21" i="12" s="1"/>
  <c r="BV24" i="12" s="1"/>
  <c r="D1097" i="30"/>
  <c r="CL21" i="12" s="1"/>
  <c r="CL24" i="12" s="1"/>
  <c r="C1118" i="30"/>
  <c r="BV46" i="12" s="1"/>
  <c r="BV49" i="12" s="1"/>
  <c r="D1118" i="30"/>
  <c r="CL46" i="12" s="1"/>
  <c r="CL49" i="12" s="1"/>
  <c r="C1125" i="30"/>
  <c r="C1104" i="30"/>
  <c r="C1123" i="30"/>
  <c r="BV50" i="12" s="1"/>
  <c r="C1127" i="30" l="1"/>
  <c r="BV52" i="12" s="1"/>
  <c r="BV26" i="12"/>
  <c r="C1132" i="30"/>
  <c r="C54" i="12" s="1"/>
  <c r="BV51" i="12"/>
  <c r="D809" i="30" l="1"/>
  <c r="CM27" i="15" s="1"/>
  <c r="D808" i="30"/>
  <c r="CJ39" i="15" s="1"/>
  <c r="CJ40" i="15" l="1"/>
  <c r="AN27" i="15"/>
  <c r="CL29" i="13" l="1"/>
  <c r="CL28" i="13"/>
  <c r="CL27" i="13"/>
  <c r="CL26" i="13"/>
  <c r="CL25" i="13"/>
  <c r="CL17" i="13"/>
  <c r="CL16" i="13"/>
  <c r="CL15" i="13"/>
  <c r="CL14" i="13"/>
  <c r="CL13" i="13"/>
  <c r="S23" i="13"/>
  <c r="S11" i="13"/>
  <c r="CL30" i="13" l="1"/>
  <c r="CL18" i="13"/>
  <c r="D811" i="30"/>
  <c r="E790" i="30"/>
  <c r="E789" i="30"/>
  <c r="D790" i="30"/>
  <c r="D789" i="30"/>
  <c r="C790" i="30"/>
  <c r="C789" i="30"/>
  <c r="E746" i="30"/>
  <c r="F746" i="30" s="1"/>
  <c r="E745" i="30"/>
  <c r="F745" i="30" s="1"/>
  <c r="E744" i="30"/>
  <c r="F744" i="30" s="1"/>
  <c r="D736" i="30"/>
  <c r="D733" i="30"/>
  <c r="D731" i="30"/>
  <c r="C731" i="30"/>
  <c r="B731" i="30"/>
  <c r="A731" i="30"/>
  <c r="D730" i="30"/>
  <c r="C730" i="30"/>
  <c r="B730" i="30"/>
  <c r="A730" i="30"/>
  <c r="D729" i="30"/>
  <c r="B729" i="30"/>
  <c r="A729" i="30"/>
  <c r="D728" i="30"/>
  <c r="C728" i="30"/>
  <c r="B728" i="30"/>
  <c r="A728" i="30"/>
  <c r="D727" i="30"/>
  <c r="C727" i="30"/>
  <c r="B727" i="30"/>
  <c r="A727" i="30"/>
  <c r="D726" i="30"/>
  <c r="B726" i="30"/>
  <c r="A726" i="30"/>
  <c r="D725" i="30"/>
  <c r="C725" i="30"/>
  <c r="B725" i="30"/>
  <c r="A725" i="30"/>
  <c r="D724" i="30"/>
  <c r="C724" i="30"/>
  <c r="B724" i="30"/>
  <c r="A724" i="30"/>
  <c r="D723" i="30"/>
  <c r="C723" i="30"/>
  <c r="B723" i="30"/>
  <c r="A723" i="30"/>
  <c r="D449" i="30"/>
  <c r="D440" i="30"/>
  <c r="D439" i="30"/>
  <c r="C440" i="30"/>
  <c r="C439" i="30"/>
  <c r="E433" i="30"/>
  <c r="F433" i="30" s="1"/>
  <c r="E432" i="30"/>
  <c r="F432" i="30" s="1"/>
  <c r="E431" i="30"/>
  <c r="D421" i="30"/>
  <c r="G789" i="30" l="1"/>
  <c r="F440" i="30"/>
  <c r="G440" i="30"/>
  <c r="K440" i="30" s="1"/>
  <c r="F439" i="30"/>
  <c r="G439" i="30"/>
  <c r="K439" i="30" s="1"/>
  <c r="H434" i="30"/>
  <c r="F790" i="30"/>
  <c r="G790" i="30" s="1"/>
  <c r="F431" i="30"/>
  <c r="I434" i="30" s="1"/>
  <c r="F789" i="30"/>
  <c r="D765" i="30"/>
  <c r="D763" i="30"/>
  <c r="D766" i="30" s="1"/>
  <c r="BR12" i="15" s="1"/>
  <c r="D739" i="30"/>
  <c r="D480" i="30"/>
  <c r="D424" i="30"/>
  <c r="D482" i="30"/>
  <c r="H432" i="30"/>
  <c r="D472" i="30"/>
  <c r="H433" i="30"/>
  <c r="I744" i="30"/>
  <c r="H744" i="30"/>
  <c r="I745" i="30"/>
  <c r="H745" i="30"/>
  <c r="H431" i="30"/>
  <c r="I746" i="30"/>
  <c r="H746" i="30"/>
  <c r="E414" i="30"/>
  <c r="E408" i="30"/>
  <c r="E412" i="30"/>
  <c r="E410" i="30"/>
  <c r="E415" i="30"/>
  <c r="E409" i="30"/>
  <c r="E413" i="30"/>
  <c r="E411" i="30"/>
  <c r="E416" i="30"/>
  <c r="D493" i="30"/>
  <c r="D467" i="30"/>
  <c r="D470" i="30" s="1"/>
  <c r="M746" i="30"/>
  <c r="M745" i="30"/>
  <c r="M744" i="30"/>
  <c r="G434" i="30"/>
  <c r="D738" i="30"/>
  <c r="D753" i="30"/>
  <c r="D735" i="30"/>
  <c r="E791" i="30"/>
  <c r="E747" i="30"/>
  <c r="D755" i="30"/>
  <c r="F441" i="30" l="1"/>
  <c r="D471" i="30"/>
  <c r="D483" i="30"/>
  <c r="BR12" i="23" s="1"/>
  <c r="D481" i="30"/>
  <c r="D764" i="30"/>
  <c r="CJ14" i="15"/>
  <c r="J744" i="30"/>
  <c r="J745" i="30"/>
  <c r="J746" i="30"/>
  <c r="BR18" i="23"/>
  <c r="I431" i="30"/>
  <c r="J431" i="30" s="1"/>
  <c r="BR20" i="23"/>
  <c r="I433" i="30"/>
  <c r="J433" i="30" s="1"/>
  <c r="BR19" i="23"/>
  <c r="I432" i="30"/>
  <c r="J432" i="30" s="1"/>
  <c r="G441" i="30"/>
  <c r="K441" i="30" s="1"/>
  <c r="D448" i="30" s="1"/>
  <c r="H747" i="30"/>
  <c r="D757" i="30" s="1"/>
  <c r="D474" i="30"/>
  <c r="D418" i="30" l="1"/>
  <c r="B5" i="30"/>
  <c r="B7" i="30" s="1"/>
  <c r="B6" i="30"/>
  <c r="C22" i="30"/>
  <c r="C23" i="30"/>
  <c r="B10" i="30"/>
  <c r="B11" i="30"/>
  <c r="B12" i="30"/>
  <c r="B13" i="30" s="1"/>
  <c r="B14" i="30"/>
  <c r="B15" i="30"/>
  <c r="B16" i="30"/>
  <c r="B17" i="30"/>
  <c r="F52" i="30"/>
  <c r="C524" i="30" s="1"/>
  <c r="F55" i="30"/>
  <c r="C527" i="30" s="1"/>
  <c r="C62" i="30"/>
  <c r="D62" i="30" s="1"/>
  <c r="A65" i="30"/>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B65" i="30"/>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E64" i="30" s="1"/>
  <c r="E65" i="30" s="1"/>
  <c r="E66" i="30" s="1"/>
  <c r="E67" i="30" s="1"/>
  <c r="E68" i="30" s="1"/>
  <c r="E69" i="30" s="1"/>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H64" i="30" s="1"/>
  <c r="H65" i="30" s="1"/>
  <c r="H66" i="30" s="1"/>
  <c r="H67" i="30" s="1"/>
  <c r="H68" i="30" s="1"/>
  <c r="H69" i="30" s="1"/>
  <c r="H70" i="30" s="1"/>
  <c r="H71" i="30" s="1"/>
  <c r="H72" i="30" s="1"/>
  <c r="H73" i="30" s="1"/>
  <c r="H74" i="30" s="1"/>
  <c r="H75" i="30" s="1"/>
  <c r="H76" i="30" s="1"/>
  <c r="H77" i="30" s="1"/>
  <c r="H78" i="30" s="1"/>
  <c r="H79" i="30" s="1"/>
  <c r="H80" i="30" s="1"/>
  <c r="H81" i="30" s="1"/>
  <c r="H82" i="30" s="1"/>
  <c r="H83" i="30" s="1"/>
  <c r="H84" i="30" s="1"/>
  <c r="H85" i="30" s="1"/>
  <c r="H86" i="30" s="1"/>
  <c r="H87" i="30" s="1"/>
  <c r="H88" i="30" s="1"/>
  <c r="H89" i="30" s="1"/>
  <c r="A110" i="30"/>
  <c r="B110" i="30"/>
  <c r="C110" i="30"/>
  <c r="D110" i="30"/>
  <c r="A111" i="30"/>
  <c r="B111" i="30"/>
  <c r="C111" i="30"/>
  <c r="D111" i="30"/>
  <c r="A112" i="30"/>
  <c r="B112" i="30"/>
  <c r="C112" i="30"/>
  <c r="D112" i="30"/>
  <c r="A113" i="30"/>
  <c r="B113" i="30"/>
  <c r="D113" i="30"/>
  <c r="A114" i="30"/>
  <c r="B114" i="30"/>
  <c r="C114" i="30"/>
  <c r="D114" i="30"/>
  <c r="A115" i="30"/>
  <c r="B115" i="30"/>
  <c r="C115" i="30"/>
  <c r="D115" i="30"/>
  <c r="A116" i="30"/>
  <c r="B116" i="30"/>
  <c r="D116" i="30"/>
  <c r="A117" i="30"/>
  <c r="B117" i="30"/>
  <c r="C117" i="30"/>
  <c r="D117" i="30"/>
  <c r="A118" i="30"/>
  <c r="B118" i="30"/>
  <c r="C118" i="30"/>
  <c r="D118" i="30"/>
  <c r="D120" i="30"/>
  <c r="D123" i="30"/>
  <c r="B133" i="30"/>
  <c r="E133" i="30"/>
  <c r="E134" i="30"/>
  <c r="F134" i="30" s="1"/>
  <c r="E135" i="30"/>
  <c r="F135" i="30" s="1"/>
  <c r="C141" i="30"/>
  <c r="D141" i="30"/>
  <c r="E141" i="30"/>
  <c r="C142" i="30"/>
  <c r="D142" i="30"/>
  <c r="E142" i="30"/>
  <c r="D151" i="30"/>
  <c r="A223" i="30"/>
  <c r="B223" i="30"/>
  <c r="C223" i="30"/>
  <c r="D223" i="30"/>
  <c r="A224" i="30"/>
  <c r="B224" i="30"/>
  <c r="C224" i="30"/>
  <c r="D224" i="30"/>
  <c r="A225" i="30"/>
  <c r="B225" i="30"/>
  <c r="C225" i="30"/>
  <c r="D225" i="30"/>
  <c r="A226" i="30"/>
  <c r="B226" i="30"/>
  <c r="D226" i="30"/>
  <c r="A227" i="30"/>
  <c r="B227" i="30"/>
  <c r="C227" i="30"/>
  <c r="D227" i="30"/>
  <c r="A228" i="30"/>
  <c r="B228" i="30"/>
  <c r="C228" i="30"/>
  <c r="D228" i="30"/>
  <c r="A229" i="30"/>
  <c r="B229" i="30"/>
  <c r="D229" i="30"/>
  <c r="A230" i="30"/>
  <c r="B230" i="30"/>
  <c r="C230" i="30"/>
  <c r="D230" i="30"/>
  <c r="A231" i="30"/>
  <c r="B231" i="30"/>
  <c r="C231" i="30"/>
  <c r="D231" i="30"/>
  <c r="D236" i="30"/>
  <c r="B246" i="30"/>
  <c r="E308" i="30"/>
  <c r="F308" i="30" s="1"/>
  <c r="E309" i="30"/>
  <c r="F309" i="30" s="1"/>
  <c r="E310" i="30"/>
  <c r="F310" i="30" s="1"/>
  <c r="C254" i="30"/>
  <c r="D254" i="30"/>
  <c r="E254" i="30"/>
  <c r="H254" i="30"/>
  <c r="C255" i="30"/>
  <c r="D255" i="30"/>
  <c r="E255" i="30"/>
  <c r="H255" i="30"/>
  <c r="A391" i="30"/>
  <c r="A395" i="30"/>
  <c r="A399" i="30"/>
  <c r="A408" i="30"/>
  <c r="B408" i="30"/>
  <c r="C408" i="30"/>
  <c r="D408" i="30"/>
  <c r="A409" i="30"/>
  <c r="B409" i="30"/>
  <c r="C409" i="30"/>
  <c r="D409" i="30"/>
  <c r="A410" i="30"/>
  <c r="B410" i="30"/>
  <c r="C410" i="30"/>
  <c r="D410" i="30"/>
  <c r="A411" i="30"/>
  <c r="B411" i="30"/>
  <c r="D411" i="30"/>
  <c r="A412" i="30"/>
  <c r="B412" i="30"/>
  <c r="C412" i="30"/>
  <c r="D412" i="30"/>
  <c r="A413" i="30"/>
  <c r="B413" i="30"/>
  <c r="C413" i="30"/>
  <c r="D413" i="30"/>
  <c r="A414" i="30"/>
  <c r="B414" i="30"/>
  <c r="D414" i="30"/>
  <c r="A415" i="30"/>
  <c r="B415" i="30"/>
  <c r="C415" i="30"/>
  <c r="D415" i="30"/>
  <c r="A416" i="30"/>
  <c r="B416" i="30"/>
  <c r="C416" i="30"/>
  <c r="D416" i="30"/>
  <c r="M431" i="30"/>
  <c r="M432" i="30"/>
  <c r="M433" i="30"/>
  <c r="E434" i="30"/>
  <c r="B838" i="30"/>
  <c r="C19" i="25" s="1"/>
  <c r="C836" i="30"/>
  <c r="G255" i="30" l="1"/>
  <c r="K255" i="30" s="1"/>
  <c r="E62" i="30"/>
  <c r="F62" i="30" s="1"/>
  <c r="G62" i="30" s="1"/>
  <c r="H62" i="30" s="1"/>
  <c r="F255" i="30"/>
  <c r="F254" i="30"/>
  <c r="G254" i="30" s="1"/>
  <c r="K254" i="30" s="1"/>
  <c r="E381" i="30"/>
  <c r="F142" i="30"/>
  <c r="G142" i="30" s="1"/>
  <c r="F141" i="30"/>
  <c r="G141" i="30" s="1"/>
  <c r="D290" i="30"/>
  <c r="D239" i="30"/>
  <c r="D125" i="30"/>
  <c r="D182" i="30"/>
  <c r="D183" i="30" s="1"/>
  <c r="D184" i="30" s="1"/>
  <c r="I308" i="30"/>
  <c r="H308" i="30"/>
  <c r="I310" i="30"/>
  <c r="H310" i="30"/>
  <c r="I309" i="30"/>
  <c r="H309" i="30"/>
  <c r="D492" i="30"/>
  <c r="D494" i="30" s="1"/>
  <c r="D505" i="30"/>
  <c r="D504" i="30"/>
  <c r="D169" i="30"/>
  <c r="D172" i="30" s="1"/>
  <c r="A293" i="30"/>
  <c r="A294" i="30"/>
  <c r="A263" i="30"/>
  <c r="A275" i="30"/>
  <c r="A276" i="30"/>
  <c r="A170" i="30"/>
  <c r="A169" i="30"/>
  <c r="A187" i="30"/>
  <c r="F354" i="30"/>
  <c r="F447" i="30"/>
  <c r="A157" i="30"/>
  <c r="A188" i="30"/>
  <c r="BL26" i="23"/>
  <c r="BL27" i="23"/>
  <c r="H135" i="30"/>
  <c r="H134" i="30"/>
  <c r="H327" i="30"/>
  <c r="E208" i="30"/>
  <c r="H133" i="30"/>
  <c r="M133" i="30"/>
  <c r="C729" i="30"/>
  <c r="C726" i="30"/>
  <c r="M310" i="30"/>
  <c r="D174" i="30"/>
  <c r="C411" i="30"/>
  <c r="M325" i="30"/>
  <c r="C113" i="30"/>
  <c r="C226" i="30"/>
  <c r="H256" i="30"/>
  <c r="C229" i="30"/>
  <c r="M135" i="30"/>
  <c r="C116" i="30"/>
  <c r="C414" i="30"/>
  <c r="M308" i="30"/>
  <c r="D235" i="30"/>
  <c r="E143" i="30"/>
  <c r="E256" i="30"/>
  <c r="M324" i="30"/>
  <c r="M134" i="30"/>
  <c r="E311" i="30"/>
  <c r="M309" i="30"/>
  <c r="E136" i="30"/>
  <c r="M326" i="30"/>
  <c r="E327" i="30"/>
  <c r="B8" i="30"/>
  <c r="D420" i="30"/>
  <c r="D122" i="30"/>
  <c r="D834" i="30"/>
  <c r="B839" i="30"/>
  <c r="C20" i="25" s="1"/>
  <c r="B841" i="30"/>
  <c r="C23" i="25" s="1"/>
  <c r="B840" i="30"/>
  <c r="C21" i="25" s="1"/>
  <c r="D835" i="30"/>
  <c r="E834" i="30"/>
  <c r="E835" i="30"/>
  <c r="B836" i="30"/>
  <c r="F836" i="30" s="1"/>
  <c r="C129" i="30" l="1"/>
  <c r="C242" i="30"/>
  <c r="C427" i="30"/>
  <c r="C540" i="30"/>
  <c r="D185" i="30"/>
  <c r="BR12" i="10" s="1"/>
  <c r="H136" i="30"/>
  <c r="D176" i="30" s="1"/>
  <c r="J309" i="30"/>
  <c r="J308" i="30"/>
  <c r="J310" i="30"/>
  <c r="BR35" i="14"/>
  <c r="H311" i="30"/>
  <c r="D207" i="30"/>
  <c r="D206" i="30"/>
  <c r="F327" i="30"/>
  <c r="G327" i="30" s="1"/>
  <c r="I327" i="30"/>
  <c r="F256" i="30"/>
  <c r="D836" i="30"/>
  <c r="CK25" i="25"/>
  <c r="E836" i="30"/>
  <c r="CK23" i="25" s="1"/>
  <c r="BR36" i="14" l="1"/>
  <c r="BR34" i="14"/>
  <c r="J327" i="30"/>
  <c r="F362" i="30"/>
  <c r="G256" i="30"/>
  <c r="B844" i="30"/>
  <c r="C29" i="25" s="1"/>
  <c r="B843" i="30"/>
  <c r="C28" i="25" s="1"/>
  <c r="D362" i="30" l="1"/>
  <c r="G77" i="14"/>
  <c r="CJ37" i="14"/>
  <c r="K256" i="30"/>
  <c r="D355" i="30" s="1"/>
  <c r="CB51" i="24"/>
  <c r="H553" i="30" s="1"/>
  <c r="CB50" i="24"/>
  <c r="H552" i="30" s="1"/>
  <c r="K552" i="30" s="1"/>
  <c r="CJ27" i="23"/>
  <c r="CB33" i="15"/>
  <c r="H790" i="30" s="1"/>
  <c r="K790" i="30" s="1"/>
  <c r="CB32" i="15"/>
  <c r="H789" i="30" s="1"/>
  <c r="K789" i="30" s="1"/>
  <c r="K553" i="30" l="1"/>
  <c r="CJ51" i="24" s="1"/>
  <c r="H554" i="30"/>
  <c r="K554" i="30" s="1"/>
  <c r="CJ50" i="24"/>
  <c r="CJ26" i="23"/>
  <c r="H791" i="30"/>
  <c r="C1101" i="30"/>
  <c r="D1101" i="30"/>
  <c r="CJ52" i="24" l="1"/>
  <c r="D653" i="30"/>
  <c r="CJ33" i="23"/>
  <c r="CJ28" i="23"/>
  <c r="D1108" i="30"/>
  <c r="C1110" i="30"/>
  <c r="C1108" i="30"/>
  <c r="C1109" i="30"/>
  <c r="C1102" i="30"/>
  <c r="C1106" i="30" s="1"/>
  <c r="E248" i="30"/>
  <c r="F248" i="30" s="1"/>
  <c r="CJ57" i="24" l="1"/>
  <c r="D654" i="30"/>
  <c r="H248" i="30"/>
  <c r="D280" i="30"/>
  <c r="D238" i="30"/>
  <c r="M248" i="30"/>
  <c r="D233" i="30"/>
  <c r="BV25" i="12"/>
  <c r="BV27" i="12"/>
  <c r="C1111" i="30"/>
  <c r="C29" i="12" s="1"/>
  <c r="D72" i="14"/>
  <c r="D72" i="24"/>
  <c r="D75" i="14"/>
  <c r="D75" i="24"/>
  <c r="D78" i="14"/>
  <c r="D78" i="24"/>
  <c r="D667" i="30" l="1"/>
  <c r="CJ63" i="24" s="1"/>
  <c r="CJ58" i="24"/>
  <c r="CJ51" i="14"/>
  <c r="BL50" i="14"/>
  <c r="CJ50" i="14"/>
  <c r="BL51" i="14" l="1"/>
  <c r="CJ52" i="14"/>
  <c r="G76" i="14" l="1"/>
  <c r="G79" i="14"/>
  <c r="CJ57" i="14"/>
  <c r="S56" i="14"/>
  <c r="S56" i="24"/>
  <c r="H142" i="30"/>
  <c r="K142" i="30" s="1"/>
  <c r="H141" i="30"/>
  <c r="K141" i="30" s="1"/>
  <c r="V18" i="10"/>
  <c r="C133" i="30" s="1"/>
  <c r="N20" i="10"/>
  <c r="N19" i="10"/>
  <c r="G26" i="10" s="1"/>
  <c r="D195" i="30" l="1"/>
  <c r="AK19" i="10"/>
  <c r="D134" i="30" s="1"/>
  <c r="B134" i="30"/>
  <c r="B135" i="30"/>
  <c r="A159" i="30" s="1"/>
  <c r="G27" i="10"/>
  <c r="B142" i="30" s="1"/>
  <c r="H143" i="30"/>
  <c r="AK20" i="10"/>
  <c r="D135" i="30" s="1"/>
  <c r="G135" i="30" s="1"/>
  <c r="V19" i="10"/>
  <c r="C134" i="30" s="1"/>
  <c r="V20" i="10"/>
  <c r="C135" i="30" s="1"/>
  <c r="BR19" i="10" l="1"/>
  <c r="G134" i="30"/>
  <c r="C158" i="30" s="1"/>
  <c r="BR20" i="10"/>
  <c r="A158" i="30"/>
  <c r="E206" i="30"/>
  <c r="E207" i="30"/>
  <c r="CJ61" i="14"/>
  <c r="CJ60" i="14"/>
  <c r="CJ27" i="10"/>
  <c r="I134" i="30" l="1"/>
  <c r="J134" i="30" s="1"/>
  <c r="C159" i="30"/>
  <c r="G158" i="30" s="1"/>
  <c r="I135" i="30"/>
  <c r="J135" i="30" s="1"/>
  <c r="C60" i="14"/>
  <c r="C60" i="24"/>
  <c r="CA7" i="29"/>
  <c r="O7" i="29"/>
  <c r="E158" i="30" l="1"/>
  <c r="F158" i="30"/>
  <c r="D158" i="30"/>
  <c r="L134" i="30"/>
  <c r="K134" i="30"/>
  <c r="F149" i="30" l="1"/>
  <c r="H159" i="30"/>
  <c r="D163" i="30" s="1"/>
  <c r="CA7" i="21"/>
  <c r="O7" i="21"/>
  <c r="S32" i="23" l="1"/>
  <c r="S32" i="10"/>
  <c r="H158" i="30"/>
  <c r="B544" i="30"/>
  <c r="N19" i="14"/>
  <c r="B247" i="30" s="1"/>
  <c r="D162" i="30" l="1"/>
  <c r="E380" i="30"/>
  <c r="E679" i="30"/>
  <c r="A561" i="30"/>
  <c r="A574" i="30"/>
  <c r="A573" i="30"/>
  <c r="A592" i="30"/>
  <c r="A591" i="30"/>
  <c r="A264" i="30"/>
  <c r="N19" i="15"/>
  <c r="B744" i="30"/>
  <c r="N19" i="24"/>
  <c r="N19" i="23"/>
  <c r="B431" i="30"/>
  <c r="G50" i="14"/>
  <c r="B254" i="30" s="1"/>
  <c r="N20" i="15"/>
  <c r="N42" i="24"/>
  <c r="N34" i="24"/>
  <c r="N26" i="24"/>
  <c r="N20" i="23"/>
  <c r="N20" i="24"/>
  <c r="N43" i="14"/>
  <c r="B341" i="30" s="1"/>
  <c r="N42" i="14"/>
  <c r="B340" i="30" s="1"/>
  <c r="A348" i="30" s="1"/>
  <c r="N34" i="14"/>
  <c r="B324" i="30" s="1"/>
  <c r="A332" i="30" s="1"/>
  <c r="N35" i="14"/>
  <c r="B325" i="30" s="1"/>
  <c r="N26" i="14"/>
  <c r="B308" i="30" s="1"/>
  <c r="A316" i="30" s="1"/>
  <c r="N27" i="14"/>
  <c r="B309" i="30" s="1"/>
  <c r="A317" i="30" s="1"/>
  <c r="N20" i="14"/>
  <c r="B248" i="30" s="1"/>
  <c r="E379" i="30" s="1"/>
  <c r="CE7" i="25"/>
  <c r="O7" i="25"/>
  <c r="CE7" i="26"/>
  <c r="O7" i="26"/>
  <c r="CE7" i="13"/>
  <c r="CE7" i="15"/>
  <c r="O7" i="15"/>
  <c r="CA7" i="12"/>
  <c r="O7" i="12"/>
  <c r="O7" i="14"/>
  <c r="E506" i="30" l="1"/>
  <c r="A349" i="30"/>
  <c r="A333" i="30"/>
  <c r="B638" i="30"/>
  <c r="A646" i="30" s="1"/>
  <c r="B622" i="30"/>
  <c r="A630" i="30" s="1"/>
  <c r="B606" i="30"/>
  <c r="A614" i="30" s="1"/>
  <c r="B546" i="30"/>
  <c r="A563" i="30" s="1"/>
  <c r="N35" i="24"/>
  <c r="B545" i="30"/>
  <c r="A455" i="30"/>
  <c r="A485" i="30"/>
  <c r="A468" i="30"/>
  <c r="A467" i="30"/>
  <c r="A486" i="30"/>
  <c r="A265" i="30"/>
  <c r="G27" i="23"/>
  <c r="B440" i="30" s="1"/>
  <c r="B433" i="30"/>
  <c r="A457" i="30" s="1"/>
  <c r="N43" i="24"/>
  <c r="G33" i="15"/>
  <c r="B790" i="30" s="1"/>
  <c r="B746" i="30"/>
  <c r="G32" i="15"/>
  <c r="B789" i="30" s="1"/>
  <c r="BL32" i="15" s="1"/>
  <c r="B745" i="30"/>
  <c r="A768" i="30"/>
  <c r="A773" i="30"/>
  <c r="N27" i="24"/>
  <c r="G26" i="23"/>
  <c r="B439" i="30" s="1"/>
  <c r="B432" i="30"/>
  <c r="E505" i="30" s="1"/>
  <c r="N44" i="14"/>
  <c r="B342" i="30" s="1"/>
  <c r="N44" i="24"/>
  <c r="B640" i="30" s="1"/>
  <c r="N28" i="24"/>
  <c r="N36" i="24"/>
  <c r="G51" i="14"/>
  <c r="B255" i="30" s="1"/>
  <c r="N36" i="14"/>
  <c r="B326" i="30" s="1"/>
  <c r="E504" i="30" l="1"/>
  <c r="E677" i="30"/>
  <c r="E678" i="30"/>
  <c r="B639" i="30"/>
  <c r="B624" i="30"/>
  <c r="B623" i="30"/>
  <c r="B608" i="30"/>
  <c r="B607" i="30"/>
  <c r="A562" i="30"/>
  <c r="A456" i="30"/>
  <c r="CJ33" i="15"/>
  <c r="BL33" i="15"/>
  <c r="F791" i="30"/>
  <c r="D817" i="30"/>
  <c r="B750" i="30"/>
  <c r="B751" i="30"/>
  <c r="G50" i="24"/>
  <c r="A770" i="30"/>
  <c r="A775" i="30"/>
  <c r="A769" i="30"/>
  <c r="B749" i="30"/>
  <c r="A774" i="30"/>
  <c r="G51" i="24"/>
  <c r="A647" i="30" l="1"/>
  <c r="A631" i="30"/>
  <c r="A615" i="30"/>
  <c r="B553" i="30"/>
  <c r="B552" i="30"/>
  <c r="G791" i="30"/>
  <c r="CJ32" i="15"/>
  <c r="E247" i="30"/>
  <c r="F247" i="30" s="1"/>
  <c r="E246" i="30"/>
  <c r="F246" i="30" l="1"/>
  <c r="I249" i="30" s="1"/>
  <c r="H249" i="30"/>
  <c r="H246" i="30"/>
  <c r="H247" i="30"/>
  <c r="D275" i="30"/>
  <c r="D278" i="30" s="1"/>
  <c r="K791" i="30"/>
  <c r="D810" i="30" s="1"/>
  <c r="D544" i="30"/>
  <c r="M247" i="30"/>
  <c r="M246" i="30"/>
  <c r="E249" i="30"/>
  <c r="D572" i="30" l="1"/>
  <c r="G544" i="30"/>
  <c r="AK42" i="24"/>
  <c r="D638" i="30" s="1"/>
  <c r="G638" i="30" s="1"/>
  <c r="AK34" i="24"/>
  <c r="D622" i="30" s="1"/>
  <c r="G622" i="30" s="1"/>
  <c r="AK26" i="24"/>
  <c r="D606" i="30" s="1"/>
  <c r="G606" i="30" s="1"/>
  <c r="D381" i="30"/>
  <c r="D380" i="30"/>
  <c r="D379" i="30"/>
  <c r="CJ34" i="15"/>
  <c r="CJ41" i="15"/>
  <c r="CJ26" i="24" l="1"/>
  <c r="C614" i="30"/>
  <c r="CJ34" i="24"/>
  <c r="C630" i="30"/>
  <c r="CJ42" i="24"/>
  <c r="C646" i="30"/>
  <c r="CJ18" i="24"/>
  <c r="C561" i="30"/>
  <c r="D579" i="30"/>
  <c r="D282" i="30"/>
  <c r="H646" i="30" l="1"/>
  <c r="H630" i="30"/>
  <c r="H614" i="30"/>
  <c r="H561" i="30"/>
  <c r="D566" i="30" s="1"/>
  <c r="D583" i="30"/>
  <c r="D584" i="30" s="1"/>
  <c r="D585" i="30" s="1"/>
  <c r="D594" i="30"/>
  <c r="D423" i="30"/>
  <c r="D300" i="30"/>
  <c r="CJ14" i="23" l="1"/>
  <c r="CJ14" i="14"/>
  <c r="B8" i="27" l="1"/>
  <c r="E172" i="27"/>
  <c r="E171" i="27"/>
  <c r="E170" i="27"/>
  <c r="E169" i="27"/>
  <c r="E168" i="27"/>
  <c r="E166" i="27"/>
  <c r="E165" i="27"/>
  <c r="E164" i="27"/>
  <c r="E163" i="27"/>
  <c r="E162" i="27"/>
  <c r="E160" i="27"/>
  <c r="E158" i="27"/>
  <c r="E157" i="27"/>
  <c r="E156" i="27"/>
  <c r="E155" i="27"/>
  <c r="E154" i="27"/>
  <c r="E152" i="27"/>
  <c r="E149" i="27"/>
  <c r="E148" i="27"/>
  <c r="E147" i="27"/>
  <c r="E146" i="27"/>
  <c r="E145" i="27"/>
  <c r="E144" i="27"/>
  <c r="E143" i="27"/>
  <c r="E141" i="27"/>
  <c r="E139" i="27"/>
  <c r="E138" i="27"/>
  <c r="E137" i="27"/>
  <c r="E136" i="27"/>
  <c r="E135" i="27"/>
  <c r="E134" i="27"/>
  <c r="E133" i="27"/>
  <c r="E132" i="27"/>
  <c r="E131" i="27"/>
  <c r="E130" i="27"/>
  <c r="E129" i="27"/>
  <c r="E128" i="27"/>
  <c r="E126" i="27"/>
  <c r="E125" i="27"/>
  <c r="E124" i="27"/>
  <c r="E123" i="27"/>
  <c r="E122" i="27"/>
  <c r="E121" i="27"/>
  <c r="N110" i="27"/>
  <c r="M110" i="27"/>
  <c r="L110" i="27"/>
  <c r="K110" i="27"/>
  <c r="J110" i="27"/>
  <c r="I110" i="27"/>
  <c r="H110" i="27"/>
  <c r="G110" i="27"/>
  <c r="F110" i="27"/>
  <c r="E110" i="27"/>
  <c r="N109" i="27"/>
  <c r="M109" i="27"/>
  <c r="L109" i="27"/>
  <c r="K109" i="27"/>
  <c r="J109" i="27"/>
  <c r="I109" i="27"/>
  <c r="H109" i="27"/>
  <c r="G109" i="27"/>
  <c r="F109" i="27"/>
  <c r="E109" i="27"/>
  <c r="N108" i="27"/>
  <c r="M108" i="27"/>
  <c r="L108" i="27"/>
  <c r="K108" i="27"/>
  <c r="J108" i="27"/>
  <c r="I108" i="27"/>
  <c r="H108" i="27"/>
  <c r="G108" i="27"/>
  <c r="F108" i="27"/>
  <c r="E108" i="27"/>
  <c r="N107" i="27"/>
  <c r="M107" i="27"/>
  <c r="L107" i="27"/>
  <c r="K107" i="27"/>
  <c r="J107" i="27"/>
  <c r="I107" i="27"/>
  <c r="H107" i="27"/>
  <c r="G107" i="27"/>
  <c r="F107" i="27"/>
  <c r="E107" i="27"/>
  <c r="N106" i="27"/>
  <c r="M106" i="27"/>
  <c r="L106" i="27"/>
  <c r="K106" i="27"/>
  <c r="J106" i="27"/>
  <c r="I106" i="27"/>
  <c r="H106" i="27"/>
  <c r="G106" i="27"/>
  <c r="F106" i="27"/>
  <c r="E106" i="27"/>
  <c r="N105" i="27"/>
  <c r="M105" i="27"/>
  <c r="L105" i="27"/>
  <c r="K105" i="27"/>
  <c r="J105" i="27"/>
  <c r="I105" i="27"/>
  <c r="H105" i="27"/>
  <c r="G105" i="27"/>
  <c r="F105" i="27"/>
  <c r="E105" i="27"/>
  <c r="N104" i="27"/>
  <c r="M104" i="27"/>
  <c r="L104" i="27"/>
  <c r="K104" i="27"/>
  <c r="J104" i="27"/>
  <c r="I104" i="27"/>
  <c r="H104" i="27"/>
  <c r="G104" i="27"/>
  <c r="F104" i="27"/>
  <c r="E104" i="27"/>
  <c r="N103" i="27"/>
  <c r="M103" i="27"/>
  <c r="L103" i="27"/>
  <c r="K103" i="27"/>
  <c r="J103" i="27"/>
  <c r="I103" i="27"/>
  <c r="H103" i="27"/>
  <c r="G103" i="27"/>
  <c r="F103" i="27"/>
  <c r="E103" i="27"/>
  <c r="N102" i="27"/>
  <c r="M102" i="27"/>
  <c r="L102" i="27"/>
  <c r="K102" i="27"/>
  <c r="J102" i="27"/>
  <c r="I102" i="27"/>
  <c r="H102" i="27"/>
  <c r="G102" i="27"/>
  <c r="F102" i="27"/>
  <c r="E102" i="27"/>
  <c r="N101" i="27"/>
  <c r="M101" i="27"/>
  <c r="L101" i="27"/>
  <c r="K101" i="27"/>
  <c r="J101" i="27"/>
  <c r="I101" i="27"/>
  <c r="H101" i="27"/>
  <c r="G101" i="27"/>
  <c r="F101" i="27"/>
  <c r="E101" i="27"/>
  <c r="N100" i="27"/>
  <c r="M100" i="27"/>
  <c r="L100" i="27"/>
  <c r="K100" i="27"/>
  <c r="J100" i="27"/>
  <c r="I100" i="27"/>
  <c r="H100" i="27"/>
  <c r="G100" i="27"/>
  <c r="F100" i="27"/>
  <c r="E100" i="27"/>
  <c r="N99" i="27"/>
  <c r="M99" i="27"/>
  <c r="L99" i="27"/>
  <c r="K99" i="27"/>
  <c r="J99" i="27"/>
  <c r="I99" i="27"/>
  <c r="H99" i="27"/>
  <c r="G99" i="27"/>
  <c r="F99" i="27"/>
  <c r="E99" i="27"/>
  <c r="N98" i="27"/>
  <c r="M98" i="27"/>
  <c r="L98" i="27"/>
  <c r="K98" i="27"/>
  <c r="J98" i="27"/>
  <c r="I98" i="27"/>
  <c r="H98" i="27"/>
  <c r="G98" i="27"/>
  <c r="F98" i="27"/>
  <c r="E98" i="27"/>
  <c r="N97" i="27"/>
  <c r="M97" i="27"/>
  <c r="L97" i="27"/>
  <c r="K97" i="27"/>
  <c r="J97" i="27"/>
  <c r="I97" i="27"/>
  <c r="H97" i="27"/>
  <c r="G97" i="27"/>
  <c r="F97" i="27"/>
  <c r="E97" i="27"/>
  <c r="N96" i="27"/>
  <c r="M96" i="27"/>
  <c r="L96" i="27"/>
  <c r="K96" i="27"/>
  <c r="J96" i="27"/>
  <c r="I96" i="27"/>
  <c r="H96" i="27"/>
  <c r="G96" i="27"/>
  <c r="F96" i="27"/>
  <c r="E96" i="27"/>
  <c r="N95" i="27"/>
  <c r="M95" i="27"/>
  <c r="L95" i="27"/>
  <c r="K95" i="27"/>
  <c r="J95" i="27"/>
  <c r="I95" i="27"/>
  <c r="H95" i="27"/>
  <c r="G95" i="27"/>
  <c r="F95" i="27"/>
  <c r="E95" i="27"/>
  <c r="N94" i="27"/>
  <c r="M94" i="27"/>
  <c r="L94" i="27"/>
  <c r="K94" i="27"/>
  <c r="J94" i="27"/>
  <c r="I94" i="27"/>
  <c r="H94" i="27"/>
  <c r="G94" i="27"/>
  <c r="F94" i="27"/>
  <c r="E94" i="27"/>
  <c r="N93" i="27"/>
  <c r="M93" i="27"/>
  <c r="L93" i="27"/>
  <c r="K93" i="27"/>
  <c r="J93" i="27"/>
  <c r="I93" i="27"/>
  <c r="H93" i="27"/>
  <c r="G93" i="27"/>
  <c r="F93" i="27"/>
  <c r="E93" i="27"/>
  <c r="N92" i="27"/>
  <c r="M92" i="27"/>
  <c r="L92" i="27"/>
  <c r="K92" i="27"/>
  <c r="J92" i="27"/>
  <c r="I92" i="27"/>
  <c r="H92" i="27"/>
  <c r="G92" i="27"/>
  <c r="F92" i="27"/>
  <c r="E92" i="27"/>
  <c r="N91" i="27"/>
  <c r="M91" i="27"/>
  <c r="L91" i="27"/>
  <c r="K91" i="27"/>
  <c r="J91" i="27"/>
  <c r="I91" i="27"/>
  <c r="H91" i="27"/>
  <c r="G91" i="27"/>
  <c r="F91" i="27"/>
  <c r="E91" i="27"/>
  <c r="N90" i="27"/>
  <c r="M90" i="27"/>
  <c r="L90" i="27"/>
  <c r="K90" i="27"/>
  <c r="J90" i="27"/>
  <c r="I90" i="27"/>
  <c r="H90" i="27"/>
  <c r="G90" i="27"/>
  <c r="F90" i="27"/>
  <c r="E90" i="27"/>
  <c r="N89" i="27"/>
  <c r="M89" i="27"/>
  <c r="L89" i="27"/>
  <c r="K89" i="27"/>
  <c r="J89" i="27"/>
  <c r="I89" i="27"/>
  <c r="H89" i="27"/>
  <c r="G89" i="27"/>
  <c r="F89" i="27"/>
  <c r="E89" i="27"/>
  <c r="N88" i="27"/>
  <c r="M88" i="27"/>
  <c r="L88" i="27"/>
  <c r="K88" i="27"/>
  <c r="J88" i="27"/>
  <c r="I88" i="27"/>
  <c r="H88" i="27"/>
  <c r="G88" i="27"/>
  <c r="F88" i="27"/>
  <c r="E88" i="27"/>
  <c r="N87" i="27"/>
  <c r="M87" i="27"/>
  <c r="L87" i="27"/>
  <c r="K87" i="27"/>
  <c r="J87" i="27"/>
  <c r="I87" i="27"/>
  <c r="H87" i="27"/>
  <c r="G87" i="27"/>
  <c r="F87" i="27"/>
  <c r="E87" i="27"/>
  <c r="N86" i="27"/>
  <c r="M86" i="27"/>
  <c r="L86" i="27"/>
  <c r="K86" i="27"/>
  <c r="J86" i="27"/>
  <c r="I86" i="27"/>
  <c r="H86" i="27"/>
  <c r="G86" i="27"/>
  <c r="F86" i="27"/>
  <c r="E86" i="27"/>
  <c r="N85" i="27"/>
  <c r="M85" i="27"/>
  <c r="L85" i="27"/>
  <c r="K85" i="27"/>
  <c r="J85" i="27"/>
  <c r="I85" i="27"/>
  <c r="H85" i="27"/>
  <c r="G85" i="27"/>
  <c r="F85" i="27"/>
  <c r="E85" i="27"/>
  <c r="N84" i="27"/>
  <c r="M84" i="27"/>
  <c r="L84" i="27"/>
  <c r="K84" i="27"/>
  <c r="J84" i="27"/>
  <c r="I84" i="27"/>
  <c r="H84" i="27"/>
  <c r="G84" i="27"/>
  <c r="F84" i="27"/>
  <c r="E84" i="27"/>
  <c r="N83" i="27"/>
  <c r="M83" i="27"/>
  <c r="L83" i="27"/>
  <c r="K83" i="27"/>
  <c r="J83" i="27"/>
  <c r="I83" i="27"/>
  <c r="H83" i="27"/>
  <c r="G83" i="27"/>
  <c r="F83" i="27"/>
  <c r="E83" i="27"/>
  <c r="N82" i="27"/>
  <c r="M82" i="27"/>
  <c r="L82" i="27"/>
  <c r="K82" i="27"/>
  <c r="J82" i="27"/>
  <c r="I82" i="27"/>
  <c r="H82" i="27"/>
  <c r="G82" i="27"/>
  <c r="F82" i="27"/>
  <c r="E82" i="27"/>
  <c r="N81" i="27"/>
  <c r="M81" i="27"/>
  <c r="L81" i="27"/>
  <c r="K81" i="27"/>
  <c r="J81" i="27"/>
  <c r="I81" i="27"/>
  <c r="H81" i="27"/>
  <c r="G81" i="27"/>
  <c r="F81" i="27"/>
  <c r="E81" i="27"/>
  <c r="N80" i="27"/>
  <c r="M80" i="27"/>
  <c r="L80" i="27"/>
  <c r="K80" i="27"/>
  <c r="J80" i="27"/>
  <c r="I80" i="27"/>
  <c r="H80" i="27"/>
  <c r="G80" i="27"/>
  <c r="F80" i="27"/>
  <c r="E80" i="27"/>
  <c r="N79" i="27"/>
  <c r="M79" i="27"/>
  <c r="L79" i="27"/>
  <c r="K79" i="27"/>
  <c r="J79" i="27"/>
  <c r="I79" i="27"/>
  <c r="H79" i="27"/>
  <c r="G79" i="27"/>
  <c r="F79" i="27"/>
  <c r="E79" i="27"/>
  <c r="N78" i="27"/>
  <c r="M78" i="27"/>
  <c r="L78" i="27"/>
  <c r="K78" i="27"/>
  <c r="J78" i="27"/>
  <c r="I78" i="27"/>
  <c r="H78" i="27"/>
  <c r="G78" i="27"/>
  <c r="F78" i="27"/>
  <c r="E78" i="27"/>
  <c r="N77" i="27"/>
  <c r="M77" i="27"/>
  <c r="L77" i="27"/>
  <c r="K77" i="27"/>
  <c r="J77" i="27"/>
  <c r="I77" i="27"/>
  <c r="H77" i="27"/>
  <c r="G77" i="27"/>
  <c r="F77" i="27"/>
  <c r="E77" i="27"/>
  <c r="N76" i="27"/>
  <c r="M76" i="27"/>
  <c r="L76" i="27"/>
  <c r="K76" i="27"/>
  <c r="J76" i="27"/>
  <c r="I76" i="27"/>
  <c r="H76" i="27"/>
  <c r="G76" i="27"/>
  <c r="F76" i="27"/>
  <c r="E76" i="27"/>
  <c r="N75" i="27"/>
  <c r="M75" i="27"/>
  <c r="L75" i="27"/>
  <c r="K75" i="27"/>
  <c r="J75" i="27"/>
  <c r="I75" i="27"/>
  <c r="H75" i="27"/>
  <c r="G75" i="27"/>
  <c r="F75" i="27"/>
  <c r="E75" i="27"/>
  <c r="N74" i="27"/>
  <c r="M74" i="27"/>
  <c r="L74" i="27"/>
  <c r="K74" i="27"/>
  <c r="J74" i="27"/>
  <c r="I74" i="27"/>
  <c r="H74" i="27"/>
  <c r="G74" i="27"/>
  <c r="F74" i="27"/>
  <c r="E74" i="27"/>
  <c r="N73" i="27"/>
  <c r="M73" i="27"/>
  <c r="L73" i="27"/>
  <c r="K73" i="27"/>
  <c r="J73" i="27"/>
  <c r="I73" i="27"/>
  <c r="H73" i="27"/>
  <c r="G73" i="27"/>
  <c r="F73" i="27"/>
  <c r="E73" i="27"/>
  <c r="N72" i="27"/>
  <c r="M72" i="27"/>
  <c r="L72" i="27"/>
  <c r="K72" i="27"/>
  <c r="J72" i="27"/>
  <c r="I72" i="27"/>
  <c r="H72" i="27"/>
  <c r="G72" i="27"/>
  <c r="F72" i="27"/>
  <c r="E72" i="27"/>
  <c r="N71" i="27"/>
  <c r="M71" i="27"/>
  <c r="L71" i="27"/>
  <c r="K71" i="27"/>
  <c r="J71" i="27"/>
  <c r="I71" i="27"/>
  <c r="H71" i="27"/>
  <c r="G71" i="27"/>
  <c r="F71" i="27"/>
  <c r="E71" i="27"/>
  <c r="N70" i="27"/>
  <c r="M70" i="27"/>
  <c r="L70" i="27"/>
  <c r="K70" i="27"/>
  <c r="J70" i="27"/>
  <c r="I70" i="27"/>
  <c r="H70" i="27"/>
  <c r="G70" i="27"/>
  <c r="F70" i="27"/>
  <c r="E70" i="27"/>
  <c r="N69" i="27"/>
  <c r="M69" i="27"/>
  <c r="L69" i="27"/>
  <c r="K69" i="27"/>
  <c r="J69" i="27"/>
  <c r="I69" i="27"/>
  <c r="H69" i="27"/>
  <c r="G69" i="27"/>
  <c r="F69" i="27"/>
  <c r="E69" i="27"/>
  <c r="N68" i="27"/>
  <c r="M68" i="27"/>
  <c r="L68" i="27"/>
  <c r="K68" i="27"/>
  <c r="J68" i="27"/>
  <c r="I68" i="27"/>
  <c r="H68" i="27"/>
  <c r="G68" i="27"/>
  <c r="F68" i="27"/>
  <c r="E68" i="27"/>
  <c r="N67" i="27"/>
  <c r="M67" i="27"/>
  <c r="L67" i="27"/>
  <c r="K67" i="27"/>
  <c r="J67" i="27"/>
  <c r="I67" i="27"/>
  <c r="H67" i="27"/>
  <c r="G67" i="27"/>
  <c r="F67" i="27"/>
  <c r="E67" i="27"/>
  <c r="N66" i="27"/>
  <c r="M66" i="27"/>
  <c r="L66" i="27"/>
  <c r="K66" i="27"/>
  <c r="J66" i="27"/>
  <c r="I66" i="27"/>
  <c r="H66" i="27"/>
  <c r="G66" i="27"/>
  <c r="F66" i="27"/>
  <c r="E66" i="27"/>
  <c r="N65" i="27"/>
  <c r="M65" i="27"/>
  <c r="L65" i="27"/>
  <c r="K65" i="27"/>
  <c r="J65" i="27"/>
  <c r="I65" i="27"/>
  <c r="H65" i="27"/>
  <c r="G65" i="27"/>
  <c r="F65" i="27"/>
  <c r="E65" i="27"/>
  <c r="N64" i="27"/>
  <c r="M64" i="27"/>
  <c r="L64" i="27"/>
  <c r="K64" i="27"/>
  <c r="J64" i="27"/>
  <c r="I64" i="27"/>
  <c r="H64" i="27"/>
  <c r="G64" i="27"/>
  <c r="F64" i="27"/>
  <c r="E64" i="27"/>
  <c r="N63" i="27"/>
  <c r="M63" i="27"/>
  <c r="L63" i="27"/>
  <c r="K63" i="27"/>
  <c r="J63" i="27"/>
  <c r="I63" i="27"/>
  <c r="H63" i="27"/>
  <c r="G63" i="27"/>
  <c r="F63" i="27"/>
  <c r="E63" i="27"/>
  <c r="N62" i="27"/>
  <c r="M62" i="27"/>
  <c r="L62" i="27"/>
  <c r="K62" i="27"/>
  <c r="J62" i="27"/>
  <c r="I62" i="27"/>
  <c r="H62" i="27"/>
  <c r="G62" i="27"/>
  <c r="F62" i="27"/>
  <c r="E62" i="27"/>
  <c r="N61" i="27"/>
  <c r="M61" i="27"/>
  <c r="L61" i="27"/>
  <c r="K61" i="27"/>
  <c r="J61" i="27"/>
  <c r="I61" i="27"/>
  <c r="H61" i="27"/>
  <c r="G61" i="27"/>
  <c r="F61" i="27"/>
  <c r="E61" i="27"/>
  <c r="N60" i="27"/>
  <c r="M60" i="27"/>
  <c r="L60" i="27"/>
  <c r="K60" i="27"/>
  <c r="J60" i="27"/>
  <c r="I60" i="27"/>
  <c r="H60" i="27"/>
  <c r="G60" i="27"/>
  <c r="F60" i="27"/>
  <c r="E60" i="27"/>
  <c r="N59" i="27"/>
  <c r="M59" i="27"/>
  <c r="L59" i="27"/>
  <c r="K59" i="27"/>
  <c r="J59" i="27"/>
  <c r="I59" i="27"/>
  <c r="H59" i="27"/>
  <c r="G59" i="27"/>
  <c r="F59" i="27"/>
  <c r="E59" i="27"/>
  <c r="B34" i="27"/>
  <c r="B36" i="27" l="1"/>
  <c r="B37" i="27" s="1"/>
  <c r="B44" i="27" s="1"/>
  <c r="CK18" i="25"/>
  <c r="AQ6" i="19" l="1"/>
  <c r="CK21" i="25" l="1"/>
  <c r="CK14" i="25" l="1"/>
  <c r="D431" i="30" l="1"/>
  <c r="G431" i="30" s="1"/>
  <c r="D485" i="30" l="1"/>
  <c r="D486" i="30" s="1"/>
  <c r="D466" i="30"/>
  <c r="V18" i="14"/>
  <c r="C246" i="30" l="1"/>
  <c r="V34" i="14"/>
  <c r="V26" i="14"/>
  <c r="C308" i="30" s="1"/>
  <c r="V42" i="14"/>
  <c r="C340" i="30" s="1"/>
  <c r="C324" i="30"/>
  <c r="D744" i="30"/>
  <c r="G744" i="30" s="1"/>
  <c r="AK20" i="15"/>
  <c r="D746" i="30" s="1"/>
  <c r="AK19" i="15"/>
  <c r="D745" i="30" s="1"/>
  <c r="G745" i="30" s="1"/>
  <c r="V20" i="15"/>
  <c r="C746" i="30" s="1"/>
  <c r="V19" i="15"/>
  <c r="C745" i="30" s="1"/>
  <c r="V18" i="15"/>
  <c r="C744" i="30" s="1"/>
  <c r="AK20" i="24"/>
  <c r="AK19" i="24"/>
  <c r="AK20" i="23"/>
  <c r="D433" i="30" s="1"/>
  <c r="G433" i="30" s="1"/>
  <c r="AK19" i="23"/>
  <c r="V20" i="24"/>
  <c r="C546" i="30" s="1"/>
  <c r="V19" i="24"/>
  <c r="C545" i="30" s="1"/>
  <c r="V18" i="24"/>
  <c r="C544" i="30" s="1"/>
  <c r="D685" i="30" s="1"/>
  <c r="V20" i="23"/>
  <c r="C433" i="30" s="1"/>
  <c r="V19" i="23"/>
  <c r="C432" i="30" s="1"/>
  <c r="V18" i="23"/>
  <c r="C431" i="30" s="1"/>
  <c r="N28" i="14"/>
  <c r="B310" i="30" s="1"/>
  <c r="AK20" i="14"/>
  <c r="AK19" i="14"/>
  <c r="V20" i="14"/>
  <c r="V19" i="14"/>
  <c r="F807" i="30" l="1"/>
  <c r="G746" i="30"/>
  <c r="D432" i="30"/>
  <c r="G432" i="30" s="1"/>
  <c r="D247" i="30"/>
  <c r="G247" i="30" s="1"/>
  <c r="AK43" i="14"/>
  <c r="D341" i="30" s="1"/>
  <c r="G341" i="30" s="1"/>
  <c r="AK35" i="14"/>
  <c r="D325" i="30" s="1"/>
  <c r="G325" i="30" s="1"/>
  <c r="AK27" i="14"/>
  <c r="D309" i="30" s="1"/>
  <c r="G309" i="30" s="1"/>
  <c r="D248" i="30"/>
  <c r="G248" i="30" s="1"/>
  <c r="AK36" i="14"/>
  <c r="D326" i="30" s="1"/>
  <c r="G326" i="30" s="1"/>
  <c r="AK28" i="14"/>
  <c r="D310" i="30" s="1"/>
  <c r="G310" i="30" s="1"/>
  <c r="AK44" i="14"/>
  <c r="D342" i="30" s="1"/>
  <c r="G342" i="30" s="1"/>
  <c r="C247" i="30"/>
  <c r="V27" i="14"/>
  <c r="C309" i="30" s="1"/>
  <c r="V43" i="14"/>
  <c r="C341" i="30" s="1"/>
  <c r="V35" i="14"/>
  <c r="C325" i="30" s="1"/>
  <c r="C248" i="30"/>
  <c r="V44" i="14"/>
  <c r="C342" i="30" s="1"/>
  <c r="V36" i="14"/>
  <c r="C326" i="30" s="1"/>
  <c r="V28" i="14"/>
  <c r="C310" i="30" s="1"/>
  <c r="AK44" i="24"/>
  <c r="D546" i="30"/>
  <c r="G546" i="30" s="1"/>
  <c r="AK43" i="24"/>
  <c r="D545" i="30"/>
  <c r="G545" i="30" s="1"/>
  <c r="D591" i="30"/>
  <c r="G70" i="24"/>
  <c r="V36" i="24"/>
  <c r="C624" i="30" s="1"/>
  <c r="V44" i="24"/>
  <c r="V34" i="24"/>
  <c r="V42" i="24"/>
  <c r="V35" i="24"/>
  <c r="C623" i="30" s="1"/>
  <c r="V43" i="24"/>
  <c r="AK27" i="24"/>
  <c r="AK35" i="24"/>
  <c r="AK28" i="24"/>
  <c r="AK36" i="24"/>
  <c r="V28" i="24"/>
  <c r="V27" i="24"/>
  <c r="V26" i="24"/>
  <c r="D301" i="30"/>
  <c r="D769" i="30"/>
  <c r="D774" i="30" s="1"/>
  <c r="D770" i="30"/>
  <c r="D775" i="30" s="1"/>
  <c r="D783" i="30"/>
  <c r="D768" i="30"/>
  <c r="K325" i="30" l="1"/>
  <c r="L325" i="30"/>
  <c r="CJ35" i="14"/>
  <c r="C333" i="30"/>
  <c r="CJ19" i="24"/>
  <c r="K545" i="30"/>
  <c r="C562" i="30"/>
  <c r="L545" i="30"/>
  <c r="K544" i="30"/>
  <c r="L544" i="30"/>
  <c r="CJ43" i="14"/>
  <c r="C349" i="30"/>
  <c r="L341" i="30"/>
  <c r="K341" i="30"/>
  <c r="C563" i="30"/>
  <c r="CJ20" i="24"/>
  <c r="K546" i="30"/>
  <c r="L546" i="30"/>
  <c r="CJ44" i="14"/>
  <c r="C350" i="30"/>
  <c r="CJ36" i="14"/>
  <c r="C334" i="30"/>
  <c r="D133" i="30"/>
  <c r="F133" i="30" s="1"/>
  <c r="B9" i="30"/>
  <c r="D640" i="30"/>
  <c r="G640" i="30" s="1"/>
  <c r="D639" i="30"/>
  <c r="G639" i="30" s="1"/>
  <c r="C640" i="30"/>
  <c r="C639" i="30"/>
  <c r="C638" i="30"/>
  <c r="D624" i="30"/>
  <c r="G624" i="30" s="1"/>
  <c r="D623" i="30"/>
  <c r="G623" i="30" s="1"/>
  <c r="C622" i="30"/>
  <c r="D608" i="30"/>
  <c r="G608" i="30" s="1"/>
  <c r="D607" i="30"/>
  <c r="G607" i="30" s="1"/>
  <c r="C608" i="30"/>
  <c r="C607" i="30"/>
  <c r="C606" i="30"/>
  <c r="D592" i="30"/>
  <c r="D595" i="30" s="1"/>
  <c r="D596" i="30" s="1"/>
  <c r="D468" i="30"/>
  <c r="D473" i="30"/>
  <c r="BR20" i="15"/>
  <c r="CJ20" i="15"/>
  <c r="BR19" i="15"/>
  <c r="I747" i="30"/>
  <c r="J747" i="30" s="1"/>
  <c r="F747" i="30"/>
  <c r="D754" i="30"/>
  <c r="D756" i="30" s="1"/>
  <c r="D760" i="30" s="1"/>
  <c r="D761" i="30" s="1"/>
  <c r="D762" i="30" s="1"/>
  <c r="BR18" i="15"/>
  <c r="D302" i="30"/>
  <c r="D387" i="30" s="1"/>
  <c r="C457" i="30"/>
  <c r="C456" i="30"/>
  <c r="F434" i="30"/>
  <c r="D773" i="30"/>
  <c r="D776" i="30" s="1"/>
  <c r="D778" i="30" s="1"/>
  <c r="D779" i="30" s="1"/>
  <c r="D780" i="30" s="1"/>
  <c r="D818" i="30" s="1"/>
  <c r="D771" i="30"/>
  <c r="D820" i="30" l="1"/>
  <c r="H562" i="30"/>
  <c r="G562" i="30"/>
  <c r="F562" i="30"/>
  <c r="E562" i="30"/>
  <c r="F561" i="30"/>
  <c r="G561" i="30"/>
  <c r="E561" i="30"/>
  <c r="H334" i="30"/>
  <c r="G349" i="30"/>
  <c r="F349" i="30"/>
  <c r="E349" i="30"/>
  <c r="G333" i="30"/>
  <c r="F333" i="30"/>
  <c r="E333" i="30"/>
  <c r="H563" i="30"/>
  <c r="H456" i="30"/>
  <c r="D461" i="30" s="1"/>
  <c r="G456" i="30"/>
  <c r="F456" i="30"/>
  <c r="E456" i="30"/>
  <c r="H457" i="30"/>
  <c r="D563" i="30"/>
  <c r="E563" i="30" s="1"/>
  <c r="D562" i="30"/>
  <c r="C568" i="30"/>
  <c r="D561" i="30"/>
  <c r="C567" i="30"/>
  <c r="C565" i="30"/>
  <c r="C566" i="30"/>
  <c r="C647" i="30"/>
  <c r="K639" i="30"/>
  <c r="L639" i="30"/>
  <c r="CJ43" i="24"/>
  <c r="K638" i="30"/>
  <c r="L638" i="30"/>
  <c r="C616" i="30"/>
  <c r="CJ28" i="24"/>
  <c r="L608" i="30"/>
  <c r="K608" i="30"/>
  <c r="CJ44" i="24"/>
  <c r="C648" i="30"/>
  <c r="L640" i="30"/>
  <c r="K640" i="30"/>
  <c r="D349" i="30"/>
  <c r="D333" i="30"/>
  <c r="CJ27" i="24"/>
  <c r="L607" i="30"/>
  <c r="C615" i="30"/>
  <c r="K607" i="30"/>
  <c r="K606" i="30"/>
  <c r="L606" i="30"/>
  <c r="K623" i="30"/>
  <c r="L623" i="30"/>
  <c r="C631" i="30"/>
  <c r="CJ35" i="24"/>
  <c r="L622" i="30"/>
  <c r="K622" i="30"/>
  <c r="CJ36" i="24"/>
  <c r="C632" i="30"/>
  <c r="L624" i="30"/>
  <c r="K624" i="30"/>
  <c r="D477" i="30"/>
  <c r="D478" i="30" s="1"/>
  <c r="D479" i="30" s="1"/>
  <c r="D488" i="30"/>
  <c r="D489" i="30" s="1"/>
  <c r="D490" i="30" s="1"/>
  <c r="D173" i="30"/>
  <c r="G133" i="30"/>
  <c r="D168" i="30"/>
  <c r="D187" i="30"/>
  <c r="AK42" i="14"/>
  <c r="D340" i="30" s="1"/>
  <c r="G340" i="30" s="1"/>
  <c r="AK34" i="14"/>
  <c r="D324" i="30" s="1"/>
  <c r="G324" i="30" s="1"/>
  <c r="D246" i="30"/>
  <c r="G246" i="30" s="1"/>
  <c r="C263" i="30" s="1"/>
  <c r="BR19" i="14"/>
  <c r="I247" i="30"/>
  <c r="J247" i="30" s="1"/>
  <c r="BR20" i="14"/>
  <c r="I248" i="30"/>
  <c r="J248" i="30" s="1"/>
  <c r="BR28" i="14"/>
  <c r="BR27" i="14"/>
  <c r="C317" i="30"/>
  <c r="L433" i="30"/>
  <c r="C455" i="30"/>
  <c r="C462" i="30"/>
  <c r="D456" i="30"/>
  <c r="E230" i="30"/>
  <c r="E231" i="30"/>
  <c r="E228" i="30"/>
  <c r="E229" i="30"/>
  <c r="E226" i="30"/>
  <c r="E227" i="30"/>
  <c r="E224" i="30"/>
  <c r="E225" i="30"/>
  <c r="E223" i="30"/>
  <c r="CJ28" i="14"/>
  <c r="C318" i="30"/>
  <c r="L432" i="30"/>
  <c r="G747" i="30"/>
  <c r="CJ21" i="15" s="1"/>
  <c r="CJ19" i="15"/>
  <c r="K745" i="30"/>
  <c r="D749" i="30" s="1"/>
  <c r="L745" i="30"/>
  <c r="CJ18" i="15"/>
  <c r="L744" i="30"/>
  <c r="L746" i="30"/>
  <c r="K746" i="30"/>
  <c r="D751" i="30" s="1"/>
  <c r="K744" i="30"/>
  <c r="D750" i="30" s="1"/>
  <c r="D816" i="30" s="1"/>
  <c r="K433" i="30"/>
  <c r="K432" i="30"/>
  <c r="CJ20" i="23"/>
  <c r="K431" i="30"/>
  <c r="J434" i="30"/>
  <c r="CJ19" i="23"/>
  <c r="CJ18" i="23"/>
  <c r="L431" i="30"/>
  <c r="H648" i="30" l="1"/>
  <c r="H632" i="30"/>
  <c r="G615" i="30"/>
  <c r="H615" i="30"/>
  <c r="E615" i="30"/>
  <c r="F615" i="30"/>
  <c r="F614" i="30"/>
  <c r="E614" i="30"/>
  <c r="G614" i="30"/>
  <c r="H455" i="30"/>
  <c r="G455" i="30"/>
  <c r="F455" i="30"/>
  <c r="E455" i="30"/>
  <c r="H631" i="30"/>
  <c r="G631" i="30"/>
  <c r="F631" i="30"/>
  <c r="E631" i="30"/>
  <c r="F630" i="30"/>
  <c r="E630" i="30"/>
  <c r="G630" i="30"/>
  <c r="F647" i="30"/>
  <c r="E647" i="30"/>
  <c r="G647" i="30"/>
  <c r="H647" i="30"/>
  <c r="G646" i="30"/>
  <c r="F646" i="30"/>
  <c r="E646" i="30"/>
  <c r="G563" i="30"/>
  <c r="H318" i="30"/>
  <c r="G317" i="30"/>
  <c r="F317" i="30"/>
  <c r="E317" i="30"/>
  <c r="F563" i="30"/>
  <c r="H616" i="30"/>
  <c r="L248" i="30"/>
  <c r="CJ18" i="14"/>
  <c r="D615" i="30"/>
  <c r="D614" i="30"/>
  <c r="D648" i="30"/>
  <c r="G648" i="30" s="1"/>
  <c r="G67" i="24"/>
  <c r="D567" i="30"/>
  <c r="D565" i="30"/>
  <c r="D647" i="30"/>
  <c r="D646" i="30"/>
  <c r="D631" i="30"/>
  <c r="D630" i="30"/>
  <c r="L324" i="30"/>
  <c r="K324" i="30"/>
  <c r="C332" i="30"/>
  <c r="L326" i="30"/>
  <c r="CJ34" i="14"/>
  <c r="K326" i="30"/>
  <c r="CJ42" i="14"/>
  <c r="L342" i="30"/>
  <c r="L340" i="30"/>
  <c r="K342" i="30"/>
  <c r="K340" i="30"/>
  <c r="C348" i="30"/>
  <c r="D632" i="30"/>
  <c r="F632" i="30" s="1"/>
  <c r="D616" i="30"/>
  <c r="G616" i="30" s="1"/>
  <c r="L247" i="30"/>
  <c r="L246" i="30"/>
  <c r="C265" i="30"/>
  <c r="CJ20" i="14"/>
  <c r="K246" i="30"/>
  <c r="C157" i="30"/>
  <c r="G157" i="30" s="1"/>
  <c r="L133" i="30"/>
  <c r="K133" i="30"/>
  <c r="K135" i="30"/>
  <c r="L135" i="30"/>
  <c r="BR18" i="10"/>
  <c r="I133" i="30"/>
  <c r="J133" i="30" s="1"/>
  <c r="D170" i="30"/>
  <c r="F136" i="30"/>
  <c r="I136" i="30"/>
  <c r="J136" i="30" s="1"/>
  <c r="D188" i="30"/>
  <c r="D293" i="30"/>
  <c r="D274" i="30"/>
  <c r="K247" i="30"/>
  <c r="K248" i="30"/>
  <c r="C264" i="30"/>
  <c r="G263" i="30" s="1"/>
  <c r="CJ19" i="14"/>
  <c r="L309" i="30"/>
  <c r="D510" i="30"/>
  <c r="G41" i="23" s="1"/>
  <c r="G43" i="23"/>
  <c r="D512" i="30"/>
  <c r="G42" i="23" s="1"/>
  <c r="CJ27" i="14"/>
  <c r="K309" i="30"/>
  <c r="D506" i="30"/>
  <c r="C460" i="30"/>
  <c r="D457" i="30"/>
  <c r="D455" i="30"/>
  <c r="C459" i="30"/>
  <c r="C461" i="30"/>
  <c r="G70" i="14"/>
  <c r="D317" i="30"/>
  <c r="D807" i="30"/>
  <c r="D812" i="30" s="1"/>
  <c r="CJ43" i="15" s="1"/>
  <c r="D782" i="30"/>
  <c r="D784" i="30" s="1"/>
  <c r="E730" i="30" s="1"/>
  <c r="CJ21" i="23"/>
  <c r="D447" i="30"/>
  <c r="D502" i="30" s="1"/>
  <c r="G632" i="30" l="1"/>
  <c r="E263" i="30"/>
  <c r="F263" i="30"/>
  <c r="E632" i="30"/>
  <c r="G457" i="30"/>
  <c r="F457" i="30"/>
  <c r="E457" i="30"/>
  <c r="F264" i="30"/>
  <c r="G264" i="30"/>
  <c r="E264" i="30"/>
  <c r="E648" i="30"/>
  <c r="G348" i="30"/>
  <c r="F348" i="30"/>
  <c r="E348" i="30"/>
  <c r="E616" i="30"/>
  <c r="F648" i="30"/>
  <c r="H265" i="30"/>
  <c r="G332" i="30"/>
  <c r="F332" i="30"/>
  <c r="E332" i="30"/>
  <c r="F616" i="30"/>
  <c r="F157" i="30"/>
  <c r="E157" i="30"/>
  <c r="D334" i="30"/>
  <c r="D332" i="30"/>
  <c r="D348" i="30"/>
  <c r="D350" i="30"/>
  <c r="J249" i="30"/>
  <c r="D279" i="30"/>
  <c r="D265" i="30"/>
  <c r="D503" i="30"/>
  <c r="C269" i="30"/>
  <c r="D212" i="30"/>
  <c r="G41" i="10" s="1"/>
  <c r="D157" i="30"/>
  <c r="D159" i="30"/>
  <c r="H157" i="30"/>
  <c r="D294" i="30"/>
  <c r="I246" i="30"/>
  <c r="J246" i="30" s="1"/>
  <c r="BR18" i="14"/>
  <c r="D276" i="30"/>
  <c r="G249" i="30"/>
  <c r="F249" i="30"/>
  <c r="C270" i="30"/>
  <c r="C267" i="30"/>
  <c r="D264" i="30"/>
  <c r="C268" i="30"/>
  <c r="D263" i="30"/>
  <c r="D385" i="30"/>
  <c r="G69" i="14" s="1"/>
  <c r="D459" i="30"/>
  <c r="D460" i="30"/>
  <c r="G39" i="23"/>
  <c r="CJ38" i="15"/>
  <c r="E727" i="30"/>
  <c r="E723" i="30"/>
  <c r="E731" i="30"/>
  <c r="E724" i="30"/>
  <c r="E729" i="30"/>
  <c r="D819" i="30" s="1"/>
  <c r="E726" i="30"/>
  <c r="E725" i="30"/>
  <c r="E728" i="30"/>
  <c r="CJ32" i="23"/>
  <c r="D450" i="30"/>
  <c r="CJ35" i="23" s="1"/>
  <c r="D161" i="30" l="1"/>
  <c r="C164" i="30"/>
  <c r="C163" i="30"/>
  <c r="C162" i="30"/>
  <c r="C161" i="30"/>
  <c r="F159" i="30"/>
  <c r="E159" i="30"/>
  <c r="G159" i="30"/>
  <c r="G71" i="14"/>
  <c r="D500" i="30"/>
  <c r="D508" i="30" s="1"/>
  <c r="D175" i="30"/>
  <c r="D190" i="30" s="1"/>
  <c r="D191" i="30" s="1"/>
  <c r="D192" i="30" s="1"/>
  <c r="D269" i="30"/>
  <c r="CJ21" i="14"/>
  <c r="D354" i="30"/>
  <c r="D377" i="30" s="1"/>
  <c r="D268" i="30"/>
  <c r="O8" i="24"/>
  <c r="O7" i="24"/>
  <c r="G39" i="10" l="1"/>
  <c r="D281" i="30"/>
  <c r="D285" i="30" s="1"/>
  <c r="D286" i="30" s="1"/>
  <c r="D287" i="30" s="1"/>
  <c r="D179" i="30"/>
  <c r="D180" i="30" s="1"/>
  <c r="D181" i="30" s="1"/>
  <c r="D208" i="30"/>
  <c r="E124" i="30"/>
  <c r="D378" i="30"/>
  <c r="D375" i="30" s="1"/>
  <c r="D291" i="30"/>
  <c r="BR12" i="14" s="1"/>
  <c r="E183" i="30"/>
  <c r="D356" i="30"/>
  <c r="CJ56" i="14"/>
  <c r="D267" i="30"/>
  <c r="G67" i="14" s="1"/>
  <c r="G40" i="23"/>
  <c r="BL27" i="10"/>
  <c r="D296" i="30" l="1"/>
  <c r="D297" i="30" s="1"/>
  <c r="D298" i="30" s="1"/>
  <c r="D383" i="30"/>
  <c r="G68" i="14" s="1"/>
  <c r="CJ58" i="14"/>
  <c r="AK26" i="14"/>
  <c r="D308" i="30" l="1"/>
  <c r="G308" i="30" s="1"/>
  <c r="F311" i="30" l="1"/>
  <c r="G311" i="30" s="1"/>
  <c r="I311" i="30"/>
  <c r="BR26" i="14" l="1"/>
  <c r="J311" i="30"/>
  <c r="F359" i="30"/>
  <c r="C316" i="30"/>
  <c r="CJ26" i="14"/>
  <c r="K310" i="30"/>
  <c r="L308" i="30"/>
  <c r="L310" i="30"/>
  <c r="K308" i="30"/>
  <c r="CJ29" i="14" l="1"/>
  <c r="G74" i="14"/>
  <c r="G316" i="30"/>
  <c r="F316" i="30"/>
  <c r="E316" i="30"/>
  <c r="D359" i="30"/>
  <c r="D369" i="30" s="1"/>
  <c r="CJ63" i="14" s="1"/>
  <c r="C59" i="24"/>
  <c r="C59" i="14"/>
  <c r="D316" i="30"/>
  <c r="D318" i="30"/>
  <c r="O8" i="19"/>
  <c r="CC8" i="19"/>
  <c r="CH24" i="19"/>
  <c r="CH25" i="19" s="1"/>
  <c r="CH27" i="19" s="1"/>
  <c r="CH23" i="19"/>
  <c r="CH14" i="19"/>
  <c r="CH16" i="19" s="1"/>
  <c r="CH18" i="19" s="1"/>
  <c r="AI21" i="15"/>
  <c r="C27" i="15"/>
  <c r="C39" i="15" s="1"/>
  <c r="BC27" i="15"/>
  <c r="C40" i="15" s="1"/>
  <c r="O8" i="14"/>
  <c r="CL35" i="13"/>
  <c r="CL36" i="13"/>
  <c r="CJ59" i="14" l="1"/>
  <c r="G73" i="14"/>
  <c r="C1120" i="30"/>
  <c r="D1120" i="30"/>
  <c r="CL37" i="13"/>
  <c r="B141" i="30" l="1"/>
  <c r="F143" i="30" l="1"/>
  <c r="BL26" i="10"/>
  <c r="G143" i="30" l="1"/>
  <c r="K143" i="30" s="1"/>
  <c r="D150" i="30" s="1"/>
  <c r="CJ33" i="10" s="1"/>
  <c r="CJ26" i="10"/>
  <c r="CJ28" i="10" l="1"/>
  <c r="CJ18" i="10"/>
  <c r="CJ20" i="10" l="1"/>
  <c r="G43" i="10"/>
  <c r="CJ19" i="10"/>
  <c r="C61" i="14" l="1"/>
  <c r="C61" i="24"/>
  <c r="CP161" i="34"/>
  <c r="CP170" i="34"/>
  <c r="BU170" i="34"/>
  <c r="CP176" i="34"/>
  <c r="CP173" i="34"/>
  <c r="CP167" i="34"/>
  <c r="BU173" i="34"/>
  <c r="CP158" i="34"/>
  <c r="BU158" i="34"/>
  <c r="BU161" i="34"/>
  <c r="CP155" i="34"/>
  <c r="BU176" i="34"/>
  <c r="BU167" i="34"/>
  <c r="BU155" i="34"/>
  <c r="BC189" i="34"/>
  <c r="BC193" i="34"/>
  <c r="BC186" i="34"/>
  <c r="BC183" i="34"/>
  <c r="BC180" i="34"/>
  <c r="CP186" i="34"/>
  <c r="CP180" i="34"/>
  <c r="BU180" i="34"/>
  <c r="CP189" i="34"/>
  <c r="BU186" i="34"/>
  <c r="BU189" i="34"/>
  <c r="CP193" i="34"/>
  <c r="CP183" i="34"/>
  <c r="BU183" i="34"/>
  <c r="BU193" i="34"/>
  <c r="I1064" i="30" l="1"/>
  <c r="CP196" i="34" s="1"/>
  <c r="D126" i="30" l="1"/>
  <c r="D194" i="30" l="1"/>
  <c r="D196" i="30" s="1"/>
  <c r="D214" i="30" s="1"/>
  <c r="G42" i="10" s="1"/>
  <c r="E111" i="30"/>
  <c r="E112" i="30"/>
  <c r="E116" i="30"/>
  <c r="E118" i="30"/>
  <c r="E114" i="30"/>
  <c r="E113" i="30"/>
  <c r="E110" i="30"/>
  <c r="E117" i="30"/>
  <c r="G136" i="30"/>
  <c r="CJ14" i="10"/>
  <c r="CJ21" i="10" l="1"/>
  <c r="E115" i="30"/>
  <c r="D149" i="30"/>
  <c r="D204" i="30" s="1"/>
  <c r="D205" i="30" l="1"/>
  <c r="D202" i="30" s="1"/>
  <c r="CJ32" i="10"/>
  <c r="D152" i="30"/>
  <c r="D210" i="30" l="1"/>
  <c r="G40" i="10" s="1"/>
  <c r="CJ35" i="10"/>
  <c r="C45" i="26" l="1"/>
  <c r="B45" i="27"/>
  <c r="C47" i="26" s="1"/>
  <c r="C46" i="26"/>
  <c r="B39" i="27"/>
  <c r="B40" i="27" s="1"/>
  <c r="CH42" i="26"/>
  <c r="B46" i="27" l="1"/>
  <c r="C48" i="26" s="1"/>
  <c r="CM23" i="21"/>
</calcChain>
</file>

<file path=xl/sharedStrings.xml><?xml version="1.0" encoding="utf-8"?>
<sst xmlns="http://schemas.openxmlformats.org/spreadsheetml/2006/main" count="4394" uniqueCount="1678">
  <si>
    <t>Borrower:</t>
  </si>
  <si>
    <t>Employer:</t>
  </si>
  <si>
    <t>Loan #:</t>
  </si>
  <si>
    <t xml:space="preserve"> Average Monthly Income</t>
  </si>
  <si>
    <t xml:space="preserve"> Months Covered in Year-to-Date Total</t>
  </si>
  <si>
    <t>Other</t>
  </si>
  <si>
    <t xml:space="preserve"> Grand Total</t>
  </si>
  <si>
    <t>Monthly (12)</t>
  </si>
  <si>
    <t>Semi-Monthly (24)</t>
  </si>
  <si>
    <t>Bi-Weekly (26)</t>
  </si>
  <si>
    <t>Weekly (52)</t>
  </si>
  <si>
    <t>Hourly (H)</t>
  </si>
  <si>
    <t>Months</t>
  </si>
  <si>
    <t>Rate of Pay</t>
  </si>
  <si>
    <t>Date From</t>
  </si>
  <si>
    <t>Date To</t>
  </si>
  <si>
    <t>Period</t>
  </si>
  <si>
    <t>Paystub</t>
  </si>
  <si>
    <t>Written VOE</t>
  </si>
  <si>
    <t>Awards Letter</t>
  </si>
  <si>
    <t>Bank Statement</t>
  </si>
  <si>
    <t>Gov Pay #</t>
  </si>
  <si>
    <t>% Change</t>
  </si>
  <si>
    <t>Frequency</t>
  </si>
  <si>
    <t>NOTES</t>
  </si>
  <si>
    <r>
      <t xml:space="preserve">Total Average Additional Earnings </t>
    </r>
    <r>
      <rPr>
        <b/>
        <sz val="8"/>
        <rFont val="Arial"/>
        <family val="2"/>
      </rPr>
      <t>(underwriter to determine if allowable)</t>
    </r>
  </si>
  <si>
    <r>
      <t xml:space="preserve">Total Average Unreimbursed Employee Expenses </t>
    </r>
    <r>
      <rPr>
        <b/>
        <sz val="8"/>
        <rFont val="Arial"/>
        <family val="2"/>
      </rPr>
      <t>(deduct from Base Earnings)</t>
    </r>
  </si>
  <si>
    <t>FINAL MONTHLY INCOME RECONCILIATION</t>
  </si>
  <si>
    <t>UNREIMBURSED EMPLOYEE EXPENSES</t>
  </si>
  <si>
    <t>Today Month</t>
  </si>
  <si>
    <t>Today Date</t>
  </si>
  <si>
    <t>Today Day</t>
  </si>
  <si>
    <t xml:space="preserve"> Number of Months included in Income</t>
  </si>
  <si>
    <t xml:space="preserve"> Business:</t>
  </si>
  <si>
    <t>SCHEDULE C - PROFIT OR LOSS FROM BUSINESS  #1</t>
  </si>
  <si>
    <t xml:space="preserve"> Net profit or loss (line 31)</t>
  </si>
  <si>
    <t xml:space="preserve"> Other:</t>
  </si>
  <si>
    <t xml:space="preserve"> Total Income or Loss</t>
  </si>
  <si>
    <t xml:space="preserve"> Calculated Average Monthly Schedule C Income or Loss</t>
  </si>
  <si>
    <t>SCHEDULE C - PROFIT OR LOSS FROM BUSINESS  #2</t>
  </si>
  <si>
    <t>Income Source</t>
  </si>
  <si>
    <t>Grossed-Up
Monthly Earnings</t>
  </si>
  <si>
    <t>Gross
Monthly
Earnings</t>
  </si>
  <si>
    <t xml:space="preserve"> Business #1</t>
  </si>
  <si>
    <t xml:space="preserve"> Business #2</t>
  </si>
  <si>
    <t>Total Months Included in Total Earnings</t>
  </si>
  <si>
    <t>Average Total Monthly Earnings</t>
  </si>
  <si>
    <t>DATES</t>
  </si>
  <si>
    <t>OVERTIME</t>
  </si>
  <si>
    <t>COMMISSIONS</t>
  </si>
  <si>
    <t>BONUS</t>
  </si>
  <si>
    <t xml:space="preserve"> Subtotal:</t>
  </si>
  <si>
    <t xml:space="preserve"> Times individual percentage of ownership:</t>
  </si>
  <si>
    <t>AVERAGE EARNINGS (PAST 2 YEARS)</t>
  </si>
  <si>
    <t>Total Average Earnings for the past 2 years</t>
  </si>
  <si>
    <t>Total Earnings (previous 2 years)</t>
  </si>
  <si>
    <t>Document</t>
  </si>
  <si>
    <t>Earnings</t>
  </si>
  <si>
    <t>Total Qualifying Base Income</t>
  </si>
  <si>
    <t>Tax %</t>
  </si>
  <si>
    <t>Withholdings</t>
  </si>
  <si>
    <t xml:space="preserve">  Gross up percentage</t>
  </si>
  <si>
    <t>BAS CALCULATIONS</t>
  </si>
  <si>
    <t>BAH CALCULATIONS</t>
  </si>
  <si>
    <t xml:space="preserve"> Schedule D - Capital Gains and Losses</t>
  </si>
  <si>
    <t>Seasonal</t>
  </si>
  <si>
    <t>Varies</t>
  </si>
  <si>
    <t>Part-Time</t>
  </si>
  <si>
    <t>BORROWER'S PAYSTUB</t>
  </si>
  <si>
    <t>Year</t>
  </si>
  <si>
    <t>MILITARY INCOME CALCULATIONS</t>
  </si>
  <si>
    <t>Average</t>
  </si>
  <si>
    <t xml:space="preserve"> Totals</t>
  </si>
  <si>
    <t>Income Calculations Worksheet</t>
  </si>
  <si>
    <t>Year Today</t>
  </si>
  <si>
    <t>Year Last</t>
  </si>
  <si>
    <t>Year Previous</t>
  </si>
  <si>
    <t>YR Today Beg</t>
  </si>
  <si>
    <t>YR Last Beg</t>
  </si>
  <si>
    <t>YR Last End</t>
  </si>
  <si>
    <t>YR Prev Beg</t>
  </si>
  <si>
    <t>YR Prev End</t>
  </si>
  <si>
    <t>Year to Date</t>
  </si>
  <si>
    <t>YRP1B</t>
  </si>
  <si>
    <t>YRCB</t>
  </si>
  <si>
    <t>YRP1E</t>
  </si>
  <si>
    <t>YRP2B</t>
  </si>
  <si>
    <t>YRP2E</t>
  </si>
  <si>
    <t>Select box next to year(s) to be included in determining average monthly qualifying income</t>
  </si>
  <si>
    <t>Click here if borrower has received pay increase since beginning of year and qualifying at current increased pay</t>
  </si>
  <si>
    <t>Doc Date</t>
  </si>
  <si>
    <t xml:space="preserve"> Sub-Total</t>
  </si>
  <si>
    <t>Select Year</t>
  </si>
  <si>
    <t>MCC Credit Calculations</t>
  </si>
  <si>
    <t xml:space="preserve"> Original Loan Amount</t>
  </si>
  <si>
    <t xml:space="preserve"> Interest Rate</t>
  </si>
  <si>
    <t xml:space="preserve"> Total Annual Interest</t>
  </si>
  <si>
    <t xml:space="preserve"> Annual Tax Credit Percentage</t>
  </si>
  <si>
    <t xml:space="preserve"> Total Annual Tax Credit</t>
  </si>
  <si>
    <t xml:space="preserve"> Total Annual Tax Credit Divided by 12 Months for Monthly Credit</t>
  </si>
  <si>
    <t xml:space="preserve"> Monthly Tax Credit Benefit for Qualifying Purposes</t>
  </si>
  <si>
    <t>Pay Period Ending</t>
  </si>
  <si>
    <t>BASE EARNINGS</t>
  </si>
  <si>
    <t>YTD</t>
  </si>
  <si>
    <t>Paystub &amp; VOE</t>
  </si>
  <si>
    <t>Monthly</t>
  </si>
  <si>
    <t>PERIOD AFTER ECONOMIC EVENT (MINIMUM 6 MONTHS)</t>
  </si>
  <si>
    <t>TOTAL HOUSEHOLD EARNINGS AT TIME OF ECONOMIC EVENT</t>
  </si>
  <si>
    <t xml:space="preserve"> Total Household Monthly Income at time of economic event</t>
  </si>
  <si>
    <t xml:space="preserve"> Actual Date of Economic Event</t>
  </si>
  <si>
    <t xml:space="preserve"> Other household monthly income at time of economic event</t>
  </si>
  <si>
    <t xml:space="preserve"> Borrower's total monthly income at time of economic event</t>
  </si>
  <si>
    <t>Household</t>
  </si>
  <si>
    <t xml:space="preserve"> Date for the six month period after the date of Economic Event</t>
  </si>
  <si>
    <t>BACK TO WORK INITIATIVE</t>
  </si>
  <si>
    <t xml:space="preserve"> Borrower</t>
  </si>
  <si>
    <t xml:space="preserve"> Other</t>
  </si>
  <si>
    <t>Before</t>
  </si>
  <si>
    <t>After</t>
  </si>
  <si>
    <t>Dates</t>
  </si>
  <si>
    <t>Increase / Decrease difference in monthly earnings</t>
  </si>
  <si>
    <t>Required Documentation</t>
  </si>
  <si>
    <t>Must verify and ensure proper documentation is provided to reflect what the borrower's household income was prior to the Economic Event.</t>
  </si>
  <si>
    <t>●</t>
  </si>
  <si>
    <t>Loss of Income</t>
  </si>
  <si>
    <t>Verify with written VOE to show termination date.</t>
  </si>
  <si>
    <t>Loss of Employment</t>
  </si>
  <si>
    <t>Must verify that borrower(s) had a satisfactory credit history 12 months (minimum) before the Economic Event.</t>
  </si>
  <si>
    <t>Satisfactory Credit AFTER Economic Event</t>
  </si>
  <si>
    <t>Satisfactory Credit BEFORE Economic Event</t>
  </si>
  <si>
    <t>Borrower's credit history is clear of late housing or installment debt payments and major derogatory credit issues on revolving debts.</t>
  </si>
  <si>
    <t>Collections</t>
  </si>
  <si>
    <t>Judgements</t>
  </si>
  <si>
    <t>Mortgage Foreclosure, Short-Sale, Chapter 7 Bankruptcy</t>
  </si>
  <si>
    <t>Chapter 13 Bankruptcy</t>
  </si>
  <si>
    <t>Housing Counseling</t>
  </si>
  <si>
    <r>
      <t xml:space="preserve">Must verify no late payments in the last 12 months </t>
    </r>
    <r>
      <rPr>
        <i/>
        <u/>
        <sz val="8"/>
        <rFont val="Arial"/>
        <family val="2"/>
      </rPr>
      <t>since</t>
    </r>
    <r>
      <rPr>
        <sz val="8"/>
        <rFont val="Arial"/>
        <family val="2"/>
      </rPr>
      <t xml:space="preserve"> the Economic Event.</t>
    </r>
  </si>
  <si>
    <t>Positive</t>
  </si>
  <si>
    <t>Negative</t>
  </si>
  <si>
    <t>Borrower DOES NOT appear to satisfy the FHA Back to Work Initiative income reduction requirements.</t>
  </si>
  <si>
    <t>Borrower DOES appear to satisfy the FHA Back to Work Initiative income reduction requirements.</t>
  </si>
  <si>
    <t>Message1</t>
  </si>
  <si>
    <t>Message2</t>
  </si>
  <si>
    <t>LineMsg1</t>
  </si>
  <si>
    <t>LineMsg2</t>
  </si>
  <si>
    <t>LineMsg3</t>
  </si>
  <si>
    <t>LineMsg4</t>
  </si>
  <si>
    <t xml:space="preserve"> Economic Event Date</t>
  </si>
  <si>
    <t xml:space="preserve"> 6 mos post Economic Event</t>
  </si>
  <si>
    <t>\ Borrower's total income beginning on ",MONTH(I335),"/",DAY(I335),"/",YEAR(I335)," and ending on ",MONTH(I336),"/",DAY(I336),"/",YEAR(I336)</t>
  </si>
  <si>
    <t>\ Other household income beginning on ",MONTH(H335),"/",DAY(H335),"/",YEAR(H335)," and ending on ",MONTH(H336),"/",DAY(H336),"/",YEAR(H336)</t>
  </si>
  <si>
    <t>\ Grand Total Household Income beginning on ",MONTH(H335),"/",DAY(H335),"/",YEAR(H335)," and ending on ",MONTH(H336),"/",DAY(H336),"/",YEAR(H336)</t>
  </si>
  <si>
    <t>\ Grand Total Household Monthly Income Average for the period of ",MONTH(H335),"/",DAY(H335),"/",YEAR(H335)," to ",MONTH(H336),"/",DAY(H336),"/",YEAR(H336)</t>
  </si>
  <si>
    <t>\ Based on figures above, it appears the Economic Event caused a reduction in borrower's household income of ",ROUND(K341*100,1),"% for a period of at least six months following the economic event.")</t>
  </si>
  <si>
    <t>=IF(K341=" "," ",IF(K341&gt;19.99%,G351,G352))</t>
  </si>
  <si>
    <t>This worksheet is not intended to be legal or comprehensive financial advice. The user assumes any legal liability and responsibility</t>
  </si>
  <si>
    <t>for the accuracy, completeness, usefulness, effectiveness, reliability, information and/or results obtained from the use of this worksheet.</t>
  </si>
  <si>
    <t>It is the responsibility of the user to be knowledgeable of the text and data contained in the worksheet, to ensure the accuracy of any</t>
  </si>
  <si>
    <t>documentation used to complete the worksheet, and that contents are in accordance with product, investor and regulatory requirements.</t>
  </si>
  <si>
    <t>If employer went out of business, then document with copy of borrowers' severance package letter, other publicly available document that the</t>
  </si>
  <si>
    <t>employer went out of business, and/or receipt of Unemployment income within timeframe.</t>
  </si>
  <si>
    <t>Must verify that either the loss of employment, the loss of income or the loss of both trigerred the Economic Event by documenting the</t>
  </si>
  <si>
    <t>borrower's household income was after the Economic Event was trigerred.</t>
  </si>
  <si>
    <t>Any open mortgage is current and shows a 12 month history of satisfactory payments. Mortgage payments brought current through a loan</t>
  </si>
  <si>
    <t>modification is acceptable so long as all payments are documented as being paid on time as per the loan modification agreement.</t>
  </si>
  <si>
    <t>Regardless of the initial AUS findings, if the total outstanding balance of ALL collections for ALL borrowers is &gt; $2,000, the collections to be paid</t>
  </si>
  <si>
    <t>off at closing, or provide verification with a letter from the creditor on their letterhead or a credit supplement that borrower has been in a</t>
  </si>
  <si>
    <t>satisfactory payment plan. Must qualify the borrower with the verified payment amount. If no payment can be verified, qualify the borrower with</t>
  </si>
  <si>
    <t>each collection account using 5% of the balance as the payment.</t>
  </si>
  <si>
    <r>
      <rPr>
        <b/>
        <sz val="8"/>
        <rFont val="Arial"/>
        <family val="2"/>
      </rPr>
      <t>Note:</t>
    </r>
    <r>
      <rPr>
        <sz val="8"/>
        <rFont val="Arial"/>
        <family val="2"/>
      </rPr>
      <t xml:space="preserve">  Medical collections and charge-offs are excluded from this policy. This policy includes the collection accounts for non-borrowing spouses</t>
    </r>
  </si>
  <si>
    <t>who live in a community property state. Collection accounts may NOT be paid down to less than $2,000.</t>
  </si>
  <si>
    <t>spouses who live in a community property state.</t>
  </si>
  <si>
    <t>Regardless of the initial AUS findings, Judgment(s) must be paid in full through closing of the transaction, or evidence judgment has been</t>
  </si>
  <si>
    <t>satisfactorily paid prior to close, or evidence borrowers are in a payment plan with the following requirements: Provide a copy of the agreement,</t>
  </si>
  <si>
    <t>payment must have been made in a timely manner, and evidence a minimum of 3 months scheduled payments have been made prior to close.</t>
  </si>
  <si>
    <t>Must verify and ensure proper documentation is provided to reflect that 12 months have elapsed from the date of the foreclosure or deed in lieu</t>
  </si>
  <si>
    <t>and that it was a direct result of the Economic Event which occurred.</t>
  </si>
  <si>
    <t>Chapter 13 Bankruptcy must have been as a direct result of the Economic Event, and must be discharged prior to the loan application. If not</t>
  </si>
  <si>
    <t>discharged prior to loan application, must receive written permission from the Court to enter into a mortgage transaction for the subject property.</t>
  </si>
  <si>
    <t>Must also provide evidence of satisfactory 12 month payment history on Bankruptcy payment plan.</t>
  </si>
  <si>
    <t>Each participant must provide evidence that they have completed Homeownership Counseling (received a minimum of 1 hour one-on-one</t>
  </si>
  <si>
    <t>counseling), addressing the cause of the Economic Event and the actions taken to overcome the cause thereby reducing the likelihood of</t>
  </si>
  <si>
    <t>reoccurrence.</t>
  </si>
  <si>
    <t>Must be completed a minimum 30 days prior to loan application and no more than 6 months prior to submitting the loan to Lender. NO</t>
  </si>
  <si>
    <t>EXCEPTIONS!</t>
  </si>
  <si>
    <t>be compliant.</t>
  </si>
  <si>
    <r>
      <rPr>
        <b/>
        <sz val="8"/>
        <rFont val="Arial"/>
        <family val="2"/>
      </rPr>
      <t>Note:</t>
    </r>
    <r>
      <rPr>
        <sz val="8"/>
        <rFont val="Arial"/>
        <family val="2"/>
      </rPr>
      <t xml:space="preserve">  Borrowers may not pre-pay scheduled payments in advance to reflect 3 payments. This policy includes the judgments for non-borrowing</t>
    </r>
  </si>
  <si>
    <t>C</t>
  </si>
  <si>
    <t>I</t>
  </si>
  <si>
    <t xml:space="preserve">YTD </t>
  </si>
  <si>
    <t xml:space="preserve">Year </t>
  </si>
  <si>
    <t>CO-BORROWER'S PAYSTUB</t>
  </si>
  <si>
    <t>BORROWER'S WRITTEN VOE (BONUS, COMSSIONS, OVERTIME)</t>
  </si>
  <si>
    <t>CO-BORROWER'S WRITTEN VOE (BONUS, COMSSIONS, OVERTIME)</t>
  </si>
  <si>
    <r>
      <t xml:space="preserve"> Other Additions or Subtractions to Income </t>
    </r>
    <r>
      <rPr>
        <b/>
        <sz val="8"/>
        <rFont val="Arial"/>
        <family val="2"/>
      </rPr>
      <t>(provide explanation below)</t>
    </r>
  </si>
  <si>
    <t xml:space="preserve"> Grand Total Monthly Earnings</t>
  </si>
  <si>
    <t>BORROWER'S NON-TAXABLE AND OTHER INCOME</t>
  </si>
  <si>
    <t>CO-BORROWER'S NON-TAXABLE AND OTHER INCOME</t>
  </si>
  <si>
    <t xml:space="preserve"> Day after economic event</t>
  </si>
  <si>
    <t>Mos</t>
  </si>
  <si>
    <t xml:space="preserve"> Total Loan Amount</t>
  </si>
  <si>
    <t>)</t>
  </si>
  <si>
    <t xml:space="preserve"> Total Subject Property PITIA</t>
  </si>
  <si>
    <t xml:space="preserve"> Total Subject Property PITIA, Debts &amp; Housing Maintenance:</t>
  </si>
  <si>
    <t xml:space="preserve"> Actual Residual Income</t>
  </si>
  <si>
    <t xml:space="preserve"> ILLINOIS</t>
  </si>
  <si>
    <t>Residual income calculations are based on the following:</t>
  </si>
  <si>
    <t xml:space="preserve"> State Selected</t>
  </si>
  <si>
    <t xml:space="preserve"> Family Size</t>
  </si>
  <si>
    <t xml:space="preserve"> Residual Actual</t>
  </si>
  <si>
    <t>VA Residual Income Data for Loan Amounts =&gt; $80,000</t>
  </si>
  <si>
    <t>Area</t>
  </si>
  <si>
    <t>State Abbr</t>
  </si>
  <si>
    <t>1</t>
  </si>
  <si>
    <t>2</t>
  </si>
  <si>
    <t>3</t>
  </si>
  <si>
    <t>4</t>
  </si>
  <si>
    <t>5</t>
  </si>
  <si>
    <t>6</t>
  </si>
  <si>
    <t>7</t>
  </si>
  <si>
    <t>8</t>
  </si>
  <si>
    <t>9</t>
  </si>
  <si>
    <t>10</t>
  </si>
  <si>
    <t xml:space="preserve"> NORTHEAST</t>
  </si>
  <si>
    <t xml:space="preserve"> MIDWEST</t>
  </si>
  <si>
    <t xml:space="preserve"> SOUTH</t>
  </si>
  <si>
    <t xml:space="preserve"> WEST</t>
  </si>
  <si>
    <t>State</t>
  </si>
  <si>
    <t>Region</t>
  </si>
  <si>
    <t xml:space="preserve"> ALABAMA</t>
  </si>
  <si>
    <t>AL</t>
  </si>
  <si>
    <t>S</t>
  </si>
  <si>
    <t xml:space="preserve"> ALASKA</t>
  </si>
  <si>
    <t>AK</t>
  </si>
  <si>
    <t>W</t>
  </si>
  <si>
    <t xml:space="preserve"> ARIZONA</t>
  </si>
  <si>
    <t>AZ</t>
  </si>
  <si>
    <t xml:space="preserve"> ARKANSAS</t>
  </si>
  <si>
    <t>AR</t>
  </si>
  <si>
    <t xml:space="preserve"> CALIFORNIA</t>
  </si>
  <si>
    <t>CA</t>
  </si>
  <si>
    <t xml:space="preserve"> COLORADO</t>
  </si>
  <si>
    <t>CO</t>
  </si>
  <si>
    <t xml:space="preserve"> CONNECTICUT</t>
  </si>
  <si>
    <t>CT</t>
  </si>
  <si>
    <t>NE</t>
  </si>
  <si>
    <t xml:space="preserve"> DELAWARE</t>
  </si>
  <si>
    <t>DE</t>
  </si>
  <si>
    <t xml:space="preserve"> DISTRICT OF COLUMBIA</t>
  </si>
  <si>
    <t>DC</t>
  </si>
  <si>
    <t xml:space="preserve"> FLORIDA</t>
  </si>
  <si>
    <t>FL</t>
  </si>
  <si>
    <t xml:space="preserve"> GEORGIA</t>
  </si>
  <si>
    <t>GA</t>
  </si>
  <si>
    <t xml:space="preserve"> HAWAII</t>
  </si>
  <si>
    <t>HI</t>
  </si>
  <si>
    <t xml:space="preserve"> IDAHO</t>
  </si>
  <si>
    <t>ID</t>
  </si>
  <si>
    <t>IL</t>
  </si>
  <si>
    <t>MW</t>
  </si>
  <si>
    <t xml:space="preserve"> INDIANA</t>
  </si>
  <si>
    <t>IN</t>
  </si>
  <si>
    <t xml:space="preserve"> IOWA</t>
  </si>
  <si>
    <t>IA</t>
  </si>
  <si>
    <t xml:space="preserve"> KANSAS</t>
  </si>
  <si>
    <t>KS</t>
  </si>
  <si>
    <t xml:space="preserve"> KENTUCKY </t>
  </si>
  <si>
    <t>KY</t>
  </si>
  <si>
    <t xml:space="preserve"> LOUISIANA</t>
  </si>
  <si>
    <t>LA</t>
  </si>
  <si>
    <t xml:space="preserve"> MAINE</t>
  </si>
  <si>
    <t>ME</t>
  </si>
  <si>
    <t xml:space="preserve"> MARYLAND</t>
  </si>
  <si>
    <t>MD</t>
  </si>
  <si>
    <t xml:space="preserve"> MASSACHUSETTS</t>
  </si>
  <si>
    <t>MA</t>
  </si>
  <si>
    <t xml:space="preserve"> MICHIGAN</t>
  </si>
  <si>
    <t>MI</t>
  </si>
  <si>
    <t xml:space="preserve"> MINNESOTA</t>
  </si>
  <si>
    <t>MN</t>
  </si>
  <si>
    <t xml:space="preserve"> MISSISSIPPI</t>
  </si>
  <si>
    <t>MS</t>
  </si>
  <si>
    <t xml:space="preserve"> MISSOURI</t>
  </si>
  <si>
    <t>MO</t>
  </si>
  <si>
    <t xml:space="preserve"> MONTANA</t>
  </si>
  <si>
    <t>MT</t>
  </si>
  <si>
    <t xml:space="preserve"> NEBRASKA</t>
  </si>
  <si>
    <t xml:space="preserve"> NEVADA</t>
  </si>
  <si>
    <t>NV</t>
  </si>
  <si>
    <t xml:space="preserve"> NEW HAMPSHIRE</t>
  </si>
  <si>
    <t>NH</t>
  </si>
  <si>
    <t xml:space="preserve"> NEW JERSEY</t>
  </si>
  <si>
    <t>NJ</t>
  </si>
  <si>
    <t xml:space="preserve"> NEW MEXICO</t>
  </si>
  <si>
    <t>NM</t>
  </si>
  <si>
    <t xml:space="preserve"> NEW YORK</t>
  </si>
  <si>
    <t>NY</t>
  </si>
  <si>
    <t xml:space="preserve"> NORTH CAROLINA</t>
  </si>
  <si>
    <t>NC</t>
  </si>
  <si>
    <t xml:space="preserve"> NORTH DAKOTA</t>
  </si>
  <si>
    <t>ND</t>
  </si>
  <si>
    <t xml:space="preserve"> OHIO</t>
  </si>
  <si>
    <t>OH</t>
  </si>
  <si>
    <t xml:space="preserve"> OKLAHOMA</t>
  </si>
  <si>
    <t>OK</t>
  </si>
  <si>
    <t xml:space="preserve"> OREGON</t>
  </si>
  <si>
    <t>OR</t>
  </si>
  <si>
    <t xml:space="preserve"> PENNSYLVANIA</t>
  </si>
  <si>
    <t>PA</t>
  </si>
  <si>
    <t xml:space="preserve"> PUERTO RICO</t>
  </si>
  <si>
    <t>PR</t>
  </si>
  <si>
    <t xml:space="preserve"> RHODE ISLAND</t>
  </si>
  <si>
    <t>RI</t>
  </si>
  <si>
    <t xml:space="preserve"> SOUTH CAROLINA</t>
  </si>
  <si>
    <t>SC</t>
  </si>
  <si>
    <t xml:space="preserve"> SOUTH DAKOTA</t>
  </si>
  <si>
    <t>SD</t>
  </si>
  <si>
    <t xml:space="preserve"> TENNESSEE</t>
  </si>
  <si>
    <t>TN</t>
  </si>
  <si>
    <t xml:space="preserve"> TEXAS</t>
  </si>
  <si>
    <t>TX</t>
  </si>
  <si>
    <t xml:space="preserve"> UTAH</t>
  </si>
  <si>
    <t>UT</t>
  </si>
  <si>
    <t xml:space="preserve"> VERMONT</t>
  </si>
  <si>
    <t>VT</t>
  </si>
  <si>
    <t xml:space="preserve"> VIRGINIA</t>
  </si>
  <si>
    <t>VA</t>
  </si>
  <si>
    <t xml:space="preserve"> WASHINGTON</t>
  </si>
  <si>
    <t>WA</t>
  </si>
  <si>
    <t xml:space="preserve"> WEST VIRGINIA</t>
  </si>
  <si>
    <t>WV</t>
  </si>
  <si>
    <t xml:space="preserve"> WISCONSIN</t>
  </si>
  <si>
    <t>WI</t>
  </si>
  <si>
    <t xml:space="preserve"> WYOMING</t>
  </si>
  <si>
    <t>WY</t>
  </si>
  <si>
    <t>VA Residual Income Data for Loan Amounts &lt; $80,000</t>
  </si>
  <si>
    <t xml:space="preserve"> Housing Maintenance (subject prop square feet = </t>
  </si>
  <si>
    <t>ADDITIONAL DATA</t>
  </si>
  <si>
    <t>RESIDUAL INCOME RESULTS</t>
  </si>
  <si>
    <t xml:space="preserve"> Grand Total Net Inc</t>
  </si>
  <si>
    <t xml:space="preserve"> Grand Total All Debt</t>
  </si>
  <si>
    <t xml:space="preserve"> Federal Income Tax (see Note #2 below)</t>
  </si>
  <si>
    <t xml:space="preserve"> State Income Tax (see Note #3 below)</t>
  </si>
  <si>
    <t>Tax Returns</t>
  </si>
  <si>
    <t>IRS Form 1099</t>
  </si>
  <si>
    <t>Pay Statement</t>
  </si>
  <si>
    <t>Earnings Statement</t>
  </si>
  <si>
    <t>Document
Type
(select)</t>
  </si>
  <si>
    <t>S-CORPORATION #1:</t>
  </si>
  <si>
    <t xml:space="preserve"> Schedule K-1 (Form 1065)</t>
  </si>
  <si>
    <t>Meals and Entertainment Exclusion:</t>
  </si>
  <si>
    <t>Amortization -and- Casualty Loss:</t>
  </si>
  <si>
    <t>Mortgages or Notes Payable in Less than 1 Year:</t>
  </si>
  <si>
    <t>Ordinary Business Income (Loss):</t>
  </si>
  <si>
    <t>Net Rental Real Estate Income (Loss):</t>
  </si>
  <si>
    <t>Other Net Rental Income (Loss):</t>
  </si>
  <si>
    <t>Depreciation  -and-  Depletion:</t>
  </si>
  <si>
    <t>[ 7 ]</t>
  </si>
  <si>
    <t>[ 19 ]</t>
  </si>
  <si>
    <t>[ Sch. L, 17 ]</t>
  </si>
  <si>
    <t>[ M-1, 3b ]</t>
  </si>
  <si>
    <t>[ 1 ]</t>
  </si>
  <si>
    <t>[ 2 ]</t>
  </si>
  <si>
    <t>[ 3 ]</t>
  </si>
  <si>
    <t>[ 16c &amp; 17 ]</t>
  </si>
  <si>
    <t>[ 20 ]</t>
  </si>
  <si>
    <t>[ Sch. L, 16 ]</t>
  </si>
  <si>
    <t>[ M-1, 4b ]</t>
  </si>
  <si>
    <t>[ 4 ]</t>
  </si>
  <si>
    <t>PARTNERSHIP #1:</t>
  </si>
  <si>
    <r>
      <t xml:space="preserve"> Form 1065 </t>
    </r>
    <r>
      <rPr>
        <b/>
        <sz val="10"/>
        <rFont val="Arial"/>
        <family val="2"/>
      </rPr>
      <t>–</t>
    </r>
    <r>
      <rPr>
        <b/>
        <i/>
        <sz val="10"/>
        <rFont val="Arial"/>
        <family val="2"/>
      </rPr>
      <t xml:space="preserve"> U.S. Return of Partnership Income</t>
    </r>
  </si>
  <si>
    <r>
      <t xml:space="preserve"> Form 1120S </t>
    </r>
    <r>
      <rPr>
        <b/>
        <sz val="10"/>
        <rFont val="Arial"/>
        <family val="2"/>
      </rPr>
      <t>–</t>
    </r>
    <r>
      <rPr>
        <b/>
        <i/>
        <sz val="10"/>
        <rFont val="Arial"/>
        <family val="2"/>
      </rPr>
      <t xml:space="preserve"> U.S. Income Tax Return for an S Corporation</t>
    </r>
  </si>
  <si>
    <t>[ 5 ]</t>
  </si>
  <si>
    <t>[ 14 &amp; 15 ]</t>
  </si>
  <si>
    <t>Other (Income) Loss (include only nonrecurring amount):</t>
  </si>
  <si>
    <t xml:space="preserve"> Schedule K-1 (Form 1120S)</t>
  </si>
  <si>
    <t>Ordinary (Income) Loss from Other Partnerships …</t>
  </si>
  <si>
    <t xml:space="preserve"> Gross Monthly Rent</t>
  </si>
  <si>
    <t xml:space="preserve"> Tax Returns</t>
  </si>
  <si>
    <t>ETS/EAS:</t>
  </si>
  <si>
    <t xml:space="preserve"> ~ SELECT BRANCH OF SERVICE ~</t>
  </si>
  <si>
    <t xml:space="preserve"> YTD Earnings</t>
  </si>
  <si>
    <t xml:space="preserve"> Months included in YTD Earnings</t>
  </si>
  <si>
    <t xml:space="preserve"> Rate of Pay</t>
  </si>
  <si>
    <t xml:space="preserve"> Average weekly hours</t>
  </si>
  <si>
    <t>Self-Employed Income Worksheet</t>
  </si>
  <si>
    <t>(calculation process and format extracted from FNMA Form 1084)</t>
  </si>
  <si>
    <t>Schedule C ─ Profit or Loss from Business</t>
  </si>
  <si>
    <t>Non-Taxable and Other Income</t>
  </si>
  <si>
    <t>Military / Active Duty</t>
  </si>
  <si>
    <t>Residual Income</t>
  </si>
  <si>
    <t>Schedule E ─ Supplemental Income and Loss from Partnerships</t>
  </si>
  <si>
    <t>PARTNERSHIP #2:</t>
  </si>
  <si>
    <t>Schedule E ─ Supplemental Income and Loss from S-Corporations</t>
  </si>
  <si>
    <t>S-CORPORATION #2:</t>
  </si>
  <si>
    <t>FHA Back to Work Initiative</t>
  </si>
  <si>
    <t>W2</t>
  </si>
  <si>
    <t>Base Earnings, Bonus, Commissions, Overtime, Other</t>
  </si>
  <si>
    <t>Base Earnings (does not include bonus, commissions, overtime, other)</t>
  </si>
  <si>
    <t>Multiple Docs</t>
  </si>
  <si>
    <t>Annually (1)</t>
  </si>
  <si>
    <t>Varies / Averaged</t>
  </si>
  <si>
    <t xml:space="preserve"> Document date</t>
  </si>
  <si>
    <t xml:space="preserve"> Pay period frequency</t>
  </si>
  <si>
    <t xml:space="preserve"> Average hours per week</t>
  </si>
  <si>
    <t>Inc / Dec</t>
  </si>
  <si>
    <t>Include calcs</t>
  </si>
  <si>
    <t>Total</t>
  </si>
  <si>
    <t xml:space="preserve"> Use current rate / pay increase</t>
  </si>
  <si>
    <t>Inc / Exc</t>
  </si>
  <si>
    <t xml:space="preserve"> Deduct from base earnings</t>
  </si>
  <si>
    <t xml:space="preserve"> Statistics 1</t>
  </si>
  <si>
    <t xml:space="preserve"> Statistics 2</t>
  </si>
  <si>
    <t xml:space="preserve"> Total average earnings per week</t>
  </si>
  <si>
    <t xml:space="preserve"> Earnings per hour</t>
  </si>
  <si>
    <t>Hours</t>
  </si>
  <si>
    <t>VLOOKUP</t>
  </si>
  <si>
    <t>Search</t>
  </si>
  <si>
    <t>Pay Periods</t>
  </si>
  <si>
    <t>Depreciation</t>
  </si>
  <si>
    <t>Amt Claimed</t>
  </si>
  <si>
    <t>Buss Miles</t>
  </si>
  <si>
    <t>BM addback</t>
  </si>
  <si>
    <t>Term</t>
  </si>
  <si>
    <t>hourly</t>
  </si>
  <si>
    <t>weekly</t>
  </si>
  <si>
    <t>bi-weekly</t>
  </si>
  <si>
    <t>semi-monthly</t>
  </si>
  <si>
    <t>monthly</t>
  </si>
  <si>
    <t>annually</t>
  </si>
  <si>
    <t>part-time</t>
  </si>
  <si>
    <t>seasonal</t>
  </si>
  <si>
    <t>varies</t>
  </si>
  <si>
    <t xml:space="preserve"> Expected YTD earnings</t>
  </si>
  <si>
    <t xml:space="preserve"> Monthly Average Earnings</t>
  </si>
  <si>
    <t>Message</t>
  </si>
  <si>
    <t xml:space="preserve"> Average monthly earnings (YTD)</t>
  </si>
  <si>
    <t xml:space="preserve"> Average monthly earnings (years combined)</t>
  </si>
  <si>
    <t xml:space="preserve"> Monthly earnings based on current rate</t>
  </si>
  <si>
    <t xml:space="preserve"> Annual earnings based on current rate</t>
  </si>
  <si>
    <t>Grand Total Days</t>
  </si>
  <si>
    <t>Grand Total Weeks</t>
  </si>
  <si>
    <t>/ Date of document as entered by user in the box/field between document type and rate of pay</t>
  </si>
  <si>
    <t>/ Rate of pay</t>
  </si>
  <si>
    <t>/ Pay period frequency as selected by user from drop down selections provided</t>
  </si>
  <si>
    <t>/ Average weekly hours from box/field between pay period frequency and monthly earnings, field is blank and grayed out unless hourly pay period frequency is selected, then field becomes active and displays 40 hours as default, user may change figure.</t>
  </si>
  <si>
    <t>/ Annual calculated earnings based on current rate and pay period frequency selected, and average hours per week (when hourly pay period frequency is selected).</t>
  </si>
  <si>
    <t>/ Annual earnings divided by 12 for monthly results  /  If "Part-Time", "Seasonal", or "Varies" is selected then "See Below" is displayed.</t>
  </si>
  <si>
    <t>/ True if option box "qualify at current rate" is selected and False if option box is left blank.</t>
  </si>
  <si>
    <t>/ YTD earnings</t>
  </si>
  <si>
    <t>/ months calculated based on user entered dates on YTD line</t>
  </si>
  <si>
    <t>/ Average monthly earnings calculated from YTD total</t>
  </si>
  <si>
    <t>/ Average monthly earnings calculated from totals of all years selected</t>
  </si>
  <si>
    <t xml:space="preserve"> Rate of Pay Message</t>
  </si>
  <si>
    <t>STATISTICS</t>
  </si>
  <si>
    <t xml:space="preserve"> Statistics 3</t>
  </si>
  <si>
    <t xml:space="preserve"> Total Base Earnings</t>
  </si>
  <si>
    <t xml:space="preserve"> Total Average Unreimbursed Emp Expenses</t>
  </si>
  <si>
    <t xml:space="preserve"> Other Additions or Subtractions to Income</t>
  </si>
  <si>
    <t xml:space="preserve"> Total Calculated Qualifying Base Earnings</t>
  </si>
  <si>
    <t>MESSAGES</t>
  </si>
  <si>
    <t>TOTAL QUALIFYING EARNINGS</t>
  </si>
  <si>
    <t xml:space="preserve"> #1 - increase/decrease</t>
  </si>
  <si>
    <t xml:space="preserve"> #2 - included in calcs</t>
  </si>
  <si>
    <t xml:space="preserve"> #3 - average hours worked</t>
  </si>
  <si>
    <t xml:space="preserve"> #4 - expected YTD total</t>
  </si>
  <si>
    <t xml:space="preserve"> #5 - total average earnings</t>
  </si>
  <si>
    <t>Total Qualifying Base Income (must be lower of current rate or YTD average)</t>
  </si>
  <si>
    <t>/ Total days determined by taking Date To minus Date From for the particular period</t>
  </si>
  <si>
    <t>/ Total weeks determined by taking Total Days ÷ 7 for the particular period</t>
  </si>
  <si>
    <t>/ Total weeks determined by taking combined Total Days ÷ 7 for all periods combined</t>
  </si>
  <si>
    <t>/ Total days determined by taking combined Date To minus Date From for all periods combined</t>
  </si>
  <si>
    <t>/ If Part-Time, Seasonal or Varies/Averaged is selected, then grand total income of all years cobmined ÷ grand total weeks, for any other selection Total YTD Earnings ÷ Total Weeks for YTD period</t>
  </si>
  <si>
    <t>/ If Part-Time, Seasonal or Varies/Averaged is selected, then use Rate of Pay, for any other selection Rate of Pay ÷ Pay Period Frequency periods</t>
  </si>
  <si>
    <t>/ Percentage increase or decrease from selected years</t>
  </si>
  <si>
    <t>/ Average weekly hours worked based on total average earnings per week ÷ earnings per hour.</t>
  </si>
  <si>
    <t>/ Average monthly earnings, minimum of YTD average monthly earnings or total average monthly earnings, determined with figures from current rate of pay and base earnings section of the income worksheet (top section)</t>
  </si>
  <si>
    <t>/ YTD "Date To" less YTD "Date From" ÷ 365 X 12</t>
  </si>
  <si>
    <t>/ Monthly avearge earnings X months included in earnings</t>
  </si>
  <si>
    <t>/ Checkbox option results to deduct unreimbursed employee expenses from base earnings, if not deducted from base earnings, then underwriter to enter unreimbursed employee expenses as a monthly liability</t>
  </si>
  <si>
    <t>Stats</t>
  </si>
  <si>
    <t>Total Average Unreimbursed Employee Expenses</t>
  </si>
  <si>
    <r>
      <t xml:space="preserve"> Base Earnings </t>
    </r>
    <r>
      <rPr>
        <b/>
        <sz val="8"/>
        <rFont val="Arial"/>
        <family val="2"/>
      </rPr>
      <t>(must be lower of Current Rate or YTD avg or explanation provided)</t>
    </r>
  </si>
  <si>
    <t>CURRENT RATE OF PAY &amp; BASE EARNINGS</t>
  </si>
  <si>
    <t xml:space="preserve"> Base Earnings</t>
  </si>
  <si>
    <r>
      <t xml:space="preserve"> Total Average Unreimbursed Employee Expenses</t>
    </r>
    <r>
      <rPr>
        <b/>
        <sz val="8"/>
        <rFont val="Arial"/>
        <family val="2"/>
      </rPr>
      <t xml:space="preserve"> (deduct from Base Earnings)</t>
    </r>
  </si>
  <si>
    <r>
      <t xml:space="preserve"> Other Additions or Subtractions to Income</t>
    </r>
    <r>
      <rPr>
        <b/>
        <sz val="8"/>
        <rFont val="Arial"/>
        <family val="2"/>
      </rPr>
      <t xml:space="preserve"> (provide explanation below)</t>
    </r>
  </si>
  <si>
    <t xml:space="preserve"> Total Calculated Base Earnings that may be included in Qualifying Income</t>
  </si>
  <si>
    <r>
      <t xml:space="preserve"> Total Calculated Base Earnings </t>
    </r>
    <r>
      <rPr>
        <b/>
        <sz val="8"/>
        <rFont val="Arial"/>
        <family val="2"/>
      </rPr>
      <t>(Gross Base Earnings less Unreimbursed Expenses)</t>
    </r>
  </si>
  <si>
    <t>FINAL NON-TAXABLE AND OTHER MONTHLY INCOME RECONCILIATION</t>
  </si>
  <si>
    <r>
      <t xml:space="preserve">Gross-Up
Percet
</t>
    </r>
    <r>
      <rPr>
        <i/>
        <sz val="8"/>
        <rFont val="Calibri"/>
        <family val="2"/>
        <scheme val="minor"/>
      </rPr>
      <t>max 25%</t>
    </r>
  </si>
  <si>
    <t xml:space="preserve"> Borrower Total Non-Taxable and Other Qualifying Income</t>
  </si>
  <si>
    <t xml:space="preserve"> Co-Borrower Total Non-Taxable and Other Qualifying Income</t>
  </si>
  <si>
    <t xml:space="preserve"> Grand Total Non-Taxable and Other Qualifying Base Income </t>
  </si>
  <si>
    <t xml:space="preserve"> Borrower:</t>
  </si>
  <si>
    <t xml:space="preserve"> Co-Borrower:</t>
  </si>
  <si>
    <t xml:space="preserve"> Total Non-Taxable and Other Income Qualifying Income for Borrower</t>
  </si>
  <si>
    <t xml:space="preserve"> Total Non-Taxable and Other Income Qualifying Income for Co-Borrower</t>
  </si>
  <si>
    <r>
      <t xml:space="preserve"> Total Average Additional Earnings </t>
    </r>
    <r>
      <rPr>
        <b/>
        <sz val="8"/>
        <rFont val="Arial"/>
        <family val="2"/>
      </rPr>
      <t>(underwriter to determine if allowable)</t>
    </r>
  </si>
  <si>
    <t xml:space="preserve"> State where subject property is located (select from drop down list):</t>
  </si>
  <si>
    <t>VA Cert of Eligibility</t>
  </si>
  <si>
    <t>RESIDUAL INCOME</t>
  </si>
  <si>
    <t xml:space="preserve"> See "Res Inc Data" hidden worksheet</t>
  </si>
  <si>
    <t>Qualifying at current base (borrower has received pay increase since beginning of year and/or explanation below)</t>
  </si>
  <si>
    <t>Branch of Service</t>
  </si>
  <si>
    <t xml:space="preserve"> U.S. NATIONAL GUARD / RESERVES</t>
  </si>
  <si>
    <t xml:space="preserve"> U.S. DEPT OF HOMELAND SECURITY</t>
  </si>
  <si>
    <t xml:space="preserve"> OTHER</t>
  </si>
  <si>
    <r>
      <t xml:space="preserve">UNREIMBURSED EMPLOYEE EXPENSES
</t>
    </r>
    <r>
      <rPr>
        <sz val="9"/>
        <rFont val="Arial Rounded MT Bold"/>
        <family val="2"/>
      </rPr>
      <t>Dept of VA requires the Total Average Unreimbursed Employee Expenses
be listed as a liabiity, included in ratios (cannot be deducted from income).</t>
    </r>
  </si>
  <si>
    <t xml:space="preserve"> Total BAH</t>
  </si>
  <si>
    <t xml:space="preserve"> Total BAS</t>
  </si>
  <si>
    <t xml:space="preserve"> Business Miles</t>
  </si>
  <si>
    <t>FNMA Factor</t>
  </si>
  <si>
    <t xml:space="preserve"> Addback Amount</t>
  </si>
  <si>
    <t xml:space="preserve"> Addback Factor</t>
  </si>
  <si>
    <t xml:space="preserve"> Sections Sub-Totals</t>
  </si>
  <si>
    <t xml:space="preserve"> Include in calcs</t>
  </si>
  <si>
    <t xml:space="preserve"> Months included</t>
  </si>
  <si>
    <t xml:space="preserve"> Total Months Combined</t>
  </si>
  <si>
    <t xml:space="preserve"> Total Average S/E Income</t>
  </si>
  <si>
    <t xml:space="preserve"> Include year in calculations</t>
  </si>
  <si>
    <t>SCHEDULE C  —  BUSINESS #1</t>
  </si>
  <si>
    <t>SCHEDULE C  —  BUSINESS #2</t>
  </si>
  <si>
    <t xml:space="preserve"> Statistics</t>
  </si>
  <si>
    <t xml:space="preserve"> Statistics Message Part 1</t>
  </si>
  <si>
    <t xml:space="preserve"> Statistics Message Part 2</t>
  </si>
  <si>
    <t xml:space="preserve"> Statistics Final Message</t>
  </si>
  <si>
    <t xml:space="preserve"> Message</t>
  </si>
  <si>
    <t xml:space="preserve"> Monthly Calculated Earnings</t>
  </si>
  <si>
    <t xml:space="preserve"> #2 - Determination</t>
  </si>
  <si>
    <t>YTD and previous 2 yrs</t>
  </si>
  <si>
    <t>YTD and previous 1</t>
  </si>
  <si>
    <t>Total qualifying income determined on YTD average monthly earnings which are lower than regular full-time salary.</t>
  </si>
  <si>
    <t>YTD lower</t>
  </si>
  <si>
    <t>Salary</t>
  </si>
  <si>
    <t>Total qualifying income determined on current salary, and supported by YTD earnings.</t>
  </si>
  <si>
    <t>Total qualifying income to be determined.</t>
  </si>
  <si>
    <t>YTD only</t>
  </si>
  <si>
    <t>Include in Calculations</t>
  </si>
  <si>
    <t>Variances</t>
  </si>
  <si>
    <t>=IF(AND(D213=0,D215=0),0,IF(D219=TRUE,D218,IF(OR(D215=A206,D215=A207,D215=A209),J226,IF(D219=FALSE,MIN(D218,G223)))))</t>
  </si>
  <si>
    <t>If there is a fee associated with the Housing Counseling requirement then, the Loan Estimate must reflect a Written Provider in box 6 in order to</t>
  </si>
  <si>
    <t xml:space="preserve"> Active Duty</t>
  </si>
  <si>
    <t xml:space="preserve"> Active Duty Selection</t>
  </si>
  <si>
    <t>Active Duty</t>
  </si>
  <si>
    <t>Separated from Service</t>
  </si>
  <si>
    <t xml:space="preserve"> Active Duty Selected</t>
  </si>
  <si>
    <t xml:space="preserve"> Current Military Status (Active Duty or Separated from Service)</t>
  </si>
  <si>
    <t xml:space="preserve"> Percentage of Gross Rents</t>
  </si>
  <si>
    <t xml:space="preserve"> Calculated Gross Rents</t>
  </si>
  <si>
    <t xml:space="preserve"> Number of Months</t>
  </si>
  <si>
    <t>\ Number of months to be used in calculations</t>
  </si>
  <si>
    <t xml:space="preserve">  Zip Code used for BAH amount</t>
  </si>
  <si>
    <t xml:space="preserve">  BAH Amount </t>
  </si>
  <si>
    <t xml:space="preserve">  BAS Amount</t>
  </si>
  <si>
    <t xml:space="preserve"> U.S. AIR FORCE / DEPT OF DEFENSE</t>
  </si>
  <si>
    <t xml:space="preserve"> U.S. ARMY / DEPT OF DEFENSE</t>
  </si>
  <si>
    <t xml:space="preserve"> U.S. COAST GUARD / DEPT OF DEFENSE</t>
  </si>
  <si>
    <t xml:space="preserve"> U.S. MARINE CORPS / DEPT OF DEFENSE</t>
  </si>
  <si>
    <t xml:space="preserve"> U.S. NAVY / DEPT OF DEFENSE</t>
  </si>
  <si>
    <t xml:space="preserve"> ARMY RESERVES / DEPT OF DEFENSE</t>
  </si>
  <si>
    <t xml:space="preserve"> NAVY RESERVES / DEPT OF DEFENSE</t>
  </si>
  <si>
    <t xml:space="preserve"> MARINE CORPS RESERVES / DEPT OF DEFENSE</t>
  </si>
  <si>
    <t xml:space="preserve"> AIR FORCE RESERVES / DEPT OF DEFENSE</t>
  </si>
  <si>
    <t xml:space="preserve"> COAST GUARD RESERVES / DEPT OF DEFENSE</t>
  </si>
  <si>
    <t xml:space="preserve"> ARMY NATIONAL GUARD / DEPT OF DEFENSE</t>
  </si>
  <si>
    <t xml:space="preserve"> AIR NATIONAL GUARD / DEPT OF DEFENSE</t>
  </si>
  <si>
    <t>BAS QUALIFYING EARNINGS</t>
  </si>
  <si>
    <t xml:space="preserve"> BAS for Officers</t>
  </si>
  <si>
    <t xml:space="preserve"> BAS for Enlisted personnel</t>
  </si>
  <si>
    <t xml:space="preserve"> Actual BAS</t>
  </si>
  <si>
    <t xml:space="preserve"> BAS Type</t>
  </si>
  <si>
    <t>Amount</t>
  </si>
  <si>
    <t>Difference-$</t>
  </si>
  <si>
    <t>Difference-%</t>
  </si>
  <si>
    <t>Data Validation</t>
  </si>
  <si>
    <t>+/-</t>
  </si>
  <si>
    <t>STATISTICS  —  VARIANCES IN EARNINGS</t>
  </si>
  <si>
    <t>STATISTICS  —  AVERAGE WORKING HOURS</t>
  </si>
  <si>
    <t>Variances in earnings not determined.</t>
  </si>
  <si>
    <r>
      <t>(+/</t>
    </r>
    <r>
      <rPr>
        <sz val="10"/>
        <rFont val="Calibri"/>
        <family val="2"/>
      </rPr>
      <t>–</t>
    </r>
    <r>
      <rPr>
        <sz val="10"/>
        <rFont val="Arial"/>
        <family val="2"/>
      </rPr>
      <t>)</t>
    </r>
  </si>
  <si>
    <t>1.</t>
  </si>
  <si>
    <t>2.</t>
  </si>
  <si>
    <t>Schedule B – Interest and Ordinary Dividends</t>
  </si>
  <si>
    <t>a.</t>
  </si>
  <si>
    <t>3.</t>
  </si>
  <si>
    <t>Schedule C – Profit or Loss from Business: Sole Proprietorship</t>
  </si>
  <si>
    <t>b.</t>
  </si>
  <si>
    <t>Net Profit or (Loss)</t>
  </si>
  <si>
    <t>Nonrecurring Other (Income) Loss/Expenses</t>
  </si>
  <si>
    <t>Depletion</t>
  </si>
  <si>
    <t>Non-deductible Meals and Entertainment Expenses</t>
  </si>
  <si>
    <t>Business Use of Home</t>
  </si>
  <si>
    <t>Amortization/Casualty Loss</t>
  </si>
  <si>
    <t>c.</t>
  </si>
  <si>
    <t>d.</t>
  </si>
  <si>
    <t>e.</t>
  </si>
  <si>
    <t>f.</t>
  </si>
  <si>
    <t>g.</t>
  </si>
  <si>
    <t>4.</t>
  </si>
  <si>
    <t>Schedule D – Capital Gains and Losses</t>
  </si>
  <si>
    <t>(+)</t>
  </si>
  <si>
    <r>
      <t>(</t>
    </r>
    <r>
      <rPr>
        <sz val="10"/>
        <rFont val="Calibri"/>
        <family val="2"/>
      </rPr>
      <t>–</t>
    </r>
    <r>
      <rPr>
        <sz val="10"/>
        <rFont val="Arial"/>
        <family val="2"/>
      </rPr>
      <t>)</t>
    </r>
  </si>
  <si>
    <t>5.</t>
  </si>
  <si>
    <t>Schedule E – Supplemental Income and Loss</t>
  </si>
  <si>
    <t>Royalties Received</t>
  </si>
  <si>
    <t>Total Expenses</t>
  </si>
  <si>
    <t>6.</t>
  </si>
  <si>
    <t>Schedule F – Profit or Loss from Farming</t>
  </si>
  <si>
    <t>Net Farm Profit or (Loss)</t>
  </si>
  <si>
    <t>Non-Tax Portion Ongoing Coop and CCC Payments</t>
  </si>
  <si>
    <t>Nonrecurring Other (Income) Loss</t>
  </si>
  <si>
    <t>Amortization/Casualty Loss/Depletion</t>
  </si>
  <si>
    <t>IRS Form 1065 – Partnership Income</t>
  </si>
  <si>
    <t>7.</t>
  </si>
  <si>
    <t>Schedule K-1 Form 1065 – Partner's Share of Income</t>
  </si>
  <si>
    <t>Ordinary Income (Loss)</t>
  </si>
  <si>
    <t>Net Rental Real Estate: Other Net Income (Loss)</t>
  </si>
  <si>
    <t>Guaranteed Payments to Partner</t>
  </si>
  <si>
    <t>8.</t>
  </si>
  <si>
    <t>Form 1065 – Adjustments to Business Cash Flow</t>
  </si>
  <si>
    <t>Ordinary (Income) Loss from Other Partnerships</t>
  </si>
  <si>
    <t>h.</t>
  </si>
  <si>
    <t>i.</t>
  </si>
  <si>
    <t>Mortgages or Notes Payable in Less than 1 Year</t>
  </si>
  <si>
    <t>Non-deductible Travel and Entertainment Expenses</t>
  </si>
  <si>
    <t>Subtotal</t>
  </si>
  <si>
    <t>Total Form 1065</t>
  </si>
  <si>
    <t>(Subtotal multiplied by % of ownership)</t>
  </si>
  <si>
    <t>IRS Form 1120S – S Corporation Earnings</t>
  </si>
  <si>
    <t>Schedule K-1 Form 1120S – Shareholder's Share of Income</t>
  </si>
  <si>
    <t>9.</t>
  </si>
  <si>
    <t>10.</t>
  </si>
  <si>
    <t>Form 1120S – Adjustments to Business Cash Flow</t>
  </si>
  <si>
    <t>Total Form 1120S</t>
  </si>
  <si>
    <t>Corporation earnings may be used when the borrower(s) own 100% of the corporation.</t>
  </si>
  <si>
    <t>11.</t>
  </si>
  <si>
    <t>j.</t>
  </si>
  <si>
    <t>k.</t>
  </si>
  <si>
    <t>l.</t>
  </si>
  <si>
    <t>m.</t>
  </si>
  <si>
    <t>IRS Form 1120 – Regular Corporation</t>
  </si>
  <si>
    <t>Form 1120 – Regular Corporation</t>
  </si>
  <si>
    <t>Taxable Income</t>
  </si>
  <si>
    <t>Total Tax</t>
  </si>
  <si>
    <t>Nonrecurring (Gains) Losses</t>
  </si>
  <si>
    <t>Net Operating Loss and Special Deductions</t>
  </si>
  <si>
    <t>Less: Dividends Paid to Borrower</t>
  </si>
  <si>
    <t>Total Form 1120</t>
  </si>
  <si>
    <t>Percentage of Ownership</t>
  </si>
  <si>
    <t>Salary/Draws to Individual</t>
  </si>
  <si>
    <t>Year-to-Date Total</t>
  </si>
  <si>
    <t>Net Profit X Percentage of Ownership</t>
  </si>
  <si>
    <t>Total Allowable Addbacks X Percentage of Ownership</t>
  </si>
  <si>
    <t>Months Covered in Year-to-Date Total</t>
  </si>
  <si>
    <t>Year-to-Date thru:</t>
  </si>
  <si>
    <t>Average Monthly Income</t>
  </si>
  <si>
    <t>Schedule L – Assets</t>
  </si>
  <si>
    <t>LIQUIDITY WORKSHEET</t>
  </si>
  <si>
    <t>Total Current Assets</t>
  </si>
  <si>
    <t>Schedule L – Liabilities</t>
  </si>
  <si>
    <t>Current Ratio</t>
  </si>
  <si>
    <t>Quick Ratio</t>
  </si>
  <si>
    <t>Total Current Liabilities</t>
  </si>
  <si>
    <t xml:space="preserve"> Total YTD and pervious years earnings</t>
  </si>
  <si>
    <t xml:space="preserve"> Total earnings</t>
  </si>
  <si>
    <t xml:space="preserve"> YTD (date)</t>
  </si>
  <si>
    <t xml:space="preserve"> YTD  (date)</t>
  </si>
  <si>
    <t>Cash Flow Analysis (SAM Method)</t>
  </si>
  <si>
    <t>Self-Employed Wages:  W2, Box 5</t>
  </si>
  <si>
    <t>Form 1040 – Page 1</t>
  </si>
  <si>
    <t>II</t>
  </si>
  <si>
    <t>Form 1040 – Page 1 Other Income</t>
  </si>
  <si>
    <t>Variable Income (e.g., Commissinos):  W2, Box 5</t>
  </si>
  <si>
    <t>Alimony Received:  Line 11</t>
  </si>
  <si>
    <t>Tax-Exempt Interest:  Line 8b</t>
  </si>
  <si>
    <t>Pension and/or IRA Distributions:  Lines 15a &amp; 16a</t>
  </si>
  <si>
    <t>Recurring Unemployment Compensation:  Line 19</t>
  </si>
  <si>
    <t>Social Security Benefits:  Line 20a</t>
  </si>
  <si>
    <t>Other Income:  Line 21</t>
  </si>
  <si>
    <t>(=)</t>
  </si>
  <si>
    <t>III</t>
  </si>
  <si>
    <t>Form 2106 – Employee Business Expenses</t>
  </si>
  <si>
    <t>Total Expenses:  Line 8, Columns A &amp; B</t>
  </si>
  <si>
    <t>11</t>
  </si>
  <si>
    <t>Depreciation:  Line 28: If blank, Stop and enter business miles</t>
  </si>
  <si>
    <t>Business Miles:  Line 13</t>
  </si>
  <si>
    <t>11a</t>
  </si>
  <si>
    <t>11b</t>
  </si>
  <si>
    <t>Depreciation Rate</t>
  </si>
  <si>
    <t>Depreciation Rate - Yr 2014 = 22¢, Yrs 2015 &amp; 2016 = 24¢</t>
  </si>
  <si>
    <t>(x)</t>
  </si>
  <si>
    <t>SELF-EMPLOYED INCOME ANALYSIS  /  SAM METHOD</t>
  </si>
  <si>
    <t>II. Form 1040 page 1 Other</t>
  </si>
  <si>
    <t>I. Form 1040 page 1</t>
  </si>
  <si>
    <t>III. Form 2016</t>
  </si>
  <si>
    <t>IV. Schedule B</t>
  </si>
  <si>
    <t>V. Schedule C</t>
  </si>
  <si>
    <t>VII. Form 6252</t>
  </si>
  <si>
    <t>VIII. Schedule E</t>
  </si>
  <si>
    <t>IX. Schdule F</t>
  </si>
  <si>
    <t xml:space="preserve"> Part 1: Schedule K-1</t>
  </si>
  <si>
    <t>X. Partnership K-1</t>
  </si>
  <si>
    <t xml:space="preserve"> Part 2: Form 1065</t>
  </si>
  <si>
    <t>Business Miles</t>
  </si>
  <si>
    <t>Total Mileage Dep.</t>
  </si>
  <si>
    <t>SubTotal</t>
  </si>
  <si>
    <t>Total Mileage Depreciation</t>
  </si>
  <si>
    <t>IV</t>
  </si>
  <si>
    <t>14</t>
  </si>
  <si>
    <t>12</t>
  </si>
  <si>
    <t>13</t>
  </si>
  <si>
    <t>Recurring Interest Income:  Line 1 or 1040 Line 8a</t>
  </si>
  <si>
    <t>Recurring Dividend Income:  Line 5 or 1040 Line 9a</t>
  </si>
  <si>
    <t>V</t>
  </si>
  <si>
    <t>15</t>
  </si>
  <si>
    <t>16</t>
  </si>
  <si>
    <t>17</t>
  </si>
  <si>
    <t>18</t>
  </si>
  <si>
    <t>19</t>
  </si>
  <si>
    <t>20</t>
  </si>
  <si>
    <t>20a</t>
  </si>
  <si>
    <t>20b</t>
  </si>
  <si>
    <t>Business Miles:  Page 2, part IV, Line 44a</t>
  </si>
  <si>
    <t>Net Profit or (Loss):  Line 31</t>
  </si>
  <si>
    <t>Nonrecurring Other (Income) Loss or Expense:  Line 6</t>
  </si>
  <si>
    <t>Depletion:  Line 12</t>
  </si>
  <si>
    <t>Depreciation:  Line 13</t>
  </si>
  <si>
    <t>Meals and Entertainment Exclusion:  Line 24b</t>
  </si>
  <si>
    <t>Business Use of Home:  Line 30</t>
  </si>
  <si>
    <t>VI. Schedule D</t>
  </si>
  <si>
    <t>21</t>
  </si>
  <si>
    <t>Amortization/Casualty Loss (only if noted):  Page 2, part V</t>
  </si>
  <si>
    <t>VI</t>
  </si>
  <si>
    <t>Recurring Capital Gains (Loss):  page 2, Line 16</t>
  </si>
  <si>
    <t>VII</t>
  </si>
  <si>
    <t>Form 6252 – Installment Sale Income</t>
  </si>
  <si>
    <t>Principal Payments:  Line 21</t>
  </si>
  <si>
    <t>22</t>
  </si>
  <si>
    <t>23</t>
  </si>
  <si>
    <t>VIII</t>
  </si>
  <si>
    <t>24</t>
  </si>
  <si>
    <t>25</t>
  </si>
  <si>
    <t>26</t>
  </si>
  <si>
    <t>Royalty Income:  Line 14</t>
  </si>
  <si>
    <t>Total Expenses:  Line 20</t>
  </si>
  <si>
    <t>Depletion:  Line 18</t>
  </si>
  <si>
    <t>IX</t>
  </si>
  <si>
    <t>27</t>
  </si>
  <si>
    <t>28</t>
  </si>
  <si>
    <t>29</t>
  </si>
  <si>
    <t>30</t>
  </si>
  <si>
    <t>31</t>
  </si>
  <si>
    <t>32</t>
  </si>
  <si>
    <t>Net Profit (Loss):  Line 34</t>
  </si>
  <si>
    <t xml:space="preserve">    Lines 3a minus b through 6a minus b</t>
  </si>
  <si>
    <t>Non-Tax Portion Ongoing Co-Op &amp; CCC Payments:</t>
  </si>
  <si>
    <t>Nonrecurring Other (Income) or Loss:  Line 8</t>
  </si>
  <si>
    <t>Depreciation:  Line 14</t>
  </si>
  <si>
    <t>Amortization/Casualty Loss/Depletion (only if noted):  Line 32</t>
  </si>
  <si>
    <t>Business Use of Home (only if noted):  Line 32</t>
  </si>
  <si>
    <t>PARTNERSHIP CASH FLOW</t>
  </si>
  <si>
    <t xml:space="preserve"> IRS FROM 1040 – INDIVIDUAL TAX RETURNS</t>
  </si>
  <si>
    <t>Part 1:  Schedule K-1 (Form 1065) Cash Flow</t>
  </si>
  <si>
    <t>S-CORPORATION CASH FLOW</t>
  </si>
  <si>
    <t>Part 2:  Partnership (Form 1065) Cash Flow</t>
  </si>
  <si>
    <t>X</t>
  </si>
  <si>
    <t>Ordinary Income (Loss):  Line 1</t>
  </si>
  <si>
    <t>Net Rental Income (Loss):  Lines 2 &amp; 3</t>
  </si>
  <si>
    <t>Guaranteed Payments to Partner:  Line 4</t>
  </si>
  <si>
    <t>XI</t>
  </si>
  <si>
    <t>Passthrough (Income) Loss from Other Partnerships:  Line 4</t>
  </si>
  <si>
    <t>Nonrecurring Other (Income) Loss:  Lines 5, 6, &amp; 7</t>
  </si>
  <si>
    <t>Depletion:  Line 17</t>
  </si>
  <si>
    <t>Amortization/Casualty Loss:  Line 20 (only if noted)</t>
  </si>
  <si>
    <t xml:space="preserve">    Schedule L, Line 16, Column d</t>
  </si>
  <si>
    <t>Travel and Entertainment Exclusion:  Schedule M-1, Line 4b</t>
  </si>
  <si>
    <t>Multiplied by Ownership Percentage</t>
  </si>
  <si>
    <t>Partner's Total Share of Income (Loss)</t>
  </si>
  <si>
    <t>S-Corporation Schedule K-1 (Form 1120S)</t>
  </si>
  <si>
    <t>Part 2:  S-Corporation (Form 1120S) Cash Flow</t>
  </si>
  <si>
    <t>XIII</t>
  </si>
  <si>
    <t>XII</t>
  </si>
  <si>
    <t>Nonrecurring Other (Income) Loss:  Lines 4 &amp; 5</t>
  </si>
  <si>
    <t>Depletion:  Line 15</t>
  </si>
  <si>
    <t>Amortization/Casualty Loss:  Line 19 (only if noted)</t>
  </si>
  <si>
    <t xml:space="preserve">    Schedule L, Line 17, Column d</t>
  </si>
  <si>
    <t>Travel and Entertainment Exclusion:  Schedule M-1, Line 3b</t>
  </si>
  <si>
    <t>Corporation (Form 1120) Cash Flow</t>
  </si>
  <si>
    <t>XIV</t>
  </si>
  <si>
    <t>33</t>
  </si>
  <si>
    <t>34</t>
  </si>
  <si>
    <t>35</t>
  </si>
  <si>
    <t>Taxable Income:  Line 30</t>
  </si>
  <si>
    <t>Total Tax:  Line 31</t>
  </si>
  <si>
    <t>Nonrecurring (Gains) Losses:  Lines 8 &amp; 9</t>
  </si>
  <si>
    <t>Nonrecurring Other (Income) Loss:  Line 10</t>
  </si>
  <si>
    <t>Depreciation:  Line 20</t>
  </si>
  <si>
    <t>Depletion:  Line 21</t>
  </si>
  <si>
    <t>Domestic Production Activities Deduction:  Line 25</t>
  </si>
  <si>
    <t>Amortization/Casualty Loss (only if noted):  Line 26</t>
  </si>
  <si>
    <t>Net Operating Loss and Special Deductions:  Lines 29a &amp; b</t>
  </si>
  <si>
    <t>Travel and Entertainment Exclusion:  Schedule M-1, Line 5c</t>
  </si>
  <si>
    <t>36</t>
  </si>
  <si>
    <t>Dividends Paid to Borrower:  Form 1040, Schedule B, Line 5</t>
  </si>
  <si>
    <t>Corporation – Total Share of Income (Loss)</t>
  </si>
  <si>
    <t>I - Form 1040 Self-Employed Wages</t>
  </si>
  <si>
    <t>II - Form 1040 Other Income</t>
  </si>
  <si>
    <t>III - Form 2106 (exclude if entering on 1003)</t>
  </si>
  <si>
    <t>Qualifying Inc</t>
  </si>
  <si>
    <t xml:space="preserve"> Form 1040 Self-Employed Wages</t>
  </si>
  <si>
    <t xml:space="preserve"> Form 2106 (exclude if entering on 1003)</t>
  </si>
  <si>
    <t xml:space="preserve"> Form 1040 Other Income</t>
  </si>
  <si>
    <t>IV - Schedule B</t>
  </si>
  <si>
    <t>V - Schedule C</t>
  </si>
  <si>
    <t>VI - Schedule D</t>
  </si>
  <si>
    <t>VII - Form 6252</t>
  </si>
  <si>
    <t>VIII - Schedule E</t>
  </si>
  <si>
    <t>IX - Schedule F</t>
  </si>
  <si>
    <t xml:space="preserve"> Schedule F</t>
  </si>
  <si>
    <t xml:space="preserve"> Schedule E</t>
  </si>
  <si>
    <t xml:space="preserve"> Form 6252</t>
  </si>
  <si>
    <t xml:space="preserve"> Schedule D</t>
  </si>
  <si>
    <t xml:space="preserve"> Schedule C</t>
  </si>
  <si>
    <t xml:space="preserve"> Schedule B</t>
  </si>
  <si>
    <t>Partnership &amp; S-Corp Cash Flow Subtotals</t>
  </si>
  <si>
    <t>Personal Cash Flow Subtotals</t>
  </si>
  <si>
    <t xml:space="preserve"> Form 1065</t>
  </si>
  <si>
    <t xml:space="preserve"> Form 1120S</t>
  </si>
  <si>
    <t>Corporation Cash Flow Subtotal</t>
  </si>
  <si>
    <t xml:space="preserve"> Average Monthly Cash Flow</t>
  </si>
  <si>
    <t>X - Schedule K-1 (Form 1065)</t>
  </si>
  <si>
    <t>XI - Form 1065</t>
  </si>
  <si>
    <t>XII - Schedule K-1 (Form 1120S)</t>
  </si>
  <si>
    <t>XIII - Form 1120S</t>
  </si>
  <si>
    <t>XIV - Form 1120</t>
  </si>
  <si>
    <t>XI. Form 1065 Subtotal</t>
  </si>
  <si>
    <t>% of ownership</t>
  </si>
  <si>
    <t>X. S-Corp K-1</t>
  </si>
  <si>
    <t>XI. Form 1120-S Subtotal</t>
  </si>
  <si>
    <t xml:space="preserve"> Part 2: Form 1120-S</t>
  </si>
  <si>
    <t xml:space="preserve"> XIV - Corporation</t>
  </si>
  <si>
    <t>XIV. Form 1120 Subtotal</t>
  </si>
  <si>
    <t>Select Yr</t>
  </si>
  <si>
    <t>CORPORATION CASH FLOW</t>
  </si>
  <si>
    <t xml:space="preserve"> This worksheet is a written evaluation of the analysis of income related to self-employment.  The purpose of this written is to determine</t>
  </si>
  <si>
    <t xml:space="preserve"> the amount of stable and continuous income that will be available to the borrowe for loan qulaifying purposes.</t>
  </si>
  <si>
    <t>A self-employed borrower's share of Partnership earnings may be considered provided that the borrower can document ownership</t>
  </si>
  <si>
    <t>share (for example, the Schedule K-1), and the borrower can document access to the income, and the business has adequate</t>
  </si>
  <si>
    <t>liquidity to support the withdrawal of earnings.</t>
  </si>
  <si>
    <t>A self-employed borrower's share of S-Corporation earnings may be considered provided that the borrower can document ownership</t>
  </si>
  <si>
    <t>When you consider using income from a Corporation, it is important to determine the viability of the business as well as the borrower's</t>
  </si>
  <si>
    <t>ability to access funds that will be used to qualify.</t>
  </si>
  <si>
    <t>Note: IRS Form 4797 (Sales of Business Property) is not included on this worksheet due to its infrequent use.</t>
  </si>
  <si>
    <t>If applicable, a lender may include analysis of the sale and related recurring capital gains.</t>
  </si>
  <si>
    <t>CASH FLOW ANALYSIS SUMMARY</t>
  </si>
  <si>
    <t xml:space="preserve"> Form 1120 - Regular Corporation</t>
  </si>
  <si>
    <t xml:space="preserve"> W-2 Income from Self-Employment</t>
  </si>
  <si>
    <t xml:space="preserve"> Schedule B - Interest &amp; Ordinary Dividends</t>
  </si>
  <si>
    <t xml:space="preserve"> Schedule C - Profit or Loss from Business</t>
  </si>
  <si>
    <t xml:space="preserve"> Schedule E - Supplemental Income or Loss</t>
  </si>
  <si>
    <t xml:space="preserve"> Schedule F - Profit or Loss from Farming</t>
  </si>
  <si>
    <t xml:space="preserve"> Liquidity Worksheet</t>
  </si>
  <si>
    <t xml:space="preserve"> Year to Date Profit &amp; Loss</t>
  </si>
  <si>
    <t>Total Allowable Addbacks X % of Ownership</t>
  </si>
  <si>
    <t>Trend</t>
  </si>
  <si>
    <t xml:space="preserve">  Cash  (Line 1, Column d)</t>
  </si>
  <si>
    <t xml:space="preserve">  Inventories  (Line 3, Column d)</t>
  </si>
  <si>
    <t xml:space="preserve">  Accounts Payable  (Line 16, Column d)</t>
  </si>
  <si>
    <t xml:space="preserve">  Mortgages notes bond payable less than one year</t>
  </si>
  <si>
    <t xml:space="preserve">    (Line 17, Column d)</t>
  </si>
  <si>
    <t xml:space="preserve">  Other Current Liabilities  (Line 18, Column d)</t>
  </si>
  <si>
    <t xml:space="preserve">  Total Current Assets divided by Total Current Liabilities</t>
  </si>
  <si>
    <t xml:space="preserve">  Current Assets divided by Current Liabilities</t>
  </si>
  <si>
    <t xml:space="preserve">  Trade Notes &amp; Accounts Receivable  (Line 2b, Column d)</t>
  </si>
  <si>
    <t xml:space="preserve"> Total Current Assets</t>
  </si>
  <si>
    <t xml:space="preserve"> Schedule L – Assets</t>
  </si>
  <si>
    <t xml:space="preserve"> Schedule L – Liabilities</t>
  </si>
  <si>
    <t xml:space="preserve"> Total Current Liabilities</t>
  </si>
  <si>
    <r>
      <t xml:space="preserve"> Current Ratio - Total Assets </t>
    </r>
    <r>
      <rPr>
        <sz val="10"/>
        <rFont val="Calibri"/>
        <family val="2"/>
      </rPr>
      <t>÷</t>
    </r>
    <r>
      <rPr>
        <sz val="10"/>
        <rFont val="Arial"/>
        <family val="2"/>
      </rPr>
      <t xml:space="preserve"> Total Liabilities</t>
    </r>
  </si>
  <si>
    <t xml:space="preserve"> Quick Ratio - Current Assets ÷ Current Liabilities</t>
  </si>
  <si>
    <t xml:space="preserve">  Mortgages, notes, bond payable &lt; 1 year</t>
  </si>
  <si>
    <t>YTD PROFIT &amp; LOSS STATEMENT</t>
  </si>
  <si>
    <t>Reference</t>
  </si>
  <si>
    <t>(Document)</t>
  </si>
  <si>
    <t>Date</t>
  </si>
  <si>
    <t>Pay Period</t>
  </si>
  <si>
    <t>Income Tax</t>
  </si>
  <si>
    <t>Period (year)</t>
  </si>
  <si>
    <t>Total Amount</t>
  </si>
  <si>
    <t>Claimed</t>
  </si>
  <si>
    <t>Miles</t>
  </si>
  <si>
    <t>Business</t>
  </si>
  <si>
    <t>Addback</t>
  </si>
  <si>
    <t xml:space="preserve"> Calculated Averages - YTD</t>
  </si>
  <si>
    <t>Average monthly earnings (YTD)</t>
  </si>
  <si>
    <t>Average calculated annual earnings</t>
  </si>
  <si>
    <t>Average calculated weekly earnings</t>
  </si>
  <si>
    <t>Hourly rate of pay</t>
  </si>
  <si>
    <t>Average calculated weekly hours</t>
  </si>
  <si>
    <t>Avg weekly hours display</t>
  </si>
  <si>
    <t>Weekly hours message</t>
  </si>
  <si>
    <t>Hours Worked</t>
  </si>
  <si>
    <t>Base Pay Year</t>
  </si>
  <si>
    <t>(include in calcs)</t>
  </si>
  <si>
    <t xml:space="preserve"> Total Exemptions (total of all household members):</t>
  </si>
  <si>
    <t>BASIC PARAMETERS</t>
  </si>
  <si>
    <t>DEPRECIATION MILEAGE FACTORS</t>
  </si>
  <si>
    <t>GOVERNMENT PAY PERIODS</t>
  </si>
  <si>
    <t>M_DOCTYPES</t>
  </si>
  <si>
    <t>|</t>
  </si>
  <si>
    <t>↓</t>
  </si>
  <si>
    <t>↑</t>
  </si>
  <si>
    <t>DOCUMENT TYPES  \  [ M_DOCTYPES ]  \  memory variable list begins with blank line (C106) and continues until "Other" (C115)</t>
  </si>
  <si>
    <t>SS &amp; MEDICARE WITHHOLDING CALCULATIONS PARAMETERS</t>
  </si>
  <si>
    <t>INCOME PAY PERIOD FREQUENCY  \  [ M_PAYDOCS ]  \  memory variable list begins with "Paystub" (C49) and ends with "Other" (C57)</t>
  </si>
  <si>
    <t>YEAR SELECTIONS  \  [ M_YEARS ]  \  memory variable list begins with "Select Year" (B27) and ends with "2018" (B32)</t>
  </si>
  <si>
    <t>M_YEARS</t>
  </si>
  <si>
    <t>List of FNMA</t>
  </si>
  <si>
    <t>Mileage</t>
  </si>
  <si>
    <t>Factors</t>
  </si>
  <si>
    <t>Current Rate of Pay</t>
  </si>
  <si>
    <t>Total qualifying income determined on current pay rate even if not supported with YTD earnings (may be due to pay increase earlier this year, or time off taken without pay, etc.). LOE required.</t>
  </si>
  <si>
    <t xml:space="preserve"> Residual Difference ($)</t>
  </si>
  <si>
    <t xml:space="preserve"> Residual Difference (%)</t>
  </si>
  <si>
    <t xml:space="preserve"> Residual Proposed</t>
  </si>
  <si>
    <t xml:space="preserve"> Residual Required</t>
  </si>
  <si>
    <t xml:space="preserve"> W2 - Total Payroll Ded</t>
  </si>
  <si>
    <t xml:space="preserve"> W2 - Fed Income Tax</t>
  </si>
  <si>
    <t xml:space="preserve"> W2 - State Inc Tax</t>
  </si>
  <si>
    <t xml:space="preserve"> W2 - Other Inc Tax</t>
  </si>
  <si>
    <t xml:space="preserve"> PITIA</t>
  </si>
  <si>
    <t xml:space="preserve"> All Other Payments</t>
  </si>
  <si>
    <t xml:space="preserve"> Subj Prop Sq Ft</t>
  </si>
  <si>
    <t xml:space="preserve"> Housing Maintenance</t>
  </si>
  <si>
    <t xml:space="preserve"> Total All Debts</t>
  </si>
  <si>
    <t xml:space="preserve"> Message Line 1</t>
  </si>
  <si>
    <t xml:space="preserve"> Message Line 2</t>
  </si>
  <si>
    <t xml:space="preserve"> Message Line 3</t>
  </si>
  <si>
    <t xml:space="preserve"> Message Line 4</t>
  </si>
  <si>
    <t>BASIC INFORMATION</t>
  </si>
  <si>
    <t>TOTAL DEDUCTIONS</t>
  </si>
  <si>
    <t xml:space="preserve"> Grand Total Combined Gross Monthly Income</t>
  </si>
  <si>
    <r>
      <rPr>
        <b/>
        <i/>
        <sz val="9"/>
        <color theme="1"/>
        <rFont val="Arial"/>
        <family val="2"/>
      </rPr>
      <t>Note #1:</t>
    </r>
    <r>
      <rPr>
        <i/>
        <sz val="9"/>
        <color theme="1"/>
        <rFont val="Arial"/>
        <family val="2"/>
      </rPr>
      <t xml:space="preserve">  Include income from all borrowers obligated on the mortgage. Do not include income from non-occupying co-borrowers, co-signers, non-borrowing spouse, or other parties not obligated on the mortgage.</t>
    </r>
    <r>
      <rPr>
        <b/>
        <i/>
        <sz val="9"/>
        <color theme="1"/>
        <rFont val="Arial"/>
        <family val="2"/>
      </rPr>
      <t/>
    </r>
  </si>
  <si>
    <r>
      <rPr>
        <b/>
        <i/>
        <sz val="9"/>
        <color theme="1"/>
        <rFont val="Arial"/>
        <family val="2"/>
      </rPr>
      <t>Note #2:</t>
    </r>
    <r>
      <rPr>
        <i/>
        <sz val="9"/>
        <color theme="1"/>
        <rFont val="Arial"/>
        <family val="2"/>
      </rPr>
      <t xml:space="preserve">  Federal Income Tax amount is to be determined using IRS Tax Charts or online payroll calculator.
</t>
    </r>
    <r>
      <rPr>
        <b/>
        <i/>
        <sz val="9"/>
        <color theme="1"/>
        <rFont val="Arial"/>
        <family val="2"/>
      </rPr>
      <t>Note #3:</t>
    </r>
    <r>
      <rPr>
        <i/>
        <sz val="9"/>
        <color theme="1"/>
        <rFont val="Arial"/>
        <family val="2"/>
      </rPr>
      <t xml:space="preserve">  State Income Tax amount is to be determined using State Income Tax Charts or online payroll calculator.</t>
    </r>
  </si>
  <si>
    <t>TOTAL GROSS INCOME (see Note #1 below)</t>
  </si>
  <si>
    <t xml:space="preserve"> Total All Other Liabilities</t>
  </si>
  <si>
    <t xml:space="preserve"> Total Taxable Gross Monthly Income</t>
  </si>
  <si>
    <t xml:space="preserve"> Total Non-Taxable Gross Monthly Income</t>
  </si>
  <si>
    <t>[VA 26-6393, Loan Analysis Line 32]</t>
  </si>
  <si>
    <t>[VA 26-6393, Loan Analysis Line 33]</t>
  </si>
  <si>
    <t>[VA 26-6393, Loan Analysis Line 34]</t>
  </si>
  <si>
    <t>[VA 26-6393, Loan Analysis Line 35]</t>
  </si>
  <si>
    <t xml:space="preserve"> Social Security and Medicare</t>
  </si>
  <si>
    <t xml:space="preserve"> W2 - SS &amp; Medicare</t>
  </si>
  <si>
    <t>[VA 26-6393, Loan Analysis Line 36]</t>
  </si>
  <si>
    <t xml:space="preserve"> Grand Total Deductions</t>
  </si>
  <si>
    <t xml:space="preserve"> Total Non-Taxable Income actual grossed-up amount</t>
  </si>
  <si>
    <t xml:space="preserve"> Total Income</t>
  </si>
  <si>
    <t xml:space="preserve"> Non-Taxable Income</t>
  </si>
  <si>
    <t xml:space="preserve"> Taxable Income</t>
  </si>
  <si>
    <t xml:space="preserve"> Loan Types</t>
  </si>
  <si>
    <t>Select Loan Type</t>
  </si>
  <si>
    <t xml:space="preserve"> Total Loan Amount (</t>
  </si>
  <si>
    <t>FHA loan</t>
  </si>
  <si>
    <t>VA loan</t>
  </si>
  <si>
    <t xml:space="preserve"> Selected Loan Type</t>
  </si>
  <si>
    <t>Select for VA Loans ONLY</t>
  </si>
  <si>
    <t xml:space="preserve"> Grand Total Income</t>
  </si>
  <si>
    <t xml:space="preserve"> Calculated Average Monthly Partnership #1 Income or Loss</t>
  </si>
  <si>
    <t xml:space="preserve"> Calculated Average Monthly Partnership #2 Income or Loss</t>
  </si>
  <si>
    <t xml:space="preserve"> Calculated Average Monthly S-Corporation #1 Income or Loss</t>
  </si>
  <si>
    <t xml:space="preserve"> Calculated Average Monthly S-Corporation #2 Income or Loss</t>
  </si>
  <si>
    <t xml:space="preserve"> Grand Total Income ‒ years to include in calculations:  </t>
  </si>
  <si>
    <t xml:space="preserve"> Date to (Gov Pay #)</t>
  </si>
  <si>
    <t xml:space="preserve"> #2 - total average earnings</t>
  </si>
  <si>
    <t>SCHEDULE E - PARTNERTSHIP #1</t>
  </si>
  <si>
    <t xml:space="preserve"> Ordinary Business Income/Loss</t>
  </si>
  <si>
    <t xml:space="preserve"> Net Rental Real Estate Income/Loss</t>
  </si>
  <si>
    <t xml:space="preserve"> Other Net Rental Income/Loss</t>
  </si>
  <si>
    <t xml:space="preserve"> Subtotal Schedule K-1</t>
  </si>
  <si>
    <t xml:space="preserve"> Ordinary Income/Loss</t>
  </si>
  <si>
    <t xml:space="preserve"> Other Income/Loss</t>
  </si>
  <si>
    <t xml:space="preserve"> Depreciation/Depletion</t>
  </si>
  <si>
    <t xml:space="preserve"> Amortization/Casualty Loss</t>
  </si>
  <si>
    <t xml:space="preserve"> Mortgages payable &lt; 1 year</t>
  </si>
  <si>
    <t xml:space="preserve"> Meals &amp; Entertainment</t>
  </si>
  <si>
    <t xml:space="preserve"> Subtotal</t>
  </si>
  <si>
    <t xml:space="preserve"> Percentage of Ownership</t>
  </si>
  <si>
    <t xml:space="preserve"> Subtotal Form 1065</t>
  </si>
  <si>
    <t xml:space="preserve"> Total for Partnership #1</t>
  </si>
  <si>
    <t xml:space="preserve"> Avg Monthly Partnership #1</t>
  </si>
  <si>
    <t xml:space="preserve"> Include years option</t>
  </si>
  <si>
    <t xml:space="preserve"> Include years amounts</t>
  </si>
  <si>
    <t>SCHEDULE E - PARTNERTSHIP #2</t>
  </si>
  <si>
    <t>SCHEDULE E - S-CORPORATION #1</t>
  </si>
  <si>
    <t xml:space="preserve"> Schedule K-1 (1120S)</t>
  </si>
  <si>
    <t xml:space="preserve"> Schedule K-1 (1065)</t>
  </si>
  <si>
    <t xml:space="preserve"> Subtotal Form 1120S</t>
  </si>
  <si>
    <t xml:space="preserve"> Total for S-Corp #1</t>
  </si>
  <si>
    <t>SCHEDULE E - S-CORPORATION #2</t>
  </si>
  <si>
    <t xml:space="preserve"> Avg Monthly S-Corp #1</t>
  </si>
  <si>
    <t xml:space="preserve"> Total Number of Months</t>
  </si>
  <si>
    <t xml:space="preserve"> Total for Partnership #2</t>
  </si>
  <si>
    <t xml:space="preserve"> Avg Monthly Partnership #2</t>
  </si>
  <si>
    <t>Income from Assets</t>
  </si>
  <si>
    <t>Account
Balance</t>
  </si>
  <si>
    <t>Eligible
Documented
Assets</t>
  </si>
  <si>
    <t xml:space="preserve"> Less Funds Required for Closing</t>
  </si>
  <si>
    <t xml:space="preserve"> Sub-Total Eligible Documented Assets</t>
  </si>
  <si>
    <t>Asset Type</t>
  </si>
  <si>
    <t xml:space="preserve"> Net Documented Assets</t>
  </si>
  <si>
    <t xml:space="preserve"> Less Net Factor (30% of the remaining value of any stocks, bonds, or mutual funds)</t>
  </si>
  <si>
    <t>Assets used for the calculation of the monthly income stream must be owned individually by the borrower, or the co-owner of the</t>
  </si>
  <si>
    <t>assets must be a co-borrower of the mortgage loan.</t>
  </si>
  <si>
    <t>The documentation must be in compliance with the Allowable Age of Credit Documents policy.</t>
  </si>
  <si>
    <t xml:space="preserve">Assets must be liquid and available to the borrower and must be sourced as one of the following: </t>
  </si>
  <si>
    <t>A non-self-employed severance package or non-self-employed lump sum retirement package (a lump sum distribution) — these</t>
  </si>
  <si>
    <t>funds must be documented with a distribution letter from the employer (Form 1099–R) and deposited to a verified asset account.</t>
  </si>
  <si>
    <t>For 401(k) or IRA, SEP, Keogh retirement accounts – the borrower must have unrestricted access to the funds in the  accounts</t>
  </si>
  <si>
    <t>and can only use the accounts if distribution is not already set up or the distribution amount is not enough to qualify. The account</t>
  </si>
  <si>
    <t>and its asset composition must be documented with the most recent monthly, quarterly, or annual statement.</t>
  </si>
  <si>
    <t>If a penalty would apply to a distribution of funds from the account made at the time of calculation, then the amount of such penalty</t>
  </si>
  <si>
    <t>applicable to a complete distribution from the account (after costs for the transaction) must be subtracted to determine the income</t>
  </si>
  <si>
    <t>stream from these assets.</t>
  </si>
  <si>
    <t>If the employment–related assets are in the form of stocks, bonds, and mutual funds, 70% of the value (remaining after costs for the</t>
  </si>
  <si>
    <t>these assets.</t>
  </si>
  <si>
    <t>transaction and consideration of any penalty) must be used to determine the income stream to account for the volatile nature of</t>
  </si>
  <si>
    <t>A borrower shall only be considered to have unrestricted access to a 401(k) or IRA, SEP, Keogh retirement account if the borrower</t>
  </si>
  <si>
    <t>has, as of the time of calculation, the unqualified and unlimited right to request a distribution of all funds in the account (regardless of</t>
  </si>
  <si>
    <t>any possible tax withholding or applicable penalty applied to such distribution).</t>
  </si>
  <si>
    <t>All of the following loan parameters must be met in order for employment-related assets to be used as qualifying income:</t>
  </si>
  <si>
    <t>Parameter</t>
  </si>
  <si>
    <t>Maximum LTV/CLTV/HCLTV</t>
  </si>
  <si>
    <t>70%</t>
  </si>
  <si>
    <t>Fannie Mae Requirement</t>
  </si>
  <si>
    <t>Minimum Credit Score</t>
  </si>
  <si>
    <t>Loan Purpose</t>
  </si>
  <si>
    <t>Occupancy</t>
  </si>
  <si>
    <t>Number of units</t>
  </si>
  <si>
    <t>Income Calculation/Payout Stream</t>
  </si>
  <si>
    <t>Purchase and limited cash-out refinance only</t>
  </si>
  <si>
    <t>Principal residence and second home only</t>
  </si>
  <si>
    <t>One- to four-unit properties</t>
  </si>
  <si>
    <t>Divide “Net Documented Assets” by the amortization term of the mortgage loan (in months).</t>
  </si>
  <si>
    <t xml:space="preserve"> Borrower Total Income From Assets</t>
  </si>
  <si>
    <t xml:space="preserve"> Co-Borrower Total Income From Assets</t>
  </si>
  <si>
    <t xml:space="preserve"> Grand Total Income From Assets</t>
  </si>
  <si>
    <t>DU: 620  /  Standard: Higher of 620 or minimum Credit Score per the Eligibility Matrix</t>
  </si>
  <si>
    <t xml:space="preserve"> Borrower Assets</t>
  </si>
  <si>
    <t>Balance</t>
  </si>
  <si>
    <t>W/D Penalty</t>
  </si>
  <si>
    <t xml:space="preserve"> Less funds required for closing</t>
  </si>
  <si>
    <t xml:space="preserve"> Less Net Factor (30% of the remaining value of S/B/MF)</t>
  </si>
  <si>
    <t xml:space="preserve"> Loan Term</t>
  </si>
  <si>
    <t xml:space="preserve"> Borrower - IRA, Roth IRA</t>
  </si>
  <si>
    <t xml:space="preserve"> Borrower - Stocks, Bonds &amp; Mutual Funds</t>
  </si>
  <si>
    <t xml:space="preserve"> Co-Borrower - Stocks, Bonds &amp; Mutual Funds</t>
  </si>
  <si>
    <t xml:space="preserve"> Borrower - 401(K)</t>
  </si>
  <si>
    <t xml:space="preserve"> Co-Borrower - 401(K)</t>
  </si>
  <si>
    <t xml:space="preserve"> Co-Borrower - IRA, Roth IRA</t>
  </si>
  <si>
    <t xml:space="preserve"> Borrower - Other</t>
  </si>
  <si>
    <t xml:space="preserve"> Co-Borrower - Other</t>
  </si>
  <si>
    <t xml:space="preserve"> Borrower - Monthly Income</t>
  </si>
  <si>
    <t xml:space="preserve"> Co-Borrower - Monthly Income</t>
  </si>
  <si>
    <t xml:space="preserve"> Sub-Total Borrower Assets</t>
  </si>
  <si>
    <t xml:space="preserve"> Sub-Total Co-Borrower Assets</t>
  </si>
  <si>
    <t>Withdraw
Penalty
%</t>
  </si>
  <si>
    <t>INCOME FROM EMPLOYMENT-RELATED ASSETS</t>
  </si>
  <si>
    <t>INCOME FROM LIQUID ASSETS (NOT EMPLOYMENT-RELATED)</t>
  </si>
  <si>
    <t xml:space="preserve"> Sub-Total All Assets</t>
  </si>
  <si>
    <t>Eligible
Documented
Assets Balance</t>
  </si>
  <si>
    <t xml:space="preserve"> Borrower's portion of closing costs</t>
  </si>
  <si>
    <t xml:space="preserve"> Total Net Factor (30% of the remaining value of S/B/MF) combined</t>
  </si>
  <si>
    <t xml:space="preserve"> Grand Total Monthly Income Combined</t>
  </si>
  <si>
    <t xml:space="preserve"> Borrower's maximum portion of closing costs</t>
  </si>
  <si>
    <t xml:space="preserve"> Co-Borrower's maximum portion of closing costs</t>
  </si>
  <si>
    <t xml:space="preserve"> Desired borrower's portion of closing costs</t>
  </si>
  <si>
    <t xml:space="preserve"> Desired co-borrower's portion of closing costs</t>
  </si>
  <si>
    <t>FINAL INCOME FROM ASSETS RECONCILIATION</t>
  </si>
  <si>
    <t xml:space="preserve"> BORROWER - GRAND TOTAL INCOME FROM ALL ASSETS</t>
  </si>
  <si>
    <t xml:space="preserve"> CO-BORROWER - GRAND TOTAL INCOME FROM ALL ASSETS</t>
  </si>
  <si>
    <t xml:space="preserve"> GRAND TOTAL INCOME FROM ALL ASSETS</t>
  </si>
  <si>
    <t>Eligibility Requirements:</t>
  </si>
  <si>
    <t>Owner Occupied 1-2 unit or second home only.</t>
  </si>
  <si>
    <t>Investment Property and Owner Occupied 3-4 unit properties are not permited</t>
  </si>
  <si>
    <t>Manufactured homes are not permitted.</t>
  </si>
  <si>
    <t>Purchase or Rate/Term Refinance:  Maximum 80% LTV/CLTV/HCLTV</t>
  </si>
  <si>
    <t>Cash Out Refinance:  Maximum 60% LTV/CLTV/HCLTV</t>
  </si>
  <si>
    <t>Minimum Credit Scores:</t>
  </si>
  <si>
    <t>680 for loans with LTV 70% or less</t>
  </si>
  <si>
    <t>720 for loans with LTV greater than 70%</t>
  </si>
  <si>
    <t>Loans MUST be underwritten through DU.  LPA not permitted.  Approve/Eligible is required.</t>
  </si>
  <si>
    <t>Underwriting Requirements:</t>
  </si>
  <si>
    <t>The underwriter may convert the borrower's Other Financial Assets into an income stream as described in the calculation below.</t>
  </si>
  <si>
    <t>The income derived form the monthly income stream as described below must be entered as "Other Income" on the 1003.</t>
  </si>
  <si>
    <t>Other financial assets used in the conversion to income technique may not be considered as assets available for closing costs</t>
  </si>
  <si>
    <t>and/or reserves.</t>
  </si>
  <si>
    <t>Interest, dividends, and capital gains from other financial assets reported on the borrowers tax returns may not be used as</t>
  </si>
  <si>
    <t>additional income.</t>
  </si>
  <si>
    <t>Reserves follow standard requirements, but reserve requirements may not be satisfied with any of the Other Financial Assets.</t>
  </si>
  <si>
    <t>Requirements for Other Financial Assets being converted to income:</t>
  </si>
  <si>
    <t>Must be owned individually by the borrower, or the co-owner of the assets must also be a co-borrower on the transaction.</t>
  </si>
  <si>
    <t>Must be liquid and available to the borrower with no penalty.</t>
  </si>
  <si>
    <t>If the Other Financial Assets are in the form of stock, bonds, mutual funds, or US savings bonds, 70% of the value (remaining</t>
  </si>
  <si>
    <t>after costs for the transaction) must be used to determine the income stream to account for the volatile nature of these assets.</t>
  </si>
  <si>
    <t>If assets are in the form of demand deposit account, savings account, or CD, 100% of the value may be used to determine the</t>
  </si>
  <si>
    <t>income stream.</t>
  </si>
  <si>
    <t>For the purpose of this guidance "net documented assets" are equal to</t>
  </si>
  <si>
    <t>The sum of eligible documented Other Financial Assets minus any funds that will be used for closing or required reserves, and</t>
  </si>
  <si>
    <t>Minus 30% of the remaining value of any stocks, bonds, mutual funds, or US savings bonds assets (after the calculation above)</t>
  </si>
  <si>
    <t>Example:</t>
  </si>
  <si>
    <t>Checking and savings account $40,000</t>
  </si>
  <si>
    <t>IRA (stocks and mutual funds) $500,000</t>
  </si>
  <si>
    <t>Funds required for closing (down payment, closing costs, reserves) $100,000</t>
  </si>
  <si>
    <t>Remaining IRA assets ($500,000 - $60,000 used at closing) $440,000</t>
  </si>
  <si>
    <t>Minus 30% (-$132,000)</t>
  </si>
  <si>
    <t>Net documented assets $308,000</t>
  </si>
  <si>
    <t>Minimum Asset Amount:</t>
  </si>
  <si>
    <t>For purchase or rate/term refinance, the lesser of one and one half times the original UPB or $500,000</t>
  </si>
  <si>
    <t>For cash out refinance, $500,000</t>
  </si>
  <si>
    <t>Minimum Age of Asset:</t>
  </si>
  <si>
    <r>
      <t xml:space="preserve">The </t>
    </r>
    <r>
      <rPr>
        <b/>
        <sz val="8"/>
        <rFont val="Arial"/>
        <family val="2"/>
      </rPr>
      <t>minimum amount</t>
    </r>
    <r>
      <rPr>
        <sz val="8"/>
        <rFont val="Arial"/>
        <family val="2"/>
      </rPr>
      <t xml:space="preserve"> of the Other Financial Assets required is as follows:</t>
    </r>
  </si>
  <si>
    <r>
      <t xml:space="preserve">The </t>
    </r>
    <r>
      <rPr>
        <b/>
        <sz val="8"/>
        <rFont val="Arial"/>
        <family val="2"/>
      </rPr>
      <t>minimum age</t>
    </r>
    <r>
      <rPr>
        <sz val="8"/>
        <rFont val="Arial"/>
        <family val="2"/>
      </rPr>
      <t xml:space="preserve"> of the Other Financial Assets is as follows:</t>
    </r>
  </si>
  <si>
    <t>For purchase or rate/term refinance, 12 months with minimum FICO score of 720; 24 months with FICO score less than 720</t>
  </si>
  <si>
    <t>For cash out refinance, 24 months</t>
  </si>
  <si>
    <t>Eligible Asset Types:</t>
  </si>
  <si>
    <t>Standard assets that may be used for reserves may be used for this income stream calculation in accordance with Agency</t>
  </si>
  <si>
    <t>guidelines.</t>
  </si>
  <si>
    <t>Funds from the sale of investment properties may be used for this income stream calculation.</t>
  </si>
  <si>
    <t>Assets that are considered unacceptable sources of reserves by Agency parameters are ineligible for the income stream.</t>
  </si>
  <si>
    <r>
      <t xml:space="preserve">Income Stream Calculation:  </t>
    </r>
    <r>
      <rPr>
        <sz val="8"/>
        <rFont val="Arial"/>
        <family val="2"/>
      </rPr>
      <t>Either of the following 2 methods may be used:</t>
    </r>
  </si>
  <si>
    <t>Option 1:  Convert the net documented assets by the amortization terms of the mortgage (in months).</t>
  </si>
  <si>
    <t>Option 2:  Convert the net documented assets into an income stream through the use of an annuity calculation as follows:</t>
  </si>
  <si>
    <t>"Present Value" = net documented assets for conversion</t>
  </si>
  <si>
    <t>"Future Value" = zero</t>
  </si>
  <si>
    <t>"Interest Rate" = the most recent 2 year average, rounded to the next highest full percentage point of the mid-term applicable</t>
  </si>
  <si>
    <t>federal rate as defined in Section 1274(d) of the IRS Code of 1986.</t>
  </si>
  <si>
    <t>"Number of Periods" (ie payments) = the greater of the term of the mortgage loan in months or 180 months.</t>
  </si>
  <si>
    <t>Solve for Payment to determine the monthly annuity amount to be used as qualifying income</t>
  </si>
  <si>
    <t>Calculation must be set for annuity payments due at the beginning of the period.</t>
  </si>
  <si>
    <t xml:space="preserve"> Present Value</t>
  </si>
  <si>
    <t xml:space="preserve"> Future Value</t>
  </si>
  <si>
    <t xml:space="preserve"> Number of Periods</t>
  </si>
  <si>
    <t xml:space="preserve"> Payment</t>
  </si>
  <si>
    <t xml:space="preserve"> 360</t>
  </si>
  <si>
    <t xml:space="preserve"> $1,000,000</t>
  </si>
  <si>
    <t xml:space="preserve"> Set to 0</t>
  </si>
  <si>
    <t xml:space="preserve"> 2%</t>
  </si>
  <si>
    <t>$3,690</t>
  </si>
  <si>
    <t>The following requirements apply to this guidance:</t>
  </si>
  <si>
    <t>This information is INTERNAL guidance only and may not be shared with consumers.</t>
  </si>
  <si>
    <t>Special Feature Code 579 (Asset Advantage-Asset as Income) MUST be used to ensure property delivery.</t>
  </si>
  <si>
    <r>
      <t xml:space="preserve">INCOME STREAM CALCULATION  </t>
    </r>
    <r>
      <rPr>
        <sz val="10"/>
        <rFont val="Arial"/>
        <family val="2"/>
      </rPr>
      <t>―</t>
    </r>
    <r>
      <rPr>
        <sz val="10"/>
        <rFont val="Arial Rounded MT Bold"/>
        <family val="2"/>
      </rPr>
      <t xml:space="preserve">  OPTION 1</t>
    </r>
  </si>
  <si>
    <r>
      <t xml:space="preserve">INCOME STREAM CALCULATION  </t>
    </r>
    <r>
      <rPr>
        <sz val="10"/>
        <rFont val="Arial"/>
        <family val="2"/>
      </rPr>
      <t>―</t>
    </r>
    <r>
      <rPr>
        <sz val="10"/>
        <rFont val="Arial Rounded MT Bold"/>
        <family val="2"/>
      </rPr>
      <t xml:space="preserve">  OPTION 2</t>
    </r>
  </si>
  <si>
    <t xml:space="preserve"> Number of Periods (greater of the term of the mortgage loan in months or 180 months)</t>
  </si>
  <si>
    <t xml:space="preserve"> Income Calc - Option 1</t>
  </si>
  <si>
    <t xml:space="preserve"> Income Calc - Option 2</t>
  </si>
  <si>
    <t xml:space="preserve"> Eligible Net Documented Assets</t>
  </si>
  <si>
    <t xml:space="preserve"> Total Monthly Income</t>
  </si>
  <si>
    <t xml:space="preserve"> Total Payment (total borrower monthly income)</t>
  </si>
  <si>
    <t xml:space="preserve"> GRANT TOTAL ALL INCOME FROM ASSETS</t>
  </si>
  <si>
    <r>
      <t xml:space="preserve">Asset Type
</t>
    </r>
    <r>
      <rPr>
        <b/>
        <i/>
        <sz val="9"/>
        <rFont val="Calibri"/>
        <family val="2"/>
        <scheme val="minor"/>
      </rPr>
      <t>(see guidelines below)</t>
    </r>
  </si>
  <si>
    <t>Rate:</t>
  </si>
  <si>
    <t>Date:</t>
  </si>
  <si>
    <t xml:space="preserve"> Mid-Term Federal Interest Rate - current</t>
  </si>
  <si>
    <t xml:space="preserve"> Mid-Term Federal Interest Rate - past</t>
  </si>
  <si>
    <t>(Page 2, Table 1, Mid-Term, AFR, Annual)</t>
  </si>
  <si>
    <t>Mid-Term Federal Interest Rate (2 yr avg)</t>
  </si>
  <si>
    <t>This worksheet is not intended to be legal or comprehensive financial advice. The user assumes any legal liability and responsibility for the</t>
  </si>
  <si>
    <t>accuracy, completeness, usefulness, effectiveness, reliability, information and/or results obtained from the use of this worksheet. It is the</t>
  </si>
  <si>
    <t>responsibility of the user to be knowledgeable of the text and data contained in the worksheet, to ensure the accuracy of any documentation</t>
  </si>
  <si>
    <t>used to complete the worksheet, and that contents are in accordance with product, investor and regulatory requirements.</t>
  </si>
  <si>
    <t xml:space="preserve"> Nonrecurring Other (Income) Loss/Expenses (Line 6)</t>
  </si>
  <si>
    <t xml:space="preserve"> Depletion (Line 12)</t>
  </si>
  <si>
    <t xml:space="preserve"> Depreciation (Line 13) -OR- Business Miles (below)</t>
  </si>
  <si>
    <t xml:space="preserve"> Net profit or loss (Line 31)</t>
  </si>
  <si>
    <t xml:space="preserve"> Meals and Entertainment (Line 24b)</t>
  </si>
  <si>
    <t xml:space="preserve"> Business Miles (page 2, part IV, Line 44a) -OR- Depreciation (above)</t>
  </si>
  <si>
    <t xml:space="preserve"> Amortization/Casualty Loss (Line 27a)</t>
  </si>
  <si>
    <t xml:space="preserve"> Business Use of Home (Line 30)</t>
  </si>
  <si>
    <t>Cash-Flow Analysis Income Worksheet</t>
  </si>
  <si>
    <t>Wages, salaries considered elsewhere (Line 7)</t>
  </si>
  <si>
    <t>Dividends from self-employment (Line 9a)</t>
  </si>
  <si>
    <t>Interest Income from self-employment (Line 8a)</t>
  </si>
  <si>
    <t>SCHEDULE C – PROFIT OR LOSS FORM BUSINESS: SOLE PROPRIETORSHIP</t>
  </si>
  <si>
    <t>SCHEDULE B – INTEREST AND DIVIDEND INCOME</t>
  </si>
  <si>
    <t>FORM 1040 – INDIVIDUAL INCOME TAX RETURN</t>
  </si>
  <si>
    <t>SCHEDULE D – CAPITAL GAINS AND LOSSES</t>
  </si>
  <si>
    <t>Installment Sale Gain (Amount reported on Schedule D)</t>
  </si>
  <si>
    <t>Recurring Capital Gains (Lines 1a/1b(h),2h,3h,8a/8b(h),9h,10h)</t>
  </si>
  <si>
    <t>SCHEDULE E – SUPPLEMENTAL INCOME AND LOSS</t>
  </si>
  <si>
    <t>SCHEDULE F – PROFIT OR LOSS FROM FARMING</t>
  </si>
  <si>
    <t>Schedule E.</t>
  </si>
  <si>
    <t>Note: Use FNMA Rental Income Worksheets (Forms 1037 or 1038) to calculate individual rental income (loss) reported on</t>
  </si>
  <si>
    <t>Principal Residence / 2-4 Unit Property</t>
  </si>
  <si>
    <t>A1</t>
  </si>
  <si>
    <t>A9</t>
  </si>
  <si>
    <t>A2</t>
  </si>
  <si>
    <t>A3</t>
  </si>
  <si>
    <t>A4</t>
  </si>
  <si>
    <t>A5</t>
  </si>
  <si>
    <t>A6</t>
  </si>
  <si>
    <t>A7</t>
  </si>
  <si>
    <t>A8</t>
  </si>
  <si>
    <t xml:space="preserve"> Subtract total expenses.</t>
  </si>
  <si>
    <t xml:space="preserve"> Add back insurance expense.</t>
  </si>
  <si>
    <t xml:space="preserve"> Add back mortgage interest paid.</t>
  </si>
  <si>
    <t xml:space="preserve"> Add back tax expense.</t>
  </si>
  <si>
    <t xml:space="preserve"> specifically identified on Schedule E in order to add it back.</t>
  </si>
  <si>
    <r>
      <t xml:space="preserve"> Add back homeowner's association dues.  </t>
    </r>
    <r>
      <rPr>
        <i/>
        <sz val="8"/>
        <rFont val="Arial"/>
        <family val="2"/>
      </rPr>
      <t xml:space="preserve">This expense must be </t>
    </r>
  </si>
  <si>
    <r>
      <t xml:space="preserve"> Enter total rents received </t>
    </r>
    <r>
      <rPr>
        <sz val="8"/>
        <rFont val="Arial"/>
        <family val="2"/>
      </rPr>
      <t>(from the non-owner-occupied units combined).</t>
    </r>
  </si>
  <si>
    <t xml:space="preserve"> Add back depreciation expense or depletion.</t>
  </si>
  <si>
    <t xml:space="preserve"> Add back any one-time extraordinary expense (e.g. casualty loss).</t>
  </si>
  <si>
    <t xml:space="preserve"> There must be evidence of the nature of the one-time extraordinary expense.</t>
  </si>
  <si>
    <t xml:space="preserve"> Adjusted rental income.</t>
  </si>
  <si>
    <t xml:space="preserve"> Divide by the number of months the property was in service</t>
  </si>
  <si>
    <t>B1</t>
  </si>
  <si>
    <r>
      <t xml:space="preserve"> Enter the gross monthly rent </t>
    </r>
    <r>
      <rPr>
        <sz val="8"/>
        <rFont val="Arial"/>
        <family val="2"/>
      </rPr>
      <t>(from the lease agreement)</t>
    </r>
    <r>
      <rPr>
        <sz val="10"/>
        <rFont val="Arial"/>
        <family val="2"/>
      </rPr>
      <t xml:space="preserve"> or market rent </t>
    </r>
    <r>
      <rPr>
        <sz val="8"/>
        <rFont val="Arial"/>
        <family val="2"/>
      </rPr>
      <t>(from Form 1025)</t>
    </r>
  </si>
  <si>
    <t>B2</t>
  </si>
  <si>
    <r>
      <t xml:space="preserve"> Multiply gross monthly rent or market rent by 75%. </t>
    </r>
    <r>
      <rPr>
        <sz val="8"/>
        <rFont val="Arial"/>
        <family val="2"/>
      </rPr>
      <t>The remaining 25% accounts for</t>
    </r>
  </si>
  <si>
    <t xml:space="preserve"> vacancy loss, maintenance, and management expenses.</t>
  </si>
  <si>
    <t>Notes on Data Entry into lender's system and AUS</t>
  </si>
  <si>
    <t xml:space="preserve"> Non-Subject Property</t>
  </si>
  <si>
    <t xml:space="preserve"> Subject Property</t>
  </si>
  <si>
    <t xml:space="preserve"> Monthly income section:  Enter the amount of the monthly qualifying income as "Subject Net Cash".</t>
  </si>
  <si>
    <t xml:space="preserve"> Liabilities section:  Include the proposed PITI as the borrower's primary housing expense.</t>
  </si>
  <si>
    <t xml:space="preserve"> Monthly income section:  Enter the amount of the monthly qualifying income as "Net Rental".</t>
  </si>
  <si>
    <t xml:space="preserve"> Liabilities section: </t>
  </si>
  <si>
    <t>Include the proposed PITI as the borrower's primary housing expense.  For</t>
  </si>
  <si>
    <t>refinance transactions, identify the mortgage as the subject property lien.</t>
  </si>
  <si>
    <t xml:space="preserve"> Rental Property Address:</t>
  </si>
  <si>
    <t xml:space="preserve">Monthly qualifying gross monthly rent from all non-owner-occupied </t>
  </si>
  <si>
    <t>Individual Rental Income from Investment Property</t>
  </si>
  <si>
    <r>
      <t xml:space="preserve"> Enter total rents received</t>
    </r>
    <r>
      <rPr>
        <sz val="8"/>
        <rFont val="Arial"/>
        <family val="2"/>
      </rPr>
      <t>.</t>
    </r>
  </si>
  <si>
    <t xml:space="preserve"> Enter insurance expense.</t>
  </si>
  <si>
    <t xml:space="preserve"> Enter total expenses.</t>
  </si>
  <si>
    <t xml:space="preserve"> Enter mortgage interest paid.</t>
  </si>
  <si>
    <t xml:space="preserve"> Enter tax expense.</t>
  </si>
  <si>
    <r>
      <t xml:space="preserve"> Enter homeowner's association dues.  </t>
    </r>
    <r>
      <rPr>
        <i/>
        <sz val="8"/>
        <rFont val="Arial"/>
        <family val="2"/>
      </rPr>
      <t xml:space="preserve">This expense must be </t>
    </r>
  </si>
  <si>
    <t xml:space="preserve"> Enter depreciation expense or depletion.</t>
  </si>
  <si>
    <t xml:space="preserve"> Enter any one-time extraordinary expense (e.g. casualty loss).</t>
  </si>
  <si>
    <t>A10</t>
  </si>
  <si>
    <r>
      <t xml:space="preserve"> Enter number of months the property was in service </t>
    </r>
    <r>
      <rPr>
        <sz val="8"/>
        <rFont val="Arial"/>
        <family val="2"/>
      </rPr>
      <t>(Step 1 result)</t>
    </r>
    <r>
      <rPr>
        <sz val="10"/>
        <rFont val="Arial"/>
        <family val="2"/>
      </rPr>
      <t>.</t>
    </r>
  </si>
  <si>
    <t xml:space="preserve"> Equals adjusted monthly rental income</t>
  </si>
  <si>
    <t xml:space="preserve"> Enter proposed PITIA (for subject property) or existing PITIA (for non-subject property)</t>
  </si>
  <si>
    <t xml:space="preserve"> (up to a maximum of 3 rental units since rental income is not eligible on the unit occupied by the borrower)</t>
  </si>
  <si>
    <r>
      <t xml:space="preserve">rental units </t>
    </r>
    <r>
      <rPr>
        <sz val="8"/>
        <rFont val="Arial"/>
        <family val="2"/>
      </rPr>
      <t>(of 3 rental units since rental income is not eligible on the unit</t>
    </r>
  </si>
  <si>
    <t>occupied by the borrower).</t>
  </si>
  <si>
    <t xml:space="preserve"> For multi-unit properties, combine gross rent from all rental units.</t>
  </si>
  <si>
    <t>B3</t>
  </si>
  <si>
    <t xml:space="preserve"> Step 1.  Schedule E - Part 1</t>
  </si>
  <si>
    <t xml:space="preserve"> Step 2A.  Schedule E - Part 1</t>
  </si>
  <si>
    <t xml:space="preserve"> Step 2B. Result:</t>
  </si>
  <si>
    <t xml:space="preserve"> Step 3.  Determine the qualifying impact using the combined result of Step 2A or Step 2B</t>
  </si>
  <si>
    <t>3A</t>
  </si>
  <si>
    <t>3B</t>
  </si>
  <si>
    <t xml:space="preserve"> Add the monthly qualifying rental income to the borrower's monthly qualifying income.</t>
  </si>
  <si>
    <t xml:space="preserve"> Identify the full amount of the PITIA as the borrower's primary housing expense and </t>
  </si>
  <si>
    <r>
      <t xml:space="preserve"> include it in the debt-to-income ratio.</t>
    </r>
    <r>
      <rPr>
        <i/>
        <sz val="8"/>
        <rFont val="Arial"/>
        <family val="2"/>
      </rPr>
      <t xml:space="preserve">  Use proposed PITIA if the calculations above are for</t>
    </r>
  </si>
  <si>
    <t xml:space="preserve"> the subject property. Use existing PITIA, if the calculations above are not for the subject property.</t>
  </si>
  <si>
    <t>Step 2:  Complete ONLY Step 2A (Tax Returns Schedule E) or Step 2B (Lease Agreement)</t>
  </si>
  <si>
    <t xml:space="preserve"> The number of months the property was in service</t>
  </si>
  <si>
    <t>Note:  Determine the number of months the property was in service by dividing the Fair Rental Days by 30. If Fair Rental Days</t>
  </si>
  <si>
    <t>are not reported, the property is considered to be in service for 12 months unless there is evidence of a shorter term of service.</t>
  </si>
  <si>
    <r>
      <t xml:space="preserve"> The number of months the property was in service </t>
    </r>
    <r>
      <rPr>
        <sz val="8"/>
        <rFont val="Arial"/>
        <family val="2"/>
      </rPr>
      <t>(for use with Step 2A)</t>
    </r>
  </si>
  <si>
    <r>
      <t xml:space="preserve"> Step 2B.  Lease Agreement OR FNMA Form 1025</t>
    </r>
    <r>
      <rPr>
        <sz val="8"/>
        <rFont val="Arial"/>
        <family val="2"/>
      </rPr>
      <t xml:space="preserve">  (</t>
    </r>
    <r>
      <rPr>
        <i/>
        <sz val="8"/>
        <rFont val="Arial"/>
        <family val="2"/>
      </rPr>
      <t>Use this method when the transaction</t>
    </r>
  </si>
  <si>
    <t xml:space="preserve"> is a purchase, and the property was acquired subsequent to the most recent tax filing.)</t>
  </si>
  <si>
    <t xml:space="preserve"> do not add it to the debt-to-income (DTI) ratio.</t>
  </si>
  <si>
    <r>
      <t xml:space="preserve"> monthly qualifying income. </t>
    </r>
    <r>
      <rPr>
        <i/>
        <sz val="8"/>
        <rFont val="Arial"/>
        <family val="2"/>
      </rPr>
      <t>Because the PITIA expense was excluded in the calculations above,</t>
    </r>
  </si>
  <si>
    <r>
      <t xml:space="preserve"> If the results of Step 2A or 2B is </t>
    </r>
    <r>
      <rPr>
        <b/>
        <sz val="10"/>
        <rFont val="Arial"/>
        <family val="2"/>
      </rPr>
      <t>positive</t>
    </r>
    <r>
      <rPr>
        <sz val="10"/>
        <rFont val="Arial"/>
        <family val="2"/>
      </rPr>
      <t>, add the positive amount to the borrower's</t>
    </r>
  </si>
  <si>
    <r>
      <t xml:space="preserve"> If the results of Step 2A or 2B is </t>
    </r>
    <r>
      <rPr>
        <b/>
        <sz val="10"/>
        <rFont val="Arial"/>
        <family val="2"/>
      </rPr>
      <t>negative</t>
    </r>
    <r>
      <rPr>
        <sz val="10"/>
        <rFont val="Arial"/>
        <family val="2"/>
      </rPr>
      <t>, include the amount of the loss in the borrower's</t>
    </r>
  </si>
  <si>
    <t xml:space="preserve"> monthly expenses when calculating the DTI ratio.</t>
  </si>
  <si>
    <t xml:space="preserve"> Monthly income and Combined Housing Expenses sections:  Enter the amount of the monthly qualifying</t>
  </si>
  <si>
    <t xml:space="preserve"> income (positive result) or monthly qualifying loss (negative result) in "Subject Net Cash".</t>
  </si>
  <si>
    <t xml:space="preserve"> Liabilities section:  For refinance transactions, identify the mortgage as a subject property lien.</t>
  </si>
  <si>
    <t xml:space="preserve"> income (positive result) or monthly qualifying loss (negative result) in "Net Rental".</t>
  </si>
  <si>
    <t xml:space="preserve"> Liabilities section:  Identify the mortgage as a rental property lien.</t>
  </si>
  <si>
    <t>Refer to the Rental Income topic in the Selling Guide for additional guidance.</t>
  </si>
  <si>
    <t>Rental Income Worksheet ─ FHLMC Form 92</t>
  </si>
  <si>
    <t>Rental Income Worksheet ─ FNMA Form 1038</t>
  </si>
  <si>
    <t>Rental Income Worksheet ─ FNMA Form 1037</t>
  </si>
  <si>
    <t xml:space="preserve"> IRS 1040 Schedule E ‒ Supplemental Income and Loss</t>
  </si>
  <si>
    <t xml:space="preserve"> Rents received</t>
  </si>
  <si>
    <t xml:space="preserve"> Less total expenses</t>
  </si>
  <si>
    <t xml:space="preserve"> Depreciation and/or depletion</t>
  </si>
  <si>
    <t xml:space="preserve"> One time losses (e.g., casualty loss) if documented</t>
  </si>
  <si>
    <t xml:space="preserve"> expense being used to establish the DTI ratio.</t>
  </si>
  <si>
    <t xml:space="preserve"> included in the monthly housing expense being used to establish the DTI ratio.</t>
  </si>
  <si>
    <t xml:space="preserve"> monthly housing expense. This expense, if added back, must be included in the monthly housing</t>
  </si>
  <si>
    <r>
      <t xml:space="preserve"> Insurance ― </t>
    </r>
    <r>
      <rPr>
        <sz val="8"/>
        <rFont val="Arial"/>
        <family val="2"/>
      </rPr>
      <t>This expense, if added back, must be included in the monthly housing</t>
    </r>
  </si>
  <si>
    <r>
      <t xml:space="preserve"> Mortgage interest paid to banks, etc. ― </t>
    </r>
    <r>
      <rPr>
        <sz val="8"/>
        <rFont val="Arial"/>
        <family val="2"/>
      </rPr>
      <t>This expense, if added back, must be</t>
    </r>
  </si>
  <si>
    <r>
      <t xml:space="preserve"> Taxes ― </t>
    </r>
    <r>
      <rPr>
        <sz val="8"/>
        <rFont val="Arial"/>
        <family val="2"/>
      </rPr>
      <t>The taxes added back must represent only real estate taxes included in the</t>
    </r>
  </si>
  <si>
    <t xml:space="preserve"> must be included in the monthly housing expense being used to establish the DTI ratio.</t>
  </si>
  <si>
    <r>
      <t xml:space="preserve"> HOA dues </t>
    </r>
    <r>
      <rPr>
        <sz val="8"/>
        <rFont val="Arial"/>
        <family val="2"/>
      </rPr>
      <t>(if specifically reported as an expense) ― This expense, if added back,</t>
    </r>
  </si>
  <si>
    <r>
      <rPr>
        <b/>
        <sz val="10"/>
        <rFont val="Arial"/>
        <family val="2"/>
      </rPr>
      <t xml:space="preserve"> Result: Net Rental Income</t>
    </r>
    <r>
      <rPr>
        <sz val="10"/>
        <rFont val="Arial"/>
        <family val="2"/>
      </rPr>
      <t xml:space="preserve"> </t>
    </r>
    <r>
      <rPr>
        <i/>
        <sz val="10"/>
        <rFont val="Arial"/>
        <family val="2"/>
      </rPr>
      <t>(calculated to a monthly amount)</t>
    </r>
  </si>
  <si>
    <t>ESTABLISHING DTI RATIO (Section 5306.1(d))</t>
  </si>
  <si>
    <t>FNMA 1037</t>
  </si>
  <si>
    <t xml:space="preserve"> Number of months</t>
  </si>
  <si>
    <t xml:space="preserve"> Total rents received</t>
  </si>
  <si>
    <t xml:space="preserve"> Total expenses</t>
  </si>
  <si>
    <t xml:space="preserve"> Adjusted rental income</t>
  </si>
  <si>
    <t>\ Total adjusted rental income</t>
  </si>
  <si>
    <t>\ Subtract total expenses</t>
  </si>
  <si>
    <t>\ Add back insurance expense</t>
  </si>
  <si>
    <t>\ Enter Total rents received (from the non-owner-occupied units combined)</t>
  </si>
  <si>
    <t xml:space="preserve"> Insurance expense</t>
  </si>
  <si>
    <t xml:space="preserve"> Mortgage interest expense</t>
  </si>
  <si>
    <t xml:space="preserve"> Tax expense</t>
  </si>
  <si>
    <t xml:space="preserve"> HOA</t>
  </si>
  <si>
    <t xml:space="preserve"> Depreciation exp/depletion</t>
  </si>
  <si>
    <t xml:space="preserve"> One time expenses</t>
  </si>
  <si>
    <t>\ Add back mortgage interest paid</t>
  </si>
  <si>
    <t>\ Add back tax expense</t>
  </si>
  <si>
    <t>\ Add back homeowner's association dues</t>
  </si>
  <si>
    <t>\ Add back depreciation expense or depletion</t>
  </si>
  <si>
    <t>\ Add back any one-time extraordinary expense (e.g. casualty loss)</t>
  </si>
  <si>
    <t xml:space="preserve"> Qualifying rental income</t>
  </si>
  <si>
    <t>\ Total qualifying monthly rental income included in calculations</t>
  </si>
  <si>
    <t>\ Gross monthly rent from lease agreement or market rent from Form 1025</t>
  </si>
  <si>
    <t>\ 75% (amount of gross monthly rent to be used, remaining 25% for vacancy factor)</t>
  </si>
  <si>
    <t>\ Monthly qualifying gross monthly rent from all non-owner-occuped rental units (excluding rental unit to be occupied by borrower)</t>
  </si>
  <si>
    <t xml:space="preserve"> Step 2A - Tax Returns</t>
  </si>
  <si>
    <t xml:space="preserve"> Step 2B - Rental Lease</t>
  </si>
  <si>
    <t xml:space="preserve"> Step 3 - Final calcs</t>
  </si>
  <si>
    <t xml:space="preserve"> Monthly qualifying rental inc</t>
  </si>
  <si>
    <t xml:space="preserve"> Full PITIA</t>
  </si>
  <si>
    <t xml:space="preserve"> Mortgage interest paid</t>
  </si>
  <si>
    <t xml:space="preserve"> HOA dues</t>
  </si>
  <si>
    <t xml:space="preserve"> Step 1 - Number of Months</t>
  </si>
  <si>
    <t xml:space="preserve"> Enter proposed PITIA (subject property) or existing PITIA (non-subject property)</t>
  </si>
  <si>
    <t xml:space="preserve"> Proposed PITIA</t>
  </si>
  <si>
    <t xml:space="preserve"> Adjusted monthly rental income</t>
  </si>
  <si>
    <t xml:space="preserve"> Step B. Result: Monthly qualifying gross monthly rent</t>
  </si>
  <si>
    <t xml:space="preserve"> Negative results (loss)</t>
  </si>
  <si>
    <t xml:space="preserve"> Postive results (income)</t>
  </si>
  <si>
    <t>Select Rental Income Property Type</t>
  </si>
  <si>
    <t xml:space="preserve"> Option selected</t>
  </si>
  <si>
    <t xml:space="preserve"> Property transaction type</t>
  </si>
  <si>
    <t xml:space="preserve"> Option selected number</t>
  </si>
  <si>
    <t>I.  Rental Income is from the subject property which is a 2-4 Unit Primary Residence</t>
  </si>
  <si>
    <t>II.  Rental income is from the subject property which is an Investment Propery</t>
  </si>
  <si>
    <t>III.  Rental income is from an investment property which is NOT the subject property</t>
  </si>
  <si>
    <t xml:space="preserve"> Number of Applicable Months</t>
  </si>
  <si>
    <t xml:space="preserve"> Subtotal all rental income</t>
  </si>
  <si>
    <t xml:space="preserve"> Number of applicable months</t>
  </si>
  <si>
    <t xml:space="preserve"> Subtotal annual rental income</t>
  </si>
  <si>
    <t xml:space="preserve"> Subtotal annual</t>
  </si>
  <si>
    <t xml:space="preserve"> Establishing DTI messages</t>
  </si>
  <si>
    <t xml:space="preserve"> Message based on selection</t>
  </si>
  <si>
    <t>The monthly housing expense must be added as a liability; the net rental income may be added to the stable monthly income.</t>
  </si>
  <si>
    <t>Subtract the monthly payment amount from the net rental income. If the result is positive, it may be added to income; if the result is negative, add it to the monthly liabilities.</t>
  </si>
  <si>
    <t>Subtract the monthly payment amount from the net rental income. For one property, if the result is positive, add it to the income; if the result is negative, add it to the monthly liabilities.  For multiple properties, subtract the monthly payment amount from the net rental income for each property. Combine the results and if the combined result is positive, add it ot the income; if the combined result is negative, add it to the monthly liabilities.</t>
  </si>
  <si>
    <t>ò</t>
  </si>
  <si>
    <t>&lt; Click here to select from drop down options &gt;</t>
  </si>
  <si>
    <t>Taxes:</t>
  </si>
  <si>
    <t>Refer to Section 5306.1(c)(iii) for net rental income calculation requirements.</t>
  </si>
  <si>
    <t>One time losses:</t>
  </si>
  <si>
    <t>Property #1</t>
  </si>
  <si>
    <t>Property #3</t>
  </si>
  <si>
    <t>Property #2</t>
  </si>
  <si>
    <t>IRS 1040 Schedule E</t>
  </si>
  <si>
    <t>DTI Ratio Calculation for Multiple Non-Subject Investment Properties (Section 5306.1(d))</t>
  </si>
  <si>
    <t>Property #4</t>
  </si>
  <si>
    <t>Property #5</t>
  </si>
  <si>
    <t>Property #6</t>
  </si>
  <si>
    <t>Monthly Net Rental Income</t>
  </si>
  <si>
    <t>Less Monthly Payment Amount</t>
  </si>
  <si>
    <t>Result</t>
  </si>
  <si>
    <t>Reference notes for calculations above</t>
  </si>
  <si>
    <t xml:space="preserve"> of the nature of the one-time extraordinary expense.</t>
  </si>
  <si>
    <t xml:space="preserve"> This expense must be specifically identified on</t>
  </si>
  <si>
    <t xml:space="preserve"> Schedule E in order to add it back.</t>
  </si>
  <si>
    <t>Total rents received.</t>
  </si>
  <si>
    <t>Total expenses.</t>
  </si>
  <si>
    <t>Insurance expense.</t>
  </si>
  <si>
    <t>Mortgage interest paid.</t>
  </si>
  <si>
    <t>Tax expense.</t>
  </si>
  <si>
    <t>HOA Dues.</t>
  </si>
  <si>
    <t>Depreciation expense or depletion.</t>
  </si>
  <si>
    <t>Any one-time extraordinary expense (e.g. casualty loss).</t>
  </si>
  <si>
    <t>property was in service</t>
  </si>
  <si>
    <t>Number of months</t>
  </si>
  <si>
    <r>
      <t xml:space="preserve">expense (e.g. casualty loss).
 </t>
    </r>
    <r>
      <rPr>
        <i/>
        <sz val="9"/>
        <rFont val="Arial"/>
        <family val="2"/>
      </rPr>
      <t>There must be evidence</t>
    </r>
  </si>
  <si>
    <t>Adjusted monthly rental income</t>
  </si>
  <si>
    <t>Proposed PITIA (subject</t>
  </si>
  <si>
    <t>(non-subject property)</t>
  </si>
  <si>
    <t>property or existing PITIA</t>
  </si>
  <si>
    <t>or market rent (Form 1025)</t>
  </si>
  <si>
    <t>The following expenses, if added back, must be included in the monthly housing expense being used to establish DTI ratio:</t>
  </si>
  <si>
    <t>Hazard Insurance, Mortgage Interest paid to banks, Property Taxes, and HOA Dues</t>
  </si>
  <si>
    <t>The taxes added back must represent only real estate taxes included in the monthly housing expense.</t>
  </si>
  <si>
    <t>This expense must be specifically identified on Schedule E.</t>
  </si>
  <si>
    <t>HOA dues</t>
  </si>
  <si>
    <t>Step 1.
Schedule E - Part 1</t>
  </si>
  <si>
    <t>Number of months property was</t>
  </si>
  <si>
    <t>in service</t>
  </si>
  <si>
    <t>Number of months the property was in service</t>
  </si>
  <si>
    <t>was in service</t>
  </si>
  <si>
    <t>Subtotal annual rental income</t>
  </si>
  <si>
    <t>One time losses</t>
  </si>
  <si>
    <t>Rents received</t>
  </si>
  <si>
    <t>Less total expenses</t>
  </si>
  <si>
    <t>Insurance</t>
  </si>
  <si>
    <t>Mortgage interest paid to banks, etc.</t>
  </si>
  <si>
    <t>Taxes</t>
  </si>
  <si>
    <t>Depreciation and/or depletion</t>
  </si>
  <si>
    <t>Supplemental Income &amp; Loss</t>
  </si>
  <si>
    <t>Net Rental Income (monthly)</t>
  </si>
  <si>
    <t xml:space="preserve">Refer to Chapter 5304 and Form 91 for the treatment of all rental real estaste income or loss reported on IRS Form 8825, </t>
  </si>
  <si>
    <t>on the note.</t>
  </si>
  <si>
    <t>regardless of Borrower's percentage of ownership interest in the business or whether the Borrower is personally obligated</t>
  </si>
  <si>
    <t>There must be documented evidence of the one time loss (e.g. casualty loss).</t>
  </si>
  <si>
    <t>rental income (loss)</t>
  </si>
  <si>
    <t>Step 2A Result: Monthly qualifying</t>
  </si>
  <si>
    <r>
      <t xml:space="preserve">If the results of Step 2A or 2B is </t>
    </r>
    <r>
      <rPr>
        <b/>
        <sz val="10"/>
        <rFont val="Arial"/>
        <family val="2"/>
      </rPr>
      <t>positive</t>
    </r>
    <r>
      <rPr>
        <sz val="10"/>
        <rFont val="Arial"/>
        <family val="2"/>
      </rPr>
      <t>, add the positive amount to the borrower's</t>
    </r>
  </si>
  <si>
    <r>
      <t xml:space="preserve">monthly qualifying income. </t>
    </r>
    <r>
      <rPr>
        <i/>
        <sz val="8"/>
        <rFont val="Arial"/>
        <family val="2"/>
      </rPr>
      <t>Because the PITIA expense was excluded in the calculations</t>
    </r>
  </si>
  <si>
    <t>above, do not add it to the debt-to-income (DTI) ratio.</t>
  </si>
  <si>
    <r>
      <t xml:space="preserve">If the results of Step 2A or 2B is </t>
    </r>
    <r>
      <rPr>
        <b/>
        <sz val="10"/>
        <rFont val="Arial"/>
        <family val="2"/>
      </rPr>
      <t>negative</t>
    </r>
    <r>
      <rPr>
        <sz val="10"/>
        <rFont val="Arial"/>
        <family val="2"/>
      </rPr>
      <t>, include the amount of the loss in the</t>
    </r>
  </si>
  <si>
    <t>borrower's monthly expenses when calculating the DTI ratio.</t>
  </si>
  <si>
    <t xml:space="preserve"> There must be documented evidence of the nature of the one-time expense.</t>
  </si>
  <si>
    <t>Combined Result (if the combined result is positive, add it to the income; if the combined result is negative add it to the monthly liabilities.)</t>
  </si>
  <si>
    <t>Step 2B.  Lease Agreement
or FNMA Form 1025</t>
  </si>
  <si>
    <t>Step 2A.  Schedule E - Part 1</t>
  </si>
  <si>
    <t>Schedule E</t>
  </si>
  <si>
    <t xml:space="preserve"> Property #1 Address:</t>
  </si>
  <si>
    <t xml:space="preserve"> Property #2 Address:</t>
  </si>
  <si>
    <t xml:space="preserve"> Property #3 Address:</t>
  </si>
  <si>
    <t>Enter the gross monthly rent (from the lease agreement) or</t>
  </si>
  <si>
    <t>Multiply gross monthly rent or market rent by 75%</t>
  </si>
  <si>
    <t>Enter proposed PITIA (for subject property) or existing PITIA</t>
  </si>
  <si>
    <t>for non-subject property)</t>
  </si>
  <si>
    <t>Step 2B Result: Monthly qualifying rental income (loss)</t>
  </si>
  <si>
    <t>FNMA 1038 (single)</t>
  </si>
  <si>
    <t>FNMA 1038 (multiple)</t>
  </si>
  <si>
    <t xml:space="preserve"> Prop 1 - Number of Months</t>
  </si>
  <si>
    <t xml:space="preserve"> Prop 2 - Tax Returns</t>
  </si>
  <si>
    <t xml:space="preserve"> Prop 1 - Tax Returns</t>
  </si>
  <si>
    <t xml:space="preserve"> Prop 1 - Rental Lease</t>
  </si>
  <si>
    <t xml:space="preserve"> Prop 2 - Number of Months</t>
  </si>
  <si>
    <t xml:space="preserve"> Prop 2 - Rental Lease</t>
  </si>
  <si>
    <t xml:space="preserve"> Prop 3 - Number of Months</t>
  </si>
  <si>
    <t xml:space="preserve"> Prop 3 - Tax Returns</t>
  </si>
  <si>
    <t xml:space="preserve"> Prop 3 - Rental Lease</t>
  </si>
  <si>
    <t xml:space="preserve"> Final Combined Results</t>
  </si>
  <si>
    <t>FHLMC 92 - I &amp; II</t>
  </si>
  <si>
    <t>FHLMC 92 - III</t>
  </si>
  <si>
    <t xml:space="preserve"> Prop 4 - Tax Returns</t>
  </si>
  <si>
    <t xml:space="preserve"> Prop 5 - Tax Returns</t>
  </si>
  <si>
    <t xml:space="preserve"> Prop 6 - Tax Returns</t>
  </si>
  <si>
    <t>Property
#</t>
  </si>
  <si>
    <t>Property Address</t>
  </si>
  <si>
    <t xml:space="preserve"> Less monthly payment amount</t>
  </si>
  <si>
    <t xml:space="preserve"> Final Result</t>
  </si>
  <si>
    <t xml:space="preserve"> Combined Final Results</t>
  </si>
  <si>
    <t>Subject 2- to 4-unit Primary Residence / Subject Investment Property</t>
  </si>
  <si>
    <t>Non-Subject Investment Property(s)</t>
  </si>
  <si>
    <t xml:space="preserve"> May addback Depreciation -OR- Business Miles (if both are entered "Error Dep &amp; Buss" will be displayed).
 Depreciation Amount is located on Form 2106, page 2, line 28.
 Business Miles are located on Form 2106, line 13 -or- Form 2106-EZ,  line 8a.
 FNMA Depreciation Factor per mile (Year 2014 = 22¢, Year 2015 = 24¢, Year 2016 = 24¢, Year 2017 = 25¢).</t>
  </si>
  <si>
    <t>Depreciation Rate - Yrs 2015 &amp; 2016 = 24¢, Yr 2017 = 25¢</t>
  </si>
  <si>
    <t xml:space="preserve"> Total Mileage Depreciation (2015 = 24¢, 2016 = 24¢, 2017 = 25¢).</t>
  </si>
  <si>
    <t>SELF-EMPLOYED INCOME ANALYSIS  /  Cash Flow Form 1084</t>
  </si>
  <si>
    <t xml:space="preserve"> Partnership Cash Flow</t>
  </si>
  <si>
    <t xml:space="preserve"> 2. Schedule B</t>
  </si>
  <si>
    <t xml:space="preserve"> 3. Schedule C</t>
  </si>
  <si>
    <t xml:space="preserve"> 4. Schedule D</t>
  </si>
  <si>
    <t xml:space="preserve"> 5. Schedule E</t>
  </si>
  <si>
    <t xml:space="preserve"> 6. Schedule F</t>
  </si>
  <si>
    <t>a. Ordinary Income (Loss)</t>
  </si>
  <si>
    <t>b. Net Rental Real Estate: Other Net Income (Loss)</t>
  </si>
  <si>
    <t>c. Guaranteed Payments to Partner</t>
  </si>
  <si>
    <t xml:space="preserve"> 1. Form 1040 - Individual Income Tax Return</t>
  </si>
  <si>
    <t xml:space="preserve"> 8. Form 1065 - Adjustments to Business Cash Flow</t>
  </si>
  <si>
    <t>a. Ordinary (Income) Loss from Other Partnerships</t>
  </si>
  <si>
    <t>b. Nonrecurring Other (Income) Loss</t>
  </si>
  <si>
    <t>c. Depreciation</t>
  </si>
  <si>
    <t>d. Depletion</t>
  </si>
  <si>
    <t>e. Amortization/Casualty Loss</t>
  </si>
  <si>
    <t>f. Mortgages or Notes Payable in Less than 1 Year</t>
  </si>
  <si>
    <t>g. Non-deductible Travel and Entertainment Expenses</t>
  </si>
  <si>
    <t>h. Subtotal</t>
  </si>
  <si>
    <t xml:space="preserve">    Percentage of Ownership</t>
  </si>
  <si>
    <t xml:space="preserve"> S-Corporation Cash Flow</t>
  </si>
  <si>
    <t xml:space="preserve"> 9. Schedule K-1 Form 1120S</t>
  </si>
  <si>
    <t xml:space="preserve"> 7. Schedule K-1 Form 1065</t>
  </si>
  <si>
    <t xml:space="preserve"> 10. Form 1120S - Adjustments to Business Cash Flow</t>
  </si>
  <si>
    <t>a. Nonrecurring Other (Income) Loss</t>
  </si>
  <si>
    <t>b. Depreciation</t>
  </si>
  <si>
    <t>c. Depletion</t>
  </si>
  <si>
    <t>d. Amortization/Casualty Loss</t>
  </si>
  <si>
    <t>e. Mortgages or Notes Payable in Less than 1 Year</t>
  </si>
  <si>
    <t>f. Non-deductible Travel and Entertainment Expenses</t>
  </si>
  <si>
    <t>g. Subtotal</t>
  </si>
  <si>
    <t xml:space="preserve"> Corporation Cash Flow</t>
  </si>
  <si>
    <t xml:space="preserve"> 11. Form 1120 - Regular Corporation</t>
  </si>
  <si>
    <t>a. Taxable Income</t>
  </si>
  <si>
    <t>b. Total Tax</t>
  </si>
  <si>
    <t>c. Nonrecurring (Gains) Losses</t>
  </si>
  <si>
    <t>d. Nonrecurring Other (Income) Loss</t>
  </si>
  <si>
    <t>e. Depreciation</t>
  </si>
  <si>
    <t>f. Depletion</t>
  </si>
  <si>
    <t>g. Amortization/Casualty Loss</t>
  </si>
  <si>
    <t>h. Net Operating Loss and Special Deductions</t>
  </si>
  <si>
    <t>i. Mortgages or Notes Payable in Less than 1 Year</t>
  </si>
  <si>
    <t>j. Non-deductible Travel and Entertainment Expenses</t>
  </si>
  <si>
    <t>k. Subtotal</t>
  </si>
  <si>
    <t>l. Less: Dividends Paid to Borrower</t>
  </si>
  <si>
    <t>m. Total Form 1120</t>
  </si>
  <si>
    <t xml:space="preserve"> Cash Flow Analysis Summary</t>
  </si>
  <si>
    <t xml:space="preserve"> Personal Cash Flow Totals</t>
  </si>
  <si>
    <t xml:space="preserve"> 1. W-2 Income form Self Employment</t>
  </si>
  <si>
    <t xml:space="preserve"> 2. Schedule B - Interest &amp; Ordinary Dividends</t>
  </si>
  <si>
    <t xml:space="preserve"> 3. Schedule C - Profit or Loss from Business</t>
  </si>
  <si>
    <t xml:space="preserve"> 4. Schedule D - Capital Gains and Losses</t>
  </si>
  <si>
    <t xml:space="preserve"> 5. Schedule E - Supplemental Income or Loss</t>
  </si>
  <si>
    <t xml:space="preserve"> 6. Schedule F - Profit or Loss from Farming</t>
  </si>
  <si>
    <t>S-Corporation Cash Flow Subtotals</t>
  </si>
  <si>
    <t>Partnership Cash Flow Subtotals</t>
  </si>
  <si>
    <t xml:space="preserve"> 8. Form 1065</t>
  </si>
  <si>
    <t xml:space="preserve"> S-Corporation Cash Flow Totals</t>
  </si>
  <si>
    <t xml:space="preserve"> Partnership Cash Flow Totals</t>
  </si>
  <si>
    <t xml:space="preserve"> 9. Schedule K-1 (Form 1120S)</t>
  </si>
  <si>
    <t xml:space="preserve"> 7. Schedule K-1 (Form 1065)</t>
  </si>
  <si>
    <t xml:space="preserve"> 10. Form 1120S</t>
  </si>
  <si>
    <t xml:space="preserve"> Corporation Cash Flow Subtotals</t>
  </si>
  <si>
    <t xml:space="preserve"> YTD Profit &amp; Loss Statement</t>
  </si>
  <si>
    <t xml:space="preserve"> Salary/Draws to Individual</t>
  </si>
  <si>
    <t xml:space="preserve"> Net Profit X Percentage of Ownership</t>
  </si>
  <si>
    <t xml:space="preserve"> Total Allowable Addbacks X Percentage of Ownership</t>
  </si>
  <si>
    <t xml:space="preserve"> Year-to-Date Total</t>
  </si>
  <si>
    <t xml:space="preserve">   Cash  (Line 1, Column d)</t>
  </si>
  <si>
    <t xml:space="preserve">   Trade Notes &amp; Accounts Receivable  (Line 2b, Column d)</t>
  </si>
  <si>
    <t xml:space="preserve">   Inventories  (Line 3, Column d)</t>
  </si>
  <si>
    <t xml:space="preserve">   Accounts Payable  (Line 16, Column d)</t>
  </si>
  <si>
    <t xml:space="preserve">   Mortgages notes bond payable less than one year</t>
  </si>
  <si>
    <t xml:space="preserve">   Other Current Liabilities  (Line 18, Column d)</t>
  </si>
  <si>
    <t xml:space="preserve"> Current Ratio</t>
  </si>
  <si>
    <t xml:space="preserve">   Total Current Assets divided by Total Current Liabilities</t>
  </si>
  <si>
    <t xml:space="preserve"> Quick Ratio</t>
  </si>
  <si>
    <t xml:space="preserve">   Current Assets divided by Current Liabilities</t>
  </si>
  <si>
    <t>Sub-Total Section 1</t>
  </si>
  <si>
    <t>Sub-Total Section 2</t>
  </si>
  <si>
    <t>Sub-Total Section 3</t>
  </si>
  <si>
    <t>Sub-Total Section 4</t>
  </si>
  <si>
    <t>Sub-Total Section 5</t>
  </si>
  <si>
    <t>Sub-Total Section 6</t>
  </si>
  <si>
    <t>Sub-Total Section 7</t>
  </si>
  <si>
    <t>Sub-Total Section 8</t>
  </si>
  <si>
    <t>Sub-Total Section 9</t>
  </si>
  <si>
    <t>Sub-Total Section 10</t>
  </si>
  <si>
    <t>Sub-Total Section 11</t>
  </si>
  <si>
    <t>i. Total Form 1065 (subtotal multiplied by % of ownership)</t>
  </si>
  <si>
    <t>h. Total Form 1120S (subtotal multiplied by % of ownership)</t>
  </si>
  <si>
    <t>CASH FLOW ANALYSIS (Fannie Mae Form 1084)</t>
  </si>
  <si>
    <t>Instructions</t>
  </si>
  <si>
    <t>Guidance for documenting access to income and business liquidity</t>
  </si>
  <si>
    <t>IRS Form 1040 – Individual Income Tax Return</t>
  </si>
  <si>
    <t>identified and subtracted from business cash flow.</t>
  </si>
  <si>
    <t>associated with non-recurring casualty loss.</t>
  </si>
  <si>
    <t>Partnerships and S corporation income (loss) reported on Schedule E is addressed below.</t>
  </si>
  <si>
    <t>Partnership or S Corporation</t>
  </si>
  <si>
    <t>When business tax returns are obtained by the lender, the following adjustments to business cash flow should be made.</t>
  </si>
  <si>
    <t>expense associated with non-recurring casualty loss.</t>
  </si>
  <si>
    <t>Adjustments to Business Cash Flow – Form 1065</t>
  </si>
  <si>
    <t>Schedule K-1 Form 1065 – Partner’s Share of Income:</t>
  </si>
  <si>
    <t>Regular Corporation – Form 1120</t>
  </si>
  <si>
    <t>Adjustments to Business Cash Flow – Form 1120S</t>
  </si>
  <si>
    <t>Schedule K-1 Form 1120S – Shareholder’s Share of Income</t>
  </si>
  <si>
    <r>
      <rPr>
        <b/>
        <sz val="8"/>
        <rFont val="Arial"/>
        <family val="2"/>
      </rPr>
      <t>Line 8c - Depreciation:</t>
    </r>
    <r>
      <rPr>
        <sz val="8"/>
        <rFont val="Arial"/>
        <family val="2"/>
      </rPr>
      <t xml:space="preserve"> Add back the amount of the depreciation deduction reported on Form 1065 and/or on Form 8825.</t>
    </r>
  </si>
  <si>
    <r>
      <rPr>
        <b/>
        <sz val="8"/>
        <rFont val="Arial"/>
        <family val="2"/>
      </rPr>
      <t>Line 8d - Depletion:</t>
    </r>
    <r>
      <rPr>
        <sz val="8"/>
        <rFont val="Arial"/>
        <family val="2"/>
      </rPr>
      <t xml:space="preserve"> Add back the amount of the depletion deduction reported on Form 1065.</t>
    </r>
  </si>
  <si>
    <r>
      <rPr>
        <b/>
        <sz val="8"/>
        <rFont val="Arial"/>
        <family val="2"/>
      </rPr>
      <t>Line 8h - Subtotal:</t>
    </r>
    <r>
      <rPr>
        <sz val="8"/>
        <rFont val="Arial"/>
        <family val="2"/>
      </rPr>
      <t xml:space="preserve"> Total lines 8a – 8g.</t>
    </r>
  </si>
  <si>
    <r>
      <rPr>
        <b/>
        <sz val="8"/>
        <rFont val="Arial"/>
        <family val="2"/>
      </rPr>
      <t>Line 10b - Depreciation:</t>
    </r>
    <r>
      <rPr>
        <sz val="8"/>
        <rFont val="Arial"/>
        <family val="2"/>
      </rPr>
      <t xml:space="preserve"> Add back the amount of the depreciation deduction reported on Form 1120S and/or Form 8825.</t>
    </r>
  </si>
  <si>
    <r>
      <rPr>
        <b/>
        <sz val="8"/>
        <rFont val="Arial"/>
        <family val="2"/>
      </rPr>
      <t>Line 10c - Depletion:</t>
    </r>
    <r>
      <rPr>
        <sz val="8"/>
        <rFont val="Arial"/>
        <family val="2"/>
      </rPr>
      <t xml:space="preserve"> Add back the amount of the depletion deduction reported on Form 1120S.</t>
    </r>
  </si>
  <si>
    <r>
      <rPr>
        <b/>
        <sz val="8"/>
        <rFont val="Arial"/>
        <family val="2"/>
      </rPr>
      <t>Line 10g - Subtotal:</t>
    </r>
    <r>
      <rPr>
        <sz val="8"/>
        <rFont val="Arial"/>
        <family val="2"/>
      </rPr>
      <t xml:space="preserve"> Total lines 10a – 10f.</t>
    </r>
  </si>
  <si>
    <r>
      <rPr>
        <b/>
        <sz val="8"/>
        <rFont val="Arial"/>
        <family val="2"/>
      </rPr>
      <t>Line 11a - Taxable Income:</t>
    </r>
    <r>
      <rPr>
        <sz val="8"/>
        <rFont val="Arial"/>
        <family val="2"/>
      </rPr>
      <t xml:space="preserve"> Record the taxable income reported by the business on the first page of Form 1120.</t>
    </r>
  </si>
  <si>
    <r>
      <rPr>
        <b/>
        <sz val="8"/>
        <rFont val="Arial"/>
        <family val="2"/>
      </rPr>
      <t>Line 11b - Total Tax:</t>
    </r>
    <r>
      <rPr>
        <sz val="8"/>
        <rFont val="Arial"/>
        <family val="2"/>
      </rPr>
      <t xml:space="preserve"> Deduct the corporation‘s tax liability identified on page 1 of Form 1120.</t>
    </r>
  </si>
  <si>
    <r>
      <rPr>
        <b/>
        <sz val="8"/>
        <rFont val="Arial"/>
        <family val="2"/>
      </rPr>
      <t>Line 11e - Depreciation:</t>
    </r>
    <r>
      <rPr>
        <sz val="8"/>
        <rFont val="Arial"/>
        <family val="2"/>
      </rPr>
      <t xml:space="preserve"> Add back the amount of the depreciation deduction reported on Form 1120.</t>
    </r>
  </si>
  <si>
    <r>
      <rPr>
        <b/>
        <sz val="8"/>
        <rFont val="Arial"/>
        <family val="2"/>
      </rPr>
      <t>Line 11f - Depletion:</t>
    </r>
    <r>
      <rPr>
        <sz val="8"/>
        <rFont val="Arial"/>
        <family val="2"/>
      </rPr>
      <t xml:space="preserve"> Add back the amount of the depletion deduction reported on Form 1120S.</t>
    </r>
  </si>
  <si>
    <r>
      <rPr>
        <b/>
        <sz val="8"/>
        <rFont val="Arial"/>
        <family val="2"/>
      </rPr>
      <t>Line 11k - Subtotal:</t>
    </r>
    <r>
      <rPr>
        <sz val="8"/>
        <rFont val="Arial"/>
        <family val="2"/>
      </rPr>
      <t xml:space="preserve"> Total lines 11a – 11j.</t>
    </r>
  </si>
  <si>
    <r>
      <rPr>
        <b/>
        <sz val="8"/>
        <rFont val="Arial"/>
        <family val="2"/>
      </rPr>
      <t>Line 6a - Net Farm Profit or (Loss):</t>
    </r>
    <r>
      <rPr>
        <sz val="8"/>
        <rFont val="Arial"/>
        <family val="2"/>
      </rPr>
      <t xml:space="preserve"> Record the net farm profit or (loss) reported on Schedule F.</t>
    </r>
  </si>
  <si>
    <r>
      <rPr>
        <b/>
        <sz val="8"/>
        <rFont val="Arial"/>
        <family val="2"/>
      </rPr>
      <t>Line 6b - Non-taxable Portion of Ongoing Coop and CCC Payments:</t>
    </r>
    <r>
      <rPr>
        <sz val="8"/>
        <rFont val="Arial"/>
        <family val="2"/>
      </rPr>
      <t xml:space="preserve"> Certain federal agriculture program payments, coop</t>
    </r>
  </si>
  <si>
    <r>
      <rPr>
        <b/>
        <sz val="8"/>
        <rFont val="Arial"/>
        <family val="2"/>
      </rPr>
      <t>Line 6d - Depreciation:</t>
    </r>
    <r>
      <rPr>
        <sz val="8"/>
        <rFont val="Arial"/>
        <family val="2"/>
      </rPr>
      <t xml:space="preserve"> Add back the amount of the depreciation deduction reported on Schedule F.</t>
    </r>
  </si>
  <si>
    <r>
      <rPr>
        <b/>
        <sz val="8"/>
        <rFont val="Arial"/>
        <family val="2"/>
      </rPr>
      <t>Line 6f - Business Use of Home:</t>
    </r>
    <r>
      <rPr>
        <sz val="8"/>
        <rFont val="Arial"/>
        <family val="2"/>
      </rPr>
      <t xml:space="preserve"> Add back the expenses deducted for the business use of home.</t>
    </r>
  </si>
  <si>
    <r>
      <rPr>
        <b/>
        <sz val="8"/>
        <rFont val="Arial"/>
        <family val="2"/>
      </rPr>
      <t>Line 5a - Royalties Received:</t>
    </r>
    <r>
      <rPr>
        <sz val="8"/>
        <rFont val="Arial"/>
        <family val="2"/>
      </rPr>
      <t xml:space="preserve"> Include royalty income which meets eligibility standards.</t>
    </r>
  </si>
  <si>
    <r>
      <rPr>
        <b/>
        <sz val="8"/>
        <rFont val="Arial"/>
        <family val="2"/>
      </rPr>
      <t>Line 5b - Total Expenses:</t>
    </r>
    <r>
      <rPr>
        <sz val="8"/>
        <rFont val="Arial"/>
        <family val="2"/>
      </rPr>
      <t xml:space="preserve"> Deduct the expenses related to royalty income used in qualifying the borrower.</t>
    </r>
  </si>
  <si>
    <r>
      <rPr>
        <b/>
        <sz val="8"/>
        <rFont val="Arial"/>
        <family val="2"/>
      </rPr>
      <t>Line 2b - Dividends from Self-Employment:</t>
    </r>
    <r>
      <rPr>
        <sz val="8"/>
        <rFont val="Arial"/>
        <family val="2"/>
      </rPr>
      <t xml:space="preserve"> Identify dividend income paid to the borrower from the borrower’s business.</t>
    </r>
  </si>
  <si>
    <r>
      <rPr>
        <b/>
        <sz val="8"/>
        <rFont val="Arial"/>
        <family val="2"/>
      </rPr>
      <t>Line 3a - Net Profit or Loss:</t>
    </r>
    <r>
      <rPr>
        <sz val="8"/>
        <rFont val="Arial"/>
        <family val="2"/>
      </rPr>
      <t xml:space="preserve"> Record the net profit or (loss) reported on Schedule C.</t>
    </r>
  </si>
  <si>
    <r>
      <rPr>
        <b/>
        <sz val="8"/>
        <rFont val="Arial"/>
        <family val="2"/>
      </rPr>
      <t>Line 3c - Depletion:</t>
    </r>
    <r>
      <rPr>
        <sz val="8"/>
        <rFont val="Arial"/>
        <family val="2"/>
      </rPr>
      <t xml:space="preserve"> Add back the amount of the depletion deduction reported on Schedule C.</t>
    </r>
  </si>
  <si>
    <r>
      <rPr>
        <b/>
        <sz val="8"/>
        <rFont val="Arial"/>
        <family val="2"/>
      </rPr>
      <t>Line 3f - Business Use of Home:</t>
    </r>
    <r>
      <rPr>
        <sz val="8"/>
        <rFont val="Arial"/>
        <family val="2"/>
      </rPr>
      <t xml:space="preserve"> Add back the expenses deducted for the business use of home.</t>
    </r>
  </si>
  <si>
    <t>If the Schedule K-1 reflects a documented, stable history of receiving cash distributions of income from the business consistent with</t>
  </si>
  <si>
    <t>the level of business income being used to qualify, then no further documentation of access to income or adequate business liquidity</t>
  </si>
  <si>
    <t>to support the withdrawal of earnings is required in order to include that income in the borrower's cash flow.</t>
  </si>
  <si>
    <t>If the Schedule K-1 does not reflect a documented, stable history of receiving cash distributions of income from the business</t>
  </si>
  <si>
    <t>consistent with the level of business income being used to qualify, then the lender must confirm the business has adequate liquidity to</t>
  </si>
  <si>
    <t>support the withdrawal of earnings.</t>
  </si>
  <si>
    <r>
      <rPr>
        <b/>
        <sz val="8"/>
        <rFont val="Arial"/>
        <family val="2"/>
      </rPr>
      <t>W-2 Income from Self-Employment:</t>
    </r>
    <r>
      <rPr>
        <sz val="8"/>
        <rFont val="Arial"/>
        <family val="2"/>
      </rPr>
      <t xml:space="preserve"> Identify wages paid to the borrower from the borrower’s business. Self-employment wages</t>
    </r>
  </si>
  <si>
    <t>may be confirmed by matching the Employer Identification Number (EIN) reported on the borrower's W2 with the EIN reported by the</t>
  </si>
  <si>
    <t>borrower’s business. When business tax returns are obtained, W-2 wages can be cross-referenced with compensation of officers</t>
  </si>
  <si>
    <t>reported on Form 1120S or Form 1120.</t>
  </si>
  <si>
    <r>
      <rPr>
        <b/>
        <sz val="8"/>
        <rFont val="Arial"/>
        <family val="2"/>
      </rPr>
      <t>Line 2a - Interest Income from Self-Employment:</t>
    </r>
    <r>
      <rPr>
        <sz val="8"/>
        <rFont val="Arial"/>
        <family val="2"/>
      </rPr>
      <t xml:space="preserve"> Identify interest income paid to the borrower from the borrower’s business</t>
    </r>
  </si>
  <si>
    <t>Review Schedule B, Part I and/or IRS Schedule K-1 or Form 1099-Int to confirm the payer is the same entity as the borrower's business.</t>
  </si>
  <si>
    <t>Review Schedule B, Part II and/or IRS Schedule K-1 or Form 1099-Div to confirm the payer is the same entity as the borrower's</t>
  </si>
  <si>
    <t>business.</t>
  </si>
  <si>
    <r>
      <rPr>
        <b/>
        <sz val="8"/>
        <rFont val="Arial"/>
        <family val="2"/>
      </rPr>
      <t>Line 3b - Nonrecurring Other (Income) Loss/ Expense:</t>
    </r>
    <r>
      <rPr>
        <sz val="8"/>
        <rFont val="Arial"/>
        <family val="2"/>
      </rPr>
      <t xml:space="preserve"> Other income reported on Schedule C represents income that is not</t>
    </r>
  </si>
  <si>
    <t>directly related to business receipts. Deduct other income unless the income is determined to be recurring. If the income is determined</t>
  </si>
  <si>
    <t>to be recurring, no adjustment is required. Other loss may be added back when it is determined that the loss will not continue.</t>
  </si>
  <si>
    <r>
      <rPr>
        <b/>
        <sz val="8"/>
        <rFont val="Arial"/>
        <family val="2"/>
      </rPr>
      <t>Line 3d - Depreciation:</t>
    </r>
    <r>
      <rPr>
        <sz val="8"/>
        <rFont val="Arial"/>
        <family val="2"/>
      </rPr>
      <t xml:space="preserve"> Add back the amount of the depreciation deduction reported on Schedule C. Vehicle depreciation included as</t>
    </r>
  </si>
  <si>
    <t>part of the standard mileage deduction may be added back by multiplying the business miles driven by the depreciation factor for the</t>
  </si>
  <si>
    <t>respective year.</t>
  </si>
  <si>
    <r>
      <rPr>
        <b/>
        <sz val="8"/>
        <rFont val="Arial"/>
        <family val="2"/>
      </rPr>
      <t>Line 3e - Non-deductible Meals and Entertainment Expenses:</t>
    </r>
    <r>
      <rPr>
        <sz val="8"/>
        <rFont val="Arial"/>
        <family val="2"/>
      </rPr>
      <t xml:space="preserve"> Deduct the portion of business-related meals and entertainment</t>
    </r>
  </si>
  <si>
    <t>expenses that have been excluded for tax reporting purposes. These expenses, to the full extent they are incurred, are taken into</t>
  </si>
  <si>
    <t>account; therefore, the portion of these expenses that have been excluded must be identified and subtracted from business cash flow.</t>
  </si>
  <si>
    <r>
      <rPr>
        <b/>
        <sz val="8"/>
        <rFont val="Arial"/>
        <family val="2"/>
      </rPr>
      <t>Line 3g - Amortization/Casualty Loss:</t>
    </r>
    <r>
      <rPr>
        <sz val="8"/>
        <rFont val="Arial"/>
        <family val="2"/>
      </rPr>
      <t xml:space="preserve"> Add back the expense deducted for amortization along with the expense associated with</t>
    </r>
  </si>
  <si>
    <r>
      <rPr>
        <b/>
        <sz val="8"/>
        <rFont val="Arial"/>
        <family val="2"/>
      </rPr>
      <t>Line 4a - Recurring Capital Gains:</t>
    </r>
    <r>
      <rPr>
        <sz val="8"/>
        <rFont val="Arial"/>
        <family val="2"/>
      </rPr>
      <t xml:space="preserve"> Identify the amount of recurring capital gains. Schedule D may report business capital gains</t>
    </r>
  </si>
  <si>
    <t>passed through to the borrower on Schedule K-1 (IRS Form 1065 or IRS Form 1120S). Do not include business capital gains with are</t>
  </si>
  <si>
    <t>sporadic or result from a one-time transaction.</t>
  </si>
  <si>
    <t>Note: Business capital losses identified on Schedule D do not have to be considered when calculating income or liabilities, even if the</t>
  </si>
  <si>
    <t>losses are recurring.</t>
  </si>
  <si>
    <t>Note: Use Fannie Mae Rental Income Worksheets (Form 1037 or Form 1038) to evaluate individual rental income (loss) reported on</t>
  </si>
  <si>
    <t>Schedule E. Refer to Selling Guide, B3-3.1-08, Rental Income, for additional details</t>
  </si>
  <si>
    <r>
      <rPr>
        <b/>
        <sz val="8"/>
        <rFont val="Arial"/>
        <family val="2"/>
      </rPr>
      <t>Line 5c - Depletion:</t>
    </r>
    <r>
      <rPr>
        <sz val="8"/>
        <rFont val="Arial"/>
        <family val="2"/>
      </rPr>
      <t xml:space="preserve"> Add back the amount of the depletion deduction related to royalty income used in qualifying the borrower.</t>
    </r>
  </si>
  <si>
    <t>distributions, and insurance/loan proceeds are not fully taxable. Add back the nontaxable portion of these income types provided</t>
  </si>
  <si>
    <t>these sources of income are likely to continue and do not represent a one-time occurrence.</t>
  </si>
  <si>
    <r>
      <rPr>
        <b/>
        <sz val="8"/>
        <rFont val="Arial"/>
        <family val="2"/>
      </rPr>
      <t>Line 6c - Nonrecurring Other (Income) Loss:</t>
    </r>
    <r>
      <rPr>
        <sz val="8"/>
        <rFont val="Arial"/>
        <family val="2"/>
      </rPr>
      <t xml:space="preserve"> Other income reported on Schedule F represents income received by a farmer that</t>
    </r>
  </si>
  <si>
    <t>was not obtained through farm operations. Deduct other income unless the income is determined to be recurring. If the income is</t>
  </si>
  <si>
    <t>determined to be recurring, no adjustment is required. Other loss may be added back when it is determined that the loss will not</t>
  </si>
  <si>
    <t>continue.</t>
  </si>
  <si>
    <r>
      <rPr>
        <b/>
        <sz val="8"/>
        <rFont val="Arial"/>
        <family val="2"/>
      </rPr>
      <t>Line 6e - Amortization/Casualty Loss/Depletion:</t>
    </r>
    <r>
      <rPr>
        <sz val="8"/>
        <rFont val="Arial"/>
        <family val="2"/>
      </rPr>
      <t xml:space="preserve"> Add back the expense deducted for amortization/depletion along with the</t>
    </r>
  </si>
  <si>
    <r>
      <rPr>
        <b/>
        <sz val="8"/>
        <rFont val="Arial"/>
        <family val="2"/>
      </rPr>
      <t>Line 7a - Ordinary Income (Loss):</t>
    </r>
    <r>
      <rPr>
        <sz val="8"/>
        <rFont val="Arial"/>
        <family val="2"/>
      </rPr>
      <t xml:space="preserve"> Record the amount of ordinary income (loss) reported to the borrower in Box 1 of Schedule K-1</t>
    </r>
  </si>
  <si>
    <t>(Form 1065).</t>
  </si>
  <si>
    <r>
      <rPr>
        <b/>
        <sz val="8"/>
        <rFont val="Arial"/>
        <family val="2"/>
      </rPr>
      <t>Line 7b - Net Rental Real Estate; Other Net Income (Loss):</t>
    </r>
    <r>
      <rPr>
        <sz val="8"/>
        <rFont val="Arial"/>
        <family val="2"/>
      </rPr>
      <t xml:space="preserve"> Record the amount of net rental real estate; other net income (loss)</t>
    </r>
  </si>
  <si>
    <t>reported to the borrower in Box 2 and/or 3 of Schedule K-1 (Form 1065).</t>
  </si>
  <si>
    <r>
      <rPr>
        <b/>
        <sz val="8"/>
        <rFont val="Arial"/>
        <family val="2"/>
      </rPr>
      <t>Line 7c - Guaranteed Payments to Partner:</t>
    </r>
    <r>
      <rPr>
        <sz val="8"/>
        <rFont val="Arial"/>
        <family val="2"/>
      </rPr>
      <t xml:space="preserve"> Add guaranteed payments to partner when the borrower has a twoyear history of</t>
    </r>
  </si>
  <si>
    <t>receipt.</t>
  </si>
  <si>
    <r>
      <rPr>
        <b/>
        <sz val="8"/>
        <rFont val="Arial"/>
        <family val="2"/>
      </rPr>
      <t>Line 8a - Ordinary income (loss) from other Partnerships:</t>
    </r>
    <r>
      <rPr>
        <sz val="8"/>
        <rFont val="Arial"/>
        <family val="2"/>
      </rPr>
      <t xml:space="preserve"> In order to consider ordinary income from other partnerships, the</t>
    </r>
  </si>
  <si>
    <t>lender must obtain additional documentation to confirm the income passed through from the other partnership to the borrower's</t>
  </si>
  <si>
    <t xml:space="preserve">business meets partnership income eligibility standards. Deduct ordinary income passed through to the borrower's business from </t>
  </si>
  <si>
    <t>other partnerships unless this additional action is taken. Losses passed through to the borrower's business may be added back when</t>
  </si>
  <si>
    <t>the lender determines pass-through losses are not likely to continue.</t>
  </si>
  <si>
    <r>
      <rPr>
        <b/>
        <sz val="8"/>
        <rFont val="Arial"/>
        <family val="2"/>
      </rPr>
      <t>Line 8b - Nonrecurring Other (Income) Loss:</t>
    </r>
    <r>
      <rPr>
        <sz val="8"/>
        <rFont val="Arial"/>
        <family val="2"/>
      </rPr>
      <t xml:space="preserve"> Other income reported on Form 1065 generally represents income that is not</t>
    </r>
  </si>
  <si>
    <r>
      <rPr>
        <b/>
        <sz val="8"/>
        <rFont val="Arial"/>
        <family val="2"/>
      </rPr>
      <t>Line 8e - Amortization/Casualty Loss:</t>
    </r>
    <r>
      <rPr>
        <sz val="8"/>
        <rFont val="Arial"/>
        <family val="2"/>
      </rPr>
      <t xml:space="preserve"> Add back the expense deducted for amortization/depletion along with the expense</t>
    </r>
  </si>
  <si>
    <r>
      <rPr>
        <b/>
        <sz val="8"/>
        <rFont val="Arial"/>
        <family val="2"/>
      </rPr>
      <t>Line 8f - Mortgage or Notes Payable in Less than 1 Year:</t>
    </r>
    <r>
      <rPr>
        <sz val="8"/>
        <rFont val="Arial"/>
        <family val="2"/>
      </rPr>
      <t xml:space="preserve"> Subtract the amount of mortgage or note obligations payable in less</t>
    </r>
  </si>
  <si>
    <t>than one year, as reported in Schedule L of Form 1120S, end of year column. This deduction is not required for lines of credit or if</t>
  </si>
  <si>
    <t>is evidence that these obligations roll over regularly and/or the business has sufficient liquid assets to cover them.</t>
  </si>
  <si>
    <r>
      <rPr>
        <b/>
        <sz val="8"/>
        <rFont val="Arial"/>
        <family val="2"/>
      </rPr>
      <t>Line 8g - Non-deductible Travel and Entertainment Expenses:</t>
    </r>
    <r>
      <rPr>
        <sz val="8"/>
        <rFont val="Arial"/>
        <family val="2"/>
      </rPr>
      <t xml:space="preserve"> Deduct the portion of business-related expenses (travel, meals</t>
    </r>
  </si>
  <si>
    <t>and entertainment) reported on Schedule M-1 of Form 1065 that have been excluded for tax reporting purposes. These expenses, to</t>
  </si>
  <si>
    <t>the full extent they are incurred, are taken into account; therefore, the portion of these expenses that have been exluded must be</t>
  </si>
  <si>
    <r>
      <rPr>
        <b/>
        <sz val="8"/>
        <rFont val="Arial"/>
        <family val="2"/>
      </rPr>
      <t>Line 8i - Form 1065 Total:</t>
    </r>
    <r>
      <rPr>
        <sz val="8"/>
        <rFont val="Arial"/>
        <family val="2"/>
      </rPr>
      <t xml:space="preserve"> To arrive at the borrower’s proportionate share of adjustments to business cash flow, multiply the</t>
    </r>
  </si>
  <si>
    <t>subtotal (line 8h) by the borrower’s percentage of ownership (the borrower’s ending percentage of capital ownership as reported on</t>
  </si>
  <si>
    <t>the Schedule K-1 (Form 1065)).</t>
  </si>
  <si>
    <r>
      <rPr>
        <b/>
        <sz val="8"/>
        <rFont val="Arial"/>
        <family val="2"/>
      </rPr>
      <t>Line 9a - Ordinary Income (Loss):</t>
    </r>
    <r>
      <rPr>
        <sz val="8"/>
        <rFont val="Arial"/>
        <family val="2"/>
      </rPr>
      <t xml:space="preserve"> Record the amount of ordinary income (loss) reported to the borrower in Box 1 of Schedule K-1</t>
    </r>
  </si>
  <si>
    <t>(Form 1120S).</t>
  </si>
  <si>
    <r>
      <rPr>
        <b/>
        <sz val="8"/>
        <rFont val="Arial"/>
        <family val="2"/>
      </rPr>
      <t>Line 9b - Net Rental Real Estate; Other Net Income (Loss):</t>
    </r>
    <r>
      <rPr>
        <sz val="8"/>
        <rFont val="Arial"/>
        <family val="2"/>
      </rPr>
      <t xml:space="preserve"> Record the amount of net rental real estate; other net income (loss)</t>
    </r>
  </si>
  <si>
    <t>reported to the borrower in Box 2 and/or 3 of Schedule K-1 (Form 1120S).</t>
  </si>
  <si>
    <r>
      <rPr>
        <b/>
        <sz val="8"/>
        <rFont val="Arial"/>
        <family val="2"/>
      </rPr>
      <t>Line 10a - Nonrecurring Other (Income) Loss:</t>
    </r>
    <r>
      <rPr>
        <sz val="8"/>
        <rFont val="Arial"/>
        <family val="2"/>
      </rPr>
      <t xml:space="preserve"> Other income reported on Form 1120S generally represents income that is not</t>
    </r>
  </si>
  <si>
    <r>
      <rPr>
        <b/>
        <sz val="8"/>
        <rFont val="Arial"/>
        <family val="2"/>
      </rPr>
      <t>Line 10d - Amortization/Casualty Loss:</t>
    </r>
    <r>
      <rPr>
        <sz val="8"/>
        <rFont val="Arial"/>
        <family val="2"/>
      </rPr>
      <t xml:space="preserve"> Add back the expense deducted for amortization/depletion along with the expense</t>
    </r>
  </si>
  <si>
    <r>
      <rPr>
        <b/>
        <sz val="8"/>
        <rFont val="Arial"/>
        <family val="2"/>
      </rPr>
      <t>Line 10e - Mortgage or Notes Payable in Less than 1 Year:</t>
    </r>
    <r>
      <rPr>
        <sz val="8"/>
        <rFont val="Arial"/>
        <family val="2"/>
      </rPr>
      <t xml:space="preserve"> Subtract the amount of mortgage or note obligations payable in less</t>
    </r>
  </si>
  <si>
    <t>there is evidence that these obligations rollover regularly and/or the business has sufficient liquid assets to cover them.</t>
  </si>
  <si>
    <r>
      <rPr>
        <b/>
        <sz val="8"/>
        <rFont val="Arial"/>
        <family val="2"/>
      </rPr>
      <t>Line 10f - Non-deductible Travel and Entertainment Expenses:</t>
    </r>
    <r>
      <rPr>
        <sz val="8"/>
        <rFont val="Arial"/>
        <family val="2"/>
      </rPr>
      <t xml:space="preserve"> Deduct the portion of business-related expenses (travel, meals,</t>
    </r>
  </si>
  <si>
    <t>and entertainment) reported on Schedule M-1 of Form 1120S that have been excluded for tax reporting purposes. These expenses, to</t>
  </si>
  <si>
    <r>
      <rPr>
        <b/>
        <sz val="8"/>
        <rFont val="Arial"/>
        <family val="2"/>
      </rPr>
      <t>Line 10h - Form 1120S Total:</t>
    </r>
    <r>
      <rPr>
        <sz val="8"/>
        <rFont val="Arial"/>
        <family val="2"/>
      </rPr>
      <t xml:space="preserve"> To arrive at the borrower’s proportionate share of adjustments to business cash flow, multiply the</t>
    </r>
  </si>
  <si>
    <t>(line 10g) by the borrower’s percentage of stock for tax year reported on the Schedule K-1 (Form 1120S).</t>
  </si>
  <si>
    <r>
      <rPr>
        <b/>
        <sz val="8"/>
        <rFont val="Arial"/>
        <family val="2"/>
      </rPr>
      <t>Line 11c - Nonrecurring Other (Gains) Losses:</t>
    </r>
    <r>
      <rPr>
        <sz val="8"/>
        <rFont val="Arial"/>
        <family val="2"/>
      </rPr>
      <t xml:space="preserve"> Deduct gains unless it is determined that the gains are likely to continue. Losses</t>
    </r>
  </si>
  <si>
    <t>be added back when it can be determined that the loss is a one-time occurrence and is not likely to continue.</t>
  </si>
  <si>
    <r>
      <rPr>
        <b/>
        <sz val="8"/>
        <rFont val="Arial"/>
        <family val="2"/>
      </rPr>
      <t>Line 11d - Nonrecurring Other (Income) Loss:</t>
    </r>
    <r>
      <rPr>
        <sz val="8"/>
        <rFont val="Arial"/>
        <family val="2"/>
      </rPr>
      <t xml:space="preserve"> Other income reported on Form 1120 generally represents income that is not</t>
    </r>
  </si>
  <si>
    <r>
      <rPr>
        <b/>
        <sz val="8"/>
        <rFont val="Arial"/>
        <family val="2"/>
      </rPr>
      <t>Line 11g - Amortization/Casualty Loss:</t>
    </r>
    <r>
      <rPr>
        <sz val="8"/>
        <rFont val="Arial"/>
        <family val="2"/>
      </rPr>
      <t xml:space="preserve"> Add back the expense deducted for amortization/depletion along with the expenses</t>
    </r>
  </si>
  <si>
    <r>
      <rPr>
        <b/>
        <sz val="8"/>
        <rFont val="Arial"/>
        <family val="2"/>
      </rPr>
      <t>Line 11h - Net Operating Loss and Special Deductions:</t>
    </r>
    <r>
      <rPr>
        <sz val="8"/>
        <rFont val="Arial"/>
        <family val="2"/>
      </rPr>
      <t xml:space="preserve"> Add back the full amount of the deduction related to net operating loss</t>
    </r>
  </si>
  <si>
    <t>and/or special deductions.</t>
  </si>
  <si>
    <r>
      <rPr>
        <b/>
        <sz val="8"/>
        <rFont val="Arial"/>
        <family val="2"/>
      </rPr>
      <t>Line 11i - Mortgage or Notes Payable in Less than 1 Year:</t>
    </r>
    <r>
      <rPr>
        <sz val="8"/>
        <rFont val="Arial"/>
        <family val="2"/>
      </rPr>
      <t xml:space="preserve"> Subtract the amount of mortgage or note obligations payable in less</t>
    </r>
  </si>
  <si>
    <t>there is evidence that these obligations roll over regularly and/or the business has sufficient liquid assets to cover them.</t>
  </si>
  <si>
    <r>
      <rPr>
        <b/>
        <sz val="8"/>
        <rFont val="Arial"/>
        <family val="2"/>
      </rPr>
      <t>Line 11j - Non-deductible Travel and Entertainment Expenses:</t>
    </r>
    <r>
      <rPr>
        <sz val="8"/>
        <rFont val="Arial"/>
        <family val="2"/>
      </rPr>
      <t xml:space="preserve"> Deduct the portion of business-related expenses (travel, meals,</t>
    </r>
  </si>
  <si>
    <t>and entertainment) reported on Schedule M-1 of Form 1120 that have been excluded for tax reporting purposes. These expenses, to</t>
  </si>
  <si>
    <r>
      <rPr>
        <b/>
        <sz val="8"/>
        <rFont val="Arial"/>
        <family val="2"/>
      </rPr>
      <t>Line 11l - Dividends Paid to Borrower:</t>
    </r>
    <r>
      <rPr>
        <sz val="8"/>
        <rFont val="Arial"/>
        <family val="2"/>
      </rPr>
      <t xml:space="preserve"> Dividends paid to stockholders are reported on Schedule M-2 of Form 1120. The borrower's</t>
    </r>
  </si>
  <si>
    <t>share of these distributions will be reported on Schedule B of Form 1040. These funds are also included in the corporation's taxable</t>
  </si>
  <si>
    <t>income and are therefore being double-counted. Therefore, subtract distributions paid by the corporation and reported on the</t>
  </si>
  <si>
    <t>borrower's Schedule B.</t>
  </si>
  <si>
    <r>
      <rPr>
        <b/>
        <sz val="8"/>
        <rFont val="Arial"/>
        <family val="2"/>
      </rPr>
      <t>Line 11m - Form 1120 Total:</t>
    </r>
    <r>
      <rPr>
        <sz val="8"/>
        <rFont val="Arial"/>
        <family val="2"/>
      </rPr>
      <t xml:space="preserve"> Subtract 11l from 11k to determine the adjustments to business tax flow that may be considered when</t>
    </r>
  </si>
  <si>
    <t>the borrower(s) own 100% of the corporation and the business has adequate liquidity to support the withdrawal of earnings.</t>
  </si>
  <si>
    <t>Depreciation:  Line 16c</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</si>
</sst>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0.0"/>
    <numFmt numFmtId="166" formatCode="0.0%"/>
    <numFmt numFmtId="167" formatCode="mm/dd/yyyy;@"/>
    <numFmt numFmtId="168" formatCode="#,##0.0_);\(#,##0.0\)"/>
    <numFmt numFmtId="169" formatCode="yyyy"/>
    <numFmt numFmtId="170" formatCode="_(* #,##0.0_);_(* \(#,##0.0\);_(* &quot;-&quot;?_);_(@_)"/>
    <numFmt numFmtId="171" formatCode="_(&quot;$&quot;* #,##0.00_);_(&quot;$&quot;* \(#,##0.00\);_(&quot;$&quot;* &quot;-&quot;_);_(@_)"/>
    <numFmt numFmtId="172" formatCode="_(* #,##0.0_);_(* \(#,##0.0\);_(* &quot;-&quot;_);_(@_)"/>
    <numFmt numFmtId="173" formatCode="_(* #,##0.00_);_(* \(#,##0.00\);_(* &quot;-&quot;_);_(@_)"/>
    <numFmt numFmtId="174" formatCode="_(* #,##0.0_);_(* \(#,##0.0\);_(* &quot;-&quot;??_);_(@_)"/>
    <numFmt numFmtId="175" formatCode="0.0000"/>
    <numFmt numFmtId="176" formatCode="mmmm\ yyyy"/>
    <numFmt numFmtId="177" formatCode="0.000%"/>
    <numFmt numFmtId="178" formatCode="0.0_);\(0.0\)"/>
  </numFmts>
  <fonts count="60" x14ac:knownFonts="1">
    <font>
      <sz val="10"/>
      <name val="Arial"/>
    </font>
    <font>
      <sz val="10"/>
      <color theme="1"/>
      <name val="Arial"/>
      <family val="2"/>
    </font>
    <font>
      <sz val="11"/>
      <color theme="1"/>
      <name val="Calibri"/>
      <family val="2"/>
      <scheme val="minor"/>
    </font>
    <font>
      <sz val="11"/>
      <color theme="1"/>
      <name val="Calibri"/>
      <family val="2"/>
      <scheme val="minor"/>
    </font>
    <font>
      <sz val="10"/>
      <name val="Arial"/>
      <family val="2"/>
    </font>
    <font>
      <b/>
      <sz val="10"/>
      <name val="Tahoma"/>
      <family val="2"/>
    </font>
    <font>
      <sz val="10"/>
      <name val="Arial"/>
      <family val="2"/>
    </font>
    <font>
      <b/>
      <sz val="10"/>
      <name val="Arial"/>
      <family val="2"/>
    </font>
    <font>
      <sz val="8"/>
      <name val="Arial"/>
      <family val="2"/>
    </font>
    <font>
      <b/>
      <sz val="12"/>
      <name val="Arial"/>
      <family val="2"/>
    </font>
    <font>
      <sz val="8"/>
      <name val="Arial"/>
      <family val="2"/>
    </font>
    <font>
      <b/>
      <sz val="8"/>
      <name val="Arial"/>
      <family val="2"/>
    </font>
    <font>
      <sz val="10"/>
      <name val="Tahoma"/>
      <family val="2"/>
    </font>
    <font>
      <sz val="10"/>
      <name val="Arial Rounded MT Bold"/>
      <family val="2"/>
    </font>
    <font>
      <sz val="11"/>
      <name val="Arial Rounded MT Bold"/>
      <family val="2"/>
    </font>
    <font>
      <sz val="9"/>
      <name val="Arial"/>
      <family val="2"/>
    </font>
    <font>
      <b/>
      <sz val="9"/>
      <name val="Arial"/>
      <family val="2"/>
    </font>
    <font>
      <sz val="9"/>
      <name val="Tahoma"/>
      <family val="2"/>
    </font>
    <font>
      <b/>
      <sz val="9"/>
      <name val="Tahoma"/>
      <family val="2"/>
    </font>
    <font>
      <i/>
      <sz val="8"/>
      <name val="Arial"/>
      <family val="2"/>
    </font>
    <font>
      <i/>
      <sz val="9"/>
      <name val="Arial"/>
      <family val="2"/>
    </font>
    <font>
      <b/>
      <u/>
      <sz val="8"/>
      <name val="Arial"/>
      <family val="2"/>
    </font>
    <font>
      <sz val="8"/>
      <name val="Calibri"/>
      <family val="2"/>
    </font>
    <font>
      <i/>
      <u/>
      <sz val="8"/>
      <name val="Arial"/>
      <family val="2"/>
    </font>
    <font>
      <sz val="10"/>
      <color rgb="FF0070C0"/>
      <name val="Arial"/>
      <family val="2"/>
    </font>
    <font>
      <i/>
      <sz val="10"/>
      <name val="Calibri"/>
      <family val="2"/>
      <scheme val="minor"/>
    </font>
    <font>
      <b/>
      <sz val="14"/>
      <name val="Arial"/>
      <family val="2"/>
    </font>
    <font>
      <i/>
      <sz val="8"/>
      <name val="Calibri"/>
      <family val="2"/>
      <scheme val="minor"/>
    </font>
    <font>
      <i/>
      <sz val="9"/>
      <name val="Calibri"/>
      <family val="2"/>
      <scheme val="minor"/>
    </font>
    <font>
      <sz val="10"/>
      <color theme="1"/>
      <name val="Arial"/>
      <family val="2"/>
    </font>
    <font>
      <b/>
      <sz val="10"/>
      <color theme="1"/>
      <name val="Arial"/>
      <family val="2"/>
    </font>
    <font>
      <sz val="12"/>
      <name val="Arial"/>
      <family val="2"/>
    </font>
    <font>
      <sz val="9"/>
      <color theme="1"/>
      <name val="Arial"/>
      <family val="2"/>
    </font>
    <font>
      <sz val="12"/>
      <color theme="1"/>
      <name val="Arial"/>
      <family val="2"/>
    </font>
    <font>
      <b/>
      <sz val="12"/>
      <color theme="1"/>
      <name val="Arial"/>
      <family val="2"/>
    </font>
    <font>
      <b/>
      <i/>
      <sz val="10"/>
      <name val="Arial"/>
      <family val="2"/>
    </font>
    <font>
      <i/>
      <sz val="9"/>
      <color theme="1"/>
      <name val="Arial"/>
      <family val="2"/>
    </font>
    <font>
      <b/>
      <i/>
      <sz val="9"/>
      <color theme="1"/>
      <name val="Arial"/>
      <family val="2"/>
    </font>
    <font>
      <b/>
      <sz val="11"/>
      <name val="Arial"/>
      <family val="2"/>
    </font>
    <font>
      <sz val="10"/>
      <name val="Wingdings"/>
      <charset val="2"/>
    </font>
    <font>
      <sz val="10"/>
      <color rgb="FF000099"/>
      <name val="Arial"/>
      <family val="2"/>
    </font>
    <font>
      <b/>
      <u/>
      <sz val="10"/>
      <name val="Arial"/>
      <family val="2"/>
    </font>
    <font>
      <b/>
      <u/>
      <sz val="9"/>
      <name val="Arial"/>
      <family val="2"/>
    </font>
    <font>
      <sz val="10"/>
      <name val="Arial"/>
      <family val="2"/>
    </font>
    <font>
      <b/>
      <sz val="11"/>
      <color indexed="10"/>
      <name val="Arial"/>
      <family val="2"/>
    </font>
    <font>
      <sz val="9"/>
      <name val="Arial Rounded MT Bold"/>
      <family val="2"/>
    </font>
    <font>
      <sz val="11"/>
      <name val="Arial"/>
      <family val="2"/>
    </font>
    <font>
      <b/>
      <sz val="12"/>
      <color theme="0"/>
      <name val="Arial"/>
      <family val="2"/>
    </font>
    <font>
      <sz val="10"/>
      <name val="Calibri"/>
      <family val="2"/>
    </font>
    <font>
      <i/>
      <sz val="10"/>
      <name val="Arial"/>
      <family val="2"/>
    </font>
    <font>
      <b/>
      <sz val="11"/>
      <color theme="1"/>
      <name val="Arial Rounded MT Bold"/>
      <family val="2"/>
    </font>
    <font>
      <i/>
      <sz val="8"/>
      <color theme="1"/>
      <name val="Arial"/>
      <family val="2"/>
    </font>
    <font>
      <u/>
      <sz val="8"/>
      <name val="Arial"/>
      <family val="2"/>
    </font>
    <font>
      <b/>
      <i/>
      <sz val="8"/>
      <name val="Arial"/>
      <family val="2"/>
    </font>
    <font>
      <b/>
      <i/>
      <sz val="9"/>
      <name val="Calibri"/>
      <family val="2"/>
      <scheme val="minor"/>
    </font>
    <font>
      <u/>
      <sz val="10"/>
      <color theme="10"/>
      <name val="Arial"/>
      <family val="2"/>
    </font>
    <font>
      <b/>
      <i/>
      <sz val="9"/>
      <name val="Arial"/>
      <family val="2"/>
    </font>
    <font>
      <b/>
      <i/>
      <u/>
      <sz val="10"/>
      <name val="Arial"/>
      <family val="2"/>
    </font>
    <font>
      <sz val="11"/>
      <name val="Wingdings"/>
      <charset val="2"/>
    </font>
    <font>
      <sz val="9"/>
      <name val="Calibri"/>
      <family val="2"/>
      <scheme val="minor"/>
    </font>
  </fonts>
  <fills count="19">
    <fill>
      <patternFill patternType="none"/>
    </fill>
    <fill>
      <patternFill patternType="gray125"/>
    </fill>
    <fill>
      <patternFill patternType="solid">
        <fgColor indexed="22"/>
        <bgColor indexed="64"/>
      </patternFill>
    </fill>
    <fill>
      <patternFill patternType="solid">
        <fgColor indexed="44"/>
        <bgColor indexed="64"/>
      </patternFill>
    </fill>
    <fill>
      <patternFill patternType="solid">
        <fgColor theme="2"/>
        <bgColor indexed="64"/>
      </patternFill>
    </fill>
    <fill>
      <patternFill patternType="solid">
        <fgColor rgb="FFFFFFE6"/>
        <bgColor indexed="64"/>
      </patternFill>
    </fill>
    <fill>
      <patternFill patternType="solid">
        <fgColor theme="0"/>
        <bgColor indexed="64"/>
      </patternFill>
    </fill>
    <fill>
      <patternFill patternType="solid">
        <fgColor theme="3" tint="0.79998168889431442"/>
        <bgColor indexed="64"/>
      </patternFill>
    </fill>
    <fill>
      <patternFill patternType="solid">
        <fgColor rgb="FFFFFFEB"/>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800000"/>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4.9989318521683403E-2"/>
        <bgColor indexed="64"/>
      </patternFill>
    </fill>
  </fills>
  <borders count="1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ck">
        <color indexed="64"/>
      </right>
      <top style="thin">
        <color indexed="64"/>
      </top>
      <bottom/>
      <diagonal/>
    </border>
    <border>
      <left style="thin">
        <color indexed="64"/>
      </left>
      <right/>
      <top/>
      <bottom/>
      <diagonal/>
    </border>
    <border>
      <left/>
      <right style="thick">
        <color indexed="64"/>
      </right>
      <top/>
      <bottom/>
      <diagonal/>
    </border>
    <border>
      <left style="thin">
        <color indexed="64"/>
      </left>
      <right/>
      <top/>
      <bottom style="thick">
        <color indexed="64"/>
      </bottom>
      <diagonal/>
    </border>
    <border>
      <left/>
      <right style="thick">
        <color indexed="64"/>
      </right>
      <top/>
      <bottom style="thick">
        <color indexed="64"/>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ck">
        <color indexed="64"/>
      </left>
      <right/>
      <top/>
      <bottom/>
      <diagonal/>
    </border>
    <border>
      <left/>
      <right/>
      <top style="thin">
        <color indexed="64"/>
      </top>
      <bottom style="thick">
        <color indexed="64"/>
      </bottom>
      <diagonal/>
    </border>
    <border>
      <left/>
      <right/>
      <top/>
      <bottom style="thick">
        <color indexed="64"/>
      </bottom>
      <diagonal/>
    </border>
    <border>
      <left/>
      <right style="thin">
        <color indexed="64"/>
      </right>
      <top/>
      <bottom/>
      <diagonal/>
    </border>
    <border>
      <left/>
      <right/>
      <top style="thick">
        <color indexed="64"/>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ck">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medium">
        <color rgb="FF000080"/>
      </left>
      <right/>
      <top style="medium">
        <color rgb="FF000080"/>
      </top>
      <bottom/>
      <diagonal/>
    </border>
    <border>
      <left/>
      <right/>
      <top style="medium">
        <color rgb="FF000080"/>
      </top>
      <bottom/>
      <diagonal/>
    </border>
    <border>
      <left/>
      <right style="medium">
        <color rgb="FF000080"/>
      </right>
      <top style="medium">
        <color rgb="FF000080"/>
      </top>
      <bottom/>
      <diagonal/>
    </border>
    <border>
      <left style="medium">
        <color rgb="FF000080"/>
      </left>
      <right/>
      <top/>
      <bottom/>
      <diagonal/>
    </border>
    <border>
      <left/>
      <right style="medium">
        <color rgb="FF000080"/>
      </right>
      <top/>
      <bottom/>
      <diagonal/>
    </border>
    <border>
      <left style="medium">
        <color rgb="FF000080"/>
      </left>
      <right/>
      <top/>
      <bottom style="medium">
        <color rgb="FF000080"/>
      </bottom>
      <diagonal/>
    </border>
    <border>
      <left/>
      <right/>
      <top/>
      <bottom style="medium">
        <color rgb="FF000080"/>
      </bottom>
      <diagonal/>
    </border>
    <border>
      <left/>
      <right style="medium">
        <color rgb="FF000080"/>
      </right>
      <top/>
      <bottom style="medium">
        <color rgb="FF000080"/>
      </bottom>
      <diagonal/>
    </border>
    <border>
      <left/>
      <right/>
      <top style="thin">
        <color indexed="64"/>
      </top>
      <bottom style="medium">
        <color rgb="FF000080"/>
      </bottom>
      <diagonal/>
    </border>
    <border>
      <left/>
      <right/>
      <top style="medium">
        <color rgb="FF000080"/>
      </top>
      <bottom style="thin">
        <color indexed="64"/>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rgb="FF000080"/>
      </left>
      <right style="thin">
        <color indexed="64"/>
      </right>
      <top/>
      <bottom/>
      <diagonal/>
    </border>
    <border>
      <left style="thin">
        <color indexed="64"/>
      </left>
      <right style="medium">
        <color rgb="FF000080"/>
      </right>
      <top/>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top/>
      <bottom style="thin">
        <color theme="1"/>
      </bottom>
      <diagonal/>
    </border>
    <border>
      <left/>
      <right/>
      <top style="thin">
        <color theme="1"/>
      </top>
      <bottom style="medium">
        <color rgb="FF000080"/>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medium">
        <color indexed="64"/>
      </right>
      <top style="thin">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diagonal/>
    </border>
    <border>
      <left/>
      <right style="medium">
        <color theme="1"/>
      </right>
      <top style="thin">
        <color theme="1"/>
      </top>
      <bottom style="thin">
        <color theme="1"/>
      </bottom>
      <diagonal/>
    </border>
    <border>
      <left style="thin">
        <color theme="1"/>
      </left>
      <right/>
      <top style="thin">
        <color indexed="64"/>
      </top>
      <bottom style="thin">
        <color indexed="64"/>
      </bottom>
      <diagonal/>
    </border>
    <border>
      <left style="thin">
        <color indexed="64"/>
      </left>
      <right style="medium">
        <color theme="1"/>
      </right>
      <top style="thin">
        <color indexed="64"/>
      </top>
      <bottom style="thin">
        <color indexed="64"/>
      </bottom>
      <diagonal/>
    </border>
    <border>
      <left style="thin">
        <color theme="1"/>
      </left>
      <right/>
      <top style="thin">
        <color indexed="64"/>
      </top>
      <bottom/>
      <diagonal/>
    </border>
    <border>
      <left/>
      <right style="medium">
        <color theme="1"/>
      </right>
      <top style="thin">
        <color indexed="64"/>
      </top>
      <bottom style="thin">
        <color indexed="64"/>
      </bottom>
      <diagonal/>
    </border>
    <border>
      <left style="thin">
        <color theme="1"/>
      </left>
      <right/>
      <top style="thin">
        <color indexed="64"/>
      </top>
      <bottom style="medium">
        <color indexed="64"/>
      </bottom>
      <diagonal/>
    </border>
    <border>
      <left style="thin">
        <color indexed="64"/>
      </left>
      <right style="medium">
        <color theme="1"/>
      </right>
      <top style="thin">
        <color indexed="64"/>
      </top>
      <bottom style="medium">
        <color indexed="64"/>
      </bottom>
      <diagonal/>
    </border>
    <border>
      <left style="thin">
        <color theme="1"/>
      </left>
      <right/>
      <top/>
      <bottom style="thin">
        <color indexed="64"/>
      </bottom>
      <diagonal/>
    </border>
    <border>
      <left style="thin">
        <color indexed="64"/>
      </left>
      <right style="medium">
        <color theme="1"/>
      </right>
      <top/>
      <bottom style="thin">
        <color indexed="64"/>
      </bottom>
      <diagonal/>
    </border>
    <border>
      <left style="thin">
        <color indexed="64"/>
      </left>
      <right style="medium">
        <color theme="1"/>
      </right>
      <top style="thin">
        <color indexed="64"/>
      </top>
      <bottom/>
      <diagonal/>
    </border>
    <border>
      <left style="thin">
        <color theme="1"/>
      </left>
      <right/>
      <top style="medium">
        <color indexed="64"/>
      </top>
      <bottom style="medium">
        <color theme="1"/>
      </bottom>
      <diagonal/>
    </border>
    <border>
      <left/>
      <right/>
      <top style="medium">
        <color indexed="64"/>
      </top>
      <bottom style="medium">
        <color theme="1"/>
      </bottom>
      <diagonal/>
    </border>
    <border>
      <left/>
      <right style="thin">
        <color indexed="64"/>
      </right>
      <top style="medium">
        <color indexed="64"/>
      </top>
      <bottom style="medium">
        <color theme="1"/>
      </bottom>
      <diagonal/>
    </border>
    <border>
      <left style="thin">
        <color indexed="64"/>
      </left>
      <right style="thin">
        <color indexed="64"/>
      </right>
      <top style="medium">
        <color indexed="64"/>
      </top>
      <bottom style="medium">
        <color theme="1"/>
      </bottom>
      <diagonal/>
    </border>
    <border>
      <left style="thin">
        <color indexed="64"/>
      </left>
      <right style="medium">
        <color theme="1"/>
      </right>
      <top style="medium">
        <color indexed="64"/>
      </top>
      <bottom style="medium">
        <color theme="1"/>
      </bottom>
      <diagonal/>
    </border>
    <border>
      <left style="thin">
        <color theme="1"/>
      </left>
      <right/>
      <top style="thin">
        <color theme="1"/>
      </top>
      <bottom style="thin">
        <color indexed="64"/>
      </bottom>
      <diagonal/>
    </border>
    <border>
      <left/>
      <right/>
      <top style="thin">
        <color theme="1"/>
      </top>
      <bottom style="thin">
        <color indexed="64"/>
      </bottom>
      <diagonal/>
    </border>
    <border>
      <left/>
      <right style="medium">
        <color theme="1"/>
      </right>
      <top style="thin">
        <color theme="1"/>
      </top>
      <bottom style="thin">
        <color indexed="64"/>
      </bottom>
      <diagonal/>
    </border>
    <border>
      <left/>
      <right style="medium">
        <color theme="1"/>
      </right>
      <top style="thin">
        <color indexed="64"/>
      </top>
      <bottom/>
      <diagonal/>
    </border>
    <border>
      <left style="thin">
        <color theme="1"/>
      </left>
      <right/>
      <top/>
      <bottom/>
      <diagonal/>
    </border>
    <border>
      <left/>
      <right style="medium">
        <color theme="1"/>
      </right>
      <top/>
      <bottom/>
      <diagonal/>
    </border>
    <border>
      <left style="thin">
        <color theme="1"/>
      </left>
      <right/>
      <top/>
      <bottom style="medium">
        <color theme="1"/>
      </bottom>
      <diagonal/>
    </border>
    <border>
      <left/>
      <right/>
      <top/>
      <bottom style="medium">
        <color theme="1"/>
      </bottom>
      <diagonal/>
    </border>
    <border>
      <left/>
      <right style="medium">
        <color theme="1"/>
      </right>
      <top/>
      <bottom style="medium">
        <color theme="1"/>
      </bottom>
      <diagonal/>
    </border>
    <border>
      <left style="thin">
        <color theme="1"/>
      </left>
      <right style="thin">
        <color indexed="64"/>
      </right>
      <top style="thin">
        <color theme="1"/>
      </top>
      <bottom style="thin">
        <color indexed="64"/>
      </bottom>
      <diagonal/>
    </border>
    <border>
      <left style="thin">
        <color indexed="64"/>
      </left>
      <right style="thin">
        <color indexed="64"/>
      </right>
      <top style="thin">
        <color theme="1"/>
      </top>
      <bottom style="thin">
        <color indexed="64"/>
      </bottom>
      <diagonal/>
    </border>
    <border>
      <left style="thin">
        <color indexed="64"/>
      </left>
      <right style="medium">
        <color theme="1"/>
      </right>
      <top style="thin">
        <color theme="1"/>
      </top>
      <bottom style="thin">
        <color indexed="64"/>
      </bottom>
      <diagonal/>
    </border>
    <border>
      <left style="thin">
        <color theme="1"/>
      </left>
      <right style="thin">
        <color indexed="64"/>
      </right>
      <top style="thin">
        <color indexed="64"/>
      </top>
      <bottom style="thin">
        <color indexed="64"/>
      </bottom>
      <diagonal/>
    </border>
    <border>
      <left style="thin">
        <color theme="1"/>
      </left>
      <right/>
      <top style="thin">
        <color indexed="64"/>
      </top>
      <bottom style="medium">
        <color theme="1"/>
      </bottom>
      <diagonal/>
    </border>
    <border>
      <left/>
      <right/>
      <top style="thin">
        <color indexed="64"/>
      </top>
      <bottom style="medium">
        <color theme="1"/>
      </bottom>
      <diagonal/>
    </border>
    <border>
      <left/>
      <right style="medium">
        <color theme="1"/>
      </right>
      <top style="thin">
        <color indexed="64"/>
      </top>
      <bottom style="medium">
        <color theme="1"/>
      </bottom>
      <diagonal/>
    </border>
    <border>
      <left style="thin">
        <color theme="1"/>
      </left>
      <right style="thin">
        <color indexed="64"/>
      </right>
      <top style="thin">
        <color indexed="64"/>
      </top>
      <bottom/>
      <diagonal/>
    </border>
    <border>
      <left style="thin">
        <color theme="1"/>
      </left>
      <right/>
      <top style="medium">
        <color theme="1"/>
      </top>
      <bottom style="medium">
        <color theme="1"/>
      </bottom>
      <diagonal/>
    </border>
    <border>
      <left/>
      <right/>
      <top style="medium">
        <color theme="1"/>
      </top>
      <bottom style="medium">
        <color theme="1"/>
      </bottom>
      <diagonal/>
    </border>
    <border>
      <left/>
      <right style="thin">
        <color indexed="64"/>
      </right>
      <top style="medium">
        <color theme="1"/>
      </top>
      <bottom style="medium">
        <color theme="1"/>
      </bottom>
      <diagonal/>
    </border>
    <border>
      <left style="thin">
        <color indexed="64"/>
      </left>
      <right style="thin">
        <color indexed="64"/>
      </right>
      <top style="medium">
        <color theme="1"/>
      </top>
      <bottom style="medium">
        <color theme="1"/>
      </bottom>
      <diagonal/>
    </border>
    <border>
      <left style="thin">
        <color indexed="64"/>
      </left>
      <right style="medium">
        <color theme="1"/>
      </right>
      <top style="medium">
        <color theme="1"/>
      </top>
      <bottom style="medium">
        <color theme="1"/>
      </bottom>
      <diagonal/>
    </border>
    <border>
      <left/>
      <right style="thin">
        <color indexed="64"/>
      </right>
      <top style="thin">
        <color indexed="64"/>
      </top>
      <bottom style="medium">
        <color theme="1"/>
      </bottom>
      <diagonal/>
    </border>
    <border>
      <left style="thin">
        <color indexed="64"/>
      </left>
      <right style="thin">
        <color indexed="64"/>
      </right>
      <top style="thin">
        <color indexed="64"/>
      </top>
      <bottom style="medium">
        <color theme="1"/>
      </bottom>
      <diagonal/>
    </border>
    <border>
      <left style="thin">
        <color indexed="64"/>
      </left>
      <right style="medium">
        <color theme="1"/>
      </right>
      <top style="thin">
        <color indexed="64"/>
      </top>
      <bottom style="medium">
        <color theme="1"/>
      </bottom>
      <diagonal/>
    </border>
    <border>
      <left style="thin">
        <color indexed="64"/>
      </left>
      <right style="medium">
        <color indexed="64"/>
      </right>
      <top/>
      <bottom style="thin">
        <color indexed="64"/>
      </bottom>
      <diagonal/>
    </border>
    <border>
      <left style="thin">
        <color theme="1"/>
      </left>
      <right style="thin">
        <color indexed="64"/>
      </right>
      <top/>
      <bottom style="thin">
        <color indexed="64"/>
      </bottom>
      <diagonal/>
    </border>
    <border>
      <left style="thin">
        <color indexed="64"/>
      </left>
      <right/>
      <top style="thin">
        <color indexed="64"/>
      </top>
      <bottom style="medium">
        <color theme="1"/>
      </bottom>
      <diagonal/>
    </border>
    <border>
      <left style="thin">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theme="1"/>
      </left>
      <right/>
      <top style="medium">
        <color indexed="64"/>
      </top>
      <bottom style="thin">
        <color indexed="64"/>
      </bottom>
      <diagonal/>
    </border>
    <border>
      <left/>
      <right/>
      <top/>
      <bottom style="medium">
        <color rgb="FF000099"/>
      </bottom>
      <diagonal/>
    </border>
    <border>
      <left/>
      <right/>
      <top style="medium">
        <color rgb="FF000099"/>
      </top>
      <bottom/>
      <diagonal/>
    </border>
    <border>
      <left style="thin">
        <color indexed="64"/>
      </left>
      <right style="thin">
        <color indexed="64"/>
      </right>
      <top style="thick">
        <color indexed="64"/>
      </top>
      <bottom style="thin">
        <color indexed="64"/>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thin">
        <color indexed="64"/>
      </top>
      <bottom style="medium">
        <color rgb="FF000099"/>
      </bottom>
      <diagonal/>
    </border>
    <border>
      <left/>
      <right style="medium">
        <color theme="1"/>
      </right>
      <top/>
      <bottom style="medium">
        <color indexed="64"/>
      </bottom>
      <diagonal/>
    </border>
    <border>
      <left style="thin">
        <color indexed="64"/>
      </left>
      <right style="medium">
        <color indexed="64"/>
      </right>
      <top style="medium">
        <color indexed="64"/>
      </top>
      <bottom style="thin">
        <color indexed="64"/>
      </bottom>
      <diagonal/>
    </border>
    <border>
      <left/>
      <right/>
      <top style="medium">
        <color rgb="FF000080"/>
      </top>
      <bottom style="thin">
        <color rgb="FF000080"/>
      </bottom>
      <diagonal/>
    </border>
    <border>
      <left style="medium">
        <color rgb="FF000080"/>
      </left>
      <right/>
      <top style="thin">
        <color rgb="FF000080"/>
      </top>
      <bottom/>
      <diagonal/>
    </border>
    <border>
      <left/>
      <right/>
      <top style="thin">
        <color rgb="FF000080"/>
      </top>
      <bottom/>
      <diagonal/>
    </border>
    <border>
      <left/>
      <right style="medium">
        <color rgb="FF000080"/>
      </right>
      <top style="thin">
        <color rgb="FF000080"/>
      </top>
      <bottom/>
      <diagonal/>
    </border>
    <border>
      <left style="medium">
        <color rgb="FF000080"/>
      </left>
      <right/>
      <top style="medium">
        <color rgb="FF000080"/>
      </top>
      <bottom style="thin">
        <color rgb="FF000080"/>
      </bottom>
      <diagonal/>
    </border>
    <border>
      <left/>
      <right style="medium">
        <color rgb="FF000080"/>
      </right>
      <top style="medium">
        <color rgb="FF000080"/>
      </top>
      <bottom style="thin">
        <color rgb="FF000080"/>
      </bottom>
      <diagonal/>
    </border>
    <border>
      <left/>
      <right style="thin">
        <color indexed="64"/>
      </right>
      <top/>
      <bottom style="thick">
        <color indexed="64"/>
      </bottom>
      <diagonal/>
    </border>
  </borders>
  <cellStyleXfs count="9">
    <xf numFmtId="0" fontId="0" fillId="0" borderId="0"/>
    <xf numFmtId="43" fontId="4"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44" fontId="4" fillId="0" borderId="0" applyFont="0" applyFill="0" applyBorder="0" applyAlignment="0" applyProtection="0"/>
    <xf numFmtId="0" fontId="2" fillId="0" borderId="0"/>
    <xf numFmtId="44" fontId="43" fillId="0" borderId="0" applyFont="0" applyFill="0" applyBorder="0" applyAlignment="0" applyProtection="0"/>
    <xf numFmtId="0" fontId="55" fillId="0" borderId="0" applyNumberFormat="0" applyFill="0" applyBorder="0" applyAlignment="0" applyProtection="0"/>
  </cellStyleXfs>
  <cellXfs count="1883">
    <xf numFmtId="0" fontId="0" fillId="0" borderId="0" xfId="0"/>
    <xf numFmtId="0" fontId="6" fillId="0" borderId="0" xfId="0" applyFont="1"/>
    <xf numFmtId="1" fontId="7" fillId="0" borderId="2" xfId="0" applyNumberFormat="1" applyFont="1" applyBorder="1" applyAlignment="1">
      <alignment horizontal="center" vertical="center"/>
    </xf>
    <xf numFmtId="1" fontId="7" fillId="0" borderId="3" xfId="0" applyNumberFormat="1" applyFont="1" applyBorder="1" applyAlignment="1">
      <alignment horizontal="center" vertical="center"/>
    </xf>
    <xf numFmtId="1" fontId="4" fillId="0" borderId="1" xfId="0" applyNumberFormat="1" applyFont="1" applyBorder="1" applyAlignment="1">
      <alignment horizontal="center" vertical="center"/>
    </xf>
    <xf numFmtId="167" fontId="4" fillId="0" borderId="1" xfId="0" applyNumberFormat="1" applyFont="1" applyBorder="1" applyAlignment="1">
      <alignment horizontal="left" vertical="center" indent="1"/>
    </xf>
    <xf numFmtId="0" fontId="0" fillId="0" borderId="0" xfId="0" applyBorder="1"/>
    <xf numFmtId="0" fontId="6" fillId="0" borderId="0" xfId="0" applyFont="1" applyBorder="1" applyAlignment="1">
      <alignment horizontal="center"/>
    </xf>
    <xf numFmtId="166" fontId="6" fillId="0" borderId="0" xfId="3" applyNumberFormat="1" applyFont="1" applyBorder="1" applyAlignment="1"/>
    <xf numFmtId="0" fontId="4" fillId="0" borderId="0" xfId="0" applyFont="1"/>
    <xf numFmtId="0" fontId="4" fillId="0" borderId="1" xfId="0" applyFont="1" applyBorder="1" applyAlignment="1">
      <alignment horizontal="left"/>
    </xf>
    <xf numFmtId="0" fontId="6" fillId="0" borderId="0" xfId="0" applyFont="1" applyBorder="1" applyAlignment="1">
      <alignment horizontal="left"/>
    </xf>
    <xf numFmtId="166" fontId="6" fillId="0" borderId="0" xfId="3" applyNumberFormat="1" applyFont="1" applyBorder="1" applyAlignment="1">
      <alignment vertical="center"/>
    </xf>
    <xf numFmtId="0" fontId="0" fillId="0" borderId="1" xfId="0" applyBorder="1"/>
    <xf numFmtId="0" fontId="4" fillId="0" borderId="1" xfId="0" applyFont="1" applyBorder="1" applyAlignment="1">
      <alignment horizontal="center"/>
    </xf>
    <xf numFmtId="0" fontId="4" fillId="0" borderId="1" xfId="0" applyFont="1" applyBorder="1"/>
    <xf numFmtId="0" fontId="4" fillId="0" borderId="4" xfId="0" applyFont="1" applyBorder="1" applyAlignment="1">
      <alignment horizontal="center"/>
    </xf>
    <xf numFmtId="0" fontId="7" fillId="0" borderId="2" xfId="0" applyFont="1" applyBorder="1"/>
    <xf numFmtId="0" fontId="7" fillId="0" borderId="2" xfId="0" applyFont="1" applyBorder="1" applyAlignment="1">
      <alignment horizontal="center"/>
    </xf>
    <xf numFmtId="0" fontId="0" fillId="0" borderId="4" xfId="0" applyBorder="1"/>
    <xf numFmtId="165" fontId="0" fillId="0" borderId="4" xfId="0" applyNumberFormat="1" applyBorder="1" applyAlignment="1">
      <alignment horizontal="center"/>
    </xf>
    <xf numFmtId="0" fontId="0" fillId="0" borderId="4" xfId="0" applyBorder="1" applyAlignment="1">
      <alignment horizontal="center"/>
    </xf>
    <xf numFmtId="14" fontId="0" fillId="0" borderId="0" xfId="0" applyNumberFormat="1"/>
    <xf numFmtId="0" fontId="0" fillId="0" borderId="0" xfId="0" applyFill="1"/>
    <xf numFmtId="0" fontId="4" fillId="0" borderId="0" xfId="0" applyFont="1" applyFill="1" applyAlignment="1"/>
    <xf numFmtId="0" fontId="4" fillId="0" borderId="0" xfId="0" applyFont="1" applyFill="1" applyBorder="1" applyAlignment="1"/>
    <xf numFmtId="0" fontId="4" fillId="0" borderId="0" xfId="0" applyFont="1" applyFill="1" applyAlignment="1" applyProtection="1"/>
    <xf numFmtId="10" fontId="0" fillId="0" borderId="4" xfId="0" applyNumberFormat="1" applyBorder="1" applyAlignment="1">
      <alignment vertical="center"/>
    </xf>
    <xf numFmtId="43" fontId="0" fillId="0" borderId="4" xfId="0" applyNumberFormat="1" applyBorder="1" applyAlignment="1">
      <alignment vertical="center"/>
    </xf>
    <xf numFmtId="10" fontId="0" fillId="0" borderId="1" xfId="0" applyNumberFormat="1" applyBorder="1" applyAlignment="1">
      <alignment vertical="center"/>
    </xf>
    <xf numFmtId="43" fontId="0" fillId="0" borderId="1" xfId="0" applyNumberFormat="1" applyBorder="1" applyAlignment="1">
      <alignment vertical="center"/>
    </xf>
    <xf numFmtId="0" fontId="7" fillId="0" borderId="3" xfId="0" applyFont="1" applyBorder="1" applyAlignment="1">
      <alignment horizontal="center"/>
    </xf>
    <xf numFmtId="0" fontId="7" fillId="0" borderId="1" xfId="0" applyFont="1" applyBorder="1" applyAlignment="1">
      <alignment horizontal="center"/>
    </xf>
    <xf numFmtId="0" fontId="4" fillId="0" borderId="1" xfId="0" quotePrefix="1" applyFont="1" applyBorder="1" applyAlignment="1">
      <alignment horizontal="left"/>
    </xf>
    <xf numFmtId="43" fontId="0" fillId="0" borderId="1" xfId="0" applyNumberFormat="1" applyBorder="1"/>
    <xf numFmtId="165" fontId="0" fillId="0" borderId="1" xfId="0" applyNumberFormat="1" applyBorder="1" applyAlignment="1">
      <alignment horizontal="center"/>
    </xf>
    <xf numFmtId="167" fontId="0" fillId="0" borderId="0" xfId="0" applyNumberFormat="1"/>
    <xf numFmtId="0" fontId="4" fillId="0" borderId="0" xfId="0" applyFont="1" applyAlignment="1">
      <alignment horizontal="right"/>
    </xf>
    <xf numFmtId="43" fontId="0" fillId="0" borderId="0" xfId="0" applyNumberFormat="1"/>
    <xf numFmtId="43" fontId="0" fillId="0" borderId="0" xfId="1" applyFont="1"/>
    <xf numFmtId="0" fontId="0" fillId="0" borderId="0" xfId="0" applyAlignment="1">
      <alignment horizontal="left"/>
    </xf>
    <xf numFmtId="0" fontId="4" fillId="0" borderId="0" xfId="2" applyFont="1"/>
    <xf numFmtId="0" fontId="4" fillId="0" borderId="0" xfId="2" applyFont="1" applyFill="1" applyAlignment="1">
      <alignment horizontal="center"/>
    </xf>
    <xf numFmtId="0" fontId="4" fillId="0" borderId="0" xfId="2" applyFont="1" applyFill="1" applyAlignment="1"/>
    <xf numFmtId="0" fontId="4" fillId="0" borderId="0" xfId="2" applyFont="1" applyFill="1" applyAlignment="1" applyProtection="1"/>
    <xf numFmtId="0" fontId="4" fillId="0" borderId="5" xfId="2" applyFont="1" applyBorder="1" applyProtection="1"/>
    <xf numFmtId="0" fontId="4" fillId="0" borderId="6" xfId="2" applyFont="1" applyBorder="1" applyProtection="1"/>
    <xf numFmtId="0" fontId="4" fillId="0" borderId="7" xfId="2" applyFont="1" applyBorder="1" applyProtection="1"/>
    <xf numFmtId="0" fontId="4" fillId="0" borderId="8" xfId="2" applyFont="1" applyBorder="1" applyProtection="1"/>
    <xf numFmtId="0" fontId="4" fillId="0" borderId="9" xfId="2" applyFont="1" applyBorder="1" applyProtection="1"/>
    <xf numFmtId="0" fontId="4" fillId="0" borderId="10" xfId="2" applyFont="1" applyBorder="1" applyProtection="1"/>
    <xf numFmtId="0" fontId="4" fillId="0" borderId="7" xfId="2" applyFont="1" applyBorder="1" applyAlignment="1" applyProtection="1">
      <alignment horizontal="left"/>
    </xf>
    <xf numFmtId="0" fontId="4" fillId="0" borderId="8" xfId="2" applyFont="1" applyBorder="1" applyAlignment="1" applyProtection="1">
      <alignment horizontal="left"/>
    </xf>
    <xf numFmtId="0" fontId="4" fillId="0" borderId="5" xfId="2" applyFont="1" applyBorder="1" applyAlignment="1" applyProtection="1">
      <alignment horizontal="left"/>
    </xf>
    <xf numFmtId="0" fontId="4" fillId="0" borderId="6" xfId="2" applyFont="1" applyBorder="1" applyAlignment="1" applyProtection="1">
      <alignment horizontal="left"/>
    </xf>
    <xf numFmtId="43" fontId="0" fillId="0" borderId="0" xfId="0" applyNumberFormat="1" applyBorder="1"/>
    <xf numFmtId="165" fontId="0" fillId="0" borderId="0" xfId="0" applyNumberFormat="1" applyBorder="1" applyAlignment="1">
      <alignment horizontal="center"/>
    </xf>
    <xf numFmtId="44" fontId="0" fillId="0" borderId="0" xfId="0" applyNumberFormat="1" applyBorder="1"/>
    <xf numFmtId="44" fontId="4" fillId="0" borderId="1" xfId="0" quotePrefix="1" applyNumberFormat="1" applyFont="1" applyBorder="1"/>
    <xf numFmtId="0" fontId="4" fillId="0" borderId="0" xfId="0" applyFont="1" applyFill="1" applyBorder="1"/>
    <xf numFmtId="166" fontId="0" fillId="0" borderId="1" xfId="3" applyNumberFormat="1" applyFont="1" applyBorder="1" applyAlignment="1">
      <alignment horizontal="center"/>
    </xf>
    <xf numFmtId="0" fontId="0" fillId="0" borderId="0" xfId="0" applyAlignment="1">
      <alignment horizontal="center"/>
    </xf>
    <xf numFmtId="0" fontId="4" fillId="4" borderId="0" xfId="0" applyFont="1" applyFill="1"/>
    <xf numFmtId="0" fontId="19" fillId="4" borderId="0" xfId="0" applyFont="1" applyFill="1" applyAlignment="1">
      <alignment horizontal="left" vertical="center"/>
    </xf>
    <xf numFmtId="0" fontId="4" fillId="4" borderId="0" xfId="2" applyFont="1" applyFill="1" applyAlignment="1"/>
    <xf numFmtId="0" fontId="4" fillId="4" borderId="0" xfId="2" applyFont="1" applyFill="1"/>
    <xf numFmtId="0" fontId="4" fillId="4" borderId="0" xfId="2" applyFont="1" applyFill="1" applyAlignment="1">
      <alignment horizontal="center"/>
    </xf>
    <xf numFmtId="0" fontId="4" fillId="4" borderId="0" xfId="2" applyFont="1" applyFill="1" applyAlignment="1" applyProtection="1">
      <alignment horizontal="center"/>
    </xf>
    <xf numFmtId="0" fontId="4" fillId="4" borderId="0" xfId="2" applyNumberFormat="1" applyFont="1" applyFill="1"/>
    <xf numFmtId="14" fontId="4" fillId="4" borderId="0" xfId="2" applyNumberFormat="1" applyFont="1" applyFill="1"/>
    <xf numFmtId="43" fontId="4" fillId="4" borderId="0" xfId="2" applyNumberFormat="1" applyFont="1" applyFill="1"/>
    <xf numFmtId="0" fontId="4" fillId="4" borderId="0" xfId="2" applyFont="1" applyFill="1" applyAlignment="1">
      <alignment horizontal="left"/>
    </xf>
    <xf numFmtId="0" fontId="4" fillId="0" borderId="0" xfId="0" applyNumberFormat="1" applyFont="1" applyAlignment="1">
      <alignment horizontal="center"/>
    </xf>
    <xf numFmtId="0" fontId="9" fillId="0" borderId="0" xfId="2" applyFont="1" applyFill="1" applyAlignment="1" applyProtection="1"/>
    <xf numFmtId="0" fontId="19" fillId="0" borderId="0" xfId="2" applyFont="1" applyFill="1" applyAlignment="1" applyProtection="1"/>
    <xf numFmtId="41" fontId="0" fillId="0" borderId="1" xfId="0" applyNumberFormat="1" applyFill="1" applyBorder="1"/>
    <xf numFmtId="0" fontId="15" fillId="0" borderId="1" xfId="0" applyFont="1" applyBorder="1" applyAlignment="1">
      <alignment horizontal="center"/>
    </xf>
    <xf numFmtId="41" fontId="0" fillId="0" borderId="4" xfId="0" applyNumberFormat="1" applyFill="1" applyBorder="1"/>
    <xf numFmtId="43" fontId="0" fillId="0" borderId="1" xfId="0" applyNumberFormat="1" applyFill="1" applyBorder="1"/>
    <xf numFmtId="0" fontId="4" fillId="0" borderId="0" xfId="0" quotePrefix="1" applyFont="1"/>
    <xf numFmtId="0" fontId="32" fillId="6" borderId="0" xfId="4" applyFont="1" applyFill="1" applyProtection="1"/>
    <xf numFmtId="0" fontId="4" fillId="0" borderId="0" xfId="2"/>
    <xf numFmtId="42" fontId="4" fillId="0" borderId="0" xfId="2" applyNumberFormat="1" applyAlignment="1">
      <alignment horizontal="center"/>
    </xf>
    <xf numFmtId="171" fontId="4" fillId="0" borderId="0" xfId="2" applyNumberFormat="1" applyAlignment="1">
      <alignment horizontal="center"/>
    </xf>
    <xf numFmtId="0" fontId="4" fillId="0" borderId="0" xfId="2" applyAlignment="1">
      <alignment horizontal="center"/>
    </xf>
    <xf numFmtId="44" fontId="4" fillId="0" borderId="0" xfId="5" quotePrefix="1"/>
    <xf numFmtId="0" fontId="7" fillId="0" borderId="2" xfId="2" applyFont="1" applyBorder="1" applyAlignment="1">
      <alignment horizontal="center" vertical="center"/>
    </xf>
    <xf numFmtId="49" fontId="7" fillId="0" borderId="2" xfId="2" applyNumberFormat="1" applyFont="1" applyBorder="1" applyAlignment="1">
      <alignment horizontal="center" vertical="center" wrapText="1"/>
    </xf>
    <xf numFmtId="0" fontId="4" fillId="0" borderId="4" xfId="2" applyFont="1" applyBorder="1"/>
    <xf numFmtId="0" fontId="4" fillId="0" borderId="4" xfId="2" applyFont="1" applyBorder="1" applyAlignment="1">
      <alignment horizontal="center"/>
    </xf>
    <xf numFmtId="3" fontId="4" fillId="0" borderId="37" xfId="2" applyNumberFormat="1" applyFont="1" applyBorder="1" applyAlignment="1">
      <alignment horizontal="center" vertical="center"/>
    </xf>
    <xf numFmtId="0" fontId="4" fillId="0" borderId="1" xfId="2" applyFont="1" applyBorder="1"/>
    <xf numFmtId="0" fontId="4" fillId="0" borderId="1" xfId="2" applyFont="1" applyBorder="1" applyAlignment="1">
      <alignment horizontal="center"/>
    </xf>
    <xf numFmtId="3" fontId="4" fillId="0" borderId="1" xfId="2" applyNumberFormat="1" applyFont="1" applyBorder="1" applyAlignment="1">
      <alignment horizontal="center" vertical="center"/>
    </xf>
    <xf numFmtId="49" fontId="7" fillId="0" borderId="3" xfId="2" applyNumberFormat="1" applyFont="1" applyBorder="1" applyAlignment="1">
      <alignment horizontal="center" vertical="center" wrapText="1"/>
    </xf>
    <xf numFmtId="44" fontId="4" fillId="0" borderId="0" xfId="2" applyNumberFormat="1"/>
    <xf numFmtId="0" fontId="19" fillId="0" borderId="42" xfId="0" applyFont="1" applyFill="1" applyBorder="1" applyAlignment="1" applyProtection="1">
      <alignment vertical="center"/>
    </xf>
    <xf numFmtId="0" fontId="19" fillId="0" borderId="44" xfId="0" applyFont="1" applyFill="1" applyBorder="1" applyAlignment="1" applyProtection="1">
      <alignment vertical="center"/>
    </xf>
    <xf numFmtId="0" fontId="4" fillId="0" borderId="45" xfId="0" applyFont="1" applyFill="1" applyBorder="1" applyAlignment="1"/>
    <xf numFmtId="0" fontId="4" fillId="0" borderId="46" xfId="0" applyFont="1" applyFill="1" applyBorder="1" applyAlignment="1" applyProtection="1"/>
    <xf numFmtId="0" fontId="4" fillId="0" borderId="45" xfId="0" applyFont="1" applyBorder="1" applyProtection="1"/>
    <xf numFmtId="0" fontId="4" fillId="0" borderId="46" xfId="0" applyFont="1" applyBorder="1" applyProtection="1"/>
    <xf numFmtId="0" fontId="4" fillId="0" borderId="45" xfId="0" applyFont="1" applyBorder="1" applyAlignment="1" applyProtection="1">
      <alignment horizontal="left"/>
    </xf>
    <xf numFmtId="0" fontId="4" fillId="0" borderId="46" xfId="0" applyFont="1" applyBorder="1" applyAlignment="1" applyProtection="1">
      <alignment horizontal="left"/>
    </xf>
    <xf numFmtId="0" fontId="4" fillId="0" borderId="47" xfId="0" applyFont="1" applyBorder="1" applyProtection="1"/>
    <xf numFmtId="0" fontId="4" fillId="0" borderId="49" xfId="0" applyFont="1" applyBorder="1" applyProtection="1"/>
    <xf numFmtId="0" fontId="4" fillId="0" borderId="0" xfId="0" applyFont="1" applyFill="1"/>
    <xf numFmtId="41" fontId="0" fillId="0" borderId="0" xfId="0" applyNumberFormat="1" applyFill="1" applyBorder="1"/>
    <xf numFmtId="43" fontId="0" fillId="0" borderId="0" xfId="0" applyNumberFormat="1" applyBorder="1" applyAlignment="1">
      <alignment horizontal="right"/>
    </xf>
    <xf numFmtId="0" fontId="4" fillId="0" borderId="0" xfId="0" applyFont="1" applyFill="1" applyAlignment="1" applyProtection="1">
      <alignment horizontal="center"/>
    </xf>
    <xf numFmtId="0" fontId="4" fillId="0" borderId="45" xfId="0" applyFont="1" applyFill="1" applyBorder="1" applyAlignment="1" applyProtection="1">
      <alignment horizontal="center"/>
    </xf>
    <xf numFmtId="0" fontId="4" fillId="0" borderId="0" xfId="0" applyFont="1" applyFill="1" applyBorder="1" applyAlignment="1" applyProtection="1">
      <alignment horizontal="center"/>
    </xf>
    <xf numFmtId="0" fontId="4" fillId="0" borderId="0" xfId="0" applyFont="1" applyFill="1" applyBorder="1" applyAlignment="1">
      <alignment horizontal="center"/>
    </xf>
    <xf numFmtId="0" fontId="4" fillId="0" borderId="0" xfId="0" applyFont="1" applyFill="1" applyAlignment="1">
      <alignment horizontal="center"/>
    </xf>
    <xf numFmtId="0" fontId="19" fillId="0" borderId="0" xfId="0" applyFont="1" applyFill="1" applyAlignment="1">
      <alignment horizontal="left" vertical="center"/>
    </xf>
    <xf numFmtId="0" fontId="0" fillId="0" borderId="0" xfId="0" applyFill="1" applyBorder="1" applyAlignment="1">
      <alignment horizontal="center"/>
    </xf>
    <xf numFmtId="164" fontId="4" fillId="0" borderId="12" xfId="0" quotePrefix="1" applyNumberFormat="1" applyFont="1" applyFill="1" applyBorder="1" applyAlignment="1" applyProtection="1">
      <alignment horizontal="center"/>
    </xf>
    <xf numFmtId="0" fontId="4" fillId="0" borderId="12" xfId="0" applyNumberFormat="1" applyFont="1" applyFill="1" applyBorder="1" applyAlignment="1" applyProtection="1">
      <alignment horizontal="center"/>
    </xf>
    <xf numFmtId="14" fontId="4" fillId="0" borderId="12" xfId="0" quotePrefix="1" applyNumberFormat="1" applyFont="1" applyFill="1" applyBorder="1" applyAlignment="1" applyProtection="1">
      <alignment horizontal="center"/>
    </xf>
    <xf numFmtId="165" fontId="4" fillId="0" borderId="12" xfId="0" quotePrefix="1" applyNumberFormat="1" applyFont="1" applyFill="1" applyBorder="1" applyAlignment="1" applyProtection="1">
      <alignment horizontal="center"/>
    </xf>
    <xf numFmtId="0" fontId="4" fillId="0" borderId="42" xfId="0" applyFont="1" applyFill="1" applyBorder="1" applyAlignment="1"/>
    <xf numFmtId="0" fontId="4" fillId="0" borderId="44" xfId="0" applyFont="1" applyFill="1" applyBorder="1" applyAlignment="1" applyProtection="1"/>
    <xf numFmtId="0" fontId="0" fillId="0" borderId="44" xfId="0" applyFill="1" applyBorder="1" applyAlignment="1"/>
    <xf numFmtId="0" fontId="4" fillId="4" borderId="42" xfId="0" applyFont="1" applyFill="1" applyBorder="1" applyAlignment="1"/>
    <xf numFmtId="0" fontId="0" fillId="4" borderId="44" xfId="0" applyFill="1" applyBorder="1" applyAlignment="1"/>
    <xf numFmtId="0" fontId="9" fillId="4" borderId="45" xfId="0" applyFont="1" applyFill="1" applyBorder="1" applyAlignment="1"/>
    <xf numFmtId="0" fontId="19" fillId="4" borderId="46" xfId="0" applyFont="1" applyFill="1" applyBorder="1" applyAlignment="1"/>
    <xf numFmtId="0" fontId="19" fillId="4" borderId="45" xfId="0" applyFont="1" applyFill="1" applyBorder="1" applyAlignment="1">
      <alignment vertical="center"/>
    </xf>
    <xf numFmtId="0" fontId="19" fillId="4" borderId="46" xfId="0" applyFont="1" applyFill="1" applyBorder="1" applyAlignment="1">
      <alignment vertical="center"/>
    </xf>
    <xf numFmtId="0" fontId="19" fillId="4" borderId="47" xfId="0" applyFont="1" applyFill="1" applyBorder="1" applyAlignment="1">
      <alignment vertical="center"/>
    </xf>
    <xf numFmtId="0" fontId="19" fillId="4" borderId="49" xfId="0" applyFont="1" applyFill="1" applyBorder="1" applyAlignment="1">
      <alignment vertical="center"/>
    </xf>
    <xf numFmtId="0" fontId="0" fillId="0" borderId="42" xfId="0" applyFill="1" applyBorder="1" applyAlignment="1"/>
    <xf numFmtId="0" fontId="0" fillId="0" borderId="45" xfId="0" applyFill="1" applyBorder="1"/>
    <xf numFmtId="0" fontId="0" fillId="0" borderId="46" xfId="0" applyFill="1" applyBorder="1"/>
    <xf numFmtId="0" fontId="26" fillId="0" borderId="45" xfId="0" applyFont="1" applyFill="1" applyBorder="1" applyAlignment="1" applyProtection="1">
      <alignment horizontal="center" vertical="center"/>
    </xf>
    <xf numFmtId="0" fontId="26" fillId="0" borderId="0" xfId="0" applyFont="1" applyFill="1" applyBorder="1" applyAlignment="1" applyProtection="1">
      <alignment horizontal="center" vertical="center"/>
    </xf>
    <xf numFmtId="0" fontId="26" fillId="0" borderId="46" xfId="0" applyFont="1" applyFill="1" applyBorder="1" applyAlignment="1" applyProtection="1">
      <alignment horizontal="center" vertical="center"/>
    </xf>
    <xf numFmtId="0" fontId="4" fillId="0" borderId="45" xfId="0" applyFont="1" applyBorder="1" applyAlignment="1" applyProtection="1">
      <alignment horizontal="center"/>
    </xf>
    <xf numFmtId="0" fontId="4" fillId="0" borderId="46" xfId="0" applyFont="1" applyBorder="1" applyAlignment="1" applyProtection="1">
      <alignment horizontal="center"/>
    </xf>
    <xf numFmtId="0" fontId="0" fillId="0" borderId="0" xfId="0" applyFill="1" applyBorder="1"/>
    <xf numFmtId="0" fontId="26" fillId="0" borderId="0" xfId="0" applyFont="1" applyFill="1" applyBorder="1" applyAlignment="1" applyProtection="1">
      <alignment vertical="center"/>
    </xf>
    <xf numFmtId="0" fontId="4" fillId="0" borderId="0" xfId="0" applyFont="1" applyFill="1" applyBorder="1" applyAlignment="1" applyProtection="1"/>
    <xf numFmtId="0" fontId="4" fillId="0" borderId="55" xfId="0" applyFont="1" applyBorder="1" applyAlignment="1" applyProtection="1"/>
    <xf numFmtId="0" fontId="4" fillId="0" borderId="56" xfId="0" applyFont="1" applyBorder="1" applyAlignment="1" applyProtection="1"/>
    <xf numFmtId="0" fontId="4" fillId="0" borderId="45" xfId="0" applyFont="1" applyFill="1" applyBorder="1" applyAlignment="1" applyProtection="1"/>
    <xf numFmtId="0" fontId="7" fillId="0" borderId="0" xfId="0" applyFont="1" applyFill="1" applyBorder="1" applyAlignment="1" applyProtection="1">
      <alignment horizontal="center" vertical="center"/>
    </xf>
    <xf numFmtId="0" fontId="4" fillId="0" borderId="0" xfId="0" applyNumberFormat="1" applyFont="1" applyFill="1"/>
    <xf numFmtId="14" fontId="4" fillId="0" borderId="0" xfId="0" applyNumberFormat="1" applyFont="1" applyFill="1"/>
    <xf numFmtId="43" fontId="4" fillId="0" borderId="0" xfId="0" applyNumberFormat="1" applyFont="1" applyFill="1"/>
    <xf numFmtId="0" fontId="26" fillId="0" borderId="0" xfId="0" applyFont="1" applyFill="1" applyBorder="1" applyAlignment="1" applyProtection="1">
      <alignment horizontal="left" vertical="center"/>
    </xf>
    <xf numFmtId="0" fontId="7" fillId="0" borderId="0" xfId="0" applyFont="1" applyFill="1" applyBorder="1" applyAlignment="1" applyProtection="1">
      <alignment horizontal="left" vertical="center"/>
    </xf>
    <xf numFmtId="169" fontId="0" fillId="0" borderId="0" xfId="0" applyNumberFormat="1" applyFill="1"/>
    <xf numFmtId="41" fontId="4" fillId="0" borderId="45" xfId="0" quotePrefix="1" applyNumberFormat="1" applyFont="1" applyFill="1" applyBorder="1" applyAlignment="1" applyProtection="1">
      <alignment horizontal="center"/>
    </xf>
    <xf numFmtId="41" fontId="4" fillId="0" borderId="0" xfId="0" quotePrefix="1" applyNumberFormat="1" applyFont="1" applyFill="1" applyBorder="1" applyAlignment="1" applyProtection="1">
      <alignment horizontal="center"/>
    </xf>
    <xf numFmtId="0" fontId="4" fillId="0" borderId="45" xfId="0" applyFont="1" applyFill="1" applyBorder="1" applyAlignment="1">
      <alignment horizontal="center"/>
    </xf>
    <xf numFmtId="0" fontId="19" fillId="0" borderId="0" xfId="0" applyFont="1" applyFill="1" applyBorder="1" applyAlignment="1">
      <alignment horizontal="left" vertical="center"/>
    </xf>
    <xf numFmtId="0" fontId="33" fillId="0" borderId="45" xfId="4" applyFont="1" applyFill="1" applyBorder="1" applyAlignment="1" applyProtection="1">
      <alignment horizontal="left" vertical="center"/>
    </xf>
    <xf numFmtId="0" fontId="32" fillId="0" borderId="46" xfId="4" applyFont="1" applyFill="1" applyBorder="1" applyAlignment="1" applyProtection="1">
      <alignment horizontal="left" vertical="center"/>
    </xf>
    <xf numFmtId="0" fontId="32" fillId="0" borderId="0" xfId="4" applyFont="1" applyFill="1" applyProtection="1"/>
    <xf numFmtId="0" fontId="33" fillId="0" borderId="0" xfId="4" applyFont="1" applyFill="1" applyBorder="1" applyAlignment="1" applyProtection="1">
      <alignment horizontal="left" vertical="center"/>
    </xf>
    <xf numFmtId="0" fontId="31" fillId="0" borderId="0" xfId="2" applyFont="1" applyFill="1" applyBorder="1" applyAlignment="1">
      <alignment horizontal="left" vertical="center"/>
    </xf>
    <xf numFmtId="0" fontId="15" fillId="0" borderId="0" xfId="2" applyFont="1" applyFill="1"/>
    <xf numFmtId="0" fontId="32" fillId="0" borderId="0" xfId="4" applyFont="1" applyFill="1" applyBorder="1" applyAlignment="1" applyProtection="1">
      <alignment horizontal="left" vertical="center"/>
    </xf>
    <xf numFmtId="0" fontId="34" fillId="0" borderId="0" xfId="4" applyFont="1" applyFill="1" applyBorder="1" applyAlignment="1" applyProtection="1"/>
    <xf numFmtId="0" fontId="32" fillId="0" borderId="0" xfId="4" applyFont="1" applyFill="1" applyBorder="1" applyProtection="1"/>
    <xf numFmtId="0" fontId="36" fillId="0" borderId="0" xfId="4" applyFont="1" applyFill="1" applyBorder="1" applyAlignment="1" applyProtection="1">
      <alignment vertical="top" wrapText="1"/>
    </xf>
    <xf numFmtId="0" fontId="34" fillId="0" borderId="0" xfId="6" applyFont="1" applyFill="1" applyBorder="1" applyAlignment="1" applyProtection="1"/>
    <xf numFmtId="0" fontId="22" fillId="0" borderId="0" xfId="0" quotePrefix="1" applyFont="1" applyFill="1" applyBorder="1" applyAlignment="1" applyProtection="1">
      <alignment horizontal="center"/>
    </xf>
    <xf numFmtId="0" fontId="22" fillId="0" borderId="0" xfId="0" quotePrefix="1" applyFont="1" applyFill="1" applyBorder="1" applyAlignment="1" applyProtection="1">
      <alignment horizontal="center" vertical="top"/>
    </xf>
    <xf numFmtId="0" fontId="8" fillId="0" borderId="48" xfId="0" applyFont="1" applyFill="1" applyBorder="1" applyAlignment="1" applyProtection="1">
      <alignment horizontal="left" vertical="top" wrapText="1"/>
    </xf>
    <xf numFmtId="0" fontId="4" fillId="0" borderId="46" xfId="0" applyFont="1" applyFill="1" applyBorder="1" applyAlignment="1"/>
    <xf numFmtId="0" fontId="4" fillId="0" borderId="47" xfId="0" applyFont="1" applyFill="1" applyBorder="1" applyAlignment="1"/>
    <xf numFmtId="0" fontId="4" fillId="0" borderId="49" xfId="0" applyFont="1" applyFill="1" applyBorder="1" applyAlignment="1"/>
    <xf numFmtId="0" fontId="22" fillId="0" borderId="48" xfId="0" quotePrefix="1" applyFont="1" applyFill="1" applyBorder="1" applyAlignment="1" applyProtection="1">
      <alignment horizontal="center"/>
    </xf>
    <xf numFmtId="0" fontId="4" fillId="0" borderId="15" xfId="0" applyFont="1" applyBorder="1" applyProtection="1"/>
    <xf numFmtId="0" fontId="4" fillId="0" borderId="45" xfId="0" applyFont="1" applyBorder="1" applyAlignment="1" applyProtection="1"/>
    <xf numFmtId="0" fontId="0" fillId="0" borderId="0" xfId="0" applyFill="1" applyBorder="1" applyAlignment="1">
      <alignment horizontal="center"/>
    </xf>
    <xf numFmtId="0" fontId="8" fillId="0" borderId="0" xfId="0" applyFont="1" applyFill="1" applyAlignment="1">
      <alignment vertical="center"/>
    </xf>
    <xf numFmtId="0" fontId="39" fillId="0" borderId="0" xfId="0" applyFont="1" applyFill="1" applyBorder="1" applyAlignment="1">
      <alignment horizontal="center" vertical="center"/>
    </xf>
    <xf numFmtId="0" fontId="0" fillId="0" borderId="0" xfId="0" applyFill="1" applyBorder="1" applyAlignment="1">
      <alignment horizontal="center"/>
    </xf>
    <xf numFmtId="0" fontId="4" fillId="0" borderId="47" xfId="0" applyFont="1" applyBorder="1" applyAlignment="1" applyProtection="1"/>
    <xf numFmtId="0" fontId="26" fillId="0" borderId="49" xfId="0" applyFont="1" applyFill="1" applyBorder="1" applyAlignment="1" applyProtection="1">
      <alignment horizontal="center" vertical="center"/>
    </xf>
    <xf numFmtId="0" fontId="7" fillId="0" borderId="1" xfId="0" applyFont="1" applyBorder="1" applyAlignment="1">
      <alignment horizontal="center"/>
    </xf>
    <xf numFmtId="0" fontId="7" fillId="0" borderId="1" xfId="0" applyFont="1" applyBorder="1" applyAlignment="1">
      <alignment horizontal="center"/>
    </xf>
    <xf numFmtId="167" fontId="0" fillId="0" borderId="0" xfId="0" applyNumberFormat="1" applyAlignment="1">
      <alignment horizontal="center"/>
    </xf>
    <xf numFmtId="0" fontId="0" fillId="0" borderId="1" xfId="0" applyBorder="1" applyAlignment="1">
      <alignment horizontal="center"/>
    </xf>
    <xf numFmtId="41" fontId="0" fillId="0" borderId="0" xfId="0" applyNumberFormat="1" applyBorder="1"/>
    <xf numFmtId="0" fontId="0" fillId="0" borderId="37" xfId="0" applyBorder="1"/>
    <xf numFmtId="0" fontId="7" fillId="10" borderId="2" xfId="0" applyFont="1" applyFill="1" applyBorder="1" applyAlignment="1">
      <alignment horizontal="center"/>
    </xf>
    <xf numFmtId="0" fontId="0" fillId="12" borderId="1" xfId="0" applyFill="1" applyBorder="1" applyAlignment="1">
      <alignment horizontal="center"/>
    </xf>
    <xf numFmtId="0" fontId="0" fillId="12" borderId="1" xfId="0" applyFill="1" applyBorder="1"/>
    <xf numFmtId="2" fontId="0" fillId="0" borderId="1" xfId="0" applyNumberFormat="1" applyBorder="1" applyAlignment="1">
      <alignment horizontal="center"/>
    </xf>
    <xf numFmtId="0" fontId="4" fillId="0" borderId="0" xfId="0" applyFont="1" applyFill="1" applyBorder="1" applyAlignment="1">
      <alignment horizontal="left"/>
    </xf>
    <xf numFmtId="0" fontId="7" fillId="0" borderId="1" xfId="0" applyFont="1" applyBorder="1" applyAlignment="1">
      <alignment horizontal="center"/>
    </xf>
    <xf numFmtId="0" fontId="7" fillId="9" borderId="1" xfId="0" applyFont="1" applyFill="1" applyBorder="1" applyAlignment="1">
      <alignment horizontal="center"/>
    </xf>
    <xf numFmtId="0" fontId="4" fillId="0" borderId="0" xfId="0" applyFont="1" applyFill="1" applyBorder="1" applyAlignment="1">
      <alignment horizontal="center"/>
    </xf>
    <xf numFmtId="0" fontId="0" fillId="8" borderId="4" xfId="0" applyFill="1" applyBorder="1" applyAlignment="1">
      <alignment horizontal="center"/>
    </xf>
    <xf numFmtId="167" fontId="0" fillId="8" borderId="4" xfId="0" applyNumberFormat="1" applyFill="1" applyBorder="1" applyAlignment="1">
      <alignment horizontal="center"/>
    </xf>
    <xf numFmtId="0" fontId="0" fillId="8" borderId="1" xfId="0" applyFill="1" applyBorder="1" applyAlignment="1">
      <alignment horizontal="center"/>
    </xf>
    <xf numFmtId="167" fontId="0" fillId="8" borderId="1" xfId="0" applyNumberFormat="1" applyFill="1" applyBorder="1" applyAlignment="1">
      <alignment horizontal="center"/>
    </xf>
    <xf numFmtId="14" fontId="0" fillId="8" borderId="1" xfId="0" applyNumberFormat="1" applyFill="1" applyBorder="1" applyAlignment="1">
      <alignment horizontal="center"/>
    </xf>
    <xf numFmtId="43" fontId="0" fillId="8" borderId="4" xfId="0" applyNumberFormat="1" applyFill="1" applyBorder="1"/>
    <xf numFmtId="43" fontId="0" fillId="0" borderId="4" xfId="0" applyNumberFormat="1" applyBorder="1" applyAlignment="1">
      <alignment horizontal="center"/>
    </xf>
    <xf numFmtId="43" fontId="0" fillId="0" borderId="1" xfId="0" applyNumberFormat="1" applyBorder="1" applyAlignment="1">
      <alignment horizontal="center"/>
    </xf>
    <xf numFmtId="37" fontId="0" fillId="0" borderId="1" xfId="0" applyNumberFormat="1" applyBorder="1" applyAlignment="1">
      <alignment horizontal="center"/>
    </xf>
    <xf numFmtId="0" fontId="0" fillId="0" borderId="0" xfId="0" quotePrefix="1"/>
    <xf numFmtId="0" fontId="40" fillId="0" borderId="0" xfId="0" quotePrefix="1" applyFont="1"/>
    <xf numFmtId="43" fontId="4" fillId="0" borderId="0" xfId="0" quotePrefix="1" applyNumberFormat="1" applyFont="1" applyBorder="1"/>
    <xf numFmtId="0" fontId="15" fillId="0" borderId="0" xfId="0" applyFont="1" applyBorder="1" applyAlignment="1" applyProtection="1">
      <alignment horizontal="left" vertical="center"/>
    </xf>
    <xf numFmtId="0" fontId="15" fillId="0" borderId="0" xfId="0" applyFont="1" applyBorder="1" applyAlignment="1" applyProtection="1">
      <alignment horizontal="center" vertical="center"/>
    </xf>
    <xf numFmtId="0" fontId="15" fillId="0" borderId="0" xfId="0" applyFont="1" applyBorder="1" applyAlignment="1" applyProtection="1">
      <alignment horizontal="left" vertical="center" wrapText="1"/>
    </xf>
    <xf numFmtId="0" fontId="4" fillId="0" borderId="0" xfId="0" applyFont="1" applyBorder="1"/>
    <xf numFmtId="0" fontId="7" fillId="0" borderId="5" xfId="0" applyFont="1" applyBorder="1" applyAlignment="1">
      <alignment horizontal="center"/>
    </xf>
    <xf numFmtId="0" fontId="4" fillId="0" borderId="14" xfId="0" applyFont="1" applyFill="1" applyBorder="1" applyAlignment="1">
      <alignment horizontal="left"/>
    </xf>
    <xf numFmtId="0" fontId="0" fillId="0" borderId="12" xfId="0" applyBorder="1"/>
    <xf numFmtId="0" fontId="7" fillId="9" borderId="3" xfId="0" applyFont="1" applyFill="1" applyBorder="1" applyAlignment="1">
      <alignment horizontal="center"/>
    </xf>
    <xf numFmtId="0" fontId="7" fillId="9" borderId="13" xfId="0" applyFont="1" applyFill="1" applyBorder="1" applyAlignment="1">
      <alignment horizontal="center"/>
    </xf>
    <xf numFmtId="0" fontId="0" fillId="9" borderId="12" xfId="0" applyFill="1" applyBorder="1"/>
    <xf numFmtId="0" fontId="0" fillId="9" borderId="14" xfId="0" applyFill="1" applyBorder="1"/>
    <xf numFmtId="41" fontId="0" fillId="0" borderId="0" xfId="0" applyNumberFormat="1"/>
    <xf numFmtId="0" fontId="7" fillId="0" borderId="1" xfId="0" applyFont="1" applyBorder="1" applyAlignment="1">
      <alignment horizontal="center"/>
    </xf>
    <xf numFmtId="43" fontId="0" fillId="0" borderId="0" xfId="0" applyNumberFormat="1" applyBorder="1" applyAlignment="1">
      <alignment horizontal="center"/>
    </xf>
    <xf numFmtId="1" fontId="4" fillId="0" borderId="1" xfId="0" quotePrefix="1" applyNumberFormat="1" applyFont="1" applyBorder="1" applyAlignment="1">
      <alignment horizontal="left"/>
    </xf>
    <xf numFmtId="0" fontId="4" fillId="0" borderId="13" xfId="0" applyFont="1" applyBorder="1" applyAlignment="1">
      <alignment horizontal="left"/>
    </xf>
    <xf numFmtId="0" fontId="4" fillId="0" borderId="13" xfId="0" quotePrefix="1" applyFont="1" applyBorder="1" applyAlignment="1">
      <alignment horizontal="left"/>
    </xf>
    <xf numFmtId="0" fontId="0" fillId="0" borderId="14" xfId="0" applyBorder="1"/>
    <xf numFmtId="41" fontId="4" fillId="0" borderId="1" xfId="0" quotePrefix="1" applyNumberFormat="1" applyFont="1" applyBorder="1"/>
    <xf numFmtId="41" fontId="0" fillId="0" borderId="1" xfId="0" applyNumberFormat="1" applyBorder="1"/>
    <xf numFmtId="0" fontId="4" fillId="0" borderId="0" xfId="0" applyFont="1" applyFill="1" applyAlignment="1">
      <alignment horizontal="center"/>
    </xf>
    <xf numFmtId="0" fontId="0" fillId="0" borderId="0" xfId="0" applyFill="1" applyBorder="1"/>
    <xf numFmtId="0" fontId="7" fillId="0" borderId="1" xfId="0" applyFont="1" applyBorder="1" applyAlignment="1">
      <alignment horizontal="center"/>
    </xf>
    <xf numFmtId="0" fontId="7" fillId="9" borderId="1" xfId="0" applyFont="1" applyFill="1" applyBorder="1" applyAlignment="1">
      <alignment horizontal="center"/>
    </xf>
    <xf numFmtId="0" fontId="4" fillId="0" borderId="0" xfId="0" applyFont="1" applyFill="1" applyBorder="1" applyAlignment="1">
      <alignment horizontal="center"/>
    </xf>
    <xf numFmtId="0" fontId="0" fillId="0" borderId="0" xfId="0" applyNumberFormat="1" applyBorder="1" applyAlignment="1">
      <alignment horizontal="left"/>
    </xf>
    <xf numFmtId="0" fontId="0" fillId="0" borderId="0" xfId="0" applyNumberFormat="1" applyBorder="1"/>
    <xf numFmtId="0" fontId="15" fillId="0" borderId="0" xfId="0" applyNumberFormat="1" applyFont="1" applyBorder="1" applyAlignment="1" applyProtection="1">
      <alignment horizontal="center" vertical="center"/>
    </xf>
    <xf numFmtId="0" fontId="15" fillId="0" borderId="0" xfId="0" applyNumberFormat="1" applyFont="1" applyBorder="1" applyAlignment="1" applyProtection="1">
      <alignment horizontal="left" vertical="center"/>
    </xf>
    <xf numFmtId="0" fontId="15" fillId="0" borderId="0" xfId="0" applyNumberFormat="1" applyFont="1" applyBorder="1" applyAlignment="1" applyProtection="1">
      <alignment horizontal="left" vertical="center" wrapText="1"/>
    </xf>
    <xf numFmtId="0" fontId="4" fillId="0" borderId="7" xfId="0" applyFont="1" applyBorder="1" applyAlignment="1" applyProtection="1">
      <alignment vertical="top"/>
    </xf>
    <xf numFmtId="0" fontId="15" fillId="0" borderId="67" xfId="0" applyFont="1" applyBorder="1" applyAlignment="1" applyProtection="1">
      <alignment horizontal="center" vertical="center"/>
    </xf>
    <xf numFmtId="0" fontId="15" fillId="0" borderId="67" xfId="0" applyFont="1" applyBorder="1" applyAlignment="1" applyProtection="1">
      <alignment horizontal="left" vertical="center"/>
    </xf>
    <xf numFmtId="0" fontId="15" fillId="0" borderId="67" xfId="0" applyFont="1" applyBorder="1" applyAlignment="1" applyProtection="1">
      <alignment horizontal="left" vertical="center" wrapText="1"/>
    </xf>
    <xf numFmtId="0" fontId="15" fillId="0" borderId="92" xfId="0" applyNumberFormat="1" applyFont="1" applyBorder="1" applyAlignment="1" applyProtection="1">
      <alignment horizontal="center" vertical="center"/>
    </xf>
    <xf numFmtId="0" fontId="15" fillId="0" borderId="92" xfId="0" applyNumberFormat="1" applyFont="1" applyBorder="1" applyAlignment="1" applyProtection="1">
      <alignment horizontal="left" vertical="center"/>
    </xf>
    <xf numFmtId="0" fontId="15" fillId="0" borderId="92" xfId="0" applyNumberFormat="1" applyFont="1" applyBorder="1" applyAlignment="1" applyProtection="1">
      <alignment horizontal="left" vertical="center" wrapText="1"/>
    </xf>
    <xf numFmtId="0" fontId="4" fillId="0" borderId="68" xfId="0" applyFont="1" applyBorder="1" applyAlignment="1" applyProtection="1">
      <alignment vertical="top"/>
    </xf>
    <xf numFmtId="0" fontId="4" fillId="0" borderId="69" xfId="0" applyFont="1" applyBorder="1"/>
    <xf numFmtId="0" fontId="42" fillId="0" borderId="92" xfId="0" applyNumberFormat="1" applyFont="1" applyBorder="1" applyAlignment="1" applyProtection="1">
      <alignment horizontal="left" vertical="top"/>
    </xf>
    <xf numFmtId="0" fontId="0" fillId="0" borderId="7" xfId="0" applyBorder="1"/>
    <xf numFmtId="0" fontId="4" fillId="4" borderId="45" xfId="0" applyFont="1" applyFill="1" applyBorder="1" applyProtection="1"/>
    <xf numFmtId="0" fontId="4" fillId="4" borderId="45" xfId="0" applyFont="1" applyFill="1" applyBorder="1" applyAlignment="1" applyProtection="1"/>
    <xf numFmtId="0" fontId="4" fillId="4" borderId="46" xfId="0" applyFont="1" applyFill="1" applyBorder="1" applyProtection="1"/>
    <xf numFmtId="0" fontId="4" fillId="4" borderId="46" xfId="0" applyFont="1" applyFill="1" applyBorder="1" applyAlignment="1" applyProtection="1"/>
    <xf numFmtId="0" fontId="4" fillId="4" borderId="45" xfId="0" applyFont="1" applyFill="1" applyBorder="1" applyAlignment="1" applyProtection="1">
      <alignment horizontal="left"/>
    </xf>
    <xf numFmtId="0" fontId="4" fillId="4" borderId="45" xfId="0" applyFont="1" applyFill="1" applyBorder="1" applyAlignment="1" applyProtection="1">
      <alignment horizontal="center"/>
    </xf>
    <xf numFmtId="0" fontId="14" fillId="4" borderId="45" xfId="0" applyFont="1" applyFill="1" applyBorder="1" applyAlignment="1" applyProtection="1">
      <alignment vertical="center"/>
    </xf>
    <xf numFmtId="0" fontId="4" fillId="4" borderId="47" xfId="0" applyFont="1" applyFill="1" applyBorder="1" applyProtection="1"/>
    <xf numFmtId="0" fontId="4" fillId="4" borderId="46" xfId="0" applyFont="1" applyFill="1" applyBorder="1" applyAlignment="1" applyProtection="1">
      <alignment horizontal="left"/>
    </xf>
    <xf numFmtId="0" fontId="4" fillId="4" borderId="46" xfId="0" applyFont="1" applyFill="1" applyBorder="1" applyAlignment="1" applyProtection="1">
      <alignment horizontal="center"/>
    </xf>
    <xf numFmtId="0" fontId="14" fillId="4" borderId="46" xfId="0" applyFont="1" applyFill="1" applyBorder="1" applyAlignment="1" applyProtection="1">
      <alignment vertical="center"/>
    </xf>
    <xf numFmtId="0" fontId="4" fillId="4" borderId="49" xfId="0" applyFont="1" applyFill="1" applyBorder="1" applyProtection="1"/>
    <xf numFmtId="0" fontId="14" fillId="4" borderId="45" xfId="0" applyFont="1" applyFill="1" applyBorder="1" applyAlignment="1" applyProtection="1">
      <alignment horizontal="center" vertical="center"/>
    </xf>
    <xf numFmtId="0" fontId="14" fillId="4" borderId="46" xfId="0" applyFont="1" applyFill="1" applyBorder="1" applyAlignment="1" applyProtection="1">
      <alignment horizontal="center" vertical="center"/>
    </xf>
    <xf numFmtId="0" fontId="32" fillId="6" borderId="68" xfId="4" applyFont="1" applyFill="1" applyBorder="1" applyProtection="1"/>
    <xf numFmtId="0" fontId="36" fillId="0" borderId="70" xfId="4" applyFont="1" applyFill="1" applyBorder="1" applyAlignment="1" applyProtection="1">
      <alignment horizontal="left" vertical="center" wrapText="1"/>
    </xf>
    <xf numFmtId="0" fontId="34" fillId="4" borderId="45" xfId="4" applyFont="1" applyFill="1" applyBorder="1" applyAlignment="1" applyProtection="1">
      <alignment horizontal="left" vertical="center"/>
    </xf>
    <xf numFmtId="0" fontId="34" fillId="4" borderId="45" xfId="4" applyFont="1" applyFill="1" applyBorder="1" applyAlignment="1" applyProtection="1">
      <alignment horizontal="center"/>
    </xf>
    <xf numFmtId="0" fontId="36" fillId="4" borderId="45" xfId="4" applyFont="1" applyFill="1" applyBorder="1" applyAlignment="1" applyProtection="1">
      <alignment vertical="top" wrapText="1"/>
    </xf>
    <xf numFmtId="0" fontId="33" fillId="4" borderId="45" xfId="4" applyFont="1" applyFill="1" applyBorder="1" applyAlignment="1" applyProtection="1">
      <alignment horizontal="left" vertical="center"/>
    </xf>
    <xf numFmtId="0" fontId="32" fillId="4" borderId="45" xfId="4" applyFont="1" applyFill="1" applyBorder="1" applyProtection="1"/>
    <xf numFmtId="0" fontId="4" fillId="4" borderId="45" xfId="2" applyFont="1" applyFill="1" applyBorder="1" applyAlignment="1" applyProtection="1">
      <alignment horizontal="left"/>
    </xf>
    <xf numFmtId="0" fontId="4" fillId="4" borderId="47" xfId="2" applyFont="1" applyFill="1" applyBorder="1" applyProtection="1"/>
    <xf numFmtId="0" fontId="32" fillId="4" borderId="46" xfId="4" applyFont="1" applyFill="1" applyBorder="1" applyAlignment="1" applyProtection="1">
      <alignment horizontal="left" vertical="center"/>
    </xf>
    <xf numFmtId="0" fontId="32" fillId="4" borderId="46" xfId="4" applyFont="1" applyFill="1" applyBorder="1" applyProtection="1"/>
    <xf numFmtId="0" fontId="36" fillId="4" borderId="46" xfId="4" applyFont="1" applyFill="1" applyBorder="1" applyAlignment="1" applyProtection="1">
      <alignment vertical="top" wrapText="1"/>
    </xf>
    <xf numFmtId="0" fontId="32" fillId="4" borderId="49" xfId="4" applyFont="1" applyFill="1" applyBorder="1" applyProtection="1"/>
    <xf numFmtId="0" fontId="4" fillId="12" borderId="1" xfId="0" applyFont="1" applyFill="1" applyBorder="1" applyAlignment="1">
      <alignment horizontal="center"/>
    </xf>
    <xf numFmtId="0" fontId="7" fillId="9" borderId="1" xfId="0" applyFont="1" applyFill="1" applyBorder="1" applyAlignment="1">
      <alignment horizontal="center"/>
    </xf>
    <xf numFmtId="0" fontId="7" fillId="0" borderId="1" xfId="0" applyFont="1" applyBorder="1" applyAlignment="1">
      <alignment horizontal="center"/>
    </xf>
    <xf numFmtId="0" fontId="7" fillId="0" borderId="2" xfId="2" applyFont="1" applyBorder="1" applyAlignment="1">
      <alignment horizontal="center"/>
    </xf>
    <xf numFmtId="0" fontId="4" fillId="0" borderId="1" xfId="2" applyBorder="1"/>
    <xf numFmtId="165" fontId="4" fillId="0" borderId="4" xfId="2" applyNumberFormat="1" applyBorder="1" applyAlignment="1">
      <alignment horizontal="center"/>
    </xf>
    <xf numFmtId="43" fontId="4" fillId="0" borderId="4" xfId="2" applyNumberFormat="1" applyBorder="1"/>
    <xf numFmtId="43" fontId="4" fillId="0" borderId="1" xfId="2" applyNumberFormat="1" applyBorder="1"/>
    <xf numFmtId="165" fontId="4" fillId="0" borderId="1" xfId="2" applyNumberFormat="1" applyBorder="1" applyAlignment="1">
      <alignment horizontal="center"/>
    </xf>
    <xf numFmtId="167" fontId="4" fillId="0" borderId="4" xfId="2" applyNumberFormat="1" applyBorder="1" applyAlignment="1">
      <alignment horizontal="center"/>
    </xf>
    <xf numFmtId="43" fontId="4" fillId="0" borderId="4" xfId="2" applyNumberFormat="1" applyFill="1" applyBorder="1"/>
    <xf numFmtId="0" fontId="24" fillId="0" borderId="0" xfId="2" quotePrefix="1" applyFont="1"/>
    <xf numFmtId="0" fontId="4" fillId="0" borderId="0" xfId="2" applyFont="1" applyFill="1" applyBorder="1"/>
    <xf numFmtId="0" fontId="0" fillId="0" borderId="0" xfId="0" applyFill="1" applyBorder="1" applyAlignment="1">
      <alignment horizontal="center"/>
    </xf>
    <xf numFmtId="37" fontId="4" fillId="0" borderId="0" xfId="2" applyNumberFormat="1"/>
    <xf numFmtId="41" fontId="4" fillId="0" borderId="0" xfId="2" applyNumberFormat="1"/>
    <xf numFmtId="0" fontId="4" fillId="0" borderId="0" xfId="2" applyAlignment="1">
      <alignment horizontal="left" indent="1"/>
    </xf>
    <xf numFmtId="42" fontId="4" fillId="0" borderId="0" xfId="2" applyNumberFormat="1"/>
    <xf numFmtId="0" fontId="4" fillId="0" borderId="0" xfId="2" applyAlignment="1"/>
    <xf numFmtId="0" fontId="4" fillId="0" borderId="0" xfId="2" applyNumberFormat="1" applyAlignment="1">
      <alignment horizontal="center"/>
    </xf>
    <xf numFmtId="38" fontId="4" fillId="0" borderId="0" xfId="2" applyNumberFormat="1"/>
    <xf numFmtId="43" fontId="4" fillId="0" borderId="0" xfId="2" applyNumberFormat="1" applyBorder="1"/>
    <xf numFmtId="165" fontId="0" fillId="0" borderId="0" xfId="3" applyNumberFormat="1" applyFont="1" applyBorder="1" applyAlignment="1">
      <alignment horizontal="center"/>
    </xf>
    <xf numFmtId="43" fontId="4" fillId="0" borderId="0" xfId="2" quotePrefix="1" applyNumberFormat="1" applyBorder="1"/>
    <xf numFmtId="0" fontId="4" fillId="0" borderId="0" xfId="2" applyAlignment="1">
      <alignment horizontal="left"/>
    </xf>
    <xf numFmtId="0" fontId="4" fillId="0" borderId="0" xfId="0" applyFont="1" applyBorder="1" applyAlignment="1">
      <alignment horizontal="left" indent="1"/>
    </xf>
    <xf numFmtId="0" fontId="4" fillId="0" borderId="0" xfId="0" applyFont="1" applyFill="1" applyBorder="1" applyAlignment="1">
      <alignment horizontal="left" indent="1"/>
    </xf>
    <xf numFmtId="0" fontId="7" fillId="0" borderId="0" xfId="0" applyFont="1" applyBorder="1" applyAlignment="1">
      <alignment horizontal="center"/>
    </xf>
    <xf numFmtId="1" fontId="7" fillId="0" borderId="0" xfId="0" applyNumberFormat="1" applyFont="1" applyBorder="1" applyAlignment="1">
      <alignment horizontal="center" vertical="center"/>
    </xf>
    <xf numFmtId="167" fontId="4" fillId="0" borderId="0" xfId="0" applyNumberFormat="1" applyFont="1" applyBorder="1" applyAlignment="1">
      <alignment horizontal="left" vertical="center" indent="1"/>
    </xf>
    <xf numFmtId="165" fontId="0" fillId="0" borderId="0" xfId="7" applyNumberFormat="1" applyFont="1" applyBorder="1" applyAlignment="1">
      <alignment horizontal="center"/>
    </xf>
    <xf numFmtId="43" fontId="4" fillId="0" borderId="0" xfId="7" applyNumberFormat="1" applyFont="1" applyBorder="1"/>
    <xf numFmtId="0" fontId="4" fillId="0" borderId="0" xfId="2" quotePrefix="1"/>
    <xf numFmtId="0" fontId="4" fillId="0" borderId="0" xfId="2" applyAlignment="1">
      <alignment horizontal="center"/>
    </xf>
    <xf numFmtId="0" fontId="4" fillId="0" borderId="0" xfId="2" applyAlignment="1">
      <alignment horizontal="center"/>
    </xf>
    <xf numFmtId="0" fontId="4" fillId="0" borderId="0" xfId="2" applyNumberFormat="1" applyAlignment="1">
      <alignment horizontal="center"/>
    </xf>
    <xf numFmtId="43" fontId="4" fillId="0" borderId="0" xfId="2" applyNumberFormat="1" applyAlignment="1">
      <alignment horizontal="center"/>
    </xf>
    <xf numFmtId="9" fontId="4" fillId="0" borderId="0" xfId="2" applyNumberFormat="1" applyAlignment="1">
      <alignment horizontal="center"/>
    </xf>
    <xf numFmtId="0" fontId="4" fillId="0" borderId="11" xfId="2" applyBorder="1" applyAlignment="1">
      <alignment horizontal="center"/>
    </xf>
    <xf numFmtId="165" fontId="4" fillId="0" borderId="0" xfId="2" applyNumberFormat="1" applyAlignment="1">
      <alignment horizontal="center"/>
    </xf>
    <xf numFmtId="43" fontId="4" fillId="0" borderId="0" xfId="2" quotePrefix="1" applyNumberFormat="1" applyAlignment="1">
      <alignment horizontal="left"/>
    </xf>
    <xf numFmtId="0" fontId="4" fillId="0" borderId="0" xfId="0" applyFont="1" applyFill="1" applyBorder="1" applyAlignment="1">
      <alignment horizontal="center"/>
    </xf>
    <xf numFmtId="0" fontId="0" fillId="0" borderId="0" xfId="0" applyFill="1" applyBorder="1"/>
    <xf numFmtId="44" fontId="0" fillId="0" borderId="1" xfId="0" applyNumberFormat="1" applyBorder="1"/>
    <xf numFmtId="44" fontId="4" fillId="14" borderId="1" xfId="0" applyNumberFormat="1" applyFont="1" applyFill="1" applyBorder="1" applyAlignment="1">
      <alignment horizontal="center"/>
    </xf>
    <xf numFmtId="0" fontId="4" fillId="14" borderId="1" xfId="0" applyFont="1" applyFill="1" applyBorder="1" applyAlignment="1">
      <alignment horizontal="center"/>
    </xf>
    <xf numFmtId="0" fontId="4" fillId="14" borderId="1" xfId="2" quotePrefix="1" applyFill="1" applyBorder="1" applyAlignment="1">
      <alignment horizontal="center"/>
    </xf>
    <xf numFmtId="0" fontId="7" fillId="14" borderId="2" xfId="0" applyFont="1" applyFill="1" applyBorder="1" applyAlignment="1">
      <alignment horizontal="center"/>
    </xf>
    <xf numFmtId="44" fontId="0" fillId="0" borderId="1" xfId="0" applyNumberFormat="1" applyBorder="1" applyAlignment="1">
      <alignment horizontal="center"/>
    </xf>
    <xf numFmtId="0" fontId="0" fillId="0" borderId="0" xfId="0" applyNumberFormat="1" applyBorder="1" applyAlignment="1">
      <alignment horizontal="center"/>
    </xf>
    <xf numFmtId="0" fontId="0" fillId="0" borderId="0" xfId="0" applyNumberFormat="1"/>
    <xf numFmtId="0" fontId="4" fillId="0" borderId="0" xfId="2" applyNumberFormat="1"/>
    <xf numFmtId="0" fontId="4" fillId="0" borderId="0" xfId="0" applyNumberFormat="1" applyFont="1" applyBorder="1"/>
    <xf numFmtId="0" fontId="0" fillId="0" borderId="45" xfId="0" applyFill="1" applyBorder="1" applyAlignment="1"/>
    <xf numFmtId="0" fontId="0" fillId="0" borderId="46" xfId="0" applyFill="1" applyBorder="1" applyAlignment="1"/>
    <xf numFmtId="0" fontId="4" fillId="4" borderId="43" xfId="0" applyFont="1" applyFill="1" applyBorder="1" applyAlignment="1"/>
    <xf numFmtId="0" fontId="9" fillId="4" borderId="0" xfId="0" applyFont="1" applyFill="1" applyBorder="1" applyAlignment="1"/>
    <xf numFmtId="0" fontId="19" fillId="4" borderId="0" xfId="0" applyFont="1" applyFill="1" applyBorder="1" applyAlignment="1">
      <alignment vertical="center"/>
    </xf>
    <xf numFmtId="0" fontId="19" fillId="4" borderId="48" xfId="0" applyFont="1" applyFill="1" applyBorder="1" applyAlignment="1">
      <alignment vertical="center"/>
    </xf>
    <xf numFmtId="0" fontId="0" fillId="0" borderId="43" xfId="0" applyFill="1" applyBorder="1" applyAlignment="1"/>
    <xf numFmtId="0" fontId="4" fillId="0" borderId="48" xfId="0" applyFont="1" applyBorder="1" applyProtection="1"/>
    <xf numFmtId="0" fontId="7" fillId="15" borderId="3" xfId="0" applyFont="1" applyFill="1" applyBorder="1" applyAlignment="1">
      <alignment horizontal="center"/>
    </xf>
    <xf numFmtId="0" fontId="7" fillId="15" borderId="1" xfId="0" applyFont="1" applyFill="1" applyBorder="1" applyAlignment="1">
      <alignment horizontal="center"/>
    </xf>
    <xf numFmtId="0" fontId="7" fillId="15" borderId="13" xfId="0" applyFont="1" applyFill="1" applyBorder="1" applyAlignment="1">
      <alignment horizontal="center"/>
    </xf>
    <xf numFmtId="0" fontId="0" fillId="15" borderId="12" xfId="0" applyFill="1" applyBorder="1"/>
    <xf numFmtId="0" fontId="0" fillId="15" borderId="14" xfId="0" applyFill="1" applyBorder="1"/>
    <xf numFmtId="0" fontId="7" fillId="0" borderId="1" xfId="0" applyFont="1" applyBorder="1" applyAlignment="1">
      <alignment horizontal="center"/>
    </xf>
    <xf numFmtId="0" fontId="0" fillId="0" borderId="14" xfId="0" applyBorder="1"/>
    <xf numFmtId="0" fontId="0" fillId="0" borderId="12" xfId="0" applyBorder="1"/>
    <xf numFmtId="0" fontId="7" fillId="15" borderId="13" xfId="0" applyFont="1" applyFill="1" applyBorder="1" applyAlignment="1">
      <alignment horizontal="center"/>
    </xf>
    <xf numFmtId="0" fontId="7" fillId="15" borderId="1" xfId="0" applyFont="1" applyFill="1" applyBorder="1" applyAlignment="1">
      <alignment horizontal="center"/>
    </xf>
    <xf numFmtId="0" fontId="7" fillId="0" borderId="1" xfId="0" applyFont="1" applyBorder="1" applyAlignment="1">
      <alignment horizontal="center"/>
    </xf>
    <xf numFmtId="0" fontId="4" fillId="0" borderId="0" xfId="0" applyFont="1" applyFill="1" applyBorder="1" applyAlignment="1">
      <alignment horizontal="left" indent="1"/>
    </xf>
    <xf numFmtId="14" fontId="0" fillId="0" borderId="0" xfId="0" applyNumberFormat="1" applyFill="1"/>
    <xf numFmtId="49" fontId="4" fillId="0" borderId="0" xfId="2" applyNumberFormat="1" applyAlignment="1">
      <alignment horizontal="center"/>
    </xf>
    <xf numFmtId="10" fontId="4" fillId="0" borderId="0" xfId="2" applyNumberFormat="1"/>
    <xf numFmtId="168" fontId="0" fillId="0" borderId="4" xfId="0" applyNumberFormat="1" applyFill="1" applyBorder="1" applyAlignment="1">
      <alignment horizontal="center"/>
    </xf>
    <xf numFmtId="168" fontId="4" fillId="0" borderId="1" xfId="0" quotePrefix="1" applyNumberFormat="1" applyFont="1" applyBorder="1" applyAlignment="1">
      <alignment horizontal="center"/>
    </xf>
    <xf numFmtId="0" fontId="0" fillId="0" borderId="0" xfId="0" applyFill="1" applyBorder="1"/>
    <xf numFmtId="42" fontId="0" fillId="0" borderId="0" xfId="1" applyNumberFormat="1" applyFont="1" applyBorder="1" applyAlignment="1" applyProtection="1">
      <alignment horizontal="center"/>
      <protection locked="0"/>
    </xf>
    <xf numFmtId="0" fontId="4" fillId="0" borderId="0" xfId="1" quotePrefix="1" applyNumberFormat="1" applyFont="1" applyBorder="1" applyAlignment="1" applyProtection="1">
      <alignment horizontal="left"/>
      <protection locked="0"/>
    </xf>
    <xf numFmtId="0" fontId="4" fillId="0" borderId="0" xfId="2" applyAlignment="1">
      <alignment horizontal="center"/>
    </xf>
    <xf numFmtId="0" fontId="0" fillId="0" borderId="0" xfId="0" applyFill="1" applyBorder="1" applyAlignment="1">
      <alignment horizontal="center"/>
    </xf>
    <xf numFmtId="49" fontId="4" fillId="0" borderId="0" xfId="0" quotePrefix="1" applyNumberFormat="1" applyFont="1" applyFill="1" applyBorder="1" applyAlignment="1">
      <alignment horizontal="left"/>
    </xf>
    <xf numFmtId="49" fontId="4" fillId="0" borderId="0" xfId="0" applyNumberFormat="1" applyFont="1" applyBorder="1" applyAlignment="1">
      <alignment horizontal="left"/>
    </xf>
    <xf numFmtId="49" fontId="4" fillId="0" borderId="0" xfId="0" quotePrefix="1" applyNumberFormat="1" applyFont="1" applyFill="1" applyBorder="1" applyAlignment="1">
      <alignment horizontal="left" indent="1"/>
    </xf>
    <xf numFmtId="49" fontId="7" fillId="0" borderId="0" xfId="0" applyNumberFormat="1" applyFont="1" applyBorder="1" applyAlignment="1">
      <alignment horizontal="left"/>
    </xf>
    <xf numFmtId="0" fontId="4" fillId="0" borderId="0" xfId="2" applyAlignment="1">
      <alignment horizontal="center"/>
    </xf>
    <xf numFmtId="0" fontId="4" fillId="0" borderId="0" xfId="2" applyAlignment="1">
      <alignment horizontal="left" indent="2"/>
    </xf>
    <xf numFmtId="1" fontId="4" fillId="0" borderId="0" xfId="2" applyNumberFormat="1" applyAlignment="1">
      <alignment horizontal="center"/>
    </xf>
    <xf numFmtId="0" fontId="9" fillId="16" borderId="122" xfId="0" applyFont="1" applyFill="1" applyBorder="1" applyAlignment="1">
      <alignment horizontal="left" vertical="center"/>
    </xf>
    <xf numFmtId="0" fontId="7" fillId="16" borderId="122" xfId="0" applyFont="1" applyFill="1" applyBorder="1" applyAlignment="1"/>
    <xf numFmtId="0" fontId="4" fillId="0" borderId="7" xfId="0" applyFont="1" applyFill="1" applyBorder="1" applyAlignment="1">
      <alignment horizontal="left" indent="1"/>
    </xf>
    <xf numFmtId="3" fontId="4" fillId="0" borderId="22" xfId="0" applyNumberFormat="1" applyFont="1" applyFill="1" applyBorder="1" applyAlignment="1">
      <alignment horizontal="center" vertical="center"/>
    </xf>
    <xf numFmtId="3" fontId="4" fillId="0" borderId="0" xfId="2" applyNumberFormat="1"/>
    <xf numFmtId="0" fontId="0" fillId="0" borderId="5" xfId="0" applyBorder="1" applyAlignment="1">
      <alignment horizontal="center"/>
    </xf>
    <xf numFmtId="43" fontId="4" fillId="0" borderId="0" xfId="2" applyNumberFormat="1"/>
    <xf numFmtId="0" fontId="4" fillId="0" borderId="0" xfId="0" applyFont="1" applyFill="1" applyBorder="1" applyAlignment="1">
      <alignment horizontal="center"/>
    </xf>
    <xf numFmtId="0" fontId="0" fillId="0" borderId="0" xfId="0"/>
    <xf numFmtId="0" fontId="0" fillId="0" borderId="0" xfId="0" applyFill="1" applyBorder="1" applyAlignment="1">
      <alignment horizontal="left"/>
    </xf>
    <xf numFmtId="0" fontId="8" fillId="0" borderId="46" xfId="0" applyFont="1" applyFill="1" applyBorder="1" applyAlignment="1"/>
    <xf numFmtId="0" fontId="4" fillId="0" borderId="0" xfId="2" applyAlignment="1">
      <alignment horizontal="center" vertical="center"/>
    </xf>
    <xf numFmtId="0" fontId="7" fillId="9" borderId="122" xfId="0" applyFont="1" applyFill="1" applyBorder="1" applyAlignment="1"/>
    <xf numFmtId="167" fontId="4" fillId="0" borderId="0" xfId="2" applyNumberFormat="1"/>
    <xf numFmtId="41" fontId="4" fillId="0" borderId="0" xfId="0" quotePrefix="1" applyNumberFormat="1" applyFont="1" applyFill="1" applyBorder="1" applyAlignment="1">
      <alignment horizontal="left" indent="1"/>
    </xf>
    <xf numFmtId="172" fontId="4" fillId="0" borderId="0" xfId="0" quotePrefix="1" applyNumberFormat="1" applyFont="1" applyFill="1" applyBorder="1" applyAlignment="1">
      <alignment horizontal="left" indent="1"/>
    </xf>
    <xf numFmtId="3" fontId="4" fillId="0" borderId="0" xfId="2" applyNumberFormat="1" applyAlignment="1">
      <alignment horizontal="center"/>
    </xf>
    <xf numFmtId="41" fontId="7" fillId="0" borderId="0" xfId="0" applyNumberFormat="1" applyFont="1" applyBorder="1" applyAlignment="1">
      <alignment horizontal="left"/>
    </xf>
    <xf numFmtId="41" fontId="4" fillId="0" borderId="0" xfId="0" applyNumberFormat="1" applyFont="1" applyBorder="1" applyAlignment="1">
      <alignment horizontal="left"/>
    </xf>
    <xf numFmtId="41" fontId="0" fillId="0" borderId="0" xfId="0" applyNumberFormat="1" applyFill="1" applyBorder="1" applyAlignment="1">
      <alignment horizontal="center"/>
    </xf>
    <xf numFmtId="9" fontId="4" fillId="0" borderId="0" xfId="3" applyFont="1" applyBorder="1" applyAlignment="1">
      <alignment horizontal="center"/>
    </xf>
    <xf numFmtId="0" fontId="0" fillId="0" borderId="42" xfId="0" applyFill="1" applyBorder="1"/>
    <xf numFmtId="0" fontId="0" fillId="0" borderId="44" xfId="0" applyFill="1" applyBorder="1"/>
    <xf numFmtId="0" fontId="0" fillId="0" borderId="42" xfId="0" applyFill="1" applyBorder="1" applyProtection="1"/>
    <xf numFmtId="0" fontId="0" fillId="0" borderId="44" xfId="0" applyFill="1" applyBorder="1" applyProtection="1"/>
    <xf numFmtId="0" fontId="0" fillId="0" borderId="45" xfId="0" applyFill="1" applyBorder="1" applyProtection="1"/>
    <xf numFmtId="0" fontId="0" fillId="0" borderId="46" xfId="0" applyFill="1" applyBorder="1" applyProtection="1"/>
    <xf numFmtId="0" fontId="4" fillId="0" borderId="0" xfId="0" applyFont="1" applyFill="1" applyBorder="1" applyAlignment="1">
      <alignment horizontal="center"/>
    </xf>
    <xf numFmtId="0" fontId="0" fillId="0" borderId="0" xfId="0"/>
    <xf numFmtId="174" fontId="0" fillId="0" borderId="0" xfId="0" applyNumberFormat="1" applyBorder="1"/>
    <xf numFmtId="9" fontId="7" fillId="0" borderId="0" xfId="3" applyFont="1" applyBorder="1" applyAlignment="1">
      <alignment horizontal="center"/>
    </xf>
    <xf numFmtId="0" fontId="0" fillId="0" borderId="0" xfId="0"/>
    <xf numFmtId="0" fontId="4" fillId="0" borderId="0" xfId="2" applyAlignment="1">
      <alignment horizontal="center"/>
    </xf>
    <xf numFmtId="0" fontId="0" fillId="0" borderId="0" xfId="0" applyAlignment="1">
      <alignment horizontal="center"/>
    </xf>
    <xf numFmtId="0" fontId="0" fillId="0" borderId="0" xfId="0"/>
    <xf numFmtId="0" fontId="4" fillId="0" borderId="0" xfId="2" applyBorder="1" applyAlignment="1">
      <alignment horizontal="center" vertical="center"/>
    </xf>
    <xf numFmtId="0" fontId="4" fillId="0" borderId="11" xfId="2" applyBorder="1" applyAlignment="1">
      <alignment horizontal="center" vertical="center"/>
    </xf>
    <xf numFmtId="0" fontId="7" fillId="0" borderId="15" xfId="2" applyFont="1" applyBorder="1" applyAlignment="1">
      <alignment horizontal="center" vertical="center"/>
    </xf>
    <xf numFmtId="0" fontId="24" fillId="0" borderId="0" xfId="0" quotePrefix="1" applyFont="1"/>
    <xf numFmtId="0" fontId="0" fillId="0" borderId="0" xfId="0"/>
    <xf numFmtId="42" fontId="4" fillId="0" borderId="0" xfId="2" applyNumberFormat="1" applyAlignment="1">
      <alignment horizontal="center"/>
    </xf>
    <xf numFmtId="1" fontId="4" fillId="0" borderId="0" xfId="2" applyNumberFormat="1" applyAlignment="1">
      <alignment horizontal="right"/>
    </xf>
    <xf numFmtId="175" fontId="4" fillId="0" borderId="0" xfId="3" applyNumberFormat="1"/>
    <xf numFmtId="42" fontId="4" fillId="0" borderId="0" xfId="2" applyNumberFormat="1" applyAlignment="1">
      <alignment horizontal="center"/>
    </xf>
    <xf numFmtId="0" fontId="4" fillId="0" borderId="42" xfId="0" applyFont="1" applyFill="1" applyBorder="1" applyAlignment="1" applyProtection="1"/>
    <xf numFmtId="0" fontId="0" fillId="0" borderId="0" xfId="0"/>
    <xf numFmtId="0" fontId="0" fillId="0" borderId="0" xfId="0"/>
    <xf numFmtId="0" fontId="0" fillId="0" borderId="0" xfId="0"/>
    <xf numFmtId="0" fontId="0" fillId="0" borderId="0" xfId="0" applyAlignment="1">
      <alignment horizontal="center"/>
    </xf>
    <xf numFmtId="0" fontId="0" fillId="0" borderId="0" xfId="0"/>
    <xf numFmtId="0" fontId="15" fillId="0" borderId="69" xfId="0" applyNumberFormat="1" applyFont="1" applyBorder="1" applyAlignment="1" applyProtection="1">
      <alignment horizontal="left" vertical="center"/>
    </xf>
    <xf numFmtId="0" fontId="15" fillId="0" borderId="126" xfId="0" applyNumberFormat="1" applyFont="1" applyBorder="1" applyAlignment="1" applyProtection="1">
      <alignment horizontal="left" vertical="center"/>
    </xf>
    <xf numFmtId="170" fontId="0" fillId="0" borderId="0" xfId="0" applyNumberFormat="1" applyBorder="1"/>
    <xf numFmtId="170" fontId="0" fillId="0" borderId="0" xfId="0" applyNumberFormat="1" applyBorder="1" applyAlignment="1">
      <alignment horizontal="center"/>
    </xf>
    <xf numFmtId="170" fontId="0" fillId="0" borderId="0" xfId="0" applyNumberFormat="1" applyAlignment="1">
      <alignment horizontal="right" indent="1"/>
    </xf>
    <xf numFmtId="170" fontId="0" fillId="0" borderId="0" xfId="0" applyNumberFormat="1" applyBorder="1" applyAlignment="1">
      <alignment horizontal="right" indent="1"/>
    </xf>
    <xf numFmtId="9" fontId="4" fillId="0" borderId="0" xfId="3"/>
    <xf numFmtId="9" fontId="4" fillId="0" borderId="0" xfId="2" applyNumberFormat="1"/>
    <xf numFmtId="0" fontId="4" fillId="0" borderId="0" xfId="0" applyFont="1" applyFill="1" applyAlignment="1">
      <alignment horizontal="center"/>
    </xf>
    <xf numFmtId="0" fontId="4" fillId="0" borderId="0" xfId="0" applyFont="1" applyFill="1" applyBorder="1" applyAlignment="1">
      <alignment horizontal="center"/>
    </xf>
    <xf numFmtId="0" fontId="19" fillId="0" borderId="0" xfId="0" applyFont="1" applyFill="1" applyBorder="1" applyAlignment="1">
      <alignment horizontal="left" vertical="center"/>
    </xf>
    <xf numFmtId="0" fontId="0" fillId="0" borderId="0" xfId="0"/>
    <xf numFmtId="0" fontId="0" fillId="0" borderId="0" xfId="0" applyFill="1" applyBorder="1"/>
    <xf numFmtId="0" fontId="26" fillId="0" borderId="0" xfId="0" applyFont="1" applyFill="1" applyBorder="1" applyAlignment="1" applyProtection="1">
      <alignment horizontal="center" vertical="center"/>
    </xf>
    <xf numFmtId="0" fontId="0" fillId="0" borderId="0" xfId="0" applyFill="1" applyBorder="1"/>
    <xf numFmtId="0" fontId="0" fillId="0" borderId="0" xfId="0"/>
    <xf numFmtId="0" fontId="4" fillId="0" borderId="0" xfId="0" applyFont="1" applyFill="1" applyBorder="1" applyAlignment="1">
      <alignment horizontal="center"/>
    </xf>
    <xf numFmtId="0" fontId="0" fillId="0" borderId="0" xfId="0" applyFill="1" applyBorder="1"/>
    <xf numFmtId="0" fontId="0" fillId="0" borderId="0" xfId="0"/>
    <xf numFmtId="14" fontId="4" fillId="0" borderId="0" xfId="2" applyNumberFormat="1"/>
    <xf numFmtId="0" fontId="4" fillId="0" borderId="0" xfId="0" applyFont="1" applyFill="1" applyBorder="1" applyAlignment="1">
      <alignment horizontal="center"/>
    </xf>
    <xf numFmtId="0" fontId="0" fillId="0" borderId="0" xfId="0"/>
    <xf numFmtId="0" fontId="0" fillId="0" borderId="0" xfId="0" applyFill="1" applyBorder="1"/>
    <xf numFmtId="0" fontId="0" fillId="0" borderId="0" xfId="0"/>
    <xf numFmtId="0" fontId="0" fillId="0" borderId="0" xfId="0" applyFill="1" applyBorder="1"/>
    <xf numFmtId="173" fontId="4" fillId="0" borderId="0" xfId="2" applyNumberFormat="1"/>
    <xf numFmtId="0" fontId="4" fillId="0" borderId="0" xfId="0" applyFont="1" applyFill="1" applyBorder="1" applyAlignment="1">
      <alignment horizontal="center"/>
    </xf>
    <xf numFmtId="0" fontId="0" fillId="0" borderId="0" xfId="0" applyFill="1" applyBorder="1"/>
    <xf numFmtId="0" fontId="0" fillId="0" borderId="0" xfId="0"/>
    <xf numFmtId="0" fontId="4" fillId="0" borderId="0" xfId="0" applyFont="1" applyFill="1" applyBorder="1" applyAlignment="1">
      <alignment horizontal="center"/>
    </xf>
    <xf numFmtId="0" fontId="0" fillId="0" borderId="0" xfId="0"/>
    <xf numFmtId="164" fontId="4" fillId="0" borderId="0" xfId="2" applyNumberFormat="1"/>
    <xf numFmtId="0" fontId="19" fillId="0" borderId="0" xfId="0" applyFont="1" applyFill="1" applyAlignment="1">
      <alignment horizontal="left" vertical="center"/>
    </xf>
    <xf numFmtId="0" fontId="0" fillId="0" borderId="0" xfId="0" applyFill="1" applyBorder="1"/>
    <xf numFmtId="167" fontId="4" fillId="0" borderId="0" xfId="2" applyNumberFormat="1" applyAlignment="1">
      <alignment horizontal="center"/>
    </xf>
    <xf numFmtId="177" fontId="4" fillId="0" borderId="0" xfId="3" applyNumberFormat="1" applyAlignment="1">
      <alignment horizontal="center"/>
    </xf>
    <xf numFmtId="0" fontId="0" fillId="0" borderId="0" xfId="0"/>
    <xf numFmtId="0" fontId="0" fillId="0" borderId="0" xfId="0" applyFill="1" applyBorder="1" applyAlignment="1">
      <alignment horizontal="center"/>
    </xf>
    <xf numFmtId="0" fontId="0" fillId="0" borderId="43" xfId="0" applyFill="1" applyBorder="1" applyAlignment="1"/>
    <xf numFmtId="49" fontId="4" fillId="0" borderId="0" xfId="0" quotePrefix="1" applyNumberFormat="1" applyFont="1" applyFill="1" applyBorder="1" applyAlignment="1">
      <alignment horizontal="left"/>
    </xf>
    <xf numFmtId="49" fontId="0" fillId="0" borderId="0" xfId="0" applyNumberFormat="1" applyFill="1" applyBorder="1" applyAlignment="1">
      <alignment horizontal="left"/>
    </xf>
    <xf numFmtId="0" fontId="0" fillId="0" borderId="0" xfId="0"/>
    <xf numFmtId="0" fontId="0" fillId="0" borderId="0" xfId="0" applyFill="1" applyBorder="1"/>
    <xf numFmtId="0" fontId="0" fillId="0" borderId="0" xfId="0" applyFill="1" applyBorder="1" applyProtection="1"/>
    <xf numFmtId="0" fontId="0" fillId="0" borderId="131" xfId="0" applyFill="1" applyBorder="1" applyAlignment="1"/>
    <xf numFmtId="0" fontId="0" fillId="16" borderId="133" xfId="0" applyFill="1" applyBorder="1" applyAlignment="1">
      <alignment vertical="center"/>
    </xf>
    <xf numFmtId="49" fontId="19" fillId="0" borderId="46" xfId="0" applyNumberFormat="1" applyFont="1" applyBorder="1" applyAlignment="1">
      <alignment horizontal="left" vertical="center"/>
    </xf>
    <xf numFmtId="0" fontId="19" fillId="0" borderId="0" xfId="0" applyFont="1" applyFill="1" applyAlignment="1">
      <alignment horizontal="left" vertical="center"/>
    </xf>
    <xf numFmtId="0" fontId="0" fillId="0" borderId="0" xfId="0"/>
    <xf numFmtId="0" fontId="0" fillId="0" borderId="0" xfId="0" applyFill="1" applyBorder="1"/>
    <xf numFmtId="0" fontId="4" fillId="0" borderId="45" xfId="0" applyFont="1" applyFill="1" applyBorder="1" applyAlignment="1"/>
    <xf numFmtId="0" fontId="0" fillId="0" borderId="0" xfId="0" applyFill="1" applyBorder="1" applyAlignment="1">
      <alignment horizontal="center"/>
    </xf>
    <xf numFmtId="0" fontId="0" fillId="0" borderId="0" xfId="0" applyFill="1" applyAlignment="1">
      <alignment horizontal="center"/>
    </xf>
    <xf numFmtId="0" fontId="19" fillId="0" borderId="0" xfId="0" applyFont="1" applyFill="1" applyAlignment="1">
      <alignment horizontal="left" vertical="center"/>
    </xf>
    <xf numFmtId="0" fontId="0" fillId="0" borderId="0" xfId="0" applyFill="1" applyBorder="1"/>
    <xf numFmtId="0" fontId="0" fillId="0" borderId="0" xfId="0"/>
    <xf numFmtId="0" fontId="0" fillId="0" borderId="0" xfId="0" applyFill="1" applyBorder="1" applyAlignment="1">
      <alignment horizontal="center"/>
    </xf>
    <xf numFmtId="0" fontId="4" fillId="0" borderId="45" xfId="0" applyFont="1" applyFill="1" applyBorder="1" applyAlignment="1"/>
    <xf numFmtId="0" fontId="0" fillId="0" borderId="0" xfId="0" applyFill="1" applyAlignment="1">
      <alignment horizontal="center"/>
    </xf>
    <xf numFmtId="0" fontId="4" fillId="0" borderId="46" xfId="0" applyFont="1" applyBorder="1" applyAlignment="1" applyProtection="1"/>
    <xf numFmtId="0" fontId="0" fillId="0" borderId="0" xfId="0"/>
    <xf numFmtId="0" fontId="0" fillId="0" borderId="0" xfId="0" applyFill="1" applyBorder="1" applyAlignment="1">
      <alignment horizontal="center"/>
    </xf>
    <xf numFmtId="43" fontId="4" fillId="0" borderId="0" xfId="2" applyNumberFormat="1" applyAlignment="1">
      <alignment horizontal="center"/>
    </xf>
    <xf numFmtId="0" fontId="19" fillId="0" borderId="0" xfId="0" applyFont="1" applyFill="1" applyAlignment="1">
      <alignment horizontal="left" vertical="center"/>
    </xf>
    <xf numFmtId="0" fontId="0" fillId="0" borderId="0" xfId="0" applyFill="1" applyBorder="1"/>
    <xf numFmtId="0" fontId="0" fillId="0" borderId="0" xfId="0"/>
    <xf numFmtId="0" fontId="0" fillId="0" borderId="0" xfId="0" applyFill="1" applyBorder="1" applyAlignment="1">
      <alignment horizontal="center"/>
    </xf>
    <xf numFmtId="0" fontId="0" fillId="0" borderId="0" xfId="0" applyFill="1" applyAlignment="1">
      <alignment horizontal="center"/>
    </xf>
    <xf numFmtId="43" fontId="4" fillId="0" borderId="11" xfId="2" applyNumberFormat="1" applyBorder="1"/>
    <xf numFmtId="0" fontId="4" fillId="0" borderId="0" xfId="2" applyNumberFormat="1" applyAlignment="1">
      <alignment horizontal="left"/>
    </xf>
    <xf numFmtId="0" fontId="4" fillId="0" borderId="0" xfId="0" applyFont="1" applyFill="1" applyBorder="1" applyAlignment="1" applyProtection="1">
      <alignment horizontal="left" vertical="center" indent="1"/>
    </xf>
    <xf numFmtId="0" fontId="4" fillId="0" borderId="0" xfId="2" applyBorder="1"/>
    <xf numFmtId="0" fontId="4" fillId="0" borderId="0" xfId="0" applyFont="1" applyFill="1" applyBorder="1" applyAlignment="1" applyProtection="1">
      <alignment horizontal="left" vertical="center"/>
    </xf>
    <xf numFmtId="0" fontId="0" fillId="0" borderId="48" xfId="0" applyFill="1" applyBorder="1"/>
    <xf numFmtId="0" fontId="0" fillId="0" borderId="0" xfId="0"/>
    <xf numFmtId="0" fontId="0" fillId="0" borderId="0" xfId="0" applyFill="1" applyBorder="1" applyAlignment="1">
      <alignment horizontal="center"/>
    </xf>
    <xf numFmtId="0" fontId="0" fillId="0" borderId="0" xfId="0"/>
    <xf numFmtId="0" fontId="0" fillId="0" borderId="0" xfId="0" applyFill="1" applyBorder="1" applyAlignment="1">
      <alignment horizontal="center"/>
    </xf>
    <xf numFmtId="49" fontId="4" fillId="0" borderId="7" xfId="0" applyNumberFormat="1" applyFont="1" applyBorder="1" applyAlignment="1" applyProtection="1">
      <alignment horizontal="center" vertical="center"/>
    </xf>
    <xf numFmtId="49" fontId="4" fillId="0" borderId="0" xfId="0" applyNumberFormat="1" applyFont="1" applyBorder="1" applyAlignment="1" applyProtection="1">
      <alignment horizontal="center" vertical="center"/>
    </xf>
    <xf numFmtId="49" fontId="4" fillId="0" borderId="19" xfId="0" applyNumberFormat="1" applyFont="1" applyBorder="1" applyAlignment="1" applyProtection="1">
      <alignment horizontal="center" vertical="center"/>
    </xf>
    <xf numFmtId="0" fontId="19" fillId="0" borderId="42" xfId="0" applyFont="1" applyFill="1" applyBorder="1" applyAlignment="1" applyProtection="1">
      <alignment vertical="center"/>
    </xf>
    <xf numFmtId="0" fontId="19" fillId="0" borderId="44" xfId="0" applyFont="1" applyFill="1" applyBorder="1" applyAlignment="1" applyProtection="1">
      <alignment vertical="center"/>
    </xf>
    <xf numFmtId="43" fontId="4" fillId="0" borderId="0" xfId="2" applyNumberFormat="1" applyAlignment="1">
      <alignment horizontal="center"/>
    </xf>
    <xf numFmtId="0" fontId="4" fillId="0" borderId="11" xfId="0" applyFont="1" applyBorder="1" applyAlignment="1" applyProtection="1">
      <alignment horizontal="center" vertical="center"/>
    </xf>
    <xf numFmtId="49" fontId="4" fillId="0" borderId="0" xfId="0" quotePrefix="1" applyNumberFormat="1" applyFont="1" applyFill="1" applyBorder="1" applyAlignment="1">
      <alignment horizontal="left"/>
    </xf>
    <xf numFmtId="49" fontId="4" fillId="0" borderId="0" xfId="0" applyNumberFormat="1" applyFont="1" applyBorder="1" applyAlignment="1" applyProtection="1">
      <alignment horizontal="left"/>
    </xf>
    <xf numFmtId="0" fontId="0" fillId="0" borderId="0" xfId="0" applyFill="1" applyBorder="1" applyAlignment="1" applyProtection="1">
      <alignment horizontal="center"/>
    </xf>
    <xf numFmtId="49" fontId="7" fillId="0" borderId="0" xfId="0" applyNumberFormat="1" applyFont="1" applyBorder="1" applyAlignment="1" applyProtection="1">
      <alignment horizontal="left"/>
    </xf>
    <xf numFmtId="49" fontId="4" fillId="0" borderId="0" xfId="0" applyNumberFormat="1" applyFont="1" applyBorder="1" applyAlignment="1">
      <alignment horizontal="left"/>
    </xf>
    <xf numFmtId="49" fontId="19" fillId="0" borderId="0" xfId="0" applyNumberFormat="1" applyFont="1" applyBorder="1" applyAlignment="1">
      <alignment horizontal="left" vertical="center"/>
    </xf>
    <xf numFmtId="0" fontId="0" fillId="0" borderId="0" xfId="0"/>
    <xf numFmtId="0" fontId="0" fillId="0" borderId="0" xfId="0" applyFill="1" applyBorder="1" applyAlignment="1"/>
    <xf numFmtId="0" fontId="4" fillId="0" borderId="45" xfId="0" applyFont="1" applyFill="1" applyBorder="1" applyAlignment="1"/>
    <xf numFmtId="49" fontId="4" fillId="0" borderId="0" xfId="0" applyNumberFormat="1" applyFont="1" applyBorder="1" applyAlignment="1">
      <alignment horizontal="left" indent="1"/>
    </xf>
    <xf numFmtId="43" fontId="4" fillId="0" borderId="0" xfId="2" applyNumberFormat="1" applyAlignment="1">
      <alignment horizontal="center"/>
    </xf>
    <xf numFmtId="43" fontId="4" fillId="0" borderId="0" xfId="0" applyNumberFormat="1" applyFont="1" applyBorder="1" applyAlignment="1">
      <alignment horizontal="left"/>
    </xf>
    <xf numFmtId="43" fontId="4" fillId="0" borderId="0" xfId="0" quotePrefix="1" applyNumberFormat="1" applyFont="1" applyFill="1" applyBorder="1" applyAlignment="1">
      <alignment horizontal="left"/>
    </xf>
    <xf numFmtId="43" fontId="7" fillId="0" borderId="0" xfId="0" applyNumberFormat="1" applyFont="1" applyBorder="1" applyAlignment="1" applyProtection="1">
      <alignment horizontal="left"/>
    </xf>
    <xf numFmtId="43" fontId="4" fillId="0" borderId="0" xfId="0" applyNumberFormat="1" applyFont="1" applyBorder="1" applyAlignment="1" applyProtection="1">
      <alignment horizontal="left"/>
    </xf>
    <xf numFmtId="43" fontId="0" fillId="0" borderId="0" xfId="0" applyNumberFormat="1" applyFill="1" applyBorder="1" applyAlignment="1" applyProtection="1">
      <alignment horizontal="center"/>
    </xf>
    <xf numFmtId="43" fontId="4" fillId="0" borderId="0" xfId="2" quotePrefix="1" applyNumberFormat="1"/>
    <xf numFmtId="0" fontId="0" fillId="0" borderId="0" xfId="0" applyFont="1" applyFill="1"/>
    <xf numFmtId="0" fontId="59" fillId="0" borderId="0" xfId="0" applyFont="1"/>
    <xf numFmtId="0" fontId="8" fillId="0" borderId="0" xfId="0" applyFont="1" applyFill="1"/>
    <xf numFmtId="0" fontId="8" fillId="0" borderId="0" xfId="0" applyFont="1"/>
    <xf numFmtId="0" fontId="8" fillId="0" borderId="0" xfId="0" quotePrefix="1" applyFont="1"/>
    <xf numFmtId="166" fontId="4" fillId="0" borderId="0" xfId="3" applyNumberFormat="1" applyFont="1" applyBorder="1" applyAlignment="1" applyProtection="1">
      <alignment horizontal="center"/>
    </xf>
    <xf numFmtId="43" fontId="4" fillId="0" borderId="1" xfId="0" quotePrefix="1" applyNumberFormat="1" applyFont="1" applyFill="1" applyBorder="1" applyAlignment="1" applyProtection="1">
      <alignment horizontal="center"/>
    </xf>
    <xf numFmtId="43" fontId="4" fillId="0" borderId="63" xfId="0" quotePrefix="1" applyNumberFormat="1" applyFont="1" applyFill="1" applyBorder="1" applyAlignment="1" applyProtection="1">
      <alignment horizontal="center"/>
    </xf>
    <xf numFmtId="0" fontId="4" fillId="0" borderId="12" xfId="0" applyNumberFormat="1" applyFont="1" applyBorder="1" applyAlignment="1" applyProtection="1">
      <alignment horizontal="right"/>
    </xf>
    <xf numFmtId="43" fontId="4" fillId="0" borderId="3" xfId="0" quotePrefix="1" applyNumberFormat="1" applyFont="1" applyFill="1" applyBorder="1" applyAlignment="1" applyProtection="1">
      <alignment horizontal="center"/>
    </xf>
    <xf numFmtId="43" fontId="4" fillId="0" borderId="71" xfId="0" quotePrefix="1" applyNumberFormat="1" applyFont="1" applyFill="1" applyBorder="1" applyAlignment="1" applyProtection="1">
      <alignment horizontal="center"/>
    </xf>
    <xf numFmtId="167" fontId="4" fillId="0" borderId="3" xfId="0" quotePrefix="1" applyNumberFormat="1" applyFont="1" applyFill="1" applyBorder="1" applyAlignment="1" applyProtection="1">
      <alignment horizontal="center"/>
      <protection locked="0"/>
    </xf>
    <xf numFmtId="43" fontId="38" fillId="0" borderId="31" xfId="0" quotePrefix="1" applyNumberFormat="1" applyFont="1" applyFill="1" applyBorder="1" applyAlignment="1" applyProtection="1">
      <alignment horizontal="center"/>
    </xf>
    <xf numFmtId="43" fontId="38" fillId="0" borderId="32" xfId="0" quotePrefix="1" applyNumberFormat="1" applyFont="1" applyFill="1" applyBorder="1" applyAlignment="1" applyProtection="1">
      <alignment horizontal="center"/>
    </xf>
    <xf numFmtId="0" fontId="4" fillId="8" borderId="12" xfId="0" applyNumberFormat="1" applyFont="1" applyFill="1" applyBorder="1" applyAlignment="1" applyProtection="1">
      <alignment horizontal="left"/>
      <protection locked="0"/>
    </xf>
    <xf numFmtId="0" fontId="4" fillId="8" borderId="14" xfId="0" applyNumberFormat="1" applyFont="1" applyFill="1" applyBorder="1" applyAlignment="1" applyProtection="1">
      <alignment horizontal="left"/>
      <protection locked="0"/>
    </xf>
    <xf numFmtId="0" fontId="25" fillId="0" borderId="5" xfId="0" applyNumberFormat="1" applyFont="1" applyFill="1" applyBorder="1" applyAlignment="1" applyProtection="1">
      <alignment horizontal="center" vertical="center" wrapText="1"/>
    </xf>
    <xf numFmtId="0" fontId="25" fillId="0" borderId="15" xfId="0" applyNumberFormat="1" applyFont="1" applyFill="1" applyBorder="1" applyAlignment="1" applyProtection="1">
      <alignment horizontal="center" vertical="center" wrapText="1"/>
    </xf>
    <xf numFmtId="0" fontId="25" fillId="0" borderId="21" xfId="0" applyNumberFormat="1" applyFont="1" applyFill="1" applyBorder="1" applyAlignment="1" applyProtection="1">
      <alignment horizontal="center" vertical="center" wrapText="1"/>
    </xf>
    <xf numFmtId="0" fontId="25" fillId="0" borderId="22" xfId="0" applyNumberFormat="1" applyFont="1" applyFill="1" applyBorder="1" applyAlignment="1" applyProtection="1">
      <alignment horizontal="center" vertical="center" wrapText="1"/>
    </xf>
    <xf numFmtId="0" fontId="25" fillId="0" borderId="11" xfId="0" applyNumberFormat="1" applyFont="1" applyFill="1" applyBorder="1" applyAlignment="1" applyProtection="1">
      <alignment horizontal="center" vertical="center" wrapText="1"/>
    </xf>
    <xf numFmtId="0" fontId="25" fillId="0" borderId="23" xfId="0" applyNumberFormat="1" applyFont="1" applyFill="1" applyBorder="1" applyAlignment="1" applyProtection="1">
      <alignment horizontal="center" vertical="center" wrapText="1"/>
    </xf>
    <xf numFmtId="167" fontId="4" fillId="0" borderId="1" xfId="0" quotePrefix="1" applyNumberFormat="1" applyFont="1" applyFill="1" applyBorder="1" applyAlignment="1" applyProtection="1">
      <alignment horizontal="center"/>
      <protection locked="0"/>
    </xf>
    <xf numFmtId="165" fontId="4" fillId="0" borderId="1" xfId="0" quotePrefix="1" applyNumberFormat="1" applyFont="1" applyFill="1" applyBorder="1" applyAlignment="1" applyProtection="1">
      <alignment horizontal="center"/>
    </xf>
    <xf numFmtId="0" fontId="25" fillId="0" borderId="3" xfId="0" applyNumberFormat="1" applyFont="1" applyFill="1" applyBorder="1" applyAlignment="1" applyProtection="1">
      <alignment horizontal="center" vertical="top"/>
    </xf>
    <xf numFmtId="0" fontId="25" fillId="0" borderId="3" xfId="0" quotePrefix="1" applyNumberFormat="1" applyFont="1" applyFill="1" applyBorder="1" applyAlignment="1" applyProtection="1">
      <alignment horizontal="center" vertical="top"/>
    </xf>
    <xf numFmtId="0" fontId="25" fillId="0" borderId="4" xfId="0" applyNumberFormat="1" applyFont="1" applyFill="1" applyBorder="1" applyAlignment="1" applyProtection="1">
      <alignment horizontal="center" vertical="center"/>
    </xf>
    <xf numFmtId="0" fontId="25" fillId="0" borderId="4" xfId="0" quotePrefix="1" applyNumberFormat="1" applyFont="1" applyFill="1" applyBorder="1" applyAlignment="1" applyProtection="1">
      <alignment horizontal="center" vertical="center"/>
    </xf>
    <xf numFmtId="0" fontId="25" fillId="0" borderId="3" xfId="0" applyFont="1" applyFill="1" applyBorder="1" applyAlignment="1" applyProtection="1">
      <alignment horizontal="center" vertical="top"/>
    </xf>
    <xf numFmtId="0" fontId="25" fillId="0" borderId="4" xfId="0" applyFont="1" applyFill="1" applyBorder="1" applyAlignment="1" applyProtection="1">
      <alignment horizontal="center" vertical="center"/>
    </xf>
    <xf numFmtId="0" fontId="4" fillId="0" borderId="1" xfId="0" applyNumberFormat="1" applyFont="1" applyFill="1" applyBorder="1" applyAlignment="1" applyProtection="1">
      <alignment horizontal="center"/>
    </xf>
    <xf numFmtId="0" fontId="4" fillId="0" borderId="13" xfId="0" applyNumberFormat="1" applyFont="1" applyFill="1" applyBorder="1" applyAlignment="1" applyProtection="1">
      <alignment horizontal="center"/>
    </xf>
    <xf numFmtId="43" fontId="4" fillId="8" borderId="1" xfId="0" quotePrefix="1" applyNumberFormat="1" applyFont="1" applyFill="1" applyBorder="1" applyAlignment="1" applyProtection="1">
      <alignment horizontal="center"/>
      <protection locked="0"/>
    </xf>
    <xf numFmtId="0" fontId="25" fillId="0" borderId="3" xfId="0" quotePrefix="1" applyNumberFormat="1" applyFont="1" applyFill="1" applyBorder="1" applyAlignment="1" applyProtection="1">
      <alignment horizontal="center" vertical="center"/>
    </xf>
    <xf numFmtId="0" fontId="25" fillId="0" borderId="3" xfId="0" applyNumberFormat="1" applyFont="1" applyFill="1" applyBorder="1" applyAlignment="1" applyProtection="1">
      <alignment horizontal="center" vertical="center"/>
    </xf>
    <xf numFmtId="0" fontId="4" fillId="0" borderId="0" xfId="0" applyFont="1" applyBorder="1" applyAlignment="1" applyProtection="1">
      <alignment horizontal="left" vertical="top"/>
    </xf>
    <xf numFmtId="0" fontId="4" fillId="0" borderId="0" xfId="0" applyFont="1" applyBorder="1" applyAlignment="1" applyProtection="1">
      <alignment horizontal="left" vertical="top" wrapText="1"/>
    </xf>
    <xf numFmtId="0" fontId="15" fillId="0" borderId="0" xfId="0" applyFont="1" applyBorder="1" applyAlignment="1" applyProtection="1">
      <alignment horizontal="center" vertical="top"/>
    </xf>
    <xf numFmtId="168" fontId="4" fillId="8" borderId="13" xfId="0" quotePrefix="1" applyNumberFormat="1" applyFont="1" applyFill="1" applyBorder="1" applyAlignment="1" applyProtection="1">
      <alignment horizontal="center"/>
      <protection locked="0"/>
    </xf>
    <xf numFmtId="168" fontId="4" fillId="8" borderId="12" xfId="0" quotePrefix="1" applyNumberFormat="1" applyFont="1" applyFill="1" applyBorder="1" applyAlignment="1" applyProtection="1">
      <alignment horizontal="center"/>
      <protection locked="0"/>
    </xf>
    <xf numFmtId="168" fontId="4" fillId="8" borderId="14" xfId="0" quotePrefix="1" applyNumberFormat="1" applyFont="1" applyFill="1" applyBorder="1" applyAlignment="1" applyProtection="1">
      <alignment horizontal="center"/>
      <protection locked="0"/>
    </xf>
    <xf numFmtId="0" fontId="4" fillId="0" borderId="3" xfId="0" applyNumberFormat="1" applyFont="1" applyFill="1" applyBorder="1" applyAlignment="1" applyProtection="1">
      <alignment horizontal="center"/>
    </xf>
    <xf numFmtId="0" fontId="4" fillId="0" borderId="5" xfId="0" applyNumberFormat="1" applyFont="1" applyFill="1" applyBorder="1" applyAlignment="1" applyProtection="1">
      <alignment horizontal="center"/>
    </xf>
    <xf numFmtId="43" fontId="4" fillId="8" borderId="13" xfId="0" quotePrefix="1" applyNumberFormat="1" applyFont="1" applyFill="1" applyBorder="1" applyAlignment="1" applyProtection="1">
      <alignment horizontal="center"/>
      <protection locked="0"/>
    </xf>
    <xf numFmtId="43" fontId="4" fillId="8" borderId="12" xfId="0" quotePrefix="1" applyNumberFormat="1" applyFont="1" applyFill="1" applyBorder="1" applyAlignment="1" applyProtection="1">
      <alignment horizontal="center"/>
      <protection locked="0"/>
    </xf>
    <xf numFmtId="43" fontId="4" fillId="8" borderId="14" xfId="0" quotePrefix="1" applyNumberFormat="1" applyFont="1" applyFill="1" applyBorder="1" applyAlignment="1" applyProtection="1">
      <alignment horizontal="center"/>
      <protection locked="0"/>
    </xf>
    <xf numFmtId="41" fontId="4" fillId="8" borderId="13" xfId="0" quotePrefix="1" applyNumberFormat="1" applyFont="1" applyFill="1" applyBorder="1" applyAlignment="1" applyProtection="1">
      <alignment horizontal="right" indent="1"/>
      <protection locked="0"/>
    </xf>
    <xf numFmtId="41" fontId="4" fillId="8" borderId="12" xfId="0" quotePrefix="1" applyNumberFormat="1" applyFont="1" applyFill="1" applyBorder="1" applyAlignment="1" applyProtection="1">
      <alignment horizontal="right" indent="1"/>
      <protection locked="0"/>
    </xf>
    <xf numFmtId="43" fontId="4" fillId="0" borderId="13" xfId="0" quotePrefix="1" applyNumberFormat="1" applyFont="1" applyFill="1" applyBorder="1" applyAlignment="1" applyProtection="1">
      <alignment horizontal="center"/>
    </xf>
    <xf numFmtId="43" fontId="4" fillId="0" borderId="12" xfId="0" quotePrefix="1" applyNumberFormat="1" applyFont="1" applyFill="1" applyBorder="1" applyAlignment="1" applyProtection="1">
      <alignment horizontal="center"/>
    </xf>
    <xf numFmtId="43" fontId="4" fillId="0" borderId="14" xfId="0" quotePrefix="1" applyNumberFormat="1" applyFont="1" applyFill="1" applyBorder="1" applyAlignment="1" applyProtection="1">
      <alignment horizontal="center"/>
    </xf>
    <xf numFmtId="0" fontId="4" fillId="0" borderId="48" xfId="0" applyFont="1" applyFill="1" applyBorder="1" applyAlignment="1">
      <alignment horizontal="center"/>
    </xf>
    <xf numFmtId="0" fontId="12" fillId="8" borderId="33" xfId="0" applyFont="1" applyFill="1" applyBorder="1" applyAlignment="1" applyProtection="1">
      <alignment horizontal="left" vertical="top" wrapText="1"/>
      <protection locked="0"/>
    </xf>
    <xf numFmtId="0" fontId="5" fillId="8" borderId="34" xfId="0" applyFont="1" applyFill="1" applyBorder="1" applyAlignment="1" applyProtection="1">
      <alignment horizontal="left" vertical="top" wrapText="1"/>
      <protection locked="0"/>
    </xf>
    <xf numFmtId="0" fontId="5" fillId="8" borderId="66" xfId="0" applyFont="1" applyFill="1" applyBorder="1" applyAlignment="1" applyProtection="1">
      <alignment horizontal="left" vertical="top" wrapText="1"/>
      <protection locked="0"/>
    </xf>
    <xf numFmtId="0" fontId="4" fillId="4" borderId="48" xfId="0" applyFont="1" applyFill="1" applyBorder="1" applyAlignment="1" applyProtection="1">
      <alignment horizontal="center" vertical="center"/>
    </xf>
    <xf numFmtId="0" fontId="14" fillId="16" borderId="1" xfId="0" applyFont="1" applyFill="1" applyBorder="1" applyAlignment="1" applyProtection="1">
      <alignment horizontal="center" vertical="center"/>
    </xf>
    <xf numFmtId="0" fontId="14" fillId="16" borderId="63" xfId="0" applyFont="1" applyFill="1" applyBorder="1" applyAlignment="1" applyProtection="1">
      <alignment horizontal="center" vertical="center"/>
    </xf>
    <xf numFmtId="0" fontId="11" fillId="0" borderId="12" xfId="0" applyFont="1" applyBorder="1" applyAlignment="1" applyProtection="1">
      <alignment horizontal="left" vertical="center"/>
    </xf>
    <xf numFmtId="0" fontId="4" fillId="0" borderId="12" xfId="0" applyFont="1" applyBorder="1" applyAlignment="1" applyProtection="1">
      <alignment horizontal="left" vertical="center"/>
    </xf>
    <xf numFmtId="0" fontId="4" fillId="0" borderId="14" xfId="0" applyFont="1" applyBorder="1" applyAlignment="1" applyProtection="1">
      <alignment horizontal="left" vertical="center"/>
    </xf>
    <xf numFmtId="43" fontId="38" fillId="0" borderId="2" xfId="0" quotePrefix="1" applyNumberFormat="1" applyFont="1" applyFill="1" applyBorder="1" applyAlignment="1" applyProtection="1">
      <alignment horizontal="center"/>
    </xf>
    <xf numFmtId="43" fontId="38" fillId="0" borderId="62" xfId="0" quotePrefix="1" applyNumberFormat="1" applyFont="1" applyFill="1" applyBorder="1" applyAlignment="1" applyProtection="1">
      <alignment horizontal="center"/>
    </xf>
    <xf numFmtId="43" fontId="38" fillId="0" borderId="1" xfId="0" quotePrefix="1" applyNumberFormat="1" applyFont="1" applyFill="1" applyBorder="1" applyAlignment="1" applyProtection="1">
      <alignment horizontal="center"/>
    </xf>
    <xf numFmtId="43" fontId="38" fillId="0" borderId="63" xfId="0" quotePrefix="1" applyNumberFormat="1" applyFont="1" applyFill="1" applyBorder="1" applyAlignment="1" applyProtection="1">
      <alignment horizontal="center"/>
    </xf>
    <xf numFmtId="0" fontId="7" fillId="0" borderId="13" xfId="0" applyFont="1" applyBorder="1" applyAlignment="1" applyProtection="1">
      <alignment vertical="center"/>
    </xf>
    <xf numFmtId="0" fontId="7" fillId="0" borderId="12" xfId="0" applyFont="1" applyBorder="1" applyAlignment="1" applyProtection="1">
      <alignment vertical="center"/>
    </xf>
    <xf numFmtId="0" fontId="7" fillId="0" borderId="14" xfId="0" applyFont="1" applyBorder="1" applyAlignment="1" applyProtection="1">
      <alignment vertical="center"/>
    </xf>
    <xf numFmtId="0" fontId="7" fillId="0" borderId="33" xfId="0" applyFont="1" applyBorder="1" applyAlignment="1" applyProtection="1">
      <alignment vertical="center"/>
    </xf>
    <xf numFmtId="0" fontId="7" fillId="0" borderId="34" xfId="0" applyFont="1" applyBorder="1" applyAlignment="1" applyProtection="1">
      <alignment vertical="center"/>
    </xf>
    <xf numFmtId="0" fontId="7" fillId="0" borderId="36" xfId="0" applyFont="1" applyBorder="1" applyAlignment="1" applyProtection="1">
      <alignment vertical="center"/>
    </xf>
    <xf numFmtId="43" fontId="38" fillId="8" borderId="1" xfId="0" quotePrefix="1" applyNumberFormat="1" applyFont="1" applyFill="1" applyBorder="1" applyAlignment="1" applyProtection="1">
      <alignment horizontal="center"/>
      <protection locked="0"/>
    </xf>
    <xf numFmtId="43" fontId="38" fillId="8" borderId="63" xfId="0" quotePrefix="1" applyNumberFormat="1" applyFont="1" applyFill="1" applyBorder="1" applyAlignment="1" applyProtection="1">
      <alignment horizontal="center"/>
      <protection locked="0"/>
    </xf>
    <xf numFmtId="0" fontId="4" fillId="4" borderId="11" xfId="0" applyFont="1" applyFill="1" applyBorder="1" applyAlignment="1" applyProtection="1">
      <alignment horizontal="center" vertical="center"/>
    </xf>
    <xf numFmtId="0" fontId="14" fillId="16" borderId="13" xfId="0" applyFont="1" applyFill="1" applyBorder="1" applyAlignment="1" applyProtection="1">
      <alignment horizontal="center" vertical="center"/>
    </xf>
    <xf numFmtId="0" fontId="14" fillId="16" borderId="12" xfId="0" applyFont="1" applyFill="1" applyBorder="1" applyAlignment="1" applyProtection="1">
      <alignment horizontal="center" vertical="center"/>
    </xf>
    <xf numFmtId="0" fontId="14" fillId="16" borderId="38" xfId="0" applyFont="1" applyFill="1" applyBorder="1" applyAlignment="1" applyProtection="1">
      <alignment horizontal="center" vertical="center"/>
    </xf>
    <xf numFmtId="167" fontId="4" fillId="8" borderId="1" xfId="0" quotePrefix="1" applyNumberFormat="1" applyFont="1" applyFill="1" applyBorder="1" applyAlignment="1" applyProtection="1">
      <alignment horizontal="center"/>
      <protection locked="0"/>
    </xf>
    <xf numFmtId="168" fontId="4" fillId="8" borderId="13" xfId="0" applyNumberFormat="1" applyFont="1" applyFill="1" applyBorder="1" applyAlignment="1" applyProtection="1">
      <alignment horizontal="center"/>
      <protection locked="0"/>
    </xf>
    <xf numFmtId="168" fontId="4" fillId="8" borderId="12" xfId="0" applyNumberFormat="1" applyFont="1" applyFill="1" applyBorder="1" applyAlignment="1" applyProtection="1">
      <alignment horizontal="center"/>
      <protection locked="0"/>
    </xf>
    <xf numFmtId="168" fontId="4" fillId="8" borderId="14" xfId="0" applyNumberFormat="1" applyFont="1" applyFill="1" applyBorder="1" applyAlignment="1" applyProtection="1">
      <alignment horizontal="center"/>
      <protection locked="0"/>
    </xf>
    <xf numFmtId="43" fontId="4" fillId="8" borderId="5" xfId="0" quotePrefix="1" applyNumberFormat="1" applyFont="1" applyFill="1" applyBorder="1" applyAlignment="1" applyProtection="1">
      <alignment horizontal="center"/>
      <protection locked="0"/>
    </xf>
    <xf numFmtId="43" fontId="4" fillId="8" borderId="15" xfId="0" quotePrefix="1" applyNumberFormat="1" applyFont="1" applyFill="1" applyBorder="1" applyAlignment="1" applyProtection="1">
      <alignment horizontal="center"/>
      <protection locked="0"/>
    </xf>
    <xf numFmtId="43" fontId="4" fillId="8" borderId="21" xfId="0" quotePrefix="1" applyNumberFormat="1" applyFont="1" applyFill="1" applyBorder="1" applyAlignment="1" applyProtection="1">
      <alignment horizontal="center"/>
      <protection locked="0"/>
    </xf>
    <xf numFmtId="41" fontId="4" fillId="8" borderId="5" xfId="0" quotePrefix="1" applyNumberFormat="1" applyFont="1" applyFill="1" applyBorder="1" applyAlignment="1" applyProtection="1">
      <alignment horizontal="right" indent="1"/>
      <protection locked="0"/>
    </xf>
    <xf numFmtId="41" fontId="4" fillId="8" borderId="15" xfId="0" quotePrefix="1" applyNumberFormat="1" applyFont="1" applyFill="1" applyBorder="1" applyAlignment="1" applyProtection="1">
      <alignment horizontal="right" indent="1"/>
      <protection locked="0"/>
    </xf>
    <xf numFmtId="43" fontId="4" fillId="0" borderId="5" xfId="0" quotePrefix="1" applyNumberFormat="1" applyFont="1" applyFill="1" applyBorder="1" applyAlignment="1" applyProtection="1">
      <alignment horizontal="center"/>
    </xf>
    <xf numFmtId="43" fontId="4" fillId="0" borderId="15" xfId="0" quotePrefix="1" applyNumberFormat="1" applyFont="1" applyFill="1" applyBorder="1" applyAlignment="1" applyProtection="1">
      <alignment horizontal="center"/>
    </xf>
    <xf numFmtId="43" fontId="4" fillId="0" borderId="21" xfId="0" quotePrefix="1" applyNumberFormat="1" applyFont="1" applyFill="1" applyBorder="1" applyAlignment="1" applyProtection="1">
      <alignment horizontal="center"/>
    </xf>
    <xf numFmtId="0" fontId="7" fillId="0" borderId="0" xfId="0" applyFont="1" applyBorder="1" applyAlignment="1" applyProtection="1">
      <alignment horizontal="left"/>
    </xf>
    <xf numFmtId="0" fontId="4" fillId="8" borderId="15" xfId="0" applyNumberFormat="1" applyFont="1" applyFill="1" applyBorder="1" applyAlignment="1" applyProtection="1">
      <alignment horizontal="center"/>
      <protection locked="0"/>
    </xf>
    <xf numFmtId="0" fontId="4" fillId="8" borderId="21" xfId="0" applyNumberFormat="1" applyFont="1" applyFill="1" applyBorder="1" applyAlignment="1" applyProtection="1">
      <alignment horizontal="center"/>
      <protection locked="0"/>
    </xf>
    <xf numFmtId="0" fontId="7" fillId="8" borderId="12" xfId="0" applyFont="1" applyFill="1" applyBorder="1" applyAlignment="1" applyProtection="1">
      <alignment horizontal="left" indent="1"/>
      <protection locked="0"/>
    </xf>
    <xf numFmtId="0" fontId="7" fillId="8" borderId="11" xfId="0" applyFont="1" applyFill="1" applyBorder="1" applyAlignment="1" applyProtection="1">
      <alignment horizontal="left" indent="1"/>
      <protection locked="0"/>
    </xf>
    <xf numFmtId="0" fontId="4" fillId="0" borderId="68" xfId="0" applyFont="1" applyBorder="1" applyAlignment="1" applyProtection="1">
      <alignment horizontal="center" vertical="center"/>
    </xf>
    <xf numFmtId="0" fontId="4" fillId="0" borderId="69" xfId="0" applyFont="1" applyBorder="1" applyAlignment="1" applyProtection="1">
      <alignment horizontal="center" vertical="center"/>
    </xf>
    <xf numFmtId="0" fontId="4" fillId="0" borderId="70" xfId="0" applyFont="1" applyBorder="1" applyAlignment="1" applyProtection="1">
      <alignment horizontal="center" vertical="center"/>
    </xf>
    <xf numFmtId="0" fontId="4" fillId="8" borderId="15" xfId="0" applyNumberFormat="1" applyFont="1" applyFill="1" applyBorder="1" applyAlignment="1" applyProtection="1">
      <alignment horizontal="left"/>
      <protection locked="0"/>
    </xf>
    <xf numFmtId="0" fontId="4" fillId="8" borderId="21" xfId="0" applyNumberFormat="1" applyFont="1" applyFill="1" applyBorder="1" applyAlignment="1" applyProtection="1">
      <alignment horizontal="left"/>
      <protection locked="0"/>
    </xf>
    <xf numFmtId="43" fontId="4" fillId="8" borderId="3" xfId="0" quotePrefix="1" applyNumberFormat="1" applyFont="1" applyFill="1" applyBorder="1" applyAlignment="1" applyProtection="1">
      <alignment horizontal="center"/>
      <protection locked="0"/>
    </xf>
    <xf numFmtId="0" fontId="7" fillId="0" borderId="27" xfId="0" applyFont="1" applyBorder="1" applyAlignment="1" applyProtection="1">
      <alignment vertical="center"/>
    </xf>
    <xf numFmtId="0" fontId="7" fillId="0" borderId="28" xfId="0" applyFont="1" applyBorder="1" applyAlignment="1" applyProtection="1">
      <alignment vertical="center"/>
    </xf>
    <xf numFmtId="0" fontId="7" fillId="0" borderId="29" xfId="0" applyFont="1" applyBorder="1" applyAlignment="1" applyProtection="1">
      <alignment vertical="center"/>
    </xf>
    <xf numFmtId="0" fontId="4" fillId="8" borderId="12" xfId="0" applyNumberFormat="1" applyFont="1" applyFill="1" applyBorder="1" applyAlignment="1" applyProtection="1">
      <alignment horizontal="center"/>
      <protection locked="0"/>
    </xf>
    <xf numFmtId="0" fontId="4" fillId="8" borderId="14" xfId="0" applyNumberFormat="1" applyFont="1" applyFill="1" applyBorder="1" applyAlignment="1" applyProtection="1">
      <alignment horizontal="center"/>
      <protection locked="0"/>
    </xf>
    <xf numFmtId="0" fontId="41" fillId="0" borderId="5" xfId="0" applyFont="1" applyBorder="1" applyAlignment="1" applyProtection="1">
      <alignment horizontal="center" vertical="center"/>
    </xf>
    <xf numFmtId="0" fontId="41" fillId="0" borderId="15" xfId="0" applyFont="1" applyBorder="1" applyAlignment="1" applyProtection="1">
      <alignment horizontal="center" vertical="center"/>
    </xf>
    <xf numFmtId="0" fontId="41" fillId="0" borderId="64" xfId="0" applyFont="1" applyBorder="1" applyAlignment="1" applyProtection="1">
      <alignment horizontal="center" vertical="center"/>
    </xf>
    <xf numFmtId="0" fontId="7" fillId="0" borderId="27" xfId="0" applyFont="1" applyBorder="1" applyAlignment="1" applyProtection="1">
      <alignment horizontal="left" vertical="center"/>
    </xf>
    <xf numFmtId="0" fontId="7" fillId="0" borderId="28" xfId="0" applyFont="1" applyBorder="1" applyAlignment="1" applyProtection="1">
      <alignment horizontal="left" vertical="center"/>
    </xf>
    <xf numFmtId="0" fontId="7" fillId="0" borderId="29" xfId="0" applyFont="1" applyBorder="1" applyAlignment="1" applyProtection="1">
      <alignment horizontal="left" vertical="center"/>
    </xf>
    <xf numFmtId="165" fontId="4" fillId="0" borderId="3" xfId="0" quotePrefix="1" applyNumberFormat="1" applyFont="1" applyFill="1" applyBorder="1" applyAlignment="1" applyProtection="1">
      <alignment horizontal="center"/>
    </xf>
    <xf numFmtId="43" fontId="44" fillId="0" borderId="13" xfId="0" quotePrefix="1" applyNumberFormat="1" applyFont="1" applyFill="1" applyBorder="1" applyAlignment="1" applyProtection="1">
      <alignment horizontal="center"/>
    </xf>
    <xf numFmtId="43" fontId="44" fillId="0" borderId="12" xfId="0" quotePrefix="1" applyNumberFormat="1" applyFont="1" applyFill="1" applyBorder="1" applyAlignment="1" applyProtection="1">
      <alignment horizontal="center"/>
    </xf>
    <xf numFmtId="43" fontId="44" fillId="0" borderId="38" xfId="0" quotePrefix="1" applyNumberFormat="1" applyFont="1" applyFill="1" applyBorder="1" applyAlignment="1" applyProtection="1">
      <alignment horizontal="center"/>
    </xf>
    <xf numFmtId="0" fontId="7" fillId="0" borderId="13" xfId="0" applyFont="1" applyBorder="1" applyAlignment="1" applyProtection="1">
      <alignment horizontal="left" vertical="center"/>
    </xf>
    <xf numFmtId="0" fontId="7" fillId="0" borderId="12" xfId="0" applyFont="1" applyBorder="1" applyAlignment="1" applyProtection="1">
      <alignment horizontal="left" vertical="center"/>
    </xf>
    <xf numFmtId="0" fontId="7" fillId="0" borderId="14" xfId="0" applyFont="1" applyBorder="1" applyAlignment="1" applyProtection="1">
      <alignment horizontal="left" vertical="center"/>
    </xf>
    <xf numFmtId="0" fontId="4" fillId="0" borderId="0" xfId="0" applyNumberFormat="1" applyFont="1" applyBorder="1" applyAlignment="1" applyProtection="1">
      <alignment horizontal="left" vertical="top"/>
    </xf>
    <xf numFmtId="0" fontId="4" fillId="0" borderId="15" xfId="0" applyNumberFormat="1" applyFont="1" applyBorder="1" applyAlignment="1" applyProtection="1">
      <alignment horizontal="right"/>
    </xf>
    <xf numFmtId="0" fontId="25" fillId="0" borderId="112" xfId="0" quotePrefix="1" applyNumberFormat="1" applyFont="1" applyFill="1" applyBorder="1" applyAlignment="1" applyProtection="1">
      <alignment horizontal="center" vertical="center"/>
    </xf>
    <xf numFmtId="43" fontId="25" fillId="0" borderId="5" xfId="0" applyNumberFormat="1" applyFont="1" applyFill="1" applyBorder="1" applyAlignment="1" applyProtection="1">
      <alignment horizontal="center" vertical="center"/>
    </xf>
    <xf numFmtId="43" fontId="25" fillId="0" borderId="15" xfId="0" applyNumberFormat="1" applyFont="1" applyFill="1" applyBorder="1" applyAlignment="1" applyProtection="1">
      <alignment horizontal="center" vertical="center"/>
    </xf>
    <xf numFmtId="43" fontId="25" fillId="0" borderId="21" xfId="0" applyNumberFormat="1" applyFont="1" applyFill="1" applyBorder="1" applyAlignment="1" applyProtection="1">
      <alignment horizontal="center" vertical="center"/>
    </xf>
    <xf numFmtId="43" fontId="25" fillId="0" borderId="22" xfId="0" applyNumberFormat="1" applyFont="1" applyFill="1" applyBorder="1" applyAlignment="1" applyProtection="1">
      <alignment horizontal="center" vertical="center"/>
    </xf>
    <xf numFmtId="43" fontId="25" fillId="0" borderId="11" xfId="0" applyNumberFormat="1" applyFont="1" applyFill="1" applyBorder="1" applyAlignment="1" applyProtection="1">
      <alignment horizontal="center" vertical="center"/>
    </xf>
    <xf numFmtId="43" fontId="25" fillId="0" borderId="23" xfId="0" applyNumberFormat="1" applyFont="1" applyFill="1" applyBorder="1" applyAlignment="1" applyProtection="1">
      <alignment horizontal="center" vertical="center"/>
    </xf>
    <xf numFmtId="0" fontId="25" fillId="0" borderId="5" xfId="0" applyNumberFormat="1" applyFont="1" applyFill="1" applyBorder="1" applyAlignment="1" applyProtection="1">
      <alignment horizontal="center" vertical="center"/>
    </xf>
    <xf numFmtId="0" fontId="25" fillId="0" borderId="15" xfId="0" applyNumberFormat="1" applyFont="1" applyFill="1" applyBorder="1" applyAlignment="1" applyProtection="1">
      <alignment horizontal="center" vertical="center"/>
    </xf>
    <xf numFmtId="0" fontId="25" fillId="0" borderId="64" xfId="0" applyNumberFormat="1" applyFont="1" applyFill="1" applyBorder="1" applyAlignment="1" applyProtection="1">
      <alignment horizontal="center" vertical="center"/>
    </xf>
    <xf numFmtId="0" fontId="25" fillId="0" borderId="22" xfId="0" applyNumberFormat="1" applyFont="1" applyFill="1" applyBorder="1" applyAlignment="1" applyProtection="1">
      <alignment horizontal="center" vertical="center"/>
    </xf>
    <xf numFmtId="0" fontId="25" fillId="0" borderId="11" xfId="0" applyNumberFormat="1" applyFont="1" applyFill="1" applyBorder="1" applyAlignment="1" applyProtection="1">
      <alignment horizontal="center" vertical="center"/>
    </xf>
    <xf numFmtId="0" fontId="25" fillId="0" borderId="65" xfId="0" applyNumberFormat="1" applyFont="1" applyFill="1" applyBorder="1" applyAlignment="1" applyProtection="1">
      <alignment horizontal="center" vertical="center"/>
    </xf>
    <xf numFmtId="0" fontId="4" fillId="0" borderId="0" xfId="0" applyFont="1" applyFill="1" applyBorder="1" applyAlignment="1" applyProtection="1">
      <alignment horizontal="center"/>
    </xf>
    <xf numFmtId="0" fontId="49" fillId="4" borderId="0" xfId="0" applyFont="1" applyFill="1" applyBorder="1" applyAlignment="1" applyProtection="1">
      <alignment horizontal="center" vertical="center"/>
    </xf>
    <xf numFmtId="43" fontId="4" fillId="8" borderId="1" xfId="0" applyNumberFormat="1" applyFont="1" applyFill="1" applyBorder="1" applyAlignment="1" applyProtection="1">
      <alignment horizontal="center"/>
      <protection locked="0"/>
    </xf>
    <xf numFmtId="0" fontId="27" fillId="0" borderId="22" xfId="0" applyNumberFormat="1" applyFont="1" applyFill="1" applyBorder="1" applyAlignment="1" applyProtection="1">
      <alignment horizontal="center" vertical="center" wrapText="1"/>
    </xf>
    <xf numFmtId="0" fontId="27" fillId="0" borderId="11" xfId="0" applyNumberFormat="1" applyFont="1" applyFill="1" applyBorder="1" applyAlignment="1" applyProtection="1">
      <alignment horizontal="center" vertical="center" wrapText="1"/>
    </xf>
    <xf numFmtId="0" fontId="4" fillId="8" borderId="13" xfId="0" applyFont="1" applyFill="1" applyBorder="1" applyAlignment="1" applyProtection="1">
      <alignment horizontal="center"/>
      <protection locked="0"/>
    </xf>
    <xf numFmtId="0" fontId="4" fillId="8" borderId="12" xfId="0" applyFont="1" applyFill="1" applyBorder="1" applyAlignment="1" applyProtection="1">
      <alignment horizontal="center"/>
      <protection locked="0"/>
    </xf>
    <xf numFmtId="0" fontId="4" fillId="8" borderId="14" xfId="0" applyFont="1" applyFill="1" applyBorder="1" applyAlignment="1" applyProtection="1">
      <alignment horizontal="center"/>
      <protection locked="0"/>
    </xf>
    <xf numFmtId="0" fontId="25" fillId="0" borderId="3" xfId="0" applyNumberFormat="1" applyFont="1" applyFill="1" applyBorder="1" applyAlignment="1" applyProtection="1">
      <alignment horizontal="center" vertical="center" wrapText="1"/>
    </xf>
    <xf numFmtId="0" fontId="4" fillId="0" borderId="1" xfId="0" applyFont="1" applyFill="1" applyBorder="1" applyAlignment="1" applyProtection="1">
      <alignment horizontal="center" vertical="center"/>
    </xf>
    <xf numFmtId="0" fontId="4" fillId="0" borderId="13" xfId="0" applyFont="1" applyFill="1" applyBorder="1" applyAlignment="1" applyProtection="1">
      <alignment horizontal="center" vertical="center"/>
    </xf>
    <xf numFmtId="0" fontId="15" fillId="0" borderId="68" xfId="0" quotePrefix="1" applyFont="1" applyBorder="1" applyAlignment="1" applyProtection="1">
      <alignment horizontal="left" vertical="center" wrapText="1"/>
    </xf>
    <xf numFmtId="0" fontId="15" fillId="0" borderId="69" xfId="0" applyFont="1" applyBorder="1" applyAlignment="1" applyProtection="1">
      <alignment horizontal="left" vertical="center" wrapText="1"/>
    </xf>
    <xf numFmtId="0" fontId="15" fillId="0" borderId="70" xfId="0" applyFont="1" applyBorder="1" applyAlignment="1" applyProtection="1">
      <alignment horizontal="left" vertical="center" wrapText="1"/>
    </xf>
    <xf numFmtId="0" fontId="25" fillId="0" borderId="5" xfId="0" applyNumberFormat="1" applyFont="1" applyFill="1" applyBorder="1" applyAlignment="1" applyProtection="1">
      <alignment horizontal="center" vertical="top"/>
    </xf>
    <xf numFmtId="0" fontId="25" fillId="0" borderId="15" xfId="0" quotePrefix="1" applyNumberFormat="1" applyFont="1" applyFill="1" applyBorder="1" applyAlignment="1" applyProtection="1">
      <alignment horizontal="center" vertical="top"/>
    </xf>
    <xf numFmtId="0" fontId="25" fillId="0" borderId="21" xfId="0" quotePrefix="1" applyNumberFormat="1" applyFont="1" applyFill="1" applyBorder="1" applyAlignment="1" applyProtection="1">
      <alignment horizontal="center" vertical="top"/>
    </xf>
    <xf numFmtId="43" fontId="25" fillId="0" borderId="5" xfId="0" applyNumberFormat="1" applyFont="1" applyFill="1" applyBorder="1" applyAlignment="1" applyProtection="1">
      <alignment horizontal="center" vertical="top"/>
    </xf>
    <xf numFmtId="0" fontId="25" fillId="0" borderId="71" xfId="0" quotePrefix="1" applyNumberFormat="1" applyFont="1" applyFill="1" applyBorder="1" applyAlignment="1" applyProtection="1">
      <alignment horizontal="center" vertical="top"/>
    </xf>
    <xf numFmtId="0" fontId="8" fillId="8" borderId="11" xfId="0" quotePrefix="1" applyNumberFormat="1" applyFont="1" applyFill="1" applyBorder="1" applyAlignment="1" applyProtection="1">
      <alignment horizontal="center" vertical="center"/>
      <protection locked="0"/>
    </xf>
    <xf numFmtId="0" fontId="8" fillId="8" borderId="23" xfId="0" quotePrefix="1" applyNumberFormat="1" applyFont="1" applyFill="1" applyBorder="1" applyAlignment="1" applyProtection="1">
      <alignment horizontal="center" vertical="center"/>
      <protection locked="0"/>
    </xf>
    <xf numFmtId="0" fontId="15" fillId="4" borderId="0" xfId="0" quotePrefix="1" applyFont="1" applyFill="1" applyBorder="1" applyAlignment="1" applyProtection="1">
      <alignment horizontal="center" vertical="center" wrapText="1"/>
    </xf>
    <xf numFmtId="0" fontId="19" fillId="0" borderId="0" xfId="0" applyFont="1" applyFill="1" applyAlignment="1">
      <alignment horizontal="left" vertical="center"/>
    </xf>
    <xf numFmtId="0" fontId="26" fillId="4" borderId="42" xfId="0" applyFont="1" applyFill="1" applyBorder="1" applyAlignment="1" applyProtection="1">
      <alignment horizontal="center" vertical="center"/>
    </xf>
    <xf numFmtId="0" fontId="26" fillId="4" borderId="43" xfId="0" applyFont="1" applyFill="1" applyBorder="1" applyAlignment="1" applyProtection="1">
      <alignment horizontal="center" vertical="center"/>
    </xf>
    <xf numFmtId="0" fontId="26" fillId="4" borderId="44" xfId="0" applyFont="1" applyFill="1" applyBorder="1" applyAlignment="1" applyProtection="1">
      <alignment horizontal="center" vertical="center"/>
    </xf>
    <xf numFmtId="0" fontId="26" fillId="4" borderId="47" xfId="0" applyFont="1" applyFill="1" applyBorder="1" applyAlignment="1" applyProtection="1">
      <alignment horizontal="center" vertical="center"/>
    </xf>
    <xf numFmtId="0" fontId="26" fillId="4" borderId="48" xfId="0" applyFont="1" applyFill="1" applyBorder="1" applyAlignment="1" applyProtection="1">
      <alignment horizontal="center" vertical="center"/>
    </xf>
    <xf numFmtId="0" fontId="26" fillId="4" borderId="49" xfId="0" applyFont="1" applyFill="1" applyBorder="1" applyAlignment="1" applyProtection="1">
      <alignment horizontal="center" vertical="center"/>
    </xf>
    <xf numFmtId="0" fontId="26" fillId="4" borderId="45" xfId="0" applyFont="1" applyFill="1" applyBorder="1" applyAlignment="1" applyProtection="1">
      <alignment horizontal="center" vertical="center"/>
    </xf>
    <xf numFmtId="0" fontId="26" fillId="4" borderId="0" xfId="0" applyFont="1" applyFill="1" applyBorder="1" applyAlignment="1" applyProtection="1">
      <alignment horizontal="center" vertical="center"/>
    </xf>
    <xf numFmtId="0" fontId="26" fillId="4" borderId="46" xfId="0" applyFont="1" applyFill="1" applyBorder="1" applyAlignment="1" applyProtection="1">
      <alignment horizontal="center" vertical="center"/>
    </xf>
    <xf numFmtId="0" fontId="7" fillId="4" borderId="45" xfId="0" applyFont="1" applyFill="1" applyBorder="1" applyAlignment="1" applyProtection="1">
      <alignment horizontal="center" vertical="center"/>
    </xf>
    <xf numFmtId="0" fontId="7" fillId="4" borderId="0" xfId="0" applyFont="1" applyFill="1" applyBorder="1" applyAlignment="1" applyProtection="1">
      <alignment horizontal="center" vertical="center"/>
    </xf>
    <xf numFmtId="0" fontId="7" fillId="4" borderId="46" xfId="0" applyFont="1" applyFill="1" applyBorder="1" applyAlignment="1" applyProtection="1">
      <alignment horizontal="center" vertical="center"/>
    </xf>
    <xf numFmtId="0" fontId="4" fillId="4" borderId="51" xfId="0" applyFont="1" applyFill="1" applyBorder="1" applyAlignment="1" applyProtection="1">
      <alignment horizontal="center"/>
    </xf>
    <xf numFmtId="0" fontId="25" fillId="0" borderId="64" xfId="0" quotePrefix="1" applyNumberFormat="1" applyFont="1" applyFill="1" applyBorder="1" applyAlignment="1" applyProtection="1">
      <alignment horizontal="center" vertical="top"/>
    </xf>
    <xf numFmtId="0" fontId="9" fillId="0" borderId="43" xfId="0" applyFont="1" applyFill="1" applyBorder="1" applyAlignment="1" applyProtection="1">
      <alignment horizontal="center"/>
    </xf>
    <xf numFmtId="49" fontId="7" fillId="8" borderId="11" xfId="0" applyNumberFormat="1" applyFont="1" applyFill="1" applyBorder="1" applyAlignment="1" applyProtection="1">
      <alignment horizontal="center"/>
      <protection locked="0"/>
    </xf>
    <xf numFmtId="49" fontId="4" fillId="8" borderId="11" xfId="0" applyNumberFormat="1" applyFont="1" applyFill="1" applyBorder="1" applyAlignment="1" applyProtection="1">
      <alignment horizontal="center"/>
      <protection locked="0"/>
    </xf>
    <xf numFmtId="0" fontId="7" fillId="0" borderId="0" xfId="0" applyFont="1" applyFill="1" applyBorder="1" applyAlignment="1" applyProtection="1">
      <alignment horizontal="center"/>
    </xf>
    <xf numFmtId="0" fontId="8" fillId="0" borderId="12" xfId="0" applyFont="1" applyBorder="1" applyAlignment="1" applyProtection="1">
      <alignment horizontal="left" vertical="center"/>
    </xf>
    <xf numFmtId="0" fontId="8" fillId="0" borderId="12" xfId="0" applyFont="1" applyBorder="1" applyAlignment="1">
      <alignment horizontal="left" vertical="center"/>
    </xf>
    <xf numFmtId="0" fontId="8" fillId="0" borderId="38" xfId="0" applyFont="1" applyBorder="1" applyAlignment="1">
      <alignment horizontal="left" vertical="center"/>
    </xf>
    <xf numFmtId="0" fontId="25" fillId="0" borderId="4" xfId="0" applyFont="1" applyFill="1" applyBorder="1" applyAlignment="1" applyProtection="1">
      <alignment horizontal="center"/>
    </xf>
    <xf numFmtId="0" fontId="25" fillId="0" borderId="22" xfId="0" applyNumberFormat="1" applyFont="1" applyFill="1" applyBorder="1" applyAlignment="1" applyProtection="1">
      <alignment horizontal="center"/>
    </xf>
    <xf numFmtId="0" fontId="25" fillId="0" borderId="11" xfId="0" quotePrefix="1" applyNumberFormat="1" applyFont="1" applyFill="1" applyBorder="1" applyAlignment="1" applyProtection="1">
      <alignment horizontal="center"/>
    </xf>
    <xf numFmtId="0" fontId="25" fillId="0" borderId="23" xfId="0" quotePrefix="1" applyNumberFormat="1" applyFont="1" applyFill="1" applyBorder="1" applyAlignment="1" applyProtection="1">
      <alignment horizontal="center"/>
    </xf>
    <xf numFmtId="0" fontId="25" fillId="0" borderId="11" xfId="0" quotePrefix="1" applyNumberFormat="1" applyFont="1" applyFill="1" applyBorder="1" applyAlignment="1" applyProtection="1">
      <alignment horizontal="center" vertical="center"/>
    </xf>
    <xf numFmtId="0" fontId="25" fillId="0" borderId="23" xfId="0" quotePrefix="1" applyNumberFormat="1" applyFont="1" applyFill="1" applyBorder="1" applyAlignment="1" applyProtection="1">
      <alignment horizontal="center" vertical="center"/>
    </xf>
    <xf numFmtId="0" fontId="25" fillId="0" borderId="11" xfId="0" applyNumberFormat="1" applyFont="1" applyFill="1" applyBorder="1" applyAlignment="1" applyProtection="1">
      <alignment horizontal="center"/>
    </xf>
    <xf numFmtId="0" fontId="25" fillId="0" borderId="23" xfId="0" applyNumberFormat="1" applyFont="1" applyFill="1" applyBorder="1" applyAlignment="1" applyProtection="1">
      <alignment horizontal="center"/>
    </xf>
    <xf numFmtId="0" fontId="25" fillId="0" borderId="65" xfId="0" quotePrefix="1" applyNumberFormat="1" applyFont="1" applyFill="1" applyBorder="1" applyAlignment="1" applyProtection="1">
      <alignment horizontal="center"/>
    </xf>
    <xf numFmtId="43" fontId="4" fillId="5" borderId="3" xfId="0" quotePrefix="1" applyNumberFormat="1" applyFont="1" applyFill="1" applyBorder="1" applyAlignment="1" applyProtection="1">
      <alignment horizontal="center"/>
      <protection locked="0"/>
    </xf>
    <xf numFmtId="168" fontId="4" fillId="0" borderId="1" xfId="0" quotePrefix="1" applyNumberFormat="1" applyFont="1" applyFill="1" applyBorder="1" applyAlignment="1" applyProtection="1">
      <alignment horizontal="center"/>
    </xf>
    <xf numFmtId="0" fontId="14" fillId="16" borderId="1" xfId="0" applyFont="1" applyFill="1" applyBorder="1" applyAlignment="1" applyProtection="1">
      <alignment horizontal="center" vertical="center"/>
      <protection locked="0"/>
    </xf>
    <xf numFmtId="0" fontId="14" fillId="16" borderId="63" xfId="0" applyFont="1" applyFill="1" applyBorder="1" applyAlignment="1" applyProtection="1">
      <alignment horizontal="center" vertical="center"/>
      <protection locked="0"/>
    </xf>
    <xf numFmtId="43" fontId="4" fillId="5" borderId="1" xfId="0" quotePrefix="1" applyNumberFormat="1" applyFont="1" applyFill="1" applyBorder="1" applyAlignment="1" applyProtection="1">
      <alignment horizontal="center"/>
      <protection locked="0"/>
    </xf>
    <xf numFmtId="0" fontId="4" fillId="0" borderId="3" xfId="0" applyNumberFormat="1" applyFont="1" applyFill="1" applyBorder="1" applyAlignment="1" applyProtection="1">
      <alignment horizontal="center"/>
      <protection locked="0"/>
    </xf>
    <xf numFmtId="0" fontId="4" fillId="0" borderId="5" xfId="0" applyNumberFormat="1" applyFont="1" applyFill="1" applyBorder="1" applyAlignment="1" applyProtection="1">
      <alignment horizontal="center"/>
      <protection locked="0"/>
    </xf>
    <xf numFmtId="0" fontId="4" fillId="0" borderId="15" xfId="0" applyNumberFormat="1" applyFont="1" applyBorder="1" applyAlignment="1" applyProtection="1">
      <alignment horizontal="right"/>
      <protection locked="0"/>
    </xf>
    <xf numFmtId="0" fontId="4" fillId="5" borderId="15" xfId="0" applyNumberFormat="1" applyFont="1" applyFill="1" applyBorder="1" applyAlignment="1" applyProtection="1">
      <alignment horizontal="left"/>
      <protection locked="0"/>
    </xf>
    <xf numFmtId="0" fontId="4" fillId="5" borderId="21" xfId="0" applyNumberFormat="1" applyFont="1" applyFill="1" applyBorder="1" applyAlignment="1" applyProtection="1">
      <alignment horizontal="left"/>
      <protection locked="0"/>
    </xf>
    <xf numFmtId="0" fontId="4" fillId="5" borderId="12" xfId="0" applyNumberFormat="1" applyFont="1" applyFill="1" applyBorder="1" applyAlignment="1" applyProtection="1">
      <alignment horizontal="left"/>
      <protection locked="0"/>
    </xf>
    <xf numFmtId="0" fontId="4" fillId="5" borderId="14" xfId="0" applyNumberFormat="1" applyFont="1" applyFill="1" applyBorder="1" applyAlignment="1" applyProtection="1">
      <alignment horizontal="left"/>
      <protection locked="0"/>
    </xf>
    <xf numFmtId="0" fontId="4" fillId="0" borderId="12" xfId="0" applyNumberFormat="1" applyFont="1" applyBorder="1" applyAlignment="1" applyProtection="1">
      <alignment horizontal="right"/>
      <protection locked="0"/>
    </xf>
    <xf numFmtId="0" fontId="4" fillId="0" borderId="1" xfId="0" applyNumberFormat="1" applyFont="1" applyFill="1" applyBorder="1" applyAlignment="1" applyProtection="1">
      <alignment horizontal="center"/>
      <protection locked="0"/>
    </xf>
    <xf numFmtId="0" fontId="4" fillId="0" borderId="13" xfId="0" applyNumberFormat="1" applyFont="1" applyFill="1" applyBorder="1" applyAlignment="1" applyProtection="1">
      <alignment horizontal="center"/>
      <protection locked="0"/>
    </xf>
    <xf numFmtId="0" fontId="4" fillId="4" borderId="0" xfId="0" applyFont="1" applyFill="1" applyBorder="1" applyAlignment="1" applyProtection="1">
      <alignment horizontal="center" vertical="center"/>
    </xf>
    <xf numFmtId="0" fontId="4" fillId="5" borderId="15" xfId="0" applyNumberFormat="1" applyFont="1" applyFill="1" applyBorder="1" applyAlignment="1" applyProtection="1">
      <alignment horizontal="center"/>
      <protection locked="0"/>
    </xf>
    <xf numFmtId="0" fontId="4" fillId="5" borderId="21" xfId="0" applyNumberFormat="1" applyFont="1" applyFill="1" applyBorder="1" applyAlignment="1" applyProtection="1">
      <alignment horizontal="center"/>
      <protection locked="0"/>
    </xf>
    <xf numFmtId="0" fontId="4" fillId="5" borderId="12" xfId="0" applyNumberFormat="1" applyFont="1" applyFill="1" applyBorder="1" applyAlignment="1" applyProtection="1">
      <alignment horizontal="center"/>
      <protection locked="0"/>
    </xf>
    <xf numFmtId="0" fontId="4" fillId="5" borderId="14" xfId="0" applyNumberFormat="1" applyFont="1" applyFill="1" applyBorder="1" applyAlignment="1" applyProtection="1">
      <alignment horizontal="center"/>
      <protection locked="0"/>
    </xf>
    <xf numFmtId="0" fontId="4" fillId="0" borderId="1" xfId="0" applyFont="1" applyFill="1" applyBorder="1" applyAlignment="1" applyProtection="1">
      <alignment horizontal="center" vertical="center"/>
      <protection locked="0"/>
    </xf>
    <xf numFmtId="0" fontId="4" fillId="0" borderId="13" xfId="0" applyFont="1" applyFill="1" applyBorder="1" applyAlignment="1" applyProtection="1">
      <alignment horizontal="center" vertical="center"/>
      <protection locked="0"/>
    </xf>
    <xf numFmtId="167" fontId="4" fillId="5" borderId="1" xfId="0" quotePrefix="1" applyNumberFormat="1" applyFont="1" applyFill="1" applyBorder="1" applyAlignment="1" applyProtection="1">
      <alignment horizontal="center"/>
      <protection locked="0"/>
    </xf>
    <xf numFmtId="0" fontId="25" fillId="0" borderId="21" xfId="0" applyNumberFormat="1" applyFont="1" applyFill="1" applyBorder="1" applyAlignment="1" applyProtection="1">
      <alignment horizontal="center" vertical="center"/>
    </xf>
    <xf numFmtId="0" fontId="25" fillId="0" borderId="23" xfId="0" applyNumberFormat="1" applyFont="1" applyFill="1" applyBorder="1" applyAlignment="1" applyProtection="1">
      <alignment horizontal="center" vertical="center"/>
    </xf>
    <xf numFmtId="0" fontId="8" fillId="5" borderId="11" xfId="0" quotePrefix="1" applyNumberFormat="1" applyFont="1" applyFill="1" applyBorder="1" applyAlignment="1" applyProtection="1">
      <alignment horizontal="center" vertical="center"/>
      <protection locked="0"/>
    </xf>
    <xf numFmtId="0" fontId="8" fillId="5" borderId="23" xfId="0" quotePrefix="1" applyNumberFormat="1" applyFont="1" applyFill="1" applyBorder="1" applyAlignment="1" applyProtection="1">
      <alignment horizontal="center" vertical="center"/>
      <protection locked="0"/>
    </xf>
    <xf numFmtId="0" fontId="4" fillId="0" borderId="0" xfId="0" applyFont="1" applyFill="1" applyAlignment="1">
      <alignment horizontal="center"/>
    </xf>
    <xf numFmtId="0" fontId="7" fillId="5" borderId="12" xfId="0" applyFont="1" applyFill="1" applyBorder="1" applyAlignment="1" applyProtection="1">
      <alignment horizontal="left" indent="1"/>
      <protection locked="0"/>
    </xf>
    <xf numFmtId="0" fontId="7" fillId="5" borderId="11" xfId="0" applyFont="1" applyFill="1" applyBorder="1" applyAlignment="1" applyProtection="1">
      <alignment horizontal="left" indent="1"/>
      <protection locked="0"/>
    </xf>
    <xf numFmtId="0" fontId="8" fillId="0" borderId="43" xfId="0" applyFont="1" applyFill="1" applyBorder="1" applyAlignment="1" applyProtection="1">
      <alignment horizontal="right"/>
    </xf>
    <xf numFmtId="49" fontId="7" fillId="5" borderId="11" xfId="0" applyNumberFormat="1" applyFont="1" applyFill="1" applyBorder="1" applyAlignment="1" applyProtection="1">
      <alignment horizontal="center"/>
      <protection locked="0"/>
    </xf>
    <xf numFmtId="49" fontId="4" fillId="5" borderId="11" xfId="0" applyNumberFormat="1" applyFont="1" applyFill="1" applyBorder="1" applyAlignment="1" applyProtection="1">
      <alignment horizontal="center"/>
      <protection locked="0"/>
    </xf>
    <xf numFmtId="43" fontId="38" fillId="0" borderId="74" xfId="0" quotePrefix="1" applyNumberFormat="1" applyFont="1" applyFill="1" applyBorder="1" applyAlignment="1" applyProtection="1">
      <alignment horizontal="center"/>
    </xf>
    <xf numFmtId="0" fontId="4" fillId="0" borderId="0" xfId="0" applyNumberFormat="1" applyFont="1" applyBorder="1" applyAlignment="1" applyProtection="1">
      <alignment horizontal="left" vertical="top" wrapText="1"/>
    </xf>
    <xf numFmtId="0" fontId="4" fillId="0" borderId="69" xfId="0" applyNumberFormat="1" applyFont="1" applyBorder="1" applyAlignment="1" applyProtection="1">
      <alignment horizontal="left" vertical="top"/>
    </xf>
    <xf numFmtId="0" fontId="12" fillId="5" borderId="33" xfId="0" applyFont="1" applyFill="1" applyBorder="1" applyAlignment="1" applyProtection="1">
      <alignment horizontal="left" vertical="top" wrapText="1"/>
      <protection locked="0"/>
    </xf>
    <xf numFmtId="0" fontId="5" fillId="5" borderId="34" xfId="0" applyFont="1" applyFill="1" applyBorder="1" applyAlignment="1" applyProtection="1">
      <alignment horizontal="left" vertical="top" wrapText="1"/>
      <protection locked="0"/>
    </xf>
    <xf numFmtId="0" fontId="5" fillId="5" borderId="66" xfId="0" applyFont="1" applyFill="1" applyBorder="1" applyAlignment="1" applyProtection="1">
      <alignment horizontal="left" vertical="top" wrapText="1"/>
      <protection locked="0"/>
    </xf>
    <xf numFmtId="0" fontId="42" fillId="0" borderId="0" xfId="0" applyNumberFormat="1" applyFont="1" applyBorder="1" applyAlignment="1" applyProtection="1">
      <alignment horizontal="left" vertical="top"/>
    </xf>
    <xf numFmtId="0" fontId="15" fillId="0" borderId="69" xfId="0" applyFont="1" applyBorder="1" applyAlignment="1" applyProtection="1">
      <alignment horizontal="center" vertical="top"/>
    </xf>
    <xf numFmtId="0" fontId="4" fillId="4" borderId="45" xfId="0" applyFont="1" applyFill="1" applyBorder="1" applyAlignment="1" applyProtection="1">
      <alignment horizontal="center"/>
    </xf>
    <xf numFmtId="0" fontId="4" fillId="4" borderId="0" xfId="0" applyFont="1" applyFill="1" applyBorder="1" applyAlignment="1" applyProtection="1">
      <alignment horizontal="center"/>
    </xf>
    <xf numFmtId="0" fontId="4" fillId="4" borderId="46" xfId="0" applyFont="1" applyFill="1" applyBorder="1" applyAlignment="1" applyProtection="1">
      <alignment horizontal="center"/>
    </xf>
    <xf numFmtId="0" fontId="14" fillId="16" borderId="52" xfId="0" applyFont="1" applyFill="1" applyBorder="1" applyAlignment="1" applyProtection="1">
      <alignment horizontal="center" vertical="center"/>
    </xf>
    <xf numFmtId="0" fontId="14" fillId="16" borderId="53" xfId="0" applyFont="1" applyFill="1" applyBorder="1" applyAlignment="1" applyProtection="1">
      <alignment horizontal="center" vertical="center"/>
    </xf>
    <xf numFmtId="0" fontId="14" fillId="16" borderId="72" xfId="0" applyFont="1" applyFill="1" applyBorder="1" applyAlignment="1" applyProtection="1">
      <alignment horizontal="center" vertical="center"/>
    </xf>
    <xf numFmtId="0" fontId="7" fillId="0" borderId="77" xfId="0" applyFont="1" applyBorder="1" applyAlignment="1" applyProtection="1">
      <alignment vertical="center"/>
    </xf>
    <xf numFmtId="43" fontId="38" fillId="0" borderId="78" xfId="0" quotePrefix="1" applyNumberFormat="1" applyFont="1" applyFill="1" applyBorder="1" applyAlignment="1" applyProtection="1">
      <alignment horizontal="center"/>
    </xf>
    <xf numFmtId="0" fontId="0" fillId="0" borderId="12" xfId="0" applyBorder="1" applyAlignment="1">
      <alignment horizontal="left" vertical="center"/>
    </xf>
    <xf numFmtId="0" fontId="0" fillId="0" borderId="14" xfId="0" applyBorder="1" applyAlignment="1">
      <alignment horizontal="left" vertical="center"/>
    </xf>
    <xf numFmtId="0" fontId="7" fillId="0" borderId="75" xfId="0" applyFont="1" applyBorder="1" applyAlignment="1" applyProtection="1">
      <alignment vertical="center"/>
    </xf>
    <xf numFmtId="0" fontId="7" fillId="0" borderId="15" xfId="0" applyFont="1" applyBorder="1" applyAlignment="1" applyProtection="1">
      <alignment vertical="center"/>
    </xf>
    <xf numFmtId="0" fontId="7" fillId="0" borderId="21" xfId="0" applyFont="1" applyBorder="1" applyAlignment="1" applyProtection="1">
      <alignment vertical="center"/>
    </xf>
    <xf numFmtId="0" fontId="7" fillId="0" borderId="73" xfId="0" applyFont="1" applyBorder="1" applyAlignment="1" applyProtection="1">
      <alignment horizontal="left" vertical="center"/>
    </xf>
    <xf numFmtId="0" fontId="14" fillId="16" borderId="87" xfId="0" applyFont="1" applyFill="1" applyBorder="1" applyAlignment="1" applyProtection="1">
      <alignment horizontal="center" vertical="center"/>
    </xf>
    <xf numFmtId="0" fontId="14" fillId="16" borderId="88" xfId="0" applyFont="1" applyFill="1" applyBorder="1" applyAlignment="1" applyProtection="1">
      <alignment horizontal="center" vertical="center"/>
    </xf>
    <xf numFmtId="0" fontId="14" fillId="16" borderId="89" xfId="0" applyFont="1" applyFill="1" applyBorder="1" applyAlignment="1" applyProtection="1">
      <alignment horizontal="center" vertical="center"/>
    </xf>
    <xf numFmtId="0" fontId="41" fillId="0" borderId="75" xfId="0" applyNumberFormat="1" applyFont="1" applyBorder="1" applyAlignment="1" applyProtection="1">
      <alignment horizontal="center" vertical="center"/>
    </xf>
    <xf numFmtId="0" fontId="41" fillId="0" borderId="15" xfId="0" applyNumberFormat="1" applyFont="1" applyBorder="1" applyAlignment="1" applyProtection="1">
      <alignment horizontal="center" vertical="center"/>
    </xf>
    <xf numFmtId="0" fontId="41" fillId="0" borderId="90" xfId="0" applyNumberFormat="1" applyFont="1" applyBorder="1" applyAlignment="1" applyProtection="1">
      <alignment horizontal="center" vertical="center"/>
    </xf>
    <xf numFmtId="43" fontId="44" fillId="0" borderId="76" xfId="0" quotePrefix="1" applyNumberFormat="1" applyFont="1" applyFill="1" applyBorder="1" applyAlignment="1" applyProtection="1">
      <alignment horizontal="center"/>
    </xf>
    <xf numFmtId="0" fontId="7" fillId="0" borderId="75" xfId="0" applyFont="1" applyBorder="1" applyAlignment="1" applyProtection="1">
      <alignment horizontal="left" vertical="center"/>
    </xf>
    <xf numFmtId="0" fontId="7" fillId="0" borderId="15" xfId="0" applyFont="1" applyBorder="1" applyAlignment="1" applyProtection="1">
      <alignment horizontal="left" vertical="center"/>
    </xf>
    <xf numFmtId="0" fontId="7" fillId="0" borderId="21" xfId="0" applyFont="1" applyBorder="1" applyAlignment="1" applyProtection="1">
      <alignment horizontal="left" vertical="center"/>
    </xf>
    <xf numFmtId="0" fontId="7" fillId="0" borderId="73" xfId="0" applyFont="1" applyBorder="1" applyAlignment="1" applyProtection="1">
      <alignment vertical="center"/>
    </xf>
    <xf numFmtId="0" fontId="7" fillId="0" borderId="11" xfId="0" applyFont="1" applyBorder="1" applyAlignment="1" applyProtection="1">
      <alignment horizontal="center" vertical="center"/>
    </xf>
    <xf numFmtId="0" fontId="7" fillId="0" borderId="23" xfId="0" applyFont="1" applyBorder="1" applyAlignment="1" applyProtection="1">
      <alignment horizontal="center" vertical="center"/>
    </xf>
    <xf numFmtId="0" fontId="7" fillId="0" borderId="12" xfId="0" applyFont="1" applyBorder="1" applyAlignment="1" applyProtection="1">
      <alignment horizontal="center" vertical="center"/>
    </xf>
    <xf numFmtId="0" fontId="7" fillId="0" borderId="14" xfId="0" applyFont="1" applyBorder="1" applyAlignment="1" applyProtection="1">
      <alignment horizontal="center" vertical="center"/>
    </xf>
    <xf numFmtId="0" fontId="7" fillId="0" borderId="118" xfId="0" applyFont="1" applyBorder="1" applyAlignment="1" applyProtection="1">
      <alignment vertical="center"/>
    </xf>
    <xf numFmtId="0" fontId="7" fillId="0" borderId="26" xfId="0" applyFont="1" applyBorder="1" applyAlignment="1" applyProtection="1">
      <alignment vertical="center"/>
    </xf>
    <xf numFmtId="0" fontId="7" fillId="0" borderId="58" xfId="0" applyFont="1" applyBorder="1" applyAlignment="1" applyProtection="1">
      <alignment horizontal="center" vertical="center"/>
    </xf>
    <xf numFmtId="0" fontId="7" fillId="0" borderId="59" xfId="0" applyFont="1" applyBorder="1" applyAlignment="1" applyProtection="1">
      <alignment horizontal="center" vertical="center"/>
    </xf>
    <xf numFmtId="0" fontId="7" fillId="0" borderId="82" xfId="0" applyFont="1" applyBorder="1" applyAlignment="1" applyProtection="1">
      <alignment vertical="center"/>
    </xf>
    <xf numFmtId="0" fontId="7" fillId="0" borderId="83" xfId="0" applyFont="1" applyBorder="1" applyAlignment="1" applyProtection="1">
      <alignment vertical="center"/>
    </xf>
    <xf numFmtId="0" fontId="7" fillId="0" borderId="84" xfId="0" applyFont="1" applyBorder="1" applyAlignment="1" applyProtection="1">
      <alignment vertical="center"/>
    </xf>
    <xf numFmtId="43" fontId="38" fillId="0" borderId="85" xfId="0" quotePrefix="1" applyNumberFormat="1" applyFont="1" applyFill="1" applyBorder="1" applyAlignment="1" applyProtection="1">
      <alignment horizontal="center"/>
    </xf>
    <xf numFmtId="43" fontId="38" fillId="0" borderId="86" xfId="0" quotePrefix="1" applyNumberFormat="1" applyFont="1" applyFill="1" applyBorder="1" applyAlignment="1" applyProtection="1">
      <alignment horizontal="center"/>
    </xf>
    <xf numFmtId="43" fontId="38" fillId="5" borderId="3" xfId="0" quotePrefix="1" applyNumberFormat="1" applyFont="1" applyFill="1" applyBorder="1" applyAlignment="1" applyProtection="1">
      <alignment horizontal="center"/>
      <protection locked="0"/>
    </xf>
    <xf numFmtId="43" fontId="38" fillId="5" borderId="81" xfId="0" quotePrefix="1" applyNumberFormat="1" applyFont="1" applyFill="1" applyBorder="1" applyAlignment="1" applyProtection="1">
      <alignment horizontal="center"/>
      <protection locked="0"/>
    </xf>
    <xf numFmtId="43" fontId="38" fillId="0" borderId="4" xfId="0" quotePrefix="1" applyNumberFormat="1" applyFont="1" applyFill="1" applyBorder="1" applyAlignment="1" applyProtection="1">
      <alignment horizontal="center"/>
    </xf>
    <xf numFmtId="43" fontId="38" fillId="0" borderId="80" xfId="0" quotePrefix="1" applyNumberFormat="1" applyFont="1" applyFill="1" applyBorder="1" applyAlignment="1" applyProtection="1">
      <alignment horizontal="center"/>
    </xf>
    <xf numFmtId="43" fontId="4" fillId="5" borderId="1" xfId="0" applyNumberFormat="1" applyFont="1" applyFill="1" applyBorder="1" applyAlignment="1" applyProtection="1">
      <alignment horizontal="center"/>
      <protection locked="0"/>
    </xf>
    <xf numFmtId="0" fontId="25" fillId="0" borderId="15" xfId="0" applyNumberFormat="1" applyFont="1" applyFill="1" applyBorder="1" applyAlignment="1" applyProtection="1">
      <alignment horizontal="center" vertical="top"/>
    </xf>
    <xf numFmtId="0" fontId="25" fillId="0" borderId="21" xfId="0" applyNumberFormat="1" applyFont="1" applyFill="1" applyBorder="1" applyAlignment="1" applyProtection="1">
      <alignment horizontal="center" vertical="top"/>
    </xf>
    <xf numFmtId="0" fontId="25" fillId="0" borderId="65" xfId="0" quotePrefix="1" applyNumberFormat="1" applyFont="1" applyFill="1" applyBorder="1" applyAlignment="1" applyProtection="1">
      <alignment horizontal="center" vertical="center"/>
    </xf>
    <xf numFmtId="0" fontId="8" fillId="0" borderId="0" xfId="0" applyFont="1" applyFill="1" applyAlignment="1" applyProtection="1">
      <alignment horizontal="right"/>
    </xf>
    <xf numFmtId="0" fontId="25" fillId="0" borderId="5" xfId="0" applyFont="1" applyFill="1" applyBorder="1" applyAlignment="1" applyProtection="1">
      <alignment horizontal="center" vertical="top"/>
    </xf>
    <xf numFmtId="0" fontId="25" fillId="0" borderId="15" xfId="0" applyFont="1" applyFill="1" applyBorder="1" applyAlignment="1" applyProtection="1">
      <alignment horizontal="center" vertical="top"/>
    </xf>
    <xf numFmtId="0" fontId="25" fillId="0" borderId="5" xfId="0" quotePrefix="1" applyNumberFormat="1" applyFont="1" applyFill="1" applyBorder="1" applyAlignment="1" applyProtection="1">
      <alignment horizontal="center" vertical="top"/>
    </xf>
    <xf numFmtId="0" fontId="25" fillId="0" borderId="22" xfId="0" applyFont="1" applyFill="1" applyBorder="1" applyAlignment="1" applyProtection="1">
      <alignment horizontal="center" vertical="center"/>
    </xf>
    <xf numFmtId="0" fontId="25" fillId="0" borderId="11" xfId="0" applyFont="1" applyFill="1" applyBorder="1" applyAlignment="1" applyProtection="1">
      <alignment horizontal="center" vertical="center"/>
    </xf>
    <xf numFmtId="0" fontId="25" fillId="0" borderId="22" xfId="0" quotePrefix="1" applyNumberFormat="1" applyFont="1" applyFill="1" applyBorder="1" applyAlignment="1" applyProtection="1">
      <alignment horizontal="center" vertical="center"/>
    </xf>
    <xf numFmtId="0" fontId="25" fillId="0" borderId="5" xfId="0" quotePrefix="1" applyNumberFormat="1" applyFont="1" applyFill="1" applyBorder="1" applyAlignment="1" applyProtection="1">
      <alignment horizontal="center" vertical="center"/>
    </xf>
    <xf numFmtId="0" fontId="25" fillId="0" borderId="15" xfId="0" quotePrefix="1" applyNumberFormat="1" applyFont="1" applyFill="1" applyBorder="1" applyAlignment="1" applyProtection="1">
      <alignment horizontal="center" vertical="center"/>
    </xf>
    <xf numFmtId="0" fontId="25" fillId="0" borderId="21" xfId="0" quotePrefix="1" applyNumberFormat="1" applyFont="1" applyFill="1" applyBorder="1" applyAlignment="1" applyProtection="1">
      <alignment horizontal="center" vertical="center"/>
    </xf>
    <xf numFmtId="43" fontId="38" fillId="5" borderId="1" xfId="0" quotePrefix="1" applyNumberFormat="1" applyFont="1" applyFill="1" applyBorder="1" applyAlignment="1" applyProtection="1">
      <alignment horizontal="center"/>
      <protection locked="0"/>
    </xf>
    <xf numFmtId="43" fontId="38" fillId="5" borderId="74" xfId="0" quotePrefix="1" applyNumberFormat="1" applyFont="1" applyFill="1" applyBorder="1" applyAlignment="1" applyProtection="1">
      <alignment horizontal="center"/>
      <protection locked="0"/>
    </xf>
    <xf numFmtId="43" fontId="38" fillId="0" borderId="110" xfId="0" quotePrefix="1" applyNumberFormat="1" applyFont="1" applyFill="1" applyBorder="1" applyAlignment="1" applyProtection="1">
      <alignment horizontal="center" vertical="center"/>
    </xf>
    <xf numFmtId="43" fontId="38" fillId="0" borderId="111" xfId="0" quotePrefix="1" applyNumberFormat="1" applyFont="1" applyFill="1" applyBorder="1" applyAlignment="1" applyProtection="1">
      <alignment horizontal="center" vertical="center"/>
    </xf>
    <xf numFmtId="43" fontId="38" fillId="0" borderId="31" xfId="0" quotePrefix="1" applyNumberFormat="1" applyFont="1" applyFill="1" applyBorder="1" applyAlignment="1" applyProtection="1">
      <alignment horizontal="center" vertical="center"/>
    </xf>
    <xf numFmtId="43" fontId="38" fillId="0" borderId="32" xfId="0" quotePrefix="1" applyNumberFormat="1" applyFont="1" applyFill="1" applyBorder="1" applyAlignment="1" applyProtection="1">
      <alignment horizontal="center" vertical="center"/>
    </xf>
    <xf numFmtId="0" fontId="4" fillId="4" borderId="60" xfId="0" applyFont="1" applyFill="1" applyBorder="1" applyAlignment="1" applyProtection="1">
      <alignment horizontal="center"/>
    </xf>
    <xf numFmtId="168" fontId="4" fillId="8" borderId="5" xfId="0" quotePrefix="1" applyNumberFormat="1" applyFont="1" applyFill="1" applyBorder="1" applyAlignment="1" applyProtection="1">
      <alignment horizontal="center"/>
      <protection locked="0"/>
    </xf>
    <xf numFmtId="168" fontId="4" fillId="8" borderId="15" xfId="0" quotePrefix="1" applyNumberFormat="1" applyFont="1" applyFill="1" applyBorder="1" applyAlignment="1" applyProtection="1">
      <alignment horizontal="center"/>
      <protection locked="0"/>
    </xf>
    <xf numFmtId="168" fontId="4" fillId="8" borderId="21" xfId="0" quotePrefix="1" applyNumberFormat="1" applyFont="1" applyFill="1" applyBorder="1" applyAlignment="1" applyProtection="1">
      <alignment horizontal="center"/>
      <protection locked="0"/>
    </xf>
    <xf numFmtId="0" fontId="7" fillId="0" borderId="79" xfId="0" applyFont="1" applyBorder="1" applyAlignment="1" applyProtection="1">
      <alignment vertical="center"/>
    </xf>
    <xf numFmtId="0" fontId="7" fillId="0" borderId="11" xfId="0" applyFont="1" applyBorder="1" applyAlignment="1" applyProtection="1">
      <alignment vertical="center"/>
    </xf>
    <xf numFmtId="0" fontId="7" fillId="0" borderId="23" xfId="0" applyFont="1" applyBorder="1" applyAlignment="1" applyProtection="1">
      <alignment vertical="center"/>
    </xf>
    <xf numFmtId="0" fontId="14" fillId="7" borderId="97" xfId="0" applyFont="1" applyFill="1" applyBorder="1" applyAlignment="1" applyProtection="1">
      <alignment horizontal="center" vertical="center"/>
    </xf>
    <xf numFmtId="0" fontId="14" fillId="7" borderId="98" xfId="0" applyFont="1" applyFill="1" applyBorder="1" applyAlignment="1" applyProtection="1">
      <alignment horizontal="center" vertical="center"/>
    </xf>
    <xf numFmtId="0" fontId="12" fillId="5" borderId="114" xfId="0" applyFont="1" applyFill="1" applyBorder="1" applyAlignment="1" applyProtection="1">
      <alignment horizontal="left" vertical="top" wrapText="1"/>
      <protection locked="0"/>
    </xf>
    <xf numFmtId="0" fontId="5" fillId="5" borderId="101" xfId="0" applyFont="1" applyFill="1" applyBorder="1" applyAlignment="1" applyProtection="1">
      <alignment horizontal="left" vertical="top" wrapText="1"/>
      <protection locked="0"/>
    </xf>
    <xf numFmtId="0" fontId="5" fillId="5" borderId="102" xfId="0" applyFont="1" applyFill="1" applyBorder="1" applyAlignment="1" applyProtection="1">
      <alignment horizontal="left" vertical="top" wrapText="1"/>
      <protection locked="0"/>
    </xf>
    <xf numFmtId="0" fontId="4" fillId="0" borderId="15" xfId="0" applyFont="1" applyFill="1" applyBorder="1" applyAlignment="1" applyProtection="1">
      <alignment horizontal="center"/>
    </xf>
    <xf numFmtId="0" fontId="4" fillId="0" borderId="7" xfId="0" applyNumberFormat="1" applyFont="1" applyFill="1" applyBorder="1" applyAlignment="1" applyProtection="1">
      <alignment horizontal="left"/>
    </xf>
    <xf numFmtId="0" fontId="4" fillId="0" borderId="0" xfId="0" applyNumberFormat="1" applyFont="1" applyFill="1" applyBorder="1" applyAlignment="1" applyProtection="1">
      <alignment horizontal="left"/>
    </xf>
    <xf numFmtId="0" fontId="4" fillId="0" borderId="19" xfId="0" applyNumberFormat="1" applyFont="1" applyFill="1" applyBorder="1" applyAlignment="1" applyProtection="1">
      <alignment horizontal="left"/>
    </xf>
    <xf numFmtId="0" fontId="4" fillId="0" borderId="27" xfId="0" applyNumberFormat="1" applyFont="1" applyFill="1" applyBorder="1" applyAlignment="1" applyProtection="1">
      <alignment horizontal="left" vertical="center"/>
    </xf>
    <xf numFmtId="0" fontId="4" fillId="0" borderId="28" xfId="0" applyNumberFormat="1" applyFont="1" applyFill="1" applyBorder="1" applyAlignment="1" applyProtection="1">
      <alignment horizontal="left" vertical="center"/>
    </xf>
    <xf numFmtId="0" fontId="4" fillId="0" borderId="29" xfId="0" applyNumberFormat="1" applyFont="1" applyFill="1" applyBorder="1" applyAlignment="1" applyProtection="1">
      <alignment horizontal="left" vertical="center"/>
    </xf>
    <xf numFmtId="0" fontId="4" fillId="0" borderId="13" xfId="0" applyNumberFormat="1" applyFont="1" applyFill="1" applyBorder="1" applyAlignment="1" applyProtection="1">
      <alignment horizontal="left"/>
    </xf>
    <xf numFmtId="0" fontId="4" fillId="0" borderId="12" xfId="0" applyNumberFormat="1" applyFont="1" applyFill="1" applyBorder="1" applyAlignment="1" applyProtection="1">
      <alignment horizontal="left"/>
    </xf>
    <xf numFmtId="0" fontId="4" fillId="0" borderId="14" xfId="0" applyNumberFormat="1" applyFont="1" applyFill="1" applyBorder="1" applyAlignment="1" applyProtection="1">
      <alignment horizontal="left"/>
    </xf>
    <xf numFmtId="0" fontId="7" fillId="0" borderId="100" xfId="0" applyFont="1" applyBorder="1" applyAlignment="1" applyProtection="1">
      <alignment horizontal="left" vertical="center"/>
    </xf>
    <xf numFmtId="0" fontId="7" fillId="0" borderId="101" xfId="0" applyFont="1" applyBorder="1" applyAlignment="1" applyProtection="1">
      <alignment horizontal="left" vertical="center"/>
    </xf>
    <xf numFmtId="0" fontId="7" fillId="0" borderId="109" xfId="0" applyFont="1" applyBorder="1" applyAlignment="1" applyProtection="1">
      <alignment horizontal="left" vertical="center"/>
    </xf>
    <xf numFmtId="43" fontId="38" fillId="0" borderId="110" xfId="0" quotePrefix="1" applyNumberFormat="1" applyFont="1" applyFill="1" applyBorder="1" applyAlignment="1" applyProtection="1">
      <alignment horizontal="center"/>
    </xf>
    <xf numFmtId="43" fontId="38" fillId="0" borderId="111" xfId="0" quotePrefix="1" applyNumberFormat="1" applyFont="1" applyFill="1" applyBorder="1" applyAlignment="1" applyProtection="1">
      <alignment horizontal="center"/>
    </xf>
    <xf numFmtId="43" fontId="38" fillId="8" borderId="74" xfId="0" quotePrefix="1" applyNumberFormat="1" applyFont="1" applyFill="1" applyBorder="1" applyAlignment="1" applyProtection="1">
      <alignment horizontal="center"/>
      <protection locked="0"/>
    </xf>
    <xf numFmtId="0" fontId="14" fillId="7" borderId="1" xfId="0" applyFont="1" applyFill="1" applyBorder="1" applyAlignment="1" applyProtection="1">
      <alignment horizontal="center" vertical="center"/>
    </xf>
    <xf numFmtId="0" fontId="14" fillId="7" borderId="63" xfId="0" applyFont="1" applyFill="1" applyBorder="1" applyAlignment="1" applyProtection="1">
      <alignment horizontal="center" vertical="center"/>
    </xf>
    <xf numFmtId="43" fontId="38" fillId="0" borderId="1" xfId="0" quotePrefix="1" applyNumberFormat="1" applyFont="1" applyFill="1" applyBorder="1" applyAlignment="1" applyProtection="1">
      <alignment horizontal="center"/>
      <protection locked="0"/>
    </xf>
    <xf numFmtId="43" fontId="38" fillId="0" borderId="74" xfId="0" quotePrefix="1" applyNumberFormat="1" applyFont="1" applyFill="1" applyBorder="1" applyAlignment="1" applyProtection="1">
      <alignment horizontal="center"/>
      <protection locked="0"/>
    </xf>
    <xf numFmtId="0" fontId="4" fillId="0" borderId="19" xfId="0" applyFont="1" applyFill="1" applyBorder="1" applyAlignment="1">
      <alignment horizontal="center"/>
    </xf>
    <xf numFmtId="0" fontId="4" fillId="0" borderId="0" xfId="0" applyFont="1" applyFill="1" applyBorder="1" applyAlignment="1">
      <alignment horizontal="center"/>
    </xf>
    <xf numFmtId="0" fontId="14" fillId="16" borderId="1" xfId="0" applyFont="1" applyFill="1" applyBorder="1" applyAlignment="1" applyProtection="1">
      <alignment horizontal="center" vertical="center" wrapText="1"/>
    </xf>
    <xf numFmtId="0" fontId="4" fillId="0" borderId="116" xfId="0" applyNumberFormat="1" applyFont="1" applyFill="1" applyBorder="1" applyAlignment="1" applyProtection="1">
      <alignment horizontal="center"/>
    </xf>
    <xf numFmtId="0" fontId="4" fillId="0" borderId="12" xfId="0" applyNumberFormat="1" applyFont="1" applyFill="1" applyBorder="1" applyAlignment="1" applyProtection="1">
      <alignment horizontal="center"/>
    </xf>
    <xf numFmtId="0" fontId="4" fillId="0" borderId="38" xfId="0" applyNumberFormat="1" applyFont="1" applyFill="1" applyBorder="1" applyAlignment="1" applyProtection="1">
      <alignment horizontal="center"/>
    </xf>
    <xf numFmtId="49" fontId="15" fillId="8" borderId="1" xfId="0" applyNumberFormat="1" applyFont="1" applyFill="1" applyBorder="1" applyAlignment="1" applyProtection="1">
      <alignment horizontal="center"/>
      <protection locked="0"/>
    </xf>
    <xf numFmtId="49" fontId="15" fillId="8" borderId="63" xfId="0" applyNumberFormat="1" applyFont="1" applyFill="1" applyBorder="1" applyAlignment="1" applyProtection="1">
      <alignment horizontal="center"/>
      <protection locked="0"/>
    </xf>
    <xf numFmtId="43" fontId="46" fillId="0" borderId="31" xfId="0" applyNumberFormat="1" applyFont="1" applyFill="1" applyBorder="1" applyAlignment="1" applyProtection="1">
      <alignment horizontal="center" vertical="center"/>
    </xf>
    <xf numFmtId="43" fontId="46" fillId="0" borderId="27" xfId="0" applyNumberFormat="1" applyFont="1" applyFill="1" applyBorder="1" applyAlignment="1" applyProtection="1">
      <alignment horizontal="center" vertical="center"/>
    </xf>
    <xf numFmtId="0" fontId="25" fillId="0" borderId="115" xfId="0" applyFont="1" applyFill="1" applyBorder="1" applyAlignment="1" applyProtection="1">
      <alignment horizontal="center" vertical="center"/>
    </xf>
    <xf numFmtId="0" fontId="25" fillId="0" borderId="7" xfId="0" applyNumberFormat="1" applyFont="1" applyFill="1" applyBorder="1" applyAlignment="1" applyProtection="1">
      <alignment horizontal="center" vertical="center"/>
    </xf>
    <xf numFmtId="0" fontId="25" fillId="0" borderId="0" xfId="0" quotePrefix="1" applyNumberFormat="1" applyFont="1" applyFill="1" applyBorder="1" applyAlignment="1" applyProtection="1">
      <alignment horizontal="center" vertical="center"/>
    </xf>
    <xf numFmtId="0" fontId="25" fillId="0" borderId="19" xfId="0" quotePrefix="1" applyNumberFormat="1" applyFont="1" applyFill="1" applyBorder="1" applyAlignment="1" applyProtection="1">
      <alignment horizontal="center" vertical="center"/>
    </xf>
    <xf numFmtId="43" fontId="46" fillId="0" borderId="28" xfId="0" applyNumberFormat="1" applyFont="1" applyFill="1" applyBorder="1" applyAlignment="1" applyProtection="1">
      <alignment horizontal="center" vertical="center"/>
    </xf>
    <xf numFmtId="43" fontId="46" fillId="0" borderId="39" xfId="0" applyNumberFormat="1" applyFont="1" applyFill="1" applyBorder="1" applyAlignment="1" applyProtection="1">
      <alignment horizontal="center" vertical="center"/>
    </xf>
    <xf numFmtId="0" fontId="4" fillId="0" borderId="116" xfId="0" applyNumberFormat="1" applyFont="1" applyFill="1" applyBorder="1" applyAlignment="1" applyProtection="1">
      <alignment horizontal="left"/>
    </xf>
    <xf numFmtId="0" fontId="4" fillId="0" borderId="117" xfId="0" applyNumberFormat="1" applyFont="1" applyFill="1" applyBorder="1" applyAlignment="1" applyProtection="1">
      <alignment horizontal="left"/>
    </xf>
    <xf numFmtId="0" fontId="4" fillId="0" borderId="34" xfId="0" applyNumberFormat="1" applyFont="1" applyFill="1" applyBorder="1" applyAlignment="1" applyProtection="1">
      <alignment horizontal="left"/>
    </xf>
    <xf numFmtId="0" fontId="4" fillId="0" borderId="36" xfId="0" applyNumberFormat="1" applyFont="1" applyFill="1" applyBorder="1" applyAlignment="1" applyProtection="1">
      <alignment horizontal="left"/>
    </xf>
    <xf numFmtId="0" fontId="4" fillId="0" borderId="30" xfId="0" applyNumberFormat="1" applyFont="1" applyFill="1" applyBorder="1" applyAlignment="1" applyProtection="1">
      <alignment horizontal="left" vertical="center"/>
    </xf>
    <xf numFmtId="43" fontId="15" fillId="8" borderId="1" xfId="0" applyNumberFormat="1" applyFont="1" applyFill="1" applyBorder="1" applyAlignment="1" applyProtection="1">
      <alignment horizontal="center"/>
      <protection locked="0"/>
    </xf>
    <xf numFmtId="43" fontId="15" fillId="8" borderId="63" xfId="0" applyNumberFormat="1" applyFont="1" applyFill="1" applyBorder="1" applyAlignment="1" applyProtection="1">
      <alignment horizontal="center"/>
      <protection locked="0"/>
    </xf>
    <xf numFmtId="9" fontId="15" fillId="8" borderId="2" xfId="3" applyFont="1" applyFill="1" applyBorder="1" applyAlignment="1" applyProtection="1">
      <alignment horizontal="center"/>
      <protection locked="0"/>
    </xf>
    <xf numFmtId="9" fontId="15" fillId="8" borderId="62" xfId="3" applyFont="1" applyFill="1" applyBorder="1" applyAlignment="1" applyProtection="1">
      <alignment horizontal="center"/>
      <protection locked="0"/>
    </xf>
    <xf numFmtId="0" fontId="14" fillId="16" borderId="116" xfId="0" applyFont="1" applyFill="1" applyBorder="1" applyAlignment="1" applyProtection="1">
      <alignment horizontal="center" vertical="center"/>
    </xf>
    <xf numFmtId="0" fontId="16" fillId="0" borderId="28" xfId="0" applyFont="1" applyBorder="1" applyAlignment="1" applyProtection="1">
      <alignment horizontal="left" vertical="center"/>
    </xf>
    <xf numFmtId="0" fontId="16" fillId="0" borderId="29" xfId="0" applyFont="1" applyBorder="1" applyAlignment="1" applyProtection="1">
      <alignment horizontal="left" vertical="center"/>
    </xf>
    <xf numFmtId="43" fontId="15" fillId="8" borderId="13" xfId="0" applyNumberFormat="1" applyFont="1" applyFill="1" applyBorder="1" applyAlignment="1" applyProtection="1">
      <alignment horizontal="center"/>
      <protection locked="0"/>
    </xf>
    <xf numFmtId="43" fontId="15" fillId="8" borderId="12" xfId="0" applyNumberFormat="1" applyFont="1" applyFill="1" applyBorder="1" applyAlignment="1" applyProtection="1">
      <alignment horizontal="center"/>
      <protection locked="0"/>
    </xf>
    <xf numFmtId="43" fontId="15" fillId="8" borderId="38" xfId="0" applyNumberFormat="1" applyFont="1" applyFill="1" applyBorder="1" applyAlignment="1" applyProtection="1">
      <alignment horizontal="center"/>
      <protection locked="0"/>
    </xf>
    <xf numFmtId="9" fontId="15" fillId="8" borderId="33" xfId="3" applyFont="1" applyFill="1" applyBorder="1" applyAlignment="1" applyProtection="1">
      <alignment horizontal="center"/>
      <protection locked="0"/>
    </xf>
    <xf numFmtId="9" fontId="15" fillId="8" borderId="34" xfId="3" applyFont="1" applyFill="1" applyBorder="1" applyAlignment="1" applyProtection="1">
      <alignment horizontal="center"/>
      <protection locked="0"/>
    </xf>
    <xf numFmtId="9" fontId="15" fillId="8" borderId="66" xfId="3" applyFont="1" applyFill="1" applyBorder="1" applyAlignment="1" applyProtection="1">
      <alignment horizontal="center"/>
      <protection locked="0"/>
    </xf>
    <xf numFmtId="0" fontId="25" fillId="0" borderId="67" xfId="0" quotePrefix="1" applyNumberFormat="1" applyFont="1" applyFill="1" applyBorder="1" applyAlignment="1" applyProtection="1">
      <alignment horizontal="center" vertical="center"/>
    </xf>
    <xf numFmtId="0" fontId="7" fillId="0" borderId="0" xfId="0" applyFont="1" applyFill="1" applyBorder="1" applyAlignment="1" applyProtection="1">
      <alignment horizontal="left"/>
    </xf>
    <xf numFmtId="0" fontId="7" fillId="8" borderId="12" xfId="0" applyFont="1" applyFill="1" applyBorder="1" applyAlignment="1" applyProtection="1">
      <protection locked="0"/>
    </xf>
    <xf numFmtId="167" fontId="7" fillId="8" borderId="11" xfId="0" applyNumberFormat="1" applyFont="1" applyFill="1" applyBorder="1" applyAlignment="1" applyProtection="1">
      <alignment horizontal="center"/>
      <protection locked="0"/>
    </xf>
    <xf numFmtId="167" fontId="4" fillId="8" borderId="11" xfId="0" applyNumberFormat="1" applyFont="1" applyFill="1" applyBorder="1" applyAlignment="1" applyProtection="1">
      <alignment horizontal="center"/>
      <protection locked="0"/>
    </xf>
    <xf numFmtId="39" fontId="4" fillId="8" borderId="1" xfId="0" quotePrefix="1" applyNumberFormat="1" applyFont="1" applyFill="1" applyBorder="1" applyAlignment="1" applyProtection="1">
      <alignment horizontal="center"/>
      <protection locked="0"/>
    </xf>
    <xf numFmtId="168" fontId="4" fillId="0" borderId="13" xfId="0" applyNumberFormat="1" applyFont="1" applyFill="1" applyBorder="1" applyAlignment="1" applyProtection="1">
      <alignment horizontal="center"/>
      <protection locked="0"/>
    </xf>
    <xf numFmtId="168" fontId="4" fillId="0" borderId="12" xfId="0" applyNumberFormat="1" applyFont="1" applyFill="1" applyBorder="1" applyAlignment="1" applyProtection="1">
      <alignment horizontal="center"/>
      <protection locked="0"/>
    </xf>
    <xf numFmtId="168" fontId="4" fillId="0" borderId="14" xfId="0" applyNumberFormat="1" applyFont="1" applyFill="1" applyBorder="1" applyAlignment="1" applyProtection="1">
      <alignment horizontal="center"/>
      <protection locked="0"/>
    </xf>
    <xf numFmtId="43" fontId="4" fillId="0" borderId="1" xfId="0" quotePrefix="1" applyNumberFormat="1" applyFont="1" applyFill="1" applyBorder="1" applyAlignment="1" applyProtection="1">
      <alignment horizontal="center"/>
      <protection locked="0"/>
    </xf>
    <xf numFmtId="43" fontId="15" fillId="0" borderId="12" xfId="0" quotePrefix="1" applyNumberFormat="1" applyFont="1" applyFill="1" applyBorder="1" applyAlignment="1" applyProtection="1">
      <alignment horizontal="center"/>
    </xf>
    <xf numFmtId="43" fontId="15" fillId="0" borderId="38" xfId="0" quotePrefix="1" applyNumberFormat="1" applyFont="1" applyFill="1" applyBorder="1" applyAlignment="1" applyProtection="1">
      <alignment horizontal="center"/>
    </xf>
    <xf numFmtId="9" fontId="15" fillId="8" borderId="13" xfId="3" quotePrefix="1" applyNumberFormat="1" applyFont="1" applyFill="1" applyBorder="1" applyAlignment="1" applyProtection="1">
      <alignment horizontal="center"/>
      <protection locked="0"/>
    </xf>
    <xf numFmtId="9" fontId="15" fillId="8" borderId="12" xfId="3" quotePrefix="1" applyNumberFormat="1" applyFont="1" applyFill="1" applyBorder="1" applyAlignment="1" applyProtection="1">
      <alignment horizontal="center"/>
      <protection locked="0"/>
    </xf>
    <xf numFmtId="9" fontId="15" fillId="8" borderId="14" xfId="3" quotePrefix="1" applyNumberFormat="1" applyFont="1" applyFill="1" applyBorder="1" applyAlignment="1" applyProtection="1">
      <alignment horizontal="center"/>
      <protection locked="0"/>
    </xf>
    <xf numFmtId="0" fontId="28" fillId="0" borderId="99" xfId="0" applyFont="1" applyFill="1" applyBorder="1" applyAlignment="1" applyProtection="1">
      <alignment horizontal="center" vertical="center"/>
    </xf>
    <xf numFmtId="0" fontId="28" fillId="0" borderId="1" xfId="0" applyFont="1" applyFill="1" applyBorder="1" applyAlignment="1" applyProtection="1">
      <alignment horizontal="center" vertical="center"/>
    </xf>
    <xf numFmtId="0" fontId="28" fillId="0" borderId="1" xfId="0" applyNumberFormat="1" applyFont="1" applyFill="1" applyBorder="1" applyAlignment="1" applyProtection="1">
      <alignment horizontal="center" vertical="center" wrapText="1"/>
    </xf>
    <xf numFmtId="0" fontId="15" fillId="8" borderId="99" xfId="0" applyFont="1" applyFill="1" applyBorder="1" applyAlignment="1" applyProtection="1">
      <alignment horizontal="left"/>
      <protection locked="0"/>
    </xf>
    <xf numFmtId="0" fontId="15" fillId="8" borderId="1" xfId="0" applyFont="1" applyFill="1" applyBorder="1" applyAlignment="1" applyProtection="1">
      <alignment horizontal="left"/>
      <protection locked="0"/>
    </xf>
    <xf numFmtId="14" fontId="15" fillId="8" borderId="1" xfId="0" quotePrefix="1" applyNumberFormat="1" applyFont="1" applyFill="1" applyBorder="1" applyAlignment="1" applyProtection="1">
      <alignment horizontal="center"/>
      <protection locked="0"/>
    </xf>
    <xf numFmtId="43" fontId="15" fillId="8" borderId="1" xfId="0" quotePrefix="1" applyNumberFormat="1" applyFont="1" applyFill="1" applyBorder="1" applyAlignment="1" applyProtection="1">
      <alignment horizontal="center"/>
      <protection locked="0"/>
    </xf>
    <xf numFmtId="0" fontId="28" fillId="0" borderId="13" xfId="0" applyNumberFormat="1" applyFont="1" applyFill="1" applyBorder="1" applyAlignment="1" applyProtection="1">
      <alignment horizontal="center" vertical="center" wrapText="1"/>
    </xf>
    <xf numFmtId="0" fontId="28" fillId="0" borderId="12" xfId="0" applyNumberFormat="1" applyFont="1" applyFill="1" applyBorder="1" applyAlignment="1" applyProtection="1">
      <alignment horizontal="center" vertical="center" wrapText="1"/>
    </xf>
    <xf numFmtId="0" fontId="28" fillId="0" borderId="14" xfId="0" applyNumberFormat="1" applyFont="1" applyFill="1" applyBorder="1" applyAlignment="1" applyProtection="1">
      <alignment horizontal="center" vertical="center" wrapText="1"/>
    </xf>
    <xf numFmtId="0" fontId="28" fillId="0" borderId="76" xfId="0" applyNumberFormat="1" applyFont="1" applyFill="1" applyBorder="1" applyAlignment="1" applyProtection="1">
      <alignment horizontal="center" vertical="center" wrapText="1"/>
    </xf>
    <xf numFmtId="0" fontId="17" fillId="8" borderId="33" xfId="0" applyFont="1" applyFill="1" applyBorder="1" applyAlignment="1" applyProtection="1">
      <alignment horizontal="left" vertical="top" wrapText="1"/>
      <protection locked="0"/>
    </xf>
    <xf numFmtId="0" fontId="18" fillId="8" borderId="34" xfId="0" applyFont="1" applyFill="1" applyBorder="1" applyAlignment="1" applyProtection="1">
      <alignment horizontal="left" vertical="top" wrapText="1"/>
      <protection locked="0"/>
    </xf>
    <xf numFmtId="0" fontId="18" fillId="8" borderId="66" xfId="0" applyFont="1" applyFill="1" applyBorder="1" applyAlignment="1" applyProtection="1">
      <alignment horizontal="left" vertical="top" wrapText="1"/>
      <protection locked="0"/>
    </xf>
    <xf numFmtId="43" fontId="15" fillId="8" borderId="3" xfId="0" quotePrefix="1" applyNumberFormat="1" applyFont="1" applyFill="1" applyBorder="1" applyAlignment="1" applyProtection="1">
      <alignment horizontal="center"/>
      <protection locked="0"/>
    </xf>
    <xf numFmtId="9" fontId="15" fillId="8" borderId="5" xfId="3" quotePrefix="1" applyNumberFormat="1" applyFont="1" applyFill="1" applyBorder="1" applyAlignment="1" applyProtection="1">
      <alignment horizontal="center"/>
      <protection locked="0"/>
    </xf>
    <xf numFmtId="9" fontId="15" fillId="8" borderId="15" xfId="3" quotePrefix="1" applyNumberFormat="1" applyFont="1" applyFill="1" applyBorder="1" applyAlignment="1" applyProtection="1">
      <alignment horizontal="center"/>
      <protection locked="0"/>
    </xf>
    <xf numFmtId="9" fontId="15" fillId="8" borderId="21" xfId="3" quotePrefix="1" applyNumberFormat="1" applyFont="1" applyFill="1" applyBorder="1" applyAlignment="1" applyProtection="1">
      <alignment horizontal="center"/>
      <protection locked="0"/>
    </xf>
    <xf numFmtId="0" fontId="28" fillId="0" borderId="38" xfId="0" applyNumberFormat="1" applyFont="1" applyFill="1" applyBorder="1" applyAlignment="1" applyProtection="1">
      <alignment horizontal="center" vertical="center" wrapText="1"/>
    </xf>
    <xf numFmtId="0" fontId="7" fillId="8" borderId="12" xfId="0" applyFont="1" applyFill="1" applyBorder="1" applyAlignment="1" applyProtection="1">
      <alignment horizontal="left" vertical="center" indent="1"/>
      <protection locked="0"/>
    </xf>
    <xf numFmtId="0" fontId="7" fillId="8" borderId="38" xfId="0" applyFont="1" applyFill="1" applyBorder="1" applyAlignment="1" applyProtection="1">
      <alignment horizontal="left" vertical="center" indent="1"/>
      <protection locked="0"/>
    </xf>
    <xf numFmtId="0" fontId="4" fillId="0" borderId="43" xfId="0" applyFont="1" applyFill="1" applyBorder="1" applyAlignment="1" applyProtection="1">
      <alignment horizontal="center"/>
    </xf>
    <xf numFmtId="0" fontId="14" fillId="16" borderId="54" xfId="0" applyFont="1" applyFill="1" applyBorder="1" applyAlignment="1" applyProtection="1">
      <alignment horizontal="center" vertical="center"/>
    </xf>
    <xf numFmtId="0" fontId="4" fillId="4" borderId="50" xfId="0" applyFont="1" applyFill="1" applyBorder="1" applyAlignment="1" applyProtection="1">
      <alignment horizontal="center" vertical="center"/>
    </xf>
    <xf numFmtId="0" fontId="14" fillId="16" borderId="113" xfId="0" applyFont="1" applyFill="1" applyBorder="1" applyAlignment="1" applyProtection="1">
      <alignment horizontal="center" vertical="center"/>
    </xf>
    <xf numFmtId="0" fontId="14" fillId="16" borderId="4" xfId="0" applyFont="1" applyFill="1" applyBorder="1" applyAlignment="1" applyProtection="1">
      <alignment horizontal="center" vertical="center"/>
    </xf>
    <xf numFmtId="0" fontId="14" fillId="16" borderId="80" xfId="0" applyFont="1" applyFill="1" applyBorder="1" applyAlignment="1" applyProtection="1">
      <alignment horizontal="center" vertical="center"/>
    </xf>
    <xf numFmtId="0" fontId="4" fillId="4" borderId="48" xfId="0" applyFont="1" applyFill="1" applyBorder="1" applyAlignment="1" applyProtection="1">
      <alignment horizontal="center"/>
    </xf>
    <xf numFmtId="0" fontId="17" fillId="8" borderId="100" xfId="0" applyFont="1" applyFill="1" applyBorder="1" applyAlignment="1" applyProtection="1">
      <alignment horizontal="left" vertical="top" wrapText="1"/>
      <protection locked="0"/>
    </xf>
    <xf numFmtId="0" fontId="18" fillId="8" borderId="101" xfId="0" applyFont="1" applyFill="1" applyBorder="1" applyAlignment="1" applyProtection="1">
      <alignment horizontal="left" vertical="top" wrapText="1"/>
      <protection locked="0"/>
    </xf>
    <xf numFmtId="0" fontId="18" fillId="8" borderId="102" xfId="0" applyFont="1" applyFill="1" applyBorder="1" applyAlignment="1" applyProtection="1">
      <alignment horizontal="left" vertical="top" wrapText="1"/>
      <protection locked="0"/>
    </xf>
    <xf numFmtId="164" fontId="9" fillId="0" borderId="1" xfId="0" quotePrefix="1" applyNumberFormat="1" applyFont="1" applyFill="1" applyBorder="1" applyAlignment="1" applyProtection="1">
      <alignment horizontal="center" vertical="center"/>
    </xf>
    <xf numFmtId="0" fontId="15" fillId="8" borderId="3" xfId="0" applyFont="1" applyFill="1" applyBorder="1" applyAlignment="1" applyProtection="1">
      <alignment horizontal="left"/>
      <protection locked="0"/>
    </xf>
    <xf numFmtId="0" fontId="14" fillId="16" borderId="112" xfId="0" applyFont="1" applyFill="1" applyBorder="1" applyAlignment="1" applyProtection="1">
      <alignment horizontal="center" vertical="center"/>
    </xf>
    <xf numFmtId="0" fontId="7" fillId="8" borderId="76" xfId="0" applyFont="1" applyFill="1" applyBorder="1" applyAlignment="1" applyProtection="1">
      <alignment horizontal="left" vertical="center" indent="1"/>
      <protection locked="0"/>
    </xf>
    <xf numFmtId="0" fontId="14" fillId="16" borderId="96" xfId="0" applyFont="1" applyFill="1" applyBorder="1" applyAlignment="1" applyProtection="1">
      <alignment horizontal="center" vertical="center"/>
    </xf>
    <xf numFmtId="0" fontId="14" fillId="16" borderId="97" xfId="0" applyFont="1" applyFill="1" applyBorder="1" applyAlignment="1" applyProtection="1">
      <alignment horizontal="center" vertical="center"/>
    </xf>
    <xf numFmtId="0" fontId="14" fillId="16" borderId="98" xfId="0" applyFont="1" applyFill="1" applyBorder="1" applyAlignment="1" applyProtection="1">
      <alignment horizontal="center" vertical="center"/>
    </xf>
    <xf numFmtId="0" fontId="7" fillId="0" borderId="104" xfId="0" applyFont="1" applyBorder="1" applyAlignment="1" applyProtection="1">
      <alignment vertical="center"/>
    </xf>
    <xf numFmtId="0" fontId="7" fillId="0" borderId="105" xfId="0" applyFont="1" applyBorder="1" applyAlignment="1" applyProtection="1">
      <alignment vertical="center"/>
    </xf>
    <xf numFmtId="0" fontId="7" fillId="0" borderId="106" xfId="0" applyFont="1" applyBorder="1" applyAlignment="1" applyProtection="1">
      <alignment vertical="center"/>
    </xf>
    <xf numFmtId="0" fontId="7" fillId="0" borderId="13" xfId="0" applyFont="1" applyFill="1" applyBorder="1" applyAlignment="1" applyProtection="1">
      <alignment vertical="center"/>
    </xf>
    <xf numFmtId="0" fontId="7" fillId="0" borderId="12" xfId="0" applyFont="1" applyFill="1" applyBorder="1" applyAlignment="1" applyProtection="1">
      <alignment vertical="center"/>
    </xf>
    <xf numFmtId="0" fontId="7" fillId="0" borderId="14" xfId="0" applyFont="1" applyFill="1" applyBorder="1" applyAlignment="1" applyProtection="1">
      <alignment vertical="center"/>
    </xf>
    <xf numFmtId="43" fontId="38" fillId="0" borderId="107" xfId="0" quotePrefix="1" applyNumberFormat="1" applyFont="1" applyFill="1" applyBorder="1" applyAlignment="1" applyProtection="1">
      <alignment horizontal="center" vertical="center"/>
    </xf>
    <xf numFmtId="43" fontId="38" fillId="0" borderId="108" xfId="0" quotePrefix="1" applyNumberFormat="1" applyFont="1" applyFill="1" applyBorder="1" applyAlignment="1" applyProtection="1">
      <alignment horizontal="center" vertical="center"/>
    </xf>
    <xf numFmtId="0" fontId="15" fillId="8" borderId="103" xfId="0" applyFont="1" applyFill="1" applyBorder="1" applyAlignment="1" applyProtection="1">
      <alignment horizontal="left"/>
      <protection locked="0"/>
    </xf>
    <xf numFmtId="0" fontId="8" fillId="0" borderId="1" xfId="0" quotePrefix="1" applyFont="1" applyFill="1" applyBorder="1" applyAlignment="1"/>
    <xf numFmtId="0" fontId="8" fillId="0" borderId="1" xfId="0" applyFont="1" applyFill="1" applyBorder="1" applyAlignment="1"/>
    <xf numFmtId="0" fontId="8" fillId="0" borderId="7" xfId="0" applyFont="1" applyFill="1" applyBorder="1" applyAlignment="1"/>
    <xf numFmtId="0" fontId="8" fillId="0" borderId="0" xfId="0" applyFont="1" applyFill="1" applyBorder="1" applyAlignment="1"/>
    <xf numFmtId="0" fontId="8" fillId="0" borderId="0" xfId="0" applyFont="1" applyFill="1" applyBorder="1" applyAlignment="1">
      <alignment horizontal="center"/>
    </xf>
    <xf numFmtId="0" fontId="53" fillId="0" borderId="0" xfId="0" applyFont="1" applyFill="1" applyBorder="1" applyAlignment="1"/>
    <xf numFmtId="0" fontId="11" fillId="0" borderId="0" xfId="0" applyFont="1" applyFill="1" applyBorder="1" applyAlignment="1"/>
    <xf numFmtId="0" fontId="52" fillId="0" borderId="0" xfId="0" applyFont="1" applyFill="1" applyBorder="1" applyAlignment="1"/>
    <xf numFmtId="43" fontId="16" fillId="0" borderId="13" xfId="0" quotePrefix="1" applyNumberFormat="1" applyFont="1" applyFill="1" applyBorder="1" applyAlignment="1" applyProtection="1">
      <alignment horizontal="right"/>
    </xf>
    <xf numFmtId="43" fontId="16" fillId="0" borderId="12" xfId="0" quotePrefix="1" applyNumberFormat="1" applyFont="1" applyFill="1" applyBorder="1" applyAlignment="1" applyProtection="1">
      <alignment horizontal="right"/>
    </xf>
    <xf numFmtId="43" fontId="16" fillId="0" borderId="38" xfId="0" quotePrefix="1" applyNumberFormat="1" applyFont="1" applyFill="1" applyBorder="1" applyAlignment="1" applyProtection="1">
      <alignment horizontal="right"/>
    </xf>
    <xf numFmtId="0" fontId="7" fillId="0" borderId="13" xfId="0" applyFont="1" applyBorder="1" applyAlignment="1" applyProtection="1"/>
    <xf numFmtId="0" fontId="7" fillId="0" borderId="12" xfId="0" applyFont="1" applyBorder="1" applyAlignment="1" applyProtection="1"/>
    <xf numFmtId="0" fontId="7" fillId="0" borderId="14" xfId="0" applyFont="1" applyBorder="1" applyAlignment="1" applyProtection="1"/>
    <xf numFmtId="0" fontId="7" fillId="0" borderId="13" xfId="0" applyFont="1" applyFill="1" applyBorder="1" applyAlignment="1" applyProtection="1"/>
    <xf numFmtId="0" fontId="7" fillId="0" borderId="12" xfId="0" applyFont="1" applyFill="1" applyBorder="1" applyAlignment="1" applyProtection="1"/>
    <xf numFmtId="0" fontId="7" fillId="0" borderId="14" xfId="0" applyFont="1" applyFill="1" applyBorder="1" applyAlignment="1" applyProtection="1"/>
    <xf numFmtId="0" fontId="15" fillId="0" borderId="13" xfId="0" applyFont="1" applyBorder="1" applyAlignment="1" applyProtection="1"/>
    <xf numFmtId="0" fontId="15" fillId="0" borderId="12" xfId="0" applyFont="1" applyBorder="1" applyAlignment="1" applyProtection="1"/>
    <xf numFmtId="0" fontId="15" fillId="0" borderId="14" xfId="0" applyFont="1" applyBorder="1" applyAlignment="1" applyProtection="1"/>
    <xf numFmtId="43" fontId="15" fillId="8" borderId="22" xfId="0" quotePrefix="1" applyNumberFormat="1" applyFont="1" applyFill="1" applyBorder="1" applyAlignment="1" applyProtection="1">
      <alignment horizontal="right"/>
      <protection locked="0"/>
    </xf>
    <xf numFmtId="43" fontId="15" fillId="8" borderId="11" xfId="0" quotePrefix="1" applyNumberFormat="1" applyFont="1" applyFill="1" applyBorder="1" applyAlignment="1" applyProtection="1">
      <alignment horizontal="right"/>
      <protection locked="0"/>
    </xf>
    <xf numFmtId="43" fontId="15" fillId="8" borderId="65" xfId="0" quotePrefix="1" applyNumberFormat="1" applyFont="1" applyFill="1" applyBorder="1" applyAlignment="1" applyProtection="1">
      <alignment horizontal="right"/>
      <protection locked="0"/>
    </xf>
    <xf numFmtId="43" fontId="15" fillId="0" borderId="13" xfId="0" quotePrefix="1" applyNumberFormat="1" applyFont="1" applyFill="1" applyBorder="1" applyAlignment="1" applyProtection="1">
      <alignment horizontal="right"/>
    </xf>
    <xf numFmtId="43" fontId="15" fillId="0" borderId="12" xfId="0" quotePrefix="1" applyNumberFormat="1" applyFont="1" applyFill="1" applyBorder="1" applyAlignment="1" applyProtection="1">
      <alignment horizontal="right"/>
    </xf>
    <xf numFmtId="43" fontId="15" fillId="0" borderId="38" xfId="0" quotePrefix="1" applyNumberFormat="1" applyFont="1" applyFill="1" applyBorder="1" applyAlignment="1" applyProtection="1">
      <alignment horizontal="right"/>
    </xf>
    <xf numFmtId="0" fontId="15" fillId="0" borderId="22" xfId="8" applyNumberFormat="1" applyFont="1" applyBorder="1" applyAlignment="1" applyProtection="1">
      <alignment horizontal="center" vertical="top"/>
    </xf>
    <xf numFmtId="0" fontId="15" fillId="0" borderId="11" xfId="8" applyNumberFormat="1" applyFont="1" applyBorder="1" applyAlignment="1" applyProtection="1">
      <alignment horizontal="center" vertical="top"/>
    </xf>
    <xf numFmtId="0" fontId="15" fillId="0" borderId="12" xfId="0" applyFont="1" applyBorder="1" applyAlignment="1" applyProtection="1">
      <alignment horizontal="center"/>
    </xf>
    <xf numFmtId="176" fontId="15" fillId="0" borderId="12" xfId="0" applyNumberFormat="1" applyFont="1" applyFill="1" applyBorder="1" applyAlignment="1" applyProtection="1">
      <alignment horizontal="center"/>
    </xf>
    <xf numFmtId="176" fontId="15" fillId="0" borderId="12" xfId="0" applyNumberFormat="1" applyFont="1" applyBorder="1" applyAlignment="1" applyProtection="1">
      <alignment horizontal="center"/>
    </xf>
    <xf numFmtId="10" fontId="15" fillId="8" borderId="12" xfId="3" applyNumberFormat="1" applyFont="1" applyFill="1" applyBorder="1" applyAlignment="1" applyProtection="1">
      <alignment horizontal="center"/>
      <protection locked="0"/>
    </xf>
    <xf numFmtId="0" fontId="15" fillId="0" borderId="33" xfId="0" applyFont="1" applyFill="1" applyBorder="1" applyAlignment="1" applyProtection="1">
      <alignment horizontal="left"/>
    </xf>
    <xf numFmtId="0" fontId="15" fillId="0" borderId="34" xfId="0" applyFont="1" applyFill="1" applyBorder="1" applyAlignment="1" applyProtection="1">
      <alignment horizontal="left"/>
    </xf>
    <xf numFmtId="0" fontId="15" fillId="0" borderId="36" xfId="0" applyFont="1" applyFill="1" applyBorder="1" applyAlignment="1" applyProtection="1">
      <alignment horizontal="left"/>
    </xf>
    <xf numFmtId="0" fontId="8" fillId="0" borderId="0" xfId="0" applyFont="1" applyFill="1" applyBorder="1" applyAlignment="1">
      <alignment horizontal="left"/>
    </xf>
    <xf numFmtId="164" fontId="15" fillId="8" borderId="13" xfId="0" quotePrefix="1" applyNumberFormat="1" applyFont="1" applyFill="1" applyBorder="1" applyAlignment="1" applyProtection="1">
      <alignment horizontal="right"/>
      <protection locked="0"/>
    </xf>
    <xf numFmtId="164" fontId="15" fillId="8" borderId="12" xfId="0" quotePrefix="1" applyNumberFormat="1" applyFont="1" applyFill="1" applyBorder="1" applyAlignment="1" applyProtection="1">
      <alignment horizontal="right"/>
      <protection locked="0"/>
    </xf>
    <xf numFmtId="164" fontId="15" fillId="8" borderId="38" xfId="0" quotePrefix="1" applyNumberFormat="1" applyFont="1" applyFill="1" applyBorder="1" applyAlignment="1" applyProtection="1">
      <alignment horizontal="right"/>
      <protection locked="0"/>
    </xf>
    <xf numFmtId="43" fontId="15" fillId="8" borderId="13" xfId="0" quotePrefix="1" applyNumberFormat="1" applyFont="1" applyFill="1" applyBorder="1" applyAlignment="1" applyProtection="1">
      <alignment horizontal="right"/>
      <protection locked="0"/>
    </xf>
    <xf numFmtId="43" fontId="15" fillId="8" borderId="12" xfId="0" quotePrefix="1" applyNumberFormat="1" applyFont="1" applyFill="1" applyBorder="1" applyAlignment="1" applyProtection="1">
      <alignment horizontal="right"/>
      <protection locked="0"/>
    </xf>
    <xf numFmtId="43" fontId="15" fillId="8" borderId="38" xfId="0" quotePrefix="1" applyNumberFormat="1" applyFont="1" applyFill="1" applyBorder="1" applyAlignment="1" applyProtection="1">
      <alignment horizontal="right"/>
      <protection locked="0"/>
    </xf>
    <xf numFmtId="43" fontId="15" fillId="0" borderId="22" xfId="0" quotePrefix="1" applyNumberFormat="1" applyFont="1" applyFill="1" applyBorder="1" applyAlignment="1" applyProtection="1">
      <alignment horizontal="right"/>
    </xf>
    <xf numFmtId="43" fontId="15" fillId="0" borderId="11" xfId="0" quotePrefix="1" applyNumberFormat="1" applyFont="1" applyFill="1" applyBorder="1" applyAlignment="1" applyProtection="1">
      <alignment horizontal="right"/>
    </xf>
    <xf numFmtId="43" fontId="15" fillId="0" borderId="65" xfId="0" quotePrefix="1" applyNumberFormat="1" applyFont="1" applyFill="1" applyBorder="1" applyAlignment="1" applyProtection="1">
      <alignment horizontal="right"/>
    </xf>
    <xf numFmtId="0" fontId="15" fillId="0" borderId="13" xfId="0" applyFont="1" applyFill="1" applyBorder="1" applyAlignment="1" applyProtection="1">
      <alignment horizontal="left"/>
    </xf>
    <xf numFmtId="0" fontId="15" fillId="0" borderId="12" xfId="0" applyFont="1" applyFill="1" applyBorder="1" applyAlignment="1" applyProtection="1">
      <alignment horizontal="left"/>
    </xf>
    <xf numFmtId="0" fontId="15" fillId="0" borderId="14" xfId="0" applyFont="1" applyFill="1" applyBorder="1" applyAlignment="1" applyProtection="1">
      <alignment horizontal="left"/>
    </xf>
    <xf numFmtId="0" fontId="15" fillId="0" borderId="25" xfId="0" applyFont="1" applyFill="1" applyBorder="1" applyAlignment="1" applyProtection="1">
      <alignment horizontal="left"/>
    </xf>
    <xf numFmtId="0" fontId="15" fillId="0" borderId="26" xfId="0" applyFont="1" applyFill="1" applyBorder="1" applyAlignment="1" applyProtection="1">
      <alignment horizontal="left"/>
    </xf>
    <xf numFmtId="0" fontId="15" fillId="0" borderId="35" xfId="0" applyFont="1" applyFill="1" applyBorder="1" applyAlignment="1" applyProtection="1">
      <alignment horizontal="left"/>
    </xf>
    <xf numFmtId="0" fontId="15" fillId="0" borderId="13" xfId="0" applyFont="1" applyFill="1" applyBorder="1" applyAlignment="1" applyProtection="1"/>
    <xf numFmtId="0" fontId="15" fillId="0" borderId="12" xfId="0" applyFont="1" applyFill="1" applyBorder="1" applyAlignment="1" applyProtection="1"/>
    <xf numFmtId="0" fontId="15" fillId="0" borderId="14" xfId="0" applyFont="1" applyFill="1" applyBorder="1" applyAlignment="1" applyProtection="1"/>
    <xf numFmtId="0" fontId="28" fillId="0" borderId="13" xfId="0" applyFont="1" applyFill="1" applyBorder="1" applyAlignment="1" applyProtection="1">
      <alignment horizontal="center" vertical="center" wrapText="1"/>
    </xf>
    <xf numFmtId="0" fontId="28" fillId="0" borderId="12" xfId="0" applyFont="1" applyFill="1" applyBorder="1" applyAlignment="1" applyProtection="1">
      <alignment horizontal="center" vertical="center"/>
    </xf>
    <xf numFmtId="0" fontId="28" fillId="0" borderId="14" xfId="0" applyFont="1" applyFill="1" applyBorder="1" applyAlignment="1" applyProtection="1">
      <alignment horizontal="center" vertical="center"/>
    </xf>
    <xf numFmtId="0" fontId="15" fillId="0" borderId="22" xfId="0" applyFont="1" applyBorder="1" applyAlignment="1" applyProtection="1"/>
    <xf numFmtId="0" fontId="15" fillId="0" borderId="11" xfId="0" applyFont="1" applyBorder="1" applyAlignment="1" applyProtection="1"/>
    <xf numFmtId="0" fontId="15" fillId="0" borderId="23" xfId="0" applyFont="1" applyBorder="1" applyAlignment="1" applyProtection="1"/>
    <xf numFmtId="0" fontId="27" fillId="0" borderId="13" xfId="0" applyNumberFormat="1" applyFont="1" applyFill="1" applyBorder="1" applyAlignment="1" applyProtection="1">
      <alignment horizontal="center" vertical="center" wrapText="1"/>
    </xf>
    <xf numFmtId="0" fontId="27" fillId="0" borderId="12" xfId="0" applyNumberFormat="1" applyFont="1" applyFill="1" applyBorder="1" applyAlignment="1" applyProtection="1">
      <alignment horizontal="center" vertical="center" wrapText="1"/>
    </xf>
    <xf numFmtId="0" fontId="27" fillId="0" borderId="14" xfId="0" applyNumberFormat="1" applyFont="1" applyFill="1" applyBorder="1" applyAlignment="1" applyProtection="1">
      <alignment horizontal="center" vertical="center" wrapText="1"/>
    </xf>
    <xf numFmtId="43" fontId="15" fillId="8" borderId="37" xfId="0" quotePrefix="1" applyNumberFormat="1" applyFont="1" applyFill="1" applyBorder="1" applyAlignment="1" applyProtection="1">
      <alignment horizontal="center"/>
      <protection locked="0"/>
    </xf>
    <xf numFmtId="9" fontId="15" fillId="8" borderId="37" xfId="3" quotePrefix="1" applyNumberFormat="1" applyFont="1" applyFill="1" applyBorder="1" applyAlignment="1" applyProtection="1">
      <alignment horizontal="center"/>
      <protection locked="0"/>
    </xf>
    <xf numFmtId="43" fontId="15" fillId="0" borderId="37" xfId="0" quotePrefix="1" applyNumberFormat="1" applyFont="1" applyFill="1" applyBorder="1" applyAlignment="1" applyProtection="1">
      <alignment horizontal="center"/>
    </xf>
    <xf numFmtId="43" fontId="15" fillId="0" borderId="127" xfId="0" quotePrefix="1" applyNumberFormat="1" applyFont="1" applyFill="1" applyBorder="1" applyAlignment="1" applyProtection="1">
      <alignment horizontal="center"/>
    </xf>
    <xf numFmtId="9" fontId="15" fillId="8" borderId="1" xfId="3" quotePrefix="1" applyNumberFormat="1" applyFont="1" applyFill="1" applyBorder="1" applyAlignment="1" applyProtection="1">
      <alignment horizontal="center"/>
      <protection locked="0"/>
    </xf>
    <xf numFmtId="43" fontId="15" fillId="0" borderId="1" xfId="0" quotePrefix="1" applyNumberFormat="1" applyFont="1" applyFill="1" applyBorder="1" applyAlignment="1" applyProtection="1">
      <alignment horizontal="center"/>
    </xf>
    <xf numFmtId="43" fontId="15" fillId="0" borderId="63" xfId="0" quotePrefix="1" applyNumberFormat="1" applyFont="1" applyFill="1" applyBorder="1" applyAlignment="1" applyProtection="1">
      <alignment horizontal="center"/>
    </xf>
    <xf numFmtId="9" fontId="15" fillId="18" borderId="1" xfId="3" quotePrefix="1" applyNumberFormat="1" applyFont="1" applyFill="1" applyBorder="1" applyAlignment="1" applyProtection="1">
      <alignment horizontal="center"/>
    </xf>
    <xf numFmtId="0" fontId="15" fillId="0" borderId="5" xfId="0" applyFont="1" applyFill="1" applyBorder="1" applyAlignment="1" applyProtection="1">
      <alignment horizontal="left"/>
    </xf>
    <xf numFmtId="0" fontId="15" fillId="0" borderId="15" xfId="0" applyFont="1" applyFill="1" applyBorder="1" applyAlignment="1" applyProtection="1">
      <alignment horizontal="left"/>
    </xf>
    <xf numFmtId="0" fontId="15" fillId="0" borderId="21" xfId="0" applyFont="1" applyFill="1" applyBorder="1" applyAlignment="1" applyProtection="1">
      <alignment horizontal="left"/>
    </xf>
    <xf numFmtId="9" fontId="15" fillId="8" borderId="3" xfId="3" quotePrefix="1" applyNumberFormat="1" applyFont="1" applyFill="1" applyBorder="1" applyAlignment="1" applyProtection="1">
      <alignment horizontal="center"/>
      <protection locked="0"/>
    </xf>
    <xf numFmtId="43" fontId="15" fillId="0" borderId="3" xfId="0" quotePrefix="1" applyNumberFormat="1" applyFont="1" applyFill="1" applyBorder="1" applyAlignment="1" applyProtection="1">
      <alignment horizontal="center"/>
    </xf>
    <xf numFmtId="43" fontId="15" fillId="0" borderId="71" xfId="0" quotePrefix="1" applyNumberFormat="1" applyFont="1" applyFill="1" applyBorder="1" applyAlignment="1" applyProtection="1">
      <alignment horizontal="center"/>
    </xf>
    <xf numFmtId="43" fontId="15" fillId="8" borderId="2" xfId="0" quotePrefix="1" applyNumberFormat="1" applyFont="1" applyFill="1" applyBorder="1" applyAlignment="1" applyProtection="1">
      <alignment horizontal="center"/>
      <protection locked="0"/>
    </xf>
    <xf numFmtId="9" fontId="15" fillId="8" borderId="2" xfId="3" quotePrefix="1" applyNumberFormat="1" applyFont="1" applyFill="1" applyBorder="1" applyAlignment="1" applyProtection="1">
      <alignment horizontal="center"/>
      <protection locked="0"/>
    </xf>
    <xf numFmtId="43" fontId="15" fillId="0" borderId="2" xfId="0" quotePrefix="1" applyNumberFormat="1" applyFont="1" applyFill="1" applyBorder="1" applyAlignment="1" applyProtection="1">
      <alignment horizontal="center"/>
    </xf>
    <xf numFmtId="43" fontId="15" fillId="0" borderId="62" xfId="0" quotePrefix="1" applyNumberFormat="1" applyFont="1" applyFill="1" applyBorder="1" applyAlignment="1" applyProtection="1">
      <alignment horizontal="center"/>
    </xf>
    <xf numFmtId="14" fontId="15" fillId="0" borderId="13" xfId="0" applyNumberFormat="1" applyFont="1" applyBorder="1" applyAlignment="1" applyProtection="1"/>
    <xf numFmtId="43" fontId="15" fillId="8" borderId="63" xfId="0" quotePrefix="1" applyNumberFormat="1" applyFont="1" applyFill="1" applyBorder="1" applyAlignment="1" applyProtection="1">
      <alignment horizontal="center"/>
      <protection locked="0"/>
    </xf>
    <xf numFmtId="43" fontId="15" fillId="8" borderId="71" xfId="0" quotePrefix="1" applyNumberFormat="1" applyFont="1" applyFill="1" applyBorder="1" applyAlignment="1" applyProtection="1">
      <alignment horizontal="center"/>
      <protection locked="0"/>
    </xf>
    <xf numFmtId="43" fontId="15" fillId="8" borderId="127" xfId="0" quotePrefix="1" applyNumberFormat="1" applyFont="1" applyFill="1" applyBorder="1" applyAlignment="1" applyProtection="1">
      <alignment horizontal="center"/>
      <protection locked="0"/>
    </xf>
    <xf numFmtId="43" fontId="15" fillId="8" borderId="62" xfId="0" quotePrefix="1" applyNumberFormat="1" applyFont="1" applyFill="1" applyBorder="1" applyAlignment="1" applyProtection="1">
      <alignment horizontal="center"/>
      <protection locked="0"/>
    </xf>
    <xf numFmtId="0" fontId="8" fillId="0" borderId="0" xfId="0" quotePrefix="1" applyFont="1" applyFill="1" applyBorder="1" applyAlignment="1">
      <alignment horizontal="left"/>
    </xf>
    <xf numFmtId="0" fontId="41" fillId="0" borderId="0" xfId="0" applyFont="1" applyFill="1" applyBorder="1" applyAlignment="1">
      <alignment horizontal="center" vertical="top"/>
    </xf>
    <xf numFmtId="0" fontId="13" fillId="16" borderId="1" xfId="0" applyFont="1" applyFill="1" applyBorder="1" applyAlignment="1" applyProtection="1">
      <alignment horizontal="center" vertical="center"/>
    </xf>
    <xf numFmtId="0" fontId="13" fillId="16" borderId="63" xfId="0" applyFont="1" applyFill="1" applyBorder="1" applyAlignment="1" applyProtection="1">
      <alignment horizontal="center" vertical="center"/>
    </xf>
    <xf numFmtId="1" fontId="15" fillId="0" borderId="13" xfId="0" quotePrefix="1" applyNumberFormat="1" applyFont="1" applyFill="1" applyBorder="1" applyAlignment="1" applyProtection="1">
      <alignment horizontal="right" indent="1"/>
    </xf>
    <xf numFmtId="1" fontId="15" fillId="0" borderId="12" xfId="0" quotePrefix="1" applyNumberFormat="1" applyFont="1" applyFill="1" applyBorder="1" applyAlignment="1" applyProtection="1">
      <alignment horizontal="right" indent="1"/>
    </xf>
    <xf numFmtId="1" fontId="15" fillId="0" borderId="38" xfId="0" quotePrefix="1" applyNumberFormat="1" applyFont="1" applyFill="1" applyBorder="1" applyAlignment="1" applyProtection="1">
      <alignment horizontal="right" indent="1"/>
    </xf>
    <xf numFmtId="10" fontId="15" fillId="0" borderId="5" xfId="0" quotePrefix="1" applyNumberFormat="1" applyFont="1" applyFill="1" applyBorder="1" applyAlignment="1" applyProtection="1">
      <alignment horizontal="right" vertical="center"/>
    </xf>
    <xf numFmtId="10" fontId="15" fillId="0" borderId="15" xfId="0" quotePrefix="1" applyNumberFormat="1" applyFont="1" applyFill="1" applyBorder="1" applyAlignment="1" applyProtection="1">
      <alignment horizontal="right" vertical="center"/>
    </xf>
    <xf numFmtId="10" fontId="15" fillId="0" borderId="64" xfId="0" quotePrefix="1" applyNumberFormat="1" applyFont="1" applyFill="1" applyBorder="1" applyAlignment="1" applyProtection="1">
      <alignment horizontal="right" vertical="center"/>
    </xf>
    <xf numFmtId="10" fontId="15" fillId="0" borderId="22" xfId="0" quotePrefix="1" applyNumberFormat="1" applyFont="1" applyFill="1" applyBorder="1" applyAlignment="1" applyProtection="1">
      <alignment horizontal="right" vertical="center"/>
    </xf>
    <xf numFmtId="10" fontId="15" fillId="0" borderId="11" xfId="0" quotePrefix="1" applyNumberFormat="1" applyFont="1" applyFill="1" applyBorder="1" applyAlignment="1" applyProtection="1">
      <alignment horizontal="right" vertical="center"/>
    </xf>
    <xf numFmtId="10" fontId="15" fillId="0" borderId="65" xfId="0" quotePrefix="1" applyNumberFormat="1" applyFont="1" applyFill="1" applyBorder="1" applyAlignment="1" applyProtection="1">
      <alignment horizontal="right" vertical="center"/>
    </xf>
    <xf numFmtId="0" fontId="52" fillId="0" borderId="0" xfId="0" quotePrefix="1" applyFont="1" applyFill="1" applyBorder="1" applyAlignment="1">
      <alignment horizontal="left"/>
    </xf>
    <xf numFmtId="0" fontId="52" fillId="0" borderId="0" xfId="0" applyFont="1" applyFill="1" applyBorder="1" applyAlignment="1">
      <alignment horizontal="left"/>
    </xf>
    <xf numFmtId="0" fontId="55" fillId="0" borderId="5" xfId="8" applyBorder="1" applyAlignment="1" applyProtection="1">
      <alignment horizontal="center"/>
    </xf>
    <xf numFmtId="0" fontId="55" fillId="0" borderId="15" xfId="8" applyBorder="1" applyAlignment="1" applyProtection="1">
      <alignment horizontal="center"/>
    </xf>
    <xf numFmtId="176" fontId="15" fillId="8" borderId="12" xfId="0" applyNumberFormat="1" applyFont="1" applyFill="1" applyBorder="1" applyAlignment="1" applyProtection="1">
      <alignment horizontal="center"/>
      <protection locked="0"/>
    </xf>
    <xf numFmtId="0" fontId="29" fillId="6" borderId="13" xfId="4" applyFont="1" applyFill="1" applyBorder="1" applyAlignment="1" applyProtection="1">
      <alignment horizontal="left"/>
    </xf>
    <xf numFmtId="0" fontId="29" fillId="6" borderId="12" xfId="4" applyFont="1" applyFill="1" applyBorder="1" applyAlignment="1" applyProtection="1">
      <alignment horizontal="left"/>
    </xf>
    <xf numFmtId="0" fontId="50" fillId="16" borderId="13" xfId="6" applyFont="1" applyFill="1" applyBorder="1" applyAlignment="1" applyProtection="1">
      <alignment horizontal="center" vertical="center" wrapText="1"/>
    </xf>
    <xf numFmtId="0" fontId="50" fillId="16" borderId="12" xfId="6" applyFont="1" applyFill="1" applyBorder="1" applyAlignment="1" applyProtection="1">
      <alignment horizontal="center" vertical="center"/>
    </xf>
    <xf numFmtId="0" fontId="50" fillId="16" borderId="38" xfId="6" applyFont="1" applyFill="1" applyBorder="1" applyAlignment="1" applyProtection="1">
      <alignment horizontal="center" vertical="center"/>
    </xf>
    <xf numFmtId="0" fontId="36" fillId="0" borderId="34" xfId="4" applyFont="1" applyFill="1" applyBorder="1" applyAlignment="1" applyProtection="1">
      <alignment horizontal="left" vertical="center" wrapText="1"/>
    </xf>
    <xf numFmtId="0" fontId="51" fillId="6" borderId="12" xfId="6" applyFont="1" applyFill="1" applyBorder="1" applyAlignment="1" applyProtection="1">
      <alignment horizontal="center"/>
    </xf>
    <xf numFmtId="0" fontId="51" fillId="6" borderId="14" xfId="6" applyFont="1" applyFill="1" applyBorder="1" applyAlignment="1" applyProtection="1">
      <alignment horizontal="center"/>
    </xf>
    <xf numFmtId="0" fontId="1" fillId="6" borderId="13" xfId="6" applyFont="1" applyFill="1" applyBorder="1" applyAlignment="1" applyProtection="1">
      <alignment horizontal="left"/>
    </xf>
    <xf numFmtId="0" fontId="1" fillId="6" borderId="12" xfId="6" applyFont="1" applyFill="1" applyBorder="1" applyAlignment="1" applyProtection="1">
      <alignment horizontal="left"/>
    </xf>
    <xf numFmtId="0" fontId="1" fillId="6" borderId="13" xfId="6" applyFont="1" applyFill="1" applyBorder="1" applyAlignment="1" applyProtection="1">
      <alignment horizontal="left" wrapText="1"/>
    </xf>
    <xf numFmtId="0" fontId="29" fillId="6" borderId="12" xfId="6" applyFont="1" applyFill="1" applyBorder="1" applyAlignment="1" applyProtection="1">
      <alignment horizontal="left" wrapText="1"/>
    </xf>
    <xf numFmtId="0" fontId="29" fillId="6" borderId="14" xfId="6" applyFont="1" applyFill="1" applyBorder="1" applyAlignment="1" applyProtection="1">
      <alignment horizontal="left" wrapText="1"/>
    </xf>
    <xf numFmtId="44" fontId="4" fillId="8" borderId="1" xfId="1" applyNumberFormat="1" applyFont="1" applyFill="1" applyBorder="1" applyAlignment="1" applyProtection="1">
      <alignment horizontal="center" vertical="center"/>
      <protection locked="0"/>
    </xf>
    <xf numFmtId="44" fontId="4" fillId="8" borderId="63" xfId="1" applyNumberFormat="1" applyFont="1" applyFill="1" applyBorder="1" applyAlignment="1" applyProtection="1">
      <alignment horizontal="center" vertical="center"/>
      <protection locked="0"/>
    </xf>
    <xf numFmtId="0" fontId="4" fillId="4" borderId="11" xfId="0" applyFont="1" applyFill="1" applyBorder="1" applyAlignment="1" applyProtection="1">
      <alignment horizontal="center"/>
    </xf>
    <xf numFmtId="44" fontId="4" fillId="0" borderId="1" xfId="1" applyNumberFormat="1" applyFont="1" applyFill="1" applyBorder="1" applyAlignment="1" applyProtection="1">
      <alignment horizontal="center" vertical="center"/>
    </xf>
    <xf numFmtId="44" fontId="4" fillId="0" borderId="63" xfId="1" applyNumberFormat="1" applyFont="1" applyFill="1" applyBorder="1" applyAlignment="1" applyProtection="1">
      <alignment horizontal="center" vertical="center"/>
    </xf>
    <xf numFmtId="0" fontId="30" fillId="6" borderId="91" xfId="4" quotePrefix="1" applyFont="1" applyFill="1" applyBorder="1" applyAlignment="1" applyProtection="1">
      <alignment horizontal="center" vertical="center"/>
    </xf>
    <xf numFmtId="0" fontId="30" fillId="6" borderId="0" xfId="4" quotePrefix="1" applyFont="1" applyFill="1" applyBorder="1" applyAlignment="1" applyProtection="1">
      <alignment horizontal="center" vertical="center"/>
    </xf>
    <xf numFmtId="0" fontId="30" fillId="6" borderId="92" xfId="4" quotePrefix="1" applyFont="1" applyFill="1" applyBorder="1" applyAlignment="1" applyProtection="1">
      <alignment horizontal="center" vertical="center"/>
    </xf>
    <xf numFmtId="44" fontId="7" fillId="0" borderId="1" xfId="1" applyNumberFormat="1" applyFont="1" applyFill="1" applyBorder="1" applyAlignment="1" applyProtection="1">
      <alignment horizontal="center" vertical="center"/>
    </xf>
    <xf numFmtId="44" fontId="7" fillId="0" borderId="74" xfId="1" applyNumberFormat="1" applyFont="1" applyFill="1" applyBorder="1" applyAlignment="1" applyProtection="1">
      <alignment horizontal="center" vertical="center"/>
    </xf>
    <xf numFmtId="0" fontId="50" fillId="16" borderId="87" xfId="4" applyFont="1" applyFill="1" applyBorder="1" applyAlignment="1" applyProtection="1">
      <alignment horizontal="center" vertical="center"/>
    </xf>
    <xf numFmtId="0" fontId="50" fillId="16" borderId="88" xfId="4" applyFont="1" applyFill="1" applyBorder="1" applyAlignment="1" applyProtection="1">
      <alignment horizontal="center" vertical="center"/>
    </xf>
    <xf numFmtId="0" fontId="50" fillId="16" borderId="89" xfId="4" applyFont="1" applyFill="1" applyBorder="1" applyAlignment="1" applyProtection="1">
      <alignment horizontal="center" vertical="center"/>
    </xf>
    <xf numFmtId="0" fontId="30" fillId="6" borderId="73" xfId="4" applyFont="1" applyFill="1" applyBorder="1" applyAlignment="1" applyProtection="1">
      <alignment horizontal="left" vertical="center"/>
    </xf>
    <xf numFmtId="0" fontId="30" fillId="6" borderId="12" xfId="4" applyFont="1" applyFill="1" applyBorder="1" applyAlignment="1" applyProtection="1">
      <alignment horizontal="left" vertical="center"/>
    </xf>
    <xf numFmtId="0" fontId="30" fillId="6" borderId="14" xfId="4" applyFont="1" applyFill="1" applyBorder="1" applyAlignment="1" applyProtection="1">
      <alignment horizontal="left" vertical="center"/>
    </xf>
    <xf numFmtId="0" fontId="4" fillId="0" borderId="68" xfId="0" applyFont="1" applyFill="1" applyBorder="1" applyAlignment="1" applyProtection="1">
      <alignment horizontal="center"/>
    </xf>
    <xf numFmtId="0" fontId="4" fillId="0" borderId="69" xfId="0" applyFont="1" applyFill="1" applyBorder="1" applyAlignment="1" applyProtection="1">
      <alignment horizontal="center"/>
    </xf>
    <xf numFmtId="0" fontId="4" fillId="0" borderId="70" xfId="0" applyFont="1" applyFill="1" applyBorder="1" applyAlignment="1" applyProtection="1">
      <alignment horizontal="center"/>
    </xf>
    <xf numFmtId="0" fontId="1" fillId="6" borderId="7" xfId="4" applyFont="1" applyFill="1" applyBorder="1" applyAlignment="1" applyProtection="1">
      <alignment horizontal="left" vertical="center"/>
    </xf>
    <xf numFmtId="0" fontId="1" fillId="6" borderId="0" xfId="4" applyFont="1" applyFill="1" applyBorder="1" applyAlignment="1" applyProtection="1">
      <alignment horizontal="left" vertical="center"/>
    </xf>
    <xf numFmtId="0" fontId="29" fillId="8" borderId="11" xfId="4" applyFont="1" applyFill="1" applyBorder="1" applyAlignment="1" applyProtection="1">
      <alignment horizontal="center" vertical="center"/>
      <protection locked="0"/>
    </xf>
    <xf numFmtId="0" fontId="29" fillId="8" borderId="65" xfId="4" applyFont="1" applyFill="1" applyBorder="1" applyAlignment="1" applyProtection="1">
      <alignment horizontal="center" vertical="center"/>
      <protection locked="0"/>
    </xf>
    <xf numFmtId="0" fontId="32" fillId="6" borderId="7" xfId="4" applyFont="1" applyFill="1" applyBorder="1" applyAlignment="1" applyProtection="1">
      <alignment horizontal="center"/>
    </xf>
    <xf numFmtId="0" fontId="32" fillId="6" borderId="0" xfId="4" applyFont="1" applyFill="1" applyBorder="1" applyAlignment="1" applyProtection="1">
      <alignment horizontal="center"/>
    </xf>
    <xf numFmtId="0" fontId="32" fillId="6" borderId="67" xfId="4" applyFont="1" applyFill="1" applyBorder="1" applyAlignment="1" applyProtection="1">
      <alignment horizontal="center"/>
    </xf>
    <xf numFmtId="0" fontId="4" fillId="0" borderId="48" xfId="0" applyFont="1" applyFill="1" applyBorder="1" applyAlignment="1" applyProtection="1">
      <alignment horizontal="center"/>
    </xf>
    <xf numFmtId="0" fontId="4" fillId="0" borderId="50" xfId="0" applyFont="1" applyFill="1" applyBorder="1" applyAlignment="1" applyProtection="1">
      <alignment horizontal="center"/>
    </xf>
    <xf numFmtId="44" fontId="4" fillId="0" borderId="1" xfId="1" applyNumberFormat="1" applyFont="1" applyFill="1" applyBorder="1" applyAlignment="1" applyProtection="1">
      <alignment horizontal="center"/>
    </xf>
    <xf numFmtId="44" fontId="4" fillId="0" borderId="63" xfId="1" applyNumberFormat="1" applyFont="1" applyFill="1" applyBorder="1" applyAlignment="1" applyProtection="1">
      <alignment horizontal="center"/>
    </xf>
    <xf numFmtId="44" fontId="4" fillId="8" borderId="1" xfId="1" applyNumberFormat="1" applyFont="1" applyFill="1" applyBorder="1" applyAlignment="1" applyProtection="1">
      <alignment horizontal="center"/>
      <protection locked="0"/>
    </xf>
    <xf numFmtId="44" fontId="4" fillId="8" borderId="63" xfId="1" applyNumberFormat="1" applyFont="1" applyFill="1" applyBorder="1" applyAlignment="1" applyProtection="1">
      <alignment horizontal="center"/>
      <protection locked="0"/>
    </xf>
    <xf numFmtId="42" fontId="4" fillId="8" borderId="1" xfId="1" applyNumberFormat="1" applyFont="1" applyFill="1" applyBorder="1" applyAlignment="1" applyProtection="1">
      <alignment horizontal="center" vertical="center"/>
      <protection locked="0"/>
    </xf>
    <xf numFmtId="0" fontId="1" fillId="6" borderId="13" xfId="4" applyFont="1" applyFill="1" applyBorder="1" applyAlignment="1" applyProtection="1">
      <alignment horizontal="left"/>
    </xf>
    <xf numFmtId="0" fontId="29" fillId="6" borderId="14" xfId="4" applyFont="1" applyFill="1" applyBorder="1" applyAlignment="1" applyProtection="1">
      <alignment horizontal="left"/>
    </xf>
    <xf numFmtId="0" fontId="32" fillId="6" borderId="11" xfId="4" quotePrefix="1" applyFont="1" applyFill="1" applyBorder="1" applyAlignment="1" applyProtection="1">
      <alignment horizontal="left"/>
    </xf>
    <xf numFmtId="0" fontId="32" fillId="6" borderId="11" xfId="4" applyFont="1" applyFill="1" applyBorder="1" applyAlignment="1" applyProtection="1">
      <alignment horizontal="left"/>
    </xf>
    <xf numFmtId="0" fontId="32" fillId="6" borderId="23" xfId="4" applyFont="1" applyFill="1" applyBorder="1" applyAlignment="1" applyProtection="1">
      <alignment horizontal="left"/>
    </xf>
    <xf numFmtId="0" fontId="50" fillId="16" borderId="13" xfId="4" applyFont="1" applyFill="1" applyBorder="1" applyAlignment="1" applyProtection="1">
      <alignment horizontal="center" vertical="center"/>
    </xf>
    <xf numFmtId="0" fontId="50" fillId="16" borderId="12" xfId="4" applyFont="1" applyFill="1" applyBorder="1" applyAlignment="1" applyProtection="1">
      <alignment horizontal="center" vertical="center"/>
    </xf>
    <xf numFmtId="0" fontId="50" fillId="16" borderId="14" xfId="4" applyFont="1" applyFill="1" applyBorder="1" applyAlignment="1" applyProtection="1">
      <alignment horizontal="center" vertical="center"/>
    </xf>
    <xf numFmtId="0" fontId="4" fillId="4" borderId="15" xfId="0" applyFont="1" applyFill="1" applyBorder="1" applyAlignment="1" applyProtection="1">
      <alignment horizontal="center"/>
    </xf>
    <xf numFmtId="44" fontId="4" fillId="8" borderId="14" xfId="1" applyNumberFormat="1" applyFont="1" applyFill="1" applyBorder="1" applyAlignment="1" applyProtection="1">
      <alignment horizontal="center"/>
      <protection locked="0"/>
    </xf>
    <xf numFmtId="0" fontId="29" fillId="6" borderId="13" xfId="6" applyFont="1" applyFill="1" applyBorder="1" applyAlignment="1" applyProtection="1">
      <alignment horizontal="left"/>
    </xf>
    <xf numFmtId="0" fontId="29" fillId="6" borderId="12" xfId="6" applyFont="1" applyFill="1" applyBorder="1" applyAlignment="1" applyProtection="1">
      <alignment horizontal="left"/>
    </xf>
    <xf numFmtId="0" fontId="1" fillId="6" borderId="12" xfId="4" applyFont="1" applyFill="1" applyBorder="1" applyAlignment="1" applyProtection="1">
      <alignment horizontal="left"/>
    </xf>
    <xf numFmtId="0" fontId="1" fillId="8" borderId="12" xfId="4" applyFont="1" applyFill="1" applyBorder="1" applyAlignment="1" applyProtection="1">
      <alignment horizontal="center"/>
      <protection locked="0"/>
    </xf>
    <xf numFmtId="0" fontId="1" fillId="6" borderId="12" xfId="4" quotePrefix="1" applyFont="1" applyFill="1" applyBorder="1" applyAlignment="1" applyProtection="1">
      <alignment horizontal="left"/>
    </xf>
    <xf numFmtId="3" fontId="29" fillId="8" borderId="12" xfId="4" applyNumberFormat="1" applyFont="1" applyFill="1" applyBorder="1" applyAlignment="1" applyProtection="1">
      <alignment horizontal="center"/>
      <protection locked="0"/>
    </xf>
    <xf numFmtId="0" fontId="4" fillId="4" borderId="48" xfId="2" applyFont="1" applyFill="1" applyBorder="1" applyAlignment="1" applyProtection="1">
      <alignment horizontal="center" vertical="center"/>
    </xf>
    <xf numFmtId="0" fontId="32" fillId="6" borderId="75" xfId="4" applyFont="1" applyFill="1" applyBorder="1" applyAlignment="1" applyProtection="1">
      <alignment horizontal="center"/>
    </xf>
    <xf numFmtId="0" fontId="32" fillId="6" borderId="15" xfId="4" applyFont="1" applyFill="1" applyBorder="1" applyAlignment="1" applyProtection="1">
      <alignment horizontal="center"/>
    </xf>
    <xf numFmtId="0" fontId="32" fillId="6" borderId="90" xfId="4" applyFont="1" applyFill="1" applyBorder="1" applyAlignment="1" applyProtection="1">
      <alignment horizontal="center"/>
    </xf>
    <xf numFmtId="0" fontId="17" fillId="5" borderId="33" xfId="2" applyFont="1" applyFill="1" applyBorder="1" applyAlignment="1" applyProtection="1">
      <alignment horizontal="left" vertical="top" wrapText="1"/>
      <protection locked="0"/>
    </xf>
    <xf numFmtId="0" fontId="17" fillId="5" borderId="34" xfId="2" applyFont="1" applyFill="1" applyBorder="1" applyAlignment="1" applyProtection="1">
      <alignment horizontal="left" vertical="top" wrapText="1"/>
      <protection locked="0"/>
    </xf>
    <xf numFmtId="0" fontId="17" fillId="5" borderId="66" xfId="2" applyFont="1" applyFill="1" applyBorder="1" applyAlignment="1" applyProtection="1">
      <alignment horizontal="left" vertical="top" wrapText="1"/>
      <protection locked="0"/>
    </xf>
    <xf numFmtId="0" fontId="14" fillId="16" borderId="13" xfId="2" applyFont="1" applyFill="1" applyBorder="1" applyAlignment="1" applyProtection="1">
      <alignment horizontal="center" vertical="center"/>
    </xf>
    <xf numFmtId="0" fontId="14" fillId="16" borderId="12" xfId="2" applyFont="1" applyFill="1" applyBorder="1" applyAlignment="1" applyProtection="1">
      <alignment horizontal="center" vertical="center"/>
    </xf>
    <xf numFmtId="0" fontId="14" fillId="16" borderId="38" xfId="2" applyFont="1" applyFill="1" applyBorder="1" applyAlignment="1" applyProtection="1">
      <alignment horizontal="center" vertical="center"/>
    </xf>
    <xf numFmtId="44" fontId="7" fillId="0" borderId="93" xfId="5" applyFont="1" applyFill="1" applyBorder="1" applyAlignment="1" applyProtection="1">
      <alignment horizontal="center" vertical="top"/>
    </xf>
    <xf numFmtId="44" fontId="7" fillId="0" borderId="94" xfId="5" applyFont="1" applyFill="1" applyBorder="1" applyAlignment="1" applyProtection="1">
      <alignment horizontal="center" vertical="top"/>
    </xf>
    <xf numFmtId="44" fontId="7" fillId="0" borderId="95" xfId="5" applyFont="1" applyFill="1" applyBorder="1" applyAlignment="1" applyProtection="1">
      <alignment horizontal="center" vertical="top"/>
    </xf>
    <xf numFmtId="0" fontId="30" fillId="6" borderId="91" xfId="4" quotePrefix="1" applyFont="1" applyFill="1" applyBorder="1" applyAlignment="1" applyProtection="1">
      <alignment horizontal="center"/>
    </xf>
    <xf numFmtId="0" fontId="30" fillId="6" borderId="0" xfId="4" quotePrefix="1" applyFont="1" applyFill="1" applyBorder="1" applyAlignment="1" applyProtection="1">
      <alignment horizontal="center"/>
    </xf>
    <xf numFmtId="0" fontId="30" fillId="6" borderId="92" xfId="4" quotePrefix="1" applyFont="1" applyFill="1" applyBorder="1" applyAlignment="1" applyProtection="1">
      <alignment horizontal="center"/>
    </xf>
    <xf numFmtId="0" fontId="32" fillId="6" borderId="7" xfId="4" applyFont="1" applyFill="1" applyBorder="1" applyProtection="1"/>
    <xf numFmtId="0" fontId="32" fillId="6" borderId="0" xfId="4" applyFont="1" applyFill="1" applyBorder="1" applyProtection="1"/>
    <xf numFmtId="0" fontId="32" fillId="6" borderId="67" xfId="4" applyFont="1" applyFill="1" applyBorder="1" applyProtection="1"/>
    <xf numFmtId="0" fontId="29" fillId="6" borderId="0" xfId="4" applyFont="1" applyFill="1" applyBorder="1" applyAlignment="1" applyProtection="1">
      <alignment horizontal="left" vertical="center"/>
    </xf>
    <xf numFmtId="0" fontId="0" fillId="0" borderId="43" xfId="0" applyFill="1" applyBorder="1"/>
    <xf numFmtId="0" fontId="4" fillId="0" borderId="45" xfId="0" applyFont="1" applyFill="1" applyBorder="1" applyAlignment="1"/>
    <xf numFmtId="0" fontId="0" fillId="0" borderId="0" xfId="0" applyFill="1" applyBorder="1" applyAlignment="1"/>
    <xf numFmtId="49" fontId="4" fillId="0" borderId="0" xfId="0" applyNumberFormat="1" applyFont="1" applyBorder="1" applyAlignment="1">
      <alignment horizontal="left"/>
    </xf>
    <xf numFmtId="0" fontId="0" fillId="0" borderId="47" xfId="0" applyFill="1" applyBorder="1" applyAlignment="1">
      <alignment horizontal="center"/>
    </xf>
    <xf numFmtId="0" fontId="0" fillId="0" borderId="48" xfId="0" applyFill="1" applyBorder="1" applyAlignment="1">
      <alignment horizontal="center"/>
    </xf>
    <xf numFmtId="49" fontId="4" fillId="0" borderId="48" xfId="0" quotePrefix="1" applyNumberFormat="1" applyFont="1" applyFill="1" applyBorder="1" applyAlignment="1">
      <alignment horizontal="center"/>
    </xf>
    <xf numFmtId="0" fontId="4" fillId="0" borderId="0" xfId="1" quotePrefix="1" applyNumberFormat="1" applyFont="1" applyBorder="1" applyAlignment="1" applyProtection="1">
      <alignment horizontal="left"/>
      <protection locked="0"/>
    </xf>
    <xf numFmtId="41" fontId="0" fillId="8" borderId="11" xfId="1" applyNumberFormat="1" applyFont="1" applyFill="1" applyBorder="1" applyAlignment="1" applyProtection="1">
      <alignment horizontal="center"/>
      <protection locked="0"/>
    </xf>
    <xf numFmtId="42" fontId="0" fillId="0" borderId="0" xfId="1" applyNumberFormat="1" applyFont="1" applyBorder="1" applyAlignment="1" applyProtection="1">
      <alignment horizontal="center"/>
      <protection locked="0"/>
    </xf>
    <xf numFmtId="0" fontId="0" fillId="0" borderId="129" xfId="0" applyFill="1" applyBorder="1" applyAlignment="1">
      <alignment horizontal="center"/>
    </xf>
    <xf numFmtId="0" fontId="0" fillId="0" borderId="130" xfId="0" applyFill="1" applyBorder="1" applyAlignment="1">
      <alignment horizontal="center"/>
    </xf>
    <xf numFmtId="49" fontId="4" fillId="0" borderId="130" xfId="0" quotePrefix="1" applyNumberFormat="1" applyFont="1" applyFill="1" applyBorder="1" applyAlignment="1">
      <alignment horizontal="center"/>
    </xf>
    <xf numFmtId="49" fontId="4" fillId="0" borderId="0" xfId="1" quotePrefix="1" applyNumberFormat="1" applyFont="1" applyBorder="1" applyAlignment="1" applyProtection="1">
      <alignment horizontal="left"/>
      <protection locked="0"/>
    </xf>
    <xf numFmtId="0" fontId="0" fillId="0" borderId="128" xfId="0" applyFill="1" applyBorder="1" applyAlignment="1"/>
    <xf numFmtId="0" fontId="7" fillId="16" borderId="132" xfId="0" quotePrefix="1" applyFont="1" applyFill="1" applyBorder="1" applyAlignment="1">
      <alignment horizontal="center" vertical="center"/>
    </xf>
    <xf numFmtId="0" fontId="7" fillId="16" borderId="128" xfId="0" applyFont="1" applyFill="1" applyBorder="1" applyAlignment="1">
      <alignment horizontal="center" vertical="center"/>
    </xf>
    <xf numFmtId="0" fontId="7" fillId="16" borderId="128" xfId="0" applyFont="1" applyFill="1" applyBorder="1" applyAlignment="1">
      <alignment horizontal="left" vertical="center"/>
    </xf>
    <xf numFmtId="0" fontId="7" fillId="16" borderId="128" xfId="1" applyNumberFormat="1" applyFont="1" applyFill="1" applyBorder="1" applyAlignment="1" applyProtection="1">
      <alignment horizontal="center" vertical="center"/>
      <protection locked="0"/>
    </xf>
    <xf numFmtId="49" fontId="41" fillId="16" borderId="128" xfId="1" applyNumberFormat="1" applyFont="1" applyFill="1" applyBorder="1" applyAlignment="1" applyProtection="1">
      <alignment horizontal="center" vertical="center"/>
      <protection locked="0"/>
    </xf>
    <xf numFmtId="42" fontId="0" fillId="16" borderId="128" xfId="1" applyNumberFormat="1" applyFont="1" applyFill="1" applyBorder="1" applyAlignment="1" applyProtection="1">
      <alignment horizontal="center" vertical="center"/>
      <protection locked="0"/>
    </xf>
    <xf numFmtId="49" fontId="19" fillId="0" borderId="0" xfId="0" applyNumberFormat="1" applyFont="1" applyBorder="1" applyAlignment="1">
      <alignment horizontal="left" vertical="center"/>
    </xf>
    <xf numFmtId="41" fontId="0" fillId="8" borderId="12" xfId="1" applyNumberFormat="1" applyFont="1" applyFill="1" applyBorder="1" applyAlignment="1" applyProtection="1">
      <alignment horizontal="center"/>
      <protection locked="0"/>
    </xf>
    <xf numFmtId="0" fontId="0" fillId="0" borderId="45" xfId="0" applyFill="1" applyBorder="1" applyAlignment="1"/>
    <xf numFmtId="0" fontId="0" fillId="0" borderId="120" xfId="0" applyFill="1" applyBorder="1" applyAlignment="1">
      <alignment horizontal="center"/>
    </xf>
    <xf numFmtId="0" fontId="13" fillId="7" borderId="1" xfId="0" applyFont="1" applyFill="1" applyBorder="1" applyAlignment="1" applyProtection="1">
      <alignment horizontal="center" vertical="center"/>
    </xf>
    <xf numFmtId="49" fontId="4" fillId="8" borderId="1" xfId="0" applyNumberFormat="1" applyFont="1" applyFill="1" applyBorder="1" applyAlignment="1" applyProtection="1">
      <alignment horizontal="left" vertical="top" wrapText="1"/>
      <protection locked="0"/>
    </xf>
    <xf numFmtId="0" fontId="4" fillId="0" borderId="50" xfId="0" applyFont="1" applyBorder="1" applyProtection="1"/>
    <xf numFmtId="0" fontId="0" fillId="0" borderId="0" xfId="0" applyFill="1" applyBorder="1"/>
    <xf numFmtId="0" fontId="0" fillId="0" borderId="0" xfId="0" applyFill="1" applyBorder="1" applyAlignment="1" applyProtection="1">
      <alignment horizontal="center"/>
    </xf>
    <xf numFmtId="49" fontId="4" fillId="0" borderId="0" xfId="1" quotePrefix="1" applyNumberFormat="1" applyFont="1" applyBorder="1" applyAlignment="1" applyProtection="1">
      <alignment horizontal="center"/>
    </xf>
    <xf numFmtId="0" fontId="0" fillId="0" borderId="0" xfId="0" applyBorder="1" applyAlignment="1" applyProtection="1">
      <alignment horizontal="center"/>
    </xf>
    <xf numFmtId="49" fontId="4" fillId="0" borderId="0" xfId="0" applyNumberFormat="1" applyFont="1" applyBorder="1" applyAlignment="1" applyProtection="1">
      <alignment horizontal="left"/>
    </xf>
    <xf numFmtId="166" fontId="0" fillId="0" borderId="11" xfId="3" applyNumberFormat="1" applyFont="1" applyFill="1" applyBorder="1" applyAlignment="1" applyProtection="1">
      <alignment horizontal="center"/>
    </xf>
    <xf numFmtId="10" fontId="4" fillId="0" borderId="11" xfId="1" quotePrefix="1" applyNumberFormat="1" applyFont="1" applyBorder="1" applyAlignment="1" applyProtection="1">
      <alignment horizontal="center"/>
    </xf>
    <xf numFmtId="49" fontId="7" fillId="0" borderId="0" xfId="0" applyNumberFormat="1" applyFont="1" applyBorder="1" applyAlignment="1" applyProtection="1">
      <alignment horizontal="left"/>
    </xf>
    <xf numFmtId="0" fontId="7" fillId="0" borderId="0" xfId="1" applyNumberFormat="1" applyFont="1" applyBorder="1" applyAlignment="1" applyProtection="1">
      <alignment horizontal="center"/>
    </xf>
    <xf numFmtId="0" fontId="7" fillId="0" borderId="0" xfId="1" applyNumberFormat="1" applyFont="1" applyBorder="1" applyAlignment="1" applyProtection="1"/>
    <xf numFmtId="0" fontId="0" fillId="0" borderId="0" xfId="0" applyAlignment="1" applyProtection="1">
      <alignment horizontal="center"/>
    </xf>
    <xf numFmtId="41" fontId="0" fillId="0" borderId="11" xfId="1" applyNumberFormat="1" applyFont="1" applyFill="1" applyBorder="1" applyAlignment="1" applyProtection="1">
      <alignment horizontal="center"/>
    </xf>
    <xf numFmtId="41" fontId="0" fillId="0" borderId="0" xfId="1" applyNumberFormat="1" applyFont="1" applyFill="1" applyBorder="1" applyAlignment="1" applyProtection="1">
      <alignment horizontal="center"/>
    </xf>
    <xf numFmtId="0" fontId="0" fillId="0" borderId="15" xfId="0" applyFill="1" applyBorder="1" applyAlignment="1" applyProtection="1">
      <alignment horizontal="center"/>
    </xf>
    <xf numFmtId="0" fontId="0" fillId="0" borderId="15" xfId="0" applyBorder="1" applyAlignment="1" applyProtection="1">
      <alignment horizontal="center"/>
    </xf>
    <xf numFmtId="0" fontId="0" fillId="0" borderId="119" xfId="0" applyFill="1" applyBorder="1" applyAlignment="1" applyProtection="1">
      <alignment horizontal="left"/>
    </xf>
    <xf numFmtId="0" fontId="0" fillId="0" borderId="120" xfId="0" applyFill="1" applyBorder="1" applyAlignment="1" applyProtection="1">
      <alignment horizontal="center"/>
    </xf>
    <xf numFmtId="0" fontId="9" fillId="0" borderId="0" xfId="0" applyFont="1" applyFill="1" applyBorder="1" applyAlignment="1" applyProtection="1">
      <alignment horizontal="left"/>
    </xf>
    <xf numFmtId="0" fontId="4" fillId="0" borderId="0" xfId="1" applyNumberFormat="1" applyFont="1" applyBorder="1" applyAlignment="1" applyProtection="1">
      <alignment horizontal="center"/>
      <protection locked="0"/>
    </xf>
    <xf numFmtId="49" fontId="4" fillId="0" borderId="0" xfId="0" quotePrefix="1" applyNumberFormat="1" applyFont="1" applyFill="1" applyBorder="1" applyAlignment="1" applyProtection="1">
      <alignment horizontal="left" indent="1"/>
    </xf>
    <xf numFmtId="49" fontId="4" fillId="0" borderId="0" xfId="1" quotePrefix="1" applyNumberFormat="1" applyFont="1" applyBorder="1" applyAlignment="1" applyProtection="1">
      <alignment horizontal="left"/>
    </xf>
    <xf numFmtId="41" fontId="0" fillId="0" borderId="0" xfId="1" applyNumberFormat="1" applyFont="1" applyBorder="1" applyAlignment="1" applyProtection="1">
      <alignment horizontal="center"/>
    </xf>
    <xf numFmtId="42" fontId="0" fillId="0" borderId="0" xfId="1" applyNumberFormat="1" applyFont="1" applyBorder="1" applyAlignment="1" applyProtection="1">
      <alignment horizontal="center"/>
    </xf>
    <xf numFmtId="41" fontId="0" fillId="0" borderId="11" xfId="1" applyNumberFormat="1" applyFont="1" applyBorder="1" applyAlignment="1" applyProtection="1">
      <alignment horizontal="center"/>
    </xf>
    <xf numFmtId="49" fontId="4" fillId="0" borderId="0" xfId="0" quotePrefix="1" applyNumberFormat="1" applyFont="1" applyFill="1" applyBorder="1" applyAlignment="1" applyProtection="1">
      <alignment horizontal="left"/>
    </xf>
    <xf numFmtId="172" fontId="4" fillId="0" borderId="11" xfId="1" applyNumberFormat="1" applyFont="1" applyFill="1" applyBorder="1" applyAlignment="1" applyProtection="1">
      <alignment horizontal="center"/>
    </xf>
    <xf numFmtId="172" fontId="0" fillId="0" borderId="11" xfId="1" applyNumberFormat="1" applyFont="1" applyFill="1" applyBorder="1" applyAlignment="1" applyProtection="1">
      <alignment horizontal="center"/>
    </xf>
    <xf numFmtId="0" fontId="4" fillId="0" borderId="125" xfId="0" applyFont="1" applyFill="1" applyBorder="1" applyAlignment="1">
      <alignment horizontal="center" vertical="center"/>
    </xf>
    <xf numFmtId="49" fontId="9" fillId="0" borderId="0" xfId="0" quotePrefix="1" applyNumberFormat="1" applyFont="1" applyFill="1" applyBorder="1" applyAlignment="1" applyProtection="1">
      <alignment horizontal="left" vertical="center"/>
    </xf>
    <xf numFmtId="0" fontId="7" fillId="0" borderId="0" xfId="1" applyNumberFormat="1" applyFont="1" applyBorder="1" applyAlignment="1" applyProtection="1">
      <alignment horizontal="right" indent="1"/>
    </xf>
    <xf numFmtId="167" fontId="0" fillId="0" borderId="11" xfId="0" applyNumberFormat="1" applyFill="1" applyBorder="1" applyAlignment="1" applyProtection="1">
      <alignment horizontal="center"/>
      <protection locked="0"/>
    </xf>
    <xf numFmtId="3" fontId="4" fillId="0" borderId="11" xfId="0" applyNumberFormat="1" applyFont="1" applyFill="1" applyBorder="1" applyAlignment="1">
      <alignment horizontal="center" vertical="center"/>
    </xf>
    <xf numFmtId="0" fontId="7" fillId="0" borderId="1" xfId="0" applyFont="1" applyFill="1" applyBorder="1" applyAlignment="1" applyProtection="1">
      <alignment vertical="center"/>
    </xf>
    <xf numFmtId="0" fontId="4" fillId="17" borderId="1" xfId="0" applyFont="1" applyFill="1" applyBorder="1" applyAlignment="1" applyProtection="1">
      <alignment horizontal="left" indent="1"/>
    </xf>
    <xf numFmtId="0" fontId="4" fillId="17" borderId="13" xfId="0" applyFont="1" applyFill="1" applyBorder="1" applyAlignment="1" applyProtection="1">
      <alignment horizontal="left" indent="1"/>
    </xf>
    <xf numFmtId="0" fontId="4" fillId="17" borderId="14" xfId="0" applyFont="1" applyFill="1" applyBorder="1" applyAlignment="1" applyProtection="1">
      <alignment horizontal="left" indent="1"/>
    </xf>
    <xf numFmtId="0" fontId="4" fillId="0" borderId="5" xfId="0" quotePrefix="1" applyFont="1" applyFill="1" applyBorder="1" applyAlignment="1" applyProtection="1">
      <alignment horizontal="center" vertical="center"/>
    </xf>
    <xf numFmtId="0" fontId="4" fillId="0" borderId="15"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4" fillId="0" borderId="7" xfId="0" applyFont="1" applyFill="1" applyBorder="1" applyAlignment="1" applyProtection="1">
      <alignment horizontal="center" vertical="center"/>
    </xf>
    <xf numFmtId="0" fontId="4" fillId="0" borderId="0" xfId="0" applyFont="1" applyFill="1" applyBorder="1" applyAlignment="1" applyProtection="1">
      <alignment horizontal="center" vertical="center"/>
    </xf>
    <xf numFmtId="0" fontId="4" fillId="0" borderId="19" xfId="0" applyFont="1" applyFill="1" applyBorder="1" applyAlignment="1" applyProtection="1">
      <alignment horizontal="center" vertical="center"/>
    </xf>
    <xf numFmtId="0" fontId="4" fillId="0" borderId="22" xfId="0" applyFont="1" applyFill="1" applyBorder="1" applyAlignment="1" applyProtection="1">
      <alignment horizontal="center" vertical="center"/>
    </xf>
    <xf numFmtId="0" fontId="4" fillId="0" borderId="11" xfId="0" applyFont="1" applyFill="1" applyBorder="1" applyAlignment="1" applyProtection="1">
      <alignment horizontal="center" vertical="center"/>
    </xf>
    <xf numFmtId="0" fontId="4" fillId="0" borderId="23" xfId="0" applyFont="1" applyFill="1" applyBorder="1" applyAlignment="1" applyProtection="1">
      <alignment horizontal="center" vertical="center"/>
    </xf>
    <xf numFmtId="0" fontId="4" fillId="0" borderId="5" xfId="0" applyFont="1" applyFill="1" applyBorder="1" applyAlignment="1" applyProtection="1">
      <alignment vertical="center"/>
    </xf>
    <xf numFmtId="0" fontId="4" fillId="0" borderId="15" xfId="0" applyFont="1" applyFill="1" applyBorder="1" applyAlignment="1" applyProtection="1">
      <alignment vertical="center"/>
    </xf>
    <xf numFmtId="0" fontId="4" fillId="0" borderId="21" xfId="0" applyFont="1" applyFill="1" applyBorder="1" applyAlignment="1" applyProtection="1">
      <alignment vertical="center"/>
    </xf>
    <xf numFmtId="0" fontId="4" fillId="0" borderId="7" xfId="0" applyFont="1" applyFill="1" applyBorder="1" applyAlignment="1" applyProtection="1">
      <alignment vertical="center"/>
    </xf>
    <xf numFmtId="0" fontId="4" fillId="0" borderId="0" xfId="0" applyFont="1" applyFill="1" applyBorder="1" applyAlignment="1" applyProtection="1">
      <alignment vertical="center"/>
    </xf>
    <xf numFmtId="0" fontId="4" fillId="0" borderId="19" xfId="0" applyFont="1" applyFill="1" applyBorder="1" applyAlignment="1" applyProtection="1">
      <alignment vertical="center"/>
    </xf>
    <xf numFmtId="0" fontId="4" fillId="0" borderId="22" xfId="0" applyFont="1" applyFill="1" applyBorder="1" applyAlignment="1" applyProtection="1">
      <alignment vertical="center"/>
    </xf>
    <xf numFmtId="0" fontId="4" fillId="0" borderId="11" xfId="0" applyFont="1" applyFill="1" applyBorder="1" applyAlignment="1" applyProtection="1">
      <alignment vertical="center"/>
    </xf>
    <xf numFmtId="0" fontId="4" fillId="0" borderId="23" xfId="0" applyFont="1" applyFill="1" applyBorder="1" applyAlignment="1" applyProtection="1">
      <alignment vertical="center"/>
    </xf>
    <xf numFmtId="0" fontId="0" fillId="0" borderId="15" xfId="0" applyBorder="1" applyAlignment="1">
      <alignment horizontal="center"/>
    </xf>
    <xf numFmtId="41" fontId="4" fillId="0" borderId="15" xfId="0" applyNumberFormat="1" applyFont="1" applyFill="1" applyBorder="1" applyAlignment="1" applyProtection="1">
      <alignment horizontal="right" vertical="center"/>
    </xf>
    <xf numFmtId="41" fontId="4" fillId="0" borderId="21" xfId="0" applyNumberFormat="1" applyFont="1" applyFill="1" applyBorder="1" applyAlignment="1" applyProtection="1">
      <alignment horizontal="right" vertical="center"/>
    </xf>
    <xf numFmtId="41" fontId="4" fillId="0" borderId="0" xfId="0" applyNumberFormat="1" applyFont="1" applyFill="1" applyBorder="1" applyAlignment="1" applyProtection="1">
      <alignment horizontal="right" vertical="center"/>
    </xf>
    <xf numFmtId="41" fontId="4" fillId="0" borderId="19" xfId="0" applyNumberFormat="1" applyFont="1" applyFill="1" applyBorder="1" applyAlignment="1" applyProtection="1">
      <alignment horizontal="right" vertical="center"/>
    </xf>
    <xf numFmtId="41" fontId="4" fillId="0" borderId="11" xfId="0" applyNumberFormat="1" applyFont="1" applyFill="1" applyBorder="1" applyAlignment="1" applyProtection="1">
      <alignment horizontal="right" vertical="center"/>
    </xf>
    <xf numFmtId="41" fontId="4" fillId="0" borderId="23" xfId="0" applyNumberFormat="1" applyFont="1" applyFill="1" applyBorder="1" applyAlignment="1" applyProtection="1">
      <alignment horizontal="right" vertical="center"/>
    </xf>
    <xf numFmtId="1" fontId="4" fillId="0" borderId="5" xfId="0" applyNumberFormat="1" applyFont="1" applyFill="1" applyBorder="1" applyAlignment="1" applyProtection="1">
      <alignment horizontal="center" vertical="center"/>
    </xf>
    <xf numFmtId="49" fontId="7" fillId="4" borderId="12" xfId="1" applyNumberFormat="1" applyFont="1" applyFill="1" applyBorder="1" applyAlignment="1" applyProtection="1">
      <alignment horizontal="center" vertical="center"/>
      <protection locked="0"/>
    </xf>
    <xf numFmtId="0" fontId="7" fillId="4" borderId="12" xfId="1" applyNumberFormat="1" applyFont="1" applyFill="1" applyBorder="1" applyAlignment="1" applyProtection="1">
      <alignment horizontal="center" vertical="center"/>
      <protection locked="0"/>
    </xf>
    <xf numFmtId="0" fontId="7" fillId="4" borderId="14" xfId="1" applyNumberFormat="1" applyFont="1" applyFill="1" applyBorder="1" applyAlignment="1" applyProtection="1">
      <alignment horizontal="center" vertical="center"/>
      <protection locked="0"/>
    </xf>
    <xf numFmtId="42" fontId="4" fillId="4" borderId="1" xfId="1" applyNumberFormat="1" applyFont="1" applyFill="1" applyBorder="1" applyAlignment="1" applyProtection="1">
      <alignment horizontal="center" vertical="center"/>
    </xf>
    <xf numFmtId="42" fontId="0" fillId="4" borderId="1" xfId="1" applyNumberFormat="1" applyFont="1" applyFill="1" applyBorder="1" applyAlignment="1" applyProtection="1">
      <alignment horizontal="center" vertical="center"/>
    </xf>
    <xf numFmtId="0" fontId="4" fillId="17" borderId="14" xfId="0" applyFont="1" applyFill="1" applyBorder="1" applyAlignment="1" applyProtection="1">
      <alignment horizontal="center" vertical="center"/>
    </xf>
    <xf numFmtId="0" fontId="4" fillId="17" borderId="1" xfId="0" applyFont="1" applyFill="1" applyBorder="1" applyAlignment="1" applyProtection="1">
      <alignment horizontal="center" vertical="center"/>
    </xf>
    <xf numFmtId="41" fontId="9" fillId="0" borderId="1" xfId="0" applyNumberFormat="1" applyFont="1" applyFill="1" applyBorder="1" applyAlignment="1" applyProtection="1">
      <alignment horizontal="center"/>
    </xf>
    <xf numFmtId="41" fontId="4" fillId="0" borderId="5" xfId="0" applyNumberFormat="1" applyFont="1" applyFill="1" applyBorder="1" applyAlignment="1" applyProtection="1">
      <alignment horizontal="center" vertical="center"/>
    </xf>
    <xf numFmtId="41" fontId="4" fillId="0" borderId="15" xfId="0" applyNumberFormat="1" applyFont="1" applyFill="1" applyBorder="1" applyAlignment="1" applyProtection="1">
      <alignment horizontal="center" vertical="center"/>
    </xf>
    <xf numFmtId="41" fontId="4" fillId="0" borderId="21" xfId="0" applyNumberFormat="1" applyFont="1" applyFill="1" applyBorder="1" applyAlignment="1" applyProtection="1">
      <alignment horizontal="center" vertical="center"/>
    </xf>
    <xf numFmtId="41" fontId="4" fillId="0" borderId="7" xfId="0" applyNumberFormat="1" applyFont="1" applyFill="1" applyBorder="1" applyAlignment="1" applyProtection="1">
      <alignment horizontal="center" vertical="center"/>
    </xf>
    <xf numFmtId="41" fontId="4" fillId="0" borderId="0" xfId="0" applyNumberFormat="1" applyFont="1" applyFill="1" applyBorder="1" applyAlignment="1" applyProtection="1">
      <alignment horizontal="center" vertical="center"/>
    </xf>
    <xf numFmtId="41" fontId="4" fillId="0" borderId="19" xfId="0" applyNumberFormat="1" applyFont="1" applyFill="1" applyBorder="1" applyAlignment="1" applyProtection="1">
      <alignment horizontal="center" vertical="center"/>
    </xf>
    <xf numFmtId="41" fontId="4" fillId="0" borderId="22" xfId="0" applyNumberFormat="1" applyFont="1" applyFill="1" applyBorder="1" applyAlignment="1" applyProtection="1">
      <alignment horizontal="center" vertical="center"/>
    </xf>
    <xf numFmtId="41" fontId="4" fillId="0" borderId="11" xfId="0" applyNumberFormat="1" applyFont="1" applyFill="1" applyBorder="1" applyAlignment="1" applyProtection="1">
      <alignment horizontal="center" vertical="center"/>
    </xf>
    <xf numFmtId="41" fontId="4" fillId="0" borderId="23" xfId="0" applyNumberFormat="1" applyFont="1" applyFill="1" applyBorder="1" applyAlignment="1" applyProtection="1">
      <alignment horizontal="center" vertical="center"/>
    </xf>
    <xf numFmtId="43" fontId="4" fillId="0" borderId="5" xfId="0" applyNumberFormat="1" applyFont="1" applyFill="1" applyBorder="1" applyAlignment="1" applyProtection="1">
      <alignment horizontal="center" vertical="center"/>
    </xf>
    <xf numFmtId="41" fontId="4" fillId="0" borderId="5" xfId="0" applyNumberFormat="1" applyFont="1" applyFill="1" applyBorder="1" applyAlignment="1" applyProtection="1">
      <alignment horizontal="right" vertical="center"/>
    </xf>
    <xf numFmtId="41" fontId="4" fillId="0" borderId="7" xfId="0" applyNumberFormat="1" applyFont="1" applyFill="1" applyBorder="1" applyAlignment="1" applyProtection="1">
      <alignment horizontal="right" vertical="center"/>
    </xf>
    <xf numFmtId="41" fontId="4" fillId="0" borderId="22" xfId="0" applyNumberFormat="1" applyFont="1" applyFill="1" applyBorder="1" applyAlignment="1" applyProtection="1">
      <alignment horizontal="right" vertical="center"/>
    </xf>
    <xf numFmtId="49" fontId="4" fillId="4" borderId="1" xfId="1" quotePrefix="1" applyNumberFormat="1" applyFont="1" applyFill="1" applyBorder="1" applyAlignment="1" applyProtection="1">
      <alignment horizontal="center" vertical="center"/>
    </xf>
    <xf numFmtId="0" fontId="7" fillId="4" borderId="13" xfId="0" applyFont="1" applyFill="1" applyBorder="1" applyAlignment="1" applyProtection="1">
      <alignment vertical="center"/>
    </xf>
    <xf numFmtId="0" fontId="7" fillId="4" borderId="12" xfId="0" applyFont="1" applyFill="1" applyBorder="1" applyAlignment="1" applyProtection="1">
      <alignment vertical="center"/>
    </xf>
    <xf numFmtId="0" fontId="7" fillId="4" borderId="14" xfId="0" applyFont="1" applyFill="1" applyBorder="1" applyAlignment="1" applyProtection="1">
      <alignment vertical="center"/>
    </xf>
    <xf numFmtId="0" fontId="4" fillId="4" borderId="13" xfId="1" applyNumberFormat="1" applyFont="1" applyFill="1" applyBorder="1" applyAlignment="1" applyProtection="1">
      <alignment horizontal="center" vertical="center"/>
    </xf>
    <xf numFmtId="0" fontId="4" fillId="4" borderId="12" xfId="1" applyNumberFormat="1" applyFont="1" applyFill="1" applyBorder="1" applyAlignment="1" applyProtection="1">
      <alignment horizontal="center" vertical="center"/>
    </xf>
    <xf numFmtId="0" fontId="9" fillId="9" borderId="123" xfId="0" applyFont="1" applyFill="1" applyBorder="1" applyAlignment="1">
      <alignment vertical="center"/>
    </xf>
    <xf numFmtId="0" fontId="9" fillId="9" borderId="124" xfId="0" applyFont="1" applyFill="1" applyBorder="1" applyAlignment="1">
      <alignment vertical="center"/>
    </xf>
    <xf numFmtId="41" fontId="0" fillId="0" borderId="11" xfId="1" applyNumberFormat="1" applyFont="1" applyBorder="1" applyAlignment="1" applyProtection="1">
      <alignment horizontal="center"/>
      <protection locked="0"/>
    </xf>
    <xf numFmtId="49" fontId="4" fillId="0" borderId="0" xfId="0" quotePrefix="1" applyNumberFormat="1" applyFont="1" applyFill="1" applyBorder="1" applyAlignment="1">
      <alignment horizontal="left"/>
    </xf>
    <xf numFmtId="49" fontId="0" fillId="0" borderId="0" xfId="0" applyNumberFormat="1" applyFill="1" applyBorder="1" applyAlignment="1">
      <alignment horizontal="left"/>
    </xf>
    <xf numFmtId="0" fontId="0" fillId="0" borderId="119" xfId="0" applyFill="1" applyBorder="1" applyAlignment="1">
      <alignment horizontal="left"/>
    </xf>
    <xf numFmtId="49" fontId="7" fillId="0" borderId="11" xfId="1" applyNumberFormat="1" applyFont="1" applyBorder="1" applyAlignment="1" applyProtection="1">
      <alignment horizontal="center"/>
      <protection locked="0"/>
    </xf>
    <xf numFmtId="49" fontId="4" fillId="0" borderId="0" xfId="1" quotePrefix="1" applyNumberFormat="1" applyFont="1" applyBorder="1" applyAlignment="1" applyProtection="1">
      <alignment horizontal="right"/>
      <protection locked="0"/>
    </xf>
    <xf numFmtId="49" fontId="7" fillId="0" borderId="0" xfId="0" applyNumberFormat="1" applyFont="1" applyBorder="1" applyAlignment="1">
      <alignment horizontal="left"/>
    </xf>
    <xf numFmtId="0" fontId="7" fillId="0" borderId="0" xfId="1" applyNumberFormat="1" applyFont="1" applyBorder="1" applyAlignment="1" applyProtection="1">
      <alignment horizontal="center"/>
      <protection locked="0"/>
    </xf>
    <xf numFmtId="49" fontId="7" fillId="0" borderId="0" xfId="0" quotePrefix="1" applyNumberFormat="1" applyFont="1" applyFill="1" applyBorder="1" applyAlignment="1">
      <alignment horizontal="left"/>
    </xf>
    <xf numFmtId="0" fontId="0" fillId="0" borderId="0" xfId="0" applyAlignment="1">
      <alignment horizontal="center"/>
    </xf>
    <xf numFmtId="49" fontId="8" fillId="0" borderId="0" xfId="0" quotePrefix="1" applyNumberFormat="1" applyFont="1" applyFill="1" applyBorder="1" applyAlignment="1">
      <alignment horizontal="left" vertical="center"/>
    </xf>
    <xf numFmtId="41" fontId="0" fillId="0" borderId="0" xfId="1" applyNumberFormat="1" applyFont="1" applyBorder="1" applyAlignment="1" applyProtection="1">
      <alignment horizontal="center"/>
      <protection locked="0"/>
    </xf>
    <xf numFmtId="10" fontId="0" fillId="8" borderId="11" xfId="3" applyNumberFormat="1" applyFont="1" applyFill="1" applyBorder="1" applyAlignment="1" applyProtection="1">
      <alignment horizontal="center"/>
      <protection locked="0"/>
    </xf>
    <xf numFmtId="0" fontId="9" fillId="16" borderId="123" xfId="0" applyFont="1" applyFill="1" applyBorder="1" applyAlignment="1">
      <alignment vertical="center"/>
    </xf>
    <xf numFmtId="0" fontId="9" fillId="16" borderId="124" xfId="0" applyFont="1" applyFill="1" applyBorder="1" applyAlignment="1">
      <alignment vertical="center"/>
    </xf>
    <xf numFmtId="0" fontId="4" fillId="0" borderId="0" xfId="1" quotePrefix="1" applyNumberFormat="1" applyFont="1" applyBorder="1" applyAlignment="1" applyProtection="1">
      <alignment horizontal="right"/>
      <protection locked="0"/>
    </xf>
    <xf numFmtId="49" fontId="8" fillId="0" borderId="0" xfId="0" applyNumberFormat="1" applyFont="1" applyBorder="1" applyAlignment="1">
      <alignment horizontal="left" vertical="center"/>
    </xf>
    <xf numFmtId="49" fontId="7" fillId="0" borderId="0" xfId="0" quotePrefix="1" applyNumberFormat="1" applyFont="1" applyFill="1" applyBorder="1" applyAlignment="1">
      <alignment horizontal="left" vertical="center"/>
    </xf>
    <xf numFmtId="0" fontId="0" fillId="0" borderId="46" xfId="0" applyBorder="1" applyAlignment="1">
      <alignment horizontal="center"/>
    </xf>
    <xf numFmtId="0" fontId="0" fillId="0" borderId="0" xfId="0"/>
    <xf numFmtId="0" fontId="0" fillId="0" borderId="46" xfId="0" applyBorder="1"/>
    <xf numFmtId="0" fontId="0" fillId="0" borderId="48" xfId="0" applyFill="1" applyBorder="1"/>
    <xf numFmtId="0" fontId="0" fillId="4" borderId="43" xfId="0" applyFill="1" applyBorder="1" applyAlignment="1">
      <alignment horizontal="center"/>
    </xf>
    <xf numFmtId="0" fontId="26" fillId="4" borderId="0" xfId="0" applyFont="1" applyFill="1" applyBorder="1" applyAlignment="1" applyProtection="1">
      <alignment horizontal="center" vertical="top" wrapText="1"/>
    </xf>
    <xf numFmtId="0" fontId="9" fillId="4" borderId="48" xfId="0" applyFont="1" applyFill="1" applyBorder="1" applyAlignment="1" applyProtection="1">
      <alignment horizontal="center"/>
    </xf>
    <xf numFmtId="0" fontId="19" fillId="4" borderId="48" xfId="0" applyFont="1" applyFill="1" applyBorder="1" applyAlignment="1" applyProtection="1">
      <alignment horizontal="right" vertical="center"/>
    </xf>
    <xf numFmtId="0" fontId="8" fillId="0" borderId="0" xfId="0" applyFont="1" applyFill="1" applyBorder="1" applyAlignment="1">
      <alignment horizontal="left" vertical="center"/>
    </xf>
    <xf numFmtId="0" fontId="0" fillId="0" borderId="0" xfId="0" applyFill="1" applyBorder="1" applyAlignment="1">
      <alignment horizontal="center"/>
    </xf>
    <xf numFmtId="0" fontId="0" fillId="0" borderId="43" xfId="0" applyFill="1" applyBorder="1" applyAlignment="1"/>
    <xf numFmtId="0" fontId="11" fillId="0" borderId="0" xfId="0" applyFont="1" applyFill="1"/>
    <xf numFmtId="0" fontId="8" fillId="0" borderId="0" xfId="0" applyFont="1" applyFill="1"/>
    <xf numFmtId="0" fontId="11" fillId="0" borderId="0" xfId="0" applyFont="1" applyFill="1" applyAlignment="1">
      <alignment horizontal="center"/>
    </xf>
    <xf numFmtId="0" fontId="8" fillId="0" borderId="0" xfId="0" applyFont="1"/>
    <xf numFmtId="0" fontId="11" fillId="0" borderId="0" xfId="0" applyFont="1"/>
    <xf numFmtId="9" fontId="0" fillId="0" borderId="11" xfId="3" applyFont="1" applyFill="1" applyBorder="1" applyAlignment="1" applyProtection="1">
      <alignment horizontal="center"/>
    </xf>
    <xf numFmtId="9" fontId="4" fillId="0" borderId="11" xfId="1" quotePrefix="1" applyNumberFormat="1" applyFont="1" applyBorder="1" applyAlignment="1" applyProtection="1">
      <alignment horizontal="center"/>
    </xf>
    <xf numFmtId="0" fontId="4" fillId="0" borderId="11" xfId="1" quotePrefix="1" applyNumberFormat="1" applyFont="1" applyBorder="1" applyAlignment="1" applyProtection="1">
      <alignment horizontal="center"/>
    </xf>
    <xf numFmtId="49" fontId="4" fillId="0" borderId="0" xfId="0" quotePrefix="1" applyNumberFormat="1" applyFont="1" applyFill="1" applyBorder="1" applyAlignment="1">
      <alignment horizontal="left" indent="1"/>
    </xf>
    <xf numFmtId="0" fontId="4" fillId="0" borderId="48" xfId="0" applyFont="1" applyBorder="1" applyAlignment="1" applyProtection="1">
      <alignment horizontal="center" vertical="center"/>
    </xf>
    <xf numFmtId="49" fontId="4" fillId="0" borderId="0" xfId="0" quotePrefix="1" applyNumberFormat="1" applyFont="1" applyFill="1" applyBorder="1" applyAlignment="1">
      <alignment horizontal="center"/>
    </xf>
    <xf numFmtId="49" fontId="0" fillId="0" borderId="0" xfId="0" applyNumberFormat="1" applyFill="1" applyBorder="1" applyAlignment="1">
      <alignment horizontal="center"/>
    </xf>
    <xf numFmtId="0" fontId="4" fillId="0" borderId="5" xfId="0" applyFont="1" applyFill="1" applyBorder="1" applyAlignment="1" applyProtection="1">
      <alignment horizontal="center" vertical="center"/>
    </xf>
    <xf numFmtId="0" fontId="7" fillId="0" borderId="11" xfId="1" applyNumberFormat="1" applyFont="1" applyBorder="1" applyAlignment="1" applyProtection="1">
      <alignment horizontal="center"/>
      <protection locked="0"/>
    </xf>
    <xf numFmtId="42" fontId="4" fillId="0" borderId="0" xfId="1" applyNumberFormat="1" applyFont="1" applyFill="1" applyBorder="1" applyAlignment="1" applyProtection="1">
      <alignment horizontal="center"/>
      <protection locked="0"/>
    </xf>
    <xf numFmtId="41" fontId="0" fillId="0" borderId="11" xfId="1" applyNumberFormat="1" applyFont="1" applyFill="1" applyBorder="1" applyAlignment="1" applyProtection="1">
      <alignment horizontal="center"/>
      <protection locked="0"/>
    </xf>
    <xf numFmtId="42" fontId="0" fillId="0" borderId="15" xfId="1" applyNumberFormat="1" applyFont="1" applyBorder="1" applyAlignment="1" applyProtection="1">
      <alignment horizontal="center"/>
      <protection locked="0"/>
    </xf>
    <xf numFmtId="0" fontId="0" fillId="0" borderId="0" xfId="0" applyFill="1" applyAlignment="1">
      <alignment horizontal="center"/>
    </xf>
    <xf numFmtId="0" fontId="7" fillId="4" borderId="0" xfId="0" applyFont="1" applyFill="1" applyBorder="1" applyAlignment="1" applyProtection="1">
      <alignment horizontal="center" vertical="top" wrapText="1"/>
    </xf>
    <xf numFmtId="49" fontId="4" fillId="0" borderId="43" xfId="0" quotePrefix="1" applyNumberFormat="1" applyFont="1" applyFill="1" applyBorder="1" applyAlignment="1">
      <alignment horizontal="left"/>
    </xf>
    <xf numFmtId="0" fontId="8" fillId="0" borderId="45" xfId="0" applyFont="1" applyFill="1" applyBorder="1" applyAlignment="1">
      <alignment horizontal="left" vertical="center"/>
    </xf>
    <xf numFmtId="0" fontId="8" fillId="0" borderId="46" xfId="0" applyFont="1" applyFill="1" applyBorder="1" applyAlignment="1">
      <alignment horizontal="left" vertical="center"/>
    </xf>
    <xf numFmtId="0" fontId="0" fillId="0" borderId="49" xfId="0" applyFill="1" applyBorder="1" applyAlignment="1">
      <alignment horizontal="center"/>
    </xf>
    <xf numFmtId="49" fontId="4" fillId="0" borderId="0" xfId="0" applyNumberFormat="1" applyFont="1" applyBorder="1" applyAlignment="1">
      <alignment horizontal="left" indent="1"/>
    </xf>
    <xf numFmtId="173" fontId="0" fillId="0" borderId="11" xfId="1" applyNumberFormat="1" applyFont="1" applyFill="1" applyBorder="1" applyAlignment="1" applyProtection="1">
      <alignment horizontal="center"/>
      <protection locked="0"/>
    </xf>
    <xf numFmtId="49" fontId="49" fillId="0" borderId="0" xfId="0" applyNumberFormat="1" applyFont="1" applyBorder="1" applyAlignment="1">
      <alignment horizontal="left" vertical="top"/>
    </xf>
    <xf numFmtId="0" fontId="4" fillId="0" borderId="0" xfId="1" applyNumberFormat="1" applyFont="1" applyFill="1" applyBorder="1" applyAlignment="1" applyProtection="1">
      <alignment horizontal="left"/>
      <protection locked="0"/>
    </xf>
    <xf numFmtId="49" fontId="4" fillId="0" borderId="46" xfId="0" quotePrefix="1" applyNumberFormat="1" applyFont="1" applyFill="1" applyBorder="1" applyAlignment="1">
      <alignment horizontal="center"/>
    </xf>
    <xf numFmtId="0" fontId="7" fillId="4" borderId="12" xfId="1" applyNumberFormat="1" applyFont="1" applyFill="1" applyBorder="1" applyAlignment="1" applyProtection="1">
      <alignment horizontal="center" vertical="center"/>
    </xf>
    <xf numFmtId="0" fontId="7" fillId="4" borderId="14" xfId="1" applyNumberFormat="1" applyFont="1" applyFill="1" applyBorder="1" applyAlignment="1" applyProtection="1">
      <alignment horizontal="center" vertical="center"/>
    </xf>
    <xf numFmtId="0" fontId="4" fillId="0" borderId="13" xfId="0" quotePrefix="1" applyFont="1" applyBorder="1" applyAlignment="1" applyProtection="1">
      <alignment horizontal="left"/>
    </xf>
    <xf numFmtId="0" fontId="4" fillId="0" borderId="12" xfId="0" applyFont="1" applyBorder="1" applyAlignment="1" applyProtection="1">
      <alignment horizontal="left"/>
    </xf>
    <xf numFmtId="0" fontId="4" fillId="0" borderId="13" xfId="0" applyFont="1" applyBorder="1" applyAlignment="1" applyProtection="1">
      <alignment horizontal="left"/>
    </xf>
    <xf numFmtId="43" fontId="8" fillId="0" borderId="0" xfId="0" applyNumberFormat="1" applyFont="1" applyBorder="1" applyAlignment="1" applyProtection="1">
      <alignment horizontal="center" vertical="center"/>
    </xf>
    <xf numFmtId="0" fontId="8" fillId="0" borderId="0" xfId="0" applyFont="1" applyBorder="1" applyAlignment="1" applyProtection="1">
      <alignment horizontal="center" vertical="center"/>
    </xf>
    <xf numFmtId="0" fontId="13" fillId="0" borderId="13" xfId="0" applyNumberFormat="1" applyFont="1" applyFill="1" applyBorder="1" applyAlignment="1" applyProtection="1">
      <alignment horizontal="center" vertical="center"/>
      <protection locked="0"/>
    </xf>
    <xf numFmtId="0" fontId="13" fillId="0" borderId="12" xfId="0" applyNumberFormat="1" applyFont="1" applyFill="1" applyBorder="1" applyAlignment="1" applyProtection="1">
      <alignment horizontal="center" vertical="center"/>
      <protection locked="0"/>
    </xf>
    <xf numFmtId="0" fontId="13" fillId="0" borderId="14" xfId="0" applyNumberFormat="1" applyFont="1" applyFill="1" applyBorder="1" applyAlignment="1" applyProtection="1">
      <alignment horizontal="center" vertical="center"/>
      <protection locked="0"/>
    </xf>
    <xf numFmtId="0" fontId="8" fillId="0" borderId="12" xfId="0" applyFont="1" applyBorder="1" applyAlignment="1" applyProtection="1">
      <alignment horizontal="center" wrapText="1"/>
    </xf>
    <xf numFmtId="0" fontId="8" fillId="0" borderId="14" xfId="0" applyFont="1" applyBorder="1" applyAlignment="1" applyProtection="1">
      <alignment horizontal="center" wrapText="1"/>
    </xf>
    <xf numFmtId="0" fontId="4" fillId="8" borderId="0" xfId="0" applyFont="1" applyFill="1" applyBorder="1" applyAlignment="1" applyProtection="1">
      <alignment horizontal="left"/>
      <protection locked="0"/>
    </xf>
    <xf numFmtId="0" fontId="38" fillId="16" borderId="52" xfId="0" applyFont="1" applyFill="1" applyBorder="1" applyAlignment="1" applyProtection="1">
      <alignment horizontal="center" vertical="center"/>
    </xf>
    <xf numFmtId="0" fontId="38" fillId="16" borderId="53" xfId="0" applyFont="1" applyFill="1" applyBorder="1" applyAlignment="1" applyProtection="1">
      <alignment horizontal="center" vertical="center"/>
    </xf>
    <xf numFmtId="0" fontId="38" fillId="16" borderId="54" xfId="0" applyFont="1" applyFill="1" applyBorder="1" applyAlignment="1" applyProtection="1">
      <alignment horizontal="center" vertical="center"/>
    </xf>
    <xf numFmtId="0" fontId="4" fillId="8" borderId="52" xfId="0" applyFont="1" applyFill="1" applyBorder="1" applyAlignment="1" applyProtection="1">
      <alignment horizontal="left" vertical="top" wrapText="1"/>
      <protection locked="0"/>
    </xf>
    <xf numFmtId="0" fontId="4" fillId="8" borderId="53" xfId="0" applyFont="1" applyFill="1" applyBorder="1" applyAlignment="1" applyProtection="1">
      <alignment horizontal="left" vertical="top" wrapText="1"/>
      <protection locked="0"/>
    </xf>
    <xf numFmtId="0" fontId="4" fillId="8" borderId="54" xfId="0" applyFont="1" applyFill="1" applyBorder="1" applyAlignment="1" applyProtection="1">
      <alignment horizontal="left" vertical="top" wrapText="1"/>
      <protection locked="0"/>
    </xf>
    <xf numFmtId="0" fontId="4" fillId="0" borderId="15" xfId="0" applyFont="1" applyBorder="1" applyAlignment="1" applyProtection="1">
      <alignment horizontal="center"/>
    </xf>
    <xf numFmtId="43" fontId="4" fillId="0" borderId="31" xfId="0" quotePrefix="1" applyNumberFormat="1" applyFont="1" applyFill="1" applyBorder="1" applyAlignment="1" applyProtection="1">
      <alignment horizontal="center"/>
    </xf>
    <xf numFmtId="0" fontId="4" fillId="0" borderId="5" xfId="0" applyFont="1" applyFill="1" applyBorder="1" applyAlignment="1" applyProtection="1"/>
    <xf numFmtId="0" fontId="4" fillId="0" borderId="15" xfId="0" applyFont="1" applyFill="1" applyBorder="1" applyAlignment="1" applyProtection="1"/>
    <xf numFmtId="0" fontId="4" fillId="0" borderId="1" xfId="0" applyFont="1" applyFill="1" applyBorder="1" applyAlignment="1" applyProtection="1">
      <alignment horizontal="left"/>
    </xf>
    <xf numFmtId="0" fontId="13" fillId="8" borderId="13" xfId="0" applyNumberFormat="1" applyFont="1" applyFill="1" applyBorder="1" applyAlignment="1" applyProtection="1">
      <alignment horizontal="center" vertical="center"/>
      <protection locked="0"/>
    </xf>
    <xf numFmtId="0" fontId="13" fillId="8" borderId="12" xfId="0" applyNumberFormat="1" applyFont="1" applyFill="1" applyBorder="1" applyAlignment="1" applyProtection="1">
      <alignment horizontal="center" vertical="center"/>
      <protection locked="0"/>
    </xf>
    <xf numFmtId="0" fontId="13" fillId="8" borderId="14" xfId="0" applyNumberFormat="1" applyFont="1" applyFill="1" applyBorder="1" applyAlignment="1" applyProtection="1">
      <alignment horizontal="center" vertical="center"/>
      <protection locked="0"/>
    </xf>
    <xf numFmtId="0" fontId="19" fillId="16" borderId="22" xfId="0" applyFont="1" applyFill="1" applyBorder="1" applyAlignment="1" applyProtection="1">
      <alignment horizontal="center" vertical="top"/>
    </xf>
    <xf numFmtId="0" fontId="19" fillId="16" borderId="11" xfId="0" applyFont="1" applyFill="1" applyBorder="1" applyAlignment="1" applyProtection="1">
      <alignment horizontal="center" vertical="top"/>
    </xf>
    <xf numFmtId="0" fontId="19" fillId="16" borderId="23" xfId="0" applyFont="1" applyFill="1" applyBorder="1" applyAlignment="1" applyProtection="1">
      <alignment horizontal="center" vertical="top"/>
    </xf>
    <xf numFmtId="0" fontId="8" fillId="0" borderId="60" xfId="0" applyFont="1" applyBorder="1" applyAlignment="1" applyProtection="1">
      <alignment horizontal="center" vertical="center"/>
    </xf>
    <xf numFmtId="0" fontId="4" fillId="0" borderId="5" xfId="0" applyFont="1" applyBorder="1" applyAlignment="1" applyProtection="1">
      <alignment horizontal="left"/>
    </xf>
    <xf numFmtId="0" fontId="4" fillId="0" borderId="15" xfId="0" applyFont="1" applyBorder="1" applyAlignment="1" applyProtection="1">
      <alignment horizontal="left"/>
    </xf>
    <xf numFmtId="0" fontId="4" fillId="0" borderId="27" xfId="0" applyFont="1" applyBorder="1" applyAlignment="1" applyProtection="1">
      <alignment horizontal="left"/>
    </xf>
    <xf numFmtId="0" fontId="4" fillId="0" borderId="28" xfId="0" applyFont="1" applyBorder="1" applyAlignment="1" applyProtection="1">
      <alignment horizontal="left"/>
    </xf>
    <xf numFmtId="0" fontId="4" fillId="0" borderId="29" xfId="0" applyFont="1" applyBorder="1" applyAlignment="1" applyProtection="1">
      <alignment horizontal="left"/>
    </xf>
    <xf numFmtId="0" fontId="7" fillId="0" borderId="13" xfId="0" quotePrefix="1" applyNumberFormat="1" applyFont="1" applyFill="1" applyBorder="1" applyAlignment="1" applyProtection="1">
      <alignment horizontal="center"/>
      <protection locked="0"/>
    </xf>
    <xf numFmtId="0" fontId="7" fillId="0" borderId="12" xfId="0" quotePrefix="1" applyNumberFormat="1" applyFont="1" applyFill="1" applyBorder="1" applyAlignment="1" applyProtection="1">
      <alignment horizontal="center"/>
      <protection locked="0"/>
    </xf>
    <xf numFmtId="0" fontId="7" fillId="0" borderId="14" xfId="0" quotePrefix="1" applyNumberFormat="1" applyFont="1" applyFill="1" applyBorder="1" applyAlignment="1" applyProtection="1">
      <alignment horizontal="center"/>
      <protection locked="0"/>
    </xf>
    <xf numFmtId="0" fontId="26" fillId="0" borderId="0" xfId="0" applyFont="1" applyFill="1" applyBorder="1" applyAlignment="1" applyProtection="1">
      <alignment horizontal="center" vertical="center"/>
    </xf>
    <xf numFmtId="0" fontId="4" fillId="0" borderId="33" xfId="0" applyFont="1" applyBorder="1" applyAlignment="1" applyProtection="1">
      <alignment horizontal="left"/>
    </xf>
    <xf numFmtId="0" fontId="4" fillId="0" borderId="34" xfId="0" applyFont="1" applyBorder="1" applyAlignment="1" applyProtection="1">
      <alignment horizontal="left"/>
    </xf>
    <xf numFmtId="0" fontId="4" fillId="8" borderId="34" xfId="0" applyFont="1" applyFill="1" applyBorder="1" applyAlignment="1" applyProtection="1">
      <alignment horizontal="left" indent="1"/>
      <protection locked="0"/>
    </xf>
    <xf numFmtId="0" fontId="4" fillId="8" borderId="36" xfId="0" applyFont="1" applyFill="1" applyBorder="1" applyAlignment="1" applyProtection="1">
      <alignment horizontal="left" indent="1"/>
      <protection locked="0"/>
    </xf>
    <xf numFmtId="0" fontId="38" fillId="16" borderId="5" xfId="0" applyFont="1" applyFill="1" applyBorder="1" applyAlignment="1" applyProtection="1">
      <alignment horizontal="center"/>
    </xf>
    <xf numFmtId="0" fontId="38" fillId="16" borderId="15" xfId="0" applyFont="1" applyFill="1" applyBorder="1" applyAlignment="1" applyProtection="1">
      <alignment horizontal="center"/>
    </xf>
    <xf numFmtId="0" fontId="38" fillId="16" borderId="21" xfId="0" applyFont="1" applyFill="1" applyBorder="1" applyAlignment="1" applyProtection="1">
      <alignment horizontal="center"/>
    </xf>
    <xf numFmtId="39" fontId="4" fillId="0" borderId="5" xfId="0" quotePrefix="1" applyNumberFormat="1" applyFont="1" applyFill="1" applyBorder="1" applyAlignment="1" applyProtection="1">
      <alignment horizontal="center"/>
      <protection locked="0"/>
    </xf>
    <xf numFmtId="39" fontId="4" fillId="0" borderId="15" xfId="0" quotePrefix="1" applyNumberFormat="1" applyFont="1" applyFill="1" applyBorder="1" applyAlignment="1" applyProtection="1">
      <alignment horizontal="center"/>
      <protection locked="0"/>
    </xf>
    <xf numFmtId="39" fontId="4" fillId="0" borderId="21" xfId="0" quotePrefix="1" applyNumberFormat="1" applyFont="1" applyFill="1" applyBorder="1" applyAlignment="1" applyProtection="1">
      <alignment horizontal="center"/>
      <protection locked="0"/>
    </xf>
    <xf numFmtId="0" fontId="4" fillId="0" borderId="55" xfId="0" applyFont="1" applyBorder="1" applyAlignment="1" applyProtection="1">
      <alignment horizontal="center"/>
    </xf>
    <xf numFmtId="0" fontId="4" fillId="0" borderId="22" xfId="0" applyFont="1" applyBorder="1" applyAlignment="1" applyProtection="1">
      <alignment horizontal="left"/>
    </xf>
    <xf numFmtId="0" fontId="4" fillId="0" borderId="11" xfId="0" applyFont="1" applyBorder="1" applyAlignment="1" applyProtection="1">
      <alignment horizontal="left"/>
    </xf>
    <xf numFmtId="0" fontId="0" fillId="0" borderId="51" xfId="0" applyFill="1" applyBorder="1" applyAlignment="1">
      <alignment horizontal="center"/>
    </xf>
    <xf numFmtId="0" fontId="4" fillId="8" borderId="34" xfId="0" applyFont="1" applyFill="1" applyBorder="1" applyAlignment="1" applyProtection="1">
      <alignment horizontal="left"/>
      <protection locked="0"/>
    </xf>
    <xf numFmtId="0" fontId="4" fillId="8" borderId="36" xfId="0" applyFont="1" applyFill="1" applyBorder="1" applyAlignment="1" applyProtection="1">
      <alignment horizontal="left"/>
      <protection locked="0"/>
    </xf>
    <xf numFmtId="39" fontId="4" fillId="0" borderId="22" xfId="0" quotePrefix="1" applyNumberFormat="1" applyFont="1" applyFill="1" applyBorder="1" applyAlignment="1" applyProtection="1">
      <alignment horizontal="center"/>
    </xf>
    <xf numFmtId="39" fontId="4" fillId="0" borderId="11" xfId="0" quotePrefix="1" applyNumberFormat="1" applyFont="1" applyFill="1" applyBorder="1" applyAlignment="1" applyProtection="1">
      <alignment horizontal="center"/>
    </xf>
    <xf numFmtId="39" fontId="4" fillId="0" borderId="23" xfId="0" quotePrefix="1" applyNumberFormat="1" applyFont="1" applyFill="1" applyBorder="1" applyAlignment="1" applyProtection="1">
      <alignment horizontal="center"/>
    </xf>
    <xf numFmtId="0" fontId="4" fillId="0" borderId="25" xfId="0" applyFont="1" applyBorder="1" applyAlignment="1" applyProtection="1">
      <alignment horizontal="left"/>
    </xf>
    <xf numFmtId="0" fontId="4" fillId="0" borderId="26" xfId="0" applyFont="1" applyBorder="1" applyAlignment="1" applyProtection="1">
      <alignment horizontal="left"/>
    </xf>
    <xf numFmtId="0" fontId="4" fillId="0" borderId="51" xfId="0" applyFont="1" applyBorder="1" applyAlignment="1" applyProtection="1">
      <alignment horizontal="center" vertical="center"/>
    </xf>
    <xf numFmtId="0" fontId="4" fillId="0" borderId="56" xfId="0" applyFont="1" applyBorder="1" applyAlignment="1" applyProtection="1">
      <alignment horizontal="center"/>
    </xf>
    <xf numFmtId="39" fontId="7" fillId="0" borderId="25" xfId="0" quotePrefix="1" applyNumberFormat="1" applyFont="1" applyFill="1" applyBorder="1" applyAlignment="1" applyProtection="1">
      <alignment horizontal="center"/>
    </xf>
    <xf numFmtId="39" fontId="7" fillId="0" borderId="26" xfId="0" quotePrefix="1" applyNumberFormat="1" applyFont="1" applyFill="1" applyBorder="1" applyAlignment="1" applyProtection="1">
      <alignment horizontal="center"/>
    </xf>
    <xf numFmtId="39" fontId="7" fillId="0" borderId="35" xfId="0" quotePrefix="1" applyNumberFormat="1" applyFont="1" applyFill="1" applyBorder="1" applyAlignment="1" applyProtection="1">
      <alignment horizontal="center"/>
    </xf>
    <xf numFmtId="0" fontId="4" fillId="0" borderId="0" xfId="0" applyFont="1" applyBorder="1" applyAlignment="1" applyProtection="1">
      <alignment horizontal="center" vertical="center"/>
    </xf>
    <xf numFmtId="49" fontId="4" fillId="0" borderId="5" xfId="0" applyNumberFormat="1" applyFont="1" applyBorder="1" applyAlignment="1" applyProtection="1">
      <alignment horizontal="center" vertical="center"/>
    </xf>
    <xf numFmtId="49" fontId="4" fillId="0" borderId="15" xfId="0" applyNumberFormat="1" applyFont="1" applyBorder="1" applyAlignment="1" applyProtection="1">
      <alignment horizontal="center" vertical="center"/>
    </xf>
    <xf numFmtId="49" fontId="4" fillId="0" borderId="21" xfId="0" applyNumberFormat="1" applyFont="1" applyBorder="1" applyAlignment="1" applyProtection="1">
      <alignment horizontal="center" vertical="center"/>
    </xf>
    <xf numFmtId="49" fontId="4" fillId="0" borderId="22" xfId="0" applyNumberFormat="1" applyFont="1" applyBorder="1" applyAlignment="1" applyProtection="1">
      <alignment horizontal="center" vertical="center"/>
    </xf>
    <xf numFmtId="49" fontId="4" fillId="0" borderId="11" xfId="0" applyNumberFormat="1" applyFont="1" applyBorder="1" applyAlignment="1" applyProtection="1">
      <alignment horizontal="center" vertical="center"/>
    </xf>
    <xf numFmtId="49" fontId="4" fillId="0" borderId="23" xfId="0" applyNumberFormat="1" applyFont="1" applyBorder="1" applyAlignment="1" applyProtection="1">
      <alignment horizontal="center" vertical="center"/>
    </xf>
    <xf numFmtId="43" fontId="4" fillId="8" borderId="5" xfId="0" quotePrefix="1" applyNumberFormat="1" applyFont="1" applyFill="1" applyBorder="1" applyAlignment="1" applyProtection="1">
      <alignment horizontal="center" vertical="center"/>
      <protection locked="0"/>
    </xf>
    <xf numFmtId="43" fontId="4" fillId="8" borderId="15" xfId="0" quotePrefix="1" applyNumberFormat="1" applyFont="1" applyFill="1" applyBorder="1" applyAlignment="1" applyProtection="1">
      <alignment horizontal="center" vertical="center"/>
      <protection locked="0"/>
    </xf>
    <xf numFmtId="43" fontId="4" fillId="8" borderId="21" xfId="0" quotePrefix="1" applyNumberFormat="1" applyFont="1" applyFill="1" applyBorder="1" applyAlignment="1" applyProtection="1">
      <alignment horizontal="center" vertical="center"/>
      <protection locked="0"/>
    </xf>
    <xf numFmtId="43" fontId="4" fillId="8" borderId="22" xfId="0" quotePrefix="1" applyNumberFormat="1" applyFont="1" applyFill="1" applyBorder="1" applyAlignment="1" applyProtection="1">
      <alignment horizontal="center" vertical="center"/>
      <protection locked="0"/>
    </xf>
    <xf numFmtId="43" fontId="4" fillId="8" borderId="11" xfId="0" quotePrefix="1" applyNumberFormat="1" applyFont="1" applyFill="1" applyBorder="1" applyAlignment="1" applyProtection="1">
      <alignment horizontal="center" vertical="center"/>
      <protection locked="0"/>
    </xf>
    <xf numFmtId="43" fontId="4" fillId="8" borderId="23" xfId="0" quotePrefix="1" applyNumberFormat="1" applyFont="1" applyFill="1" applyBorder="1" applyAlignment="1" applyProtection="1">
      <alignment horizontal="center" vertical="center"/>
      <protection locked="0"/>
    </xf>
    <xf numFmtId="49" fontId="4" fillId="0" borderId="5" xfId="0" applyNumberFormat="1" applyFont="1" applyBorder="1" applyAlignment="1" applyProtection="1">
      <alignment horizontal="left" vertical="center"/>
    </xf>
    <xf numFmtId="49" fontId="4" fillId="0" borderId="15" xfId="0" applyNumberFormat="1" applyFont="1" applyBorder="1" applyAlignment="1" applyProtection="1">
      <alignment horizontal="left" vertical="center"/>
    </xf>
    <xf numFmtId="49" fontId="4" fillId="0" borderId="21" xfId="0" applyNumberFormat="1" applyFont="1" applyBorder="1" applyAlignment="1" applyProtection="1">
      <alignment horizontal="left" vertical="center"/>
    </xf>
    <xf numFmtId="0" fontId="4" fillId="0" borderId="13" xfId="0" applyNumberFormat="1" applyFont="1" applyBorder="1" applyAlignment="1" applyProtection="1">
      <alignment vertical="center"/>
    </xf>
    <xf numFmtId="0" fontId="4" fillId="0" borderId="12" xfId="0" applyNumberFormat="1" applyFont="1" applyBorder="1" applyAlignment="1" applyProtection="1">
      <alignment vertical="center"/>
    </xf>
    <xf numFmtId="0" fontId="4" fillId="0" borderId="14" xfId="0" applyNumberFormat="1" applyFont="1" applyBorder="1" applyAlignment="1" applyProtection="1">
      <alignment vertical="center"/>
    </xf>
    <xf numFmtId="49" fontId="56" fillId="16" borderId="1" xfId="0" applyNumberFormat="1" applyFont="1" applyFill="1" applyBorder="1" applyAlignment="1" applyProtection="1">
      <alignment horizontal="center" vertical="center"/>
    </xf>
    <xf numFmtId="43" fontId="7" fillId="0" borderId="13" xfId="0" quotePrefix="1" applyNumberFormat="1" applyFont="1" applyFill="1" applyBorder="1" applyAlignment="1" applyProtection="1">
      <alignment horizontal="center" vertical="center"/>
      <protection locked="0"/>
    </xf>
    <xf numFmtId="43" fontId="7" fillId="0" borderId="12" xfId="0" quotePrefix="1" applyNumberFormat="1" applyFont="1" applyFill="1" applyBorder="1" applyAlignment="1" applyProtection="1">
      <alignment horizontal="center" vertical="center"/>
      <protection locked="0"/>
    </xf>
    <xf numFmtId="43" fontId="7" fillId="0" borderId="14" xfId="0" quotePrefix="1" applyNumberFormat="1" applyFont="1" applyFill="1" applyBorder="1" applyAlignment="1" applyProtection="1">
      <alignment horizontal="center" vertical="center"/>
      <protection locked="0"/>
    </xf>
    <xf numFmtId="49" fontId="4" fillId="0" borderId="13" xfId="0" applyNumberFormat="1" applyFont="1" applyBorder="1" applyAlignment="1" applyProtection="1">
      <alignment horizontal="center" vertical="center"/>
    </xf>
    <xf numFmtId="49" fontId="4" fillId="0" borderId="12" xfId="0" applyNumberFormat="1" applyFont="1" applyBorder="1" applyAlignment="1" applyProtection="1">
      <alignment horizontal="center" vertical="center"/>
    </xf>
    <xf numFmtId="49" fontId="4" fillId="0" borderId="14" xfId="0" applyNumberFormat="1" applyFont="1" applyBorder="1" applyAlignment="1" applyProtection="1">
      <alignment horizontal="center" vertical="center"/>
    </xf>
    <xf numFmtId="49" fontId="4" fillId="0" borderId="13" xfId="0" applyNumberFormat="1" applyFont="1" applyBorder="1" applyAlignment="1" applyProtection="1">
      <alignment horizontal="left" vertical="center"/>
    </xf>
    <xf numFmtId="49" fontId="4" fillId="0" borderId="12" xfId="0" applyNumberFormat="1" applyFont="1" applyBorder="1" applyAlignment="1" applyProtection="1">
      <alignment horizontal="left" vertical="center"/>
    </xf>
    <xf numFmtId="49" fontId="4" fillId="0" borderId="14" xfId="0" applyNumberFormat="1" applyFont="1" applyBorder="1" applyAlignment="1" applyProtection="1">
      <alignment horizontal="left" vertical="center"/>
    </xf>
    <xf numFmtId="43" fontId="4" fillId="0" borderId="1" xfId="0" quotePrefix="1" applyNumberFormat="1" applyFont="1" applyFill="1" applyBorder="1" applyAlignment="1" applyProtection="1">
      <alignment horizontal="center" vertical="center"/>
      <protection locked="0"/>
    </xf>
    <xf numFmtId="178" fontId="4" fillId="0" borderId="1" xfId="0" quotePrefix="1" applyNumberFormat="1" applyFont="1" applyFill="1" applyBorder="1" applyAlignment="1" applyProtection="1">
      <alignment horizontal="right" vertical="center"/>
      <protection locked="0"/>
    </xf>
    <xf numFmtId="43" fontId="4" fillId="8" borderId="1" xfId="0" quotePrefix="1" applyNumberFormat="1" applyFont="1" applyFill="1" applyBorder="1" applyAlignment="1" applyProtection="1">
      <alignment horizontal="center" vertical="center"/>
      <protection locked="0"/>
    </xf>
    <xf numFmtId="49" fontId="8" fillId="0" borderId="1" xfId="0" applyNumberFormat="1" applyFont="1" applyFill="1" applyBorder="1" applyAlignment="1" applyProtection="1">
      <alignment horizontal="left" vertical="center"/>
    </xf>
    <xf numFmtId="49" fontId="16" fillId="18" borderId="13" xfId="0" applyNumberFormat="1" applyFont="1" applyFill="1" applyBorder="1" applyAlignment="1" applyProtection="1">
      <alignment horizontal="center" vertical="center"/>
    </xf>
    <xf numFmtId="49" fontId="16" fillId="18" borderId="12" xfId="0" applyNumberFormat="1" applyFont="1" applyFill="1" applyBorder="1" applyAlignment="1" applyProtection="1">
      <alignment horizontal="center" vertical="center"/>
    </xf>
    <xf numFmtId="49" fontId="16" fillId="18" borderId="14" xfId="0" applyNumberFormat="1" applyFont="1" applyFill="1" applyBorder="1" applyAlignment="1" applyProtection="1">
      <alignment horizontal="center" vertical="center"/>
    </xf>
    <xf numFmtId="49" fontId="4" fillId="0" borderId="7" xfId="0" applyNumberFormat="1" applyFont="1" applyBorder="1" applyAlignment="1" applyProtection="1">
      <alignment horizontal="left" vertical="center"/>
    </xf>
    <xf numFmtId="49" fontId="4" fillId="0" borderId="0" xfId="0" applyNumberFormat="1" applyFont="1" applyBorder="1" applyAlignment="1" applyProtection="1">
      <alignment horizontal="left" vertical="center"/>
    </xf>
    <xf numFmtId="49" fontId="4" fillId="0" borderId="19" xfId="0" applyNumberFormat="1" applyFont="1" applyBorder="1" applyAlignment="1" applyProtection="1">
      <alignment horizontal="left" vertical="center"/>
    </xf>
    <xf numFmtId="49" fontId="4" fillId="0" borderId="5" xfId="0" applyNumberFormat="1" applyFont="1" applyBorder="1" applyAlignment="1" applyProtection="1">
      <alignment horizontal="left"/>
    </xf>
    <xf numFmtId="49" fontId="4" fillId="0" borderId="15" xfId="0" applyNumberFormat="1" applyFont="1" applyBorder="1" applyAlignment="1" applyProtection="1">
      <alignment horizontal="left"/>
    </xf>
    <xf numFmtId="49" fontId="4" fillId="0" borderId="21" xfId="0" applyNumberFormat="1" applyFont="1" applyBorder="1" applyAlignment="1" applyProtection="1">
      <alignment horizontal="left"/>
    </xf>
    <xf numFmtId="49" fontId="4" fillId="0" borderId="7" xfId="0" applyNumberFormat="1" applyFont="1" applyBorder="1" applyAlignment="1" applyProtection="1">
      <alignment horizontal="left"/>
    </xf>
    <xf numFmtId="49" fontId="4" fillId="0" borderId="19" xfId="0" applyNumberFormat="1" applyFont="1" applyBorder="1" applyAlignment="1" applyProtection="1">
      <alignment horizontal="left"/>
    </xf>
    <xf numFmtId="49" fontId="4" fillId="0" borderId="14" xfId="0" applyNumberFormat="1" applyFont="1" applyFill="1" applyBorder="1" applyAlignment="1" applyProtection="1">
      <alignment horizontal="center" vertical="center"/>
    </xf>
    <xf numFmtId="49" fontId="4" fillId="0" borderId="1" xfId="0" applyNumberFormat="1" applyFont="1" applyFill="1" applyBorder="1" applyAlignment="1" applyProtection="1">
      <alignment horizontal="center" vertical="center"/>
    </xf>
    <xf numFmtId="49" fontId="4" fillId="0" borderId="13" xfId="0" applyNumberFormat="1" applyFont="1" applyFill="1" applyBorder="1" applyAlignment="1" applyProtection="1">
      <alignment horizontal="center" vertical="center"/>
    </xf>
    <xf numFmtId="49" fontId="53" fillId="0" borderId="21" xfId="0" applyNumberFormat="1" applyFont="1" applyFill="1" applyBorder="1" applyAlignment="1" applyProtection="1">
      <alignment horizontal="center" vertical="center"/>
    </xf>
    <xf numFmtId="49" fontId="53" fillId="0" borderId="3" xfId="0" applyNumberFormat="1" applyFont="1" applyFill="1" applyBorder="1" applyAlignment="1" applyProtection="1">
      <alignment horizontal="center" vertical="center"/>
    </xf>
    <xf numFmtId="49" fontId="53" fillId="0" borderId="5" xfId="0" applyNumberFormat="1" applyFont="1" applyFill="1" applyBorder="1" applyAlignment="1" applyProtection="1">
      <alignment horizontal="center" vertical="center"/>
    </xf>
    <xf numFmtId="49" fontId="8" fillId="0" borderId="1" xfId="0" applyNumberFormat="1" applyFont="1" applyFill="1" applyBorder="1" applyAlignment="1" applyProtection="1">
      <alignment horizontal="left"/>
    </xf>
    <xf numFmtId="43" fontId="4" fillId="8" borderId="22" xfId="0" quotePrefix="1" applyNumberFormat="1" applyFont="1" applyFill="1" applyBorder="1" applyAlignment="1" applyProtection="1">
      <alignment horizontal="center"/>
      <protection locked="0"/>
    </xf>
    <xf numFmtId="43" fontId="4" fillId="8" borderId="11" xfId="0" quotePrefix="1" applyNumberFormat="1" applyFont="1" applyFill="1" applyBorder="1" applyAlignment="1" applyProtection="1">
      <alignment horizontal="center"/>
      <protection locked="0"/>
    </xf>
    <xf numFmtId="43" fontId="4" fillId="8" borderId="23" xfId="0" quotePrefix="1" applyNumberFormat="1" applyFont="1" applyFill="1" applyBorder="1" applyAlignment="1" applyProtection="1">
      <alignment horizontal="center"/>
      <protection locked="0"/>
    </xf>
    <xf numFmtId="49" fontId="19" fillId="0" borderId="22" xfId="0" applyNumberFormat="1" applyFont="1" applyBorder="1" applyAlignment="1" applyProtection="1">
      <alignment horizontal="left" vertical="center"/>
    </xf>
    <xf numFmtId="49" fontId="19" fillId="0" borderId="11" xfId="0" applyNumberFormat="1" applyFont="1" applyBorder="1" applyAlignment="1" applyProtection="1">
      <alignment horizontal="left" vertical="center"/>
    </xf>
    <xf numFmtId="49" fontId="19" fillId="0" borderId="23" xfId="0" applyNumberFormat="1" applyFont="1" applyBorder="1" applyAlignment="1" applyProtection="1">
      <alignment horizontal="left" vertical="center"/>
    </xf>
    <xf numFmtId="49" fontId="4" fillId="0" borderId="7" xfId="0" applyNumberFormat="1" applyFont="1" applyBorder="1" applyAlignment="1" applyProtection="1">
      <alignment horizontal="center" vertical="center"/>
    </xf>
    <xf numFmtId="49" fontId="4" fillId="0" borderId="0" xfId="0" applyNumberFormat="1" applyFont="1" applyBorder="1" applyAlignment="1" applyProtection="1">
      <alignment horizontal="center" vertical="center"/>
    </xf>
    <xf numFmtId="49" fontId="4" fillId="0" borderId="19" xfId="0" applyNumberFormat="1" applyFont="1" applyBorder="1" applyAlignment="1" applyProtection="1">
      <alignment horizontal="center" vertical="center"/>
    </xf>
    <xf numFmtId="43" fontId="4" fillId="8" borderId="7" xfId="0" quotePrefix="1" applyNumberFormat="1" applyFont="1" applyFill="1" applyBorder="1" applyAlignment="1" applyProtection="1">
      <alignment horizontal="center" vertical="center"/>
      <protection locked="0"/>
    </xf>
    <xf numFmtId="43" fontId="4" fillId="8" borderId="0" xfId="0" quotePrefix="1" applyNumberFormat="1" applyFont="1" applyFill="1" applyBorder="1" applyAlignment="1" applyProtection="1">
      <alignment horizontal="center" vertical="center"/>
      <protection locked="0"/>
    </xf>
    <xf numFmtId="43" fontId="4" fillId="8" borderId="19" xfId="0" quotePrefix="1" applyNumberFormat="1" applyFont="1" applyFill="1" applyBorder="1" applyAlignment="1" applyProtection="1">
      <alignment horizontal="center" vertical="center"/>
      <protection locked="0"/>
    </xf>
    <xf numFmtId="49" fontId="4" fillId="0" borderId="12" xfId="0" applyNumberFormat="1" applyFont="1" applyFill="1" applyBorder="1" applyAlignment="1" applyProtection="1">
      <alignment horizontal="left" vertical="center"/>
    </xf>
    <xf numFmtId="49" fontId="4" fillId="0" borderId="5" xfId="0" applyNumberFormat="1" applyFont="1" applyBorder="1" applyAlignment="1" applyProtection="1">
      <alignment horizontal="left" vertical="top"/>
    </xf>
    <xf numFmtId="49" fontId="4" fillId="0" borderId="15" xfId="0" applyNumberFormat="1" applyFont="1" applyBorder="1" applyAlignment="1" applyProtection="1">
      <alignment horizontal="left" vertical="top"/>
    </xf>
    <xf numFmtId="49" fontId="4" fillId="0" borderId="21" xfId="0" applyNumberFormat="1" applyFont="1" applyBorder="1" applyAlignment="1" applyProtection="1">
      <alignment horizontal="left" vertical="top"/>
    </xf>
    <xf numFmtId="0" fontId="7" fillId="16" borderId="1" xfId="0" applyFont="1" applyFill="1" applyBorder="1" applyAlignment="1" applyProtection="1">
      <alignment horizontal="left" vertical="center"/>
    </xf>
    <xf numFmtId="9" fontId="4" fillId="0" borderId="5" xfId="0" quotePrefix="1" applyNumberFormat="1" applyFont="1" applyFill="1" applyBorder="1" applyAlignment="1" applyProtection="1">
      <alignment horizontal="center" vertical="center"/>
      <protection locked="0"/>
    </xf>
    <xf numFmtId="9" fontId="4" fillId="0" borderId="15" xfId="0" quotePrefix="1" applyNumberFormat="1" applyFont="1" applyFill="1" applyBorder="1" applyAlignment="1" applyProtection="1">
      <alignment horizontal="center" vertical="center"/>
      <protection locked="0"/>
    </xf>
    <xf numFmtId="9" fontId="4" fillId="0" borderId="21" xfId="0" quotePrefix="1" applyNumberFormat="1" applyFont="1" applyFill="1" applyBorder="1" applyAlignment="1" applyProtection="1">
      <alignment horizontal="center" vertical="center"/>
      <protection locked="0"/>
    </xf>
    <xf numFmtId="9" fontId="4" fillId="0" borderId="7" xfId="0" quotePrefix="1" applyNumberFormat="1" applyFont="1" applyFill="1" applyBorder="1" applyAlignment="1" applyProtection="1">
      <alignment horizontal="center" vertical="center"/>
      <protection locked="0"/>
    </xf>
    <xf numFmtId="9" fontId="4" fillId="0" borderId="0" xfId="0" quotePrefix="1" applyNumberFormat="1" applyFont="1" applyFill="1" applyBorder="1" applyAlignment="1" applyProtection="1">
      <alignment horizontal="center" vertical="center"/>
      <protection locked="0"/>
    </xf>
    <xf numFmtId="9" fontId="4" fillId="0" borderId="19" xfId="0" quotePrefix="1" applyNumberFormat="1" applyFont="1" applyFill="1" applyBorder="1" applyAlignment="1" applyProtection="1">
      <alignment horizontal="center" vertical="center"/>
      <protection locked="0"/>
    </xf>
    <xf numFmtId="43" fontId="7" fillId="0" borderId="5" xfId="0" quotePrefix="1" applyNumberFormat="1" applyFont="1" applyFill="1" applyBorder="1" applyAlignment="1" applyProtection="1">
      <alignment horizontal="center"/>
    </xf>
    <xf numFmtId="43" fontId="7" fillId="0" borderId="15" xfId="0" quotePrefix="1" applyNumberFormat="1" applyFont="1" applyFill="1" applyBorder="1" applyAlignment="1" applyProtection="1">
      <alignment horizontal="center"/>
    </xf>
    <xf numFmtId="43" fontId="7" fillId="0" borderId="21" xfId="0" quotePrefix="1" applyNumberFormat="1" applyFont="1" applyFill="1" applyBorder="1" applyAlignment="1" applyProtection="1">
      <alignment horizontal="center"/>
    </xf>
    <xf numFmtId="43" fontId="7" fillId="0" borderId="7" xfId="0" quotePrefix="1" applyNumberFormat="1" applyFont="1" applyFill="1" applyBorder="1" applyAlignment="1" applyProtection="1">
      <alignment horizontal="center"/>
    </xf>
    <xf numFmtId="43" fontId="7" fillId="0" borderId="0" xfId="0" quotePrefix="1" applyNumberFormat="1" applyFont="1" applyFill="1" applyBorder="1" applyAlignment="1" applyProtection="1">
      <alignment horizontal="center"/>
    </xf>
    <xf numFmtId="43" fontId="7" fillId="0" borderId="19" xfId="0" quotePrefix="1" applyNumberFormat="1" applyFont="1" applyFill="1" applyBorder="1" applyAlignment="1" applyProtection="1">
      <alignment horizontal="center"/>
    </xf>
    <xf numFmtId="0" fontId="4" fillId="0" borderId="61" xfId="0" applyFont="1" applyBorder="1" applyAlignment="1" applyProtection="1">
      <alignment horizontal="center" vertical="center"/>
    </xf>
    <xf numFmtId="0" fontId="4" fillId="0" borderId="43" xfId="0" applyFont="1" applyBorder="1" applyAlignment="1" applyProtection="1">
      <alignment horizontal="center"/>
    </xf>
    <xf numFmtId="178" fontId="4" fillId="8" borderId="1" xfId="0" quotePrefix="1" applyNumberFormat="1" applyFont="1" applyFill="1" applyBorder="1" applyAlignment="1" applyProtection="1">
      <alignment horizontal="center" vertical="center"/>
      <protection locked="0"/>
    </xf>
    <xf numFmtId="49" fontId="7" fillId="16" borderId="13" xfId="0" applyNumberFormat="1" applyFont="1" applyFill="1" applyBorder="1" applyAlignment="1" applyProtection="1">
      <alignment horizontal="left" vertical="center"/>
    </xf>
    <xf numFmtId="49" fontId="7" fillId="16" borderId="12" xfId="0" applyNumberFormat="1" applyFont="1" applyFill="1" applyBorder="1" applyAlignment="1" applyProtection="1">
      <alignment horizontal="left" vertical="center"/>
    </xf>
    <xf numFmtId="0" fontId="26" fillId="0" borderId="48" xfId="0" applyFont="1" applyFill="1" applyBorder="1" applyAlignment="1" applyProtection="1">
      <alignment horizontal="center" vertical="center"/>
    </xf>
    <xf numFmtId="0" fontId="7" fillId="4" borderId="5" xfId="0" applyFont="1" applyFill="1" applyBorder="1" applyAlignment="1" applyProtection="1">
      <alignment horizontal="left" vertical="center"/>
    </xf>
    <xf numFmtId="0" fontId="7" fillId="4" borderId="15" xfId="0" applyFont="1" applyFill="1" applyBorder="1" applyAlignment="1" applyProtection="1">
      <alignment horizontal="left" vertical="center"/>
    </xf>
    <xf numFmtId="0" fontId="4" fillId="8" borderId="15" xfId="0" applyFont="1" applyFill="1" applyBorder="1" applyAlignment="1" applyProtection="1">
      <alignment horizontal="left" vertical="center" indent="1"/>
      <protection locked="0"/>
    </xf>
    <xf numFmtId="0" fontId="4" fillId="8" borderId="21" xfId="0" applyFont="1" applyFill="1" applyBorder="1" applyAlignment="1" applyProtection="1">
      <alignment horizontal="left" vertical="center" indent="1"/>
      <protection locked="0"/>
    </xf>
    <xf numFmtId="0" fontId="7" fillId="16" borderId="13" xfId="0" applyNumberFormat="1" applyFont="1" applyFill="1" applyBorder="1" applyAlignment="1" applyProtection="1">
      <alignment horizontal="center" vertical="center"/>
      <protection locked="0"/>
    </xf>
    <xf numFmtId="0" fontId="7" fillId="16" borderId="12" xfId="0" applyNumberFormat="1" applyFont="1" applyFill="1" applyBorder="1" applyAlignment="1" applyProtection="1">
      <alignment horizontal="center" vertical="center"/>
      <protection locked="0"/>
    </xf>
    <xf numFmtId="0" fontId="7" fillId="16" borderId="14" xfId="0" applyNumberFormat="1" applyFont="1" applyFill="1" applyBorder="1" applyAlignment="1" applyProtection="1">
      <alignment horizontal="center" vertical="center"/>
      <protection locked="0"/>
    </xf>
    <xf numFmtId="0" fontId="7" fillId="0" borderId="12" xfId="0" applyFont="1" applyFill="1" applyBorder="1" applyAlignment="1" applyProtection="1">
      <alignment horizontal="left" vertical="center"/>
    </xf>
    <xf numFmtId="49" fontId="4" fillId="0" borderId="15" xfId="0" applyNumberFormat="1" applyFont="1" applyFill="1" applyBorder="1" applyAlignment="1" applyProtection="1">
      <alignment horizontal="left" vertical="center"/>
    </xf>
    <xf numFmtId="0" fontId="7" fillId="16" borderId="13" xfId="0" applyNumberFormat="1" applyFont="1" applyFill="1" applyBorder="1" applyAlignment="1" applyProtection="1">
      <alignment horizontal="center" vertical="center"/>
    </xf>
    <xf numFmtId="0" fontId="7" fillId="16" borderId="12" xfId="0" applyNumberFormat="1" applyFont="1" applyFill="1" applyBorder="1" applyAlignment="1" applyProtection="1">
      <alignment horizontal="center" vertical="center"/>
    </xf>
    <xf numFmtId="0" fontId="7" fillId="16" borderId="14" xfId="0" applyNumberFormat="1" applyFont="1" applyFill="1" applyBorder="1" applyAlignment="1" applyProtection="1">
      <alignment horizontal="center" vertical="center"/>
    </xf>
    <xf numFmtId="0" fontId="7" fillId="16" borderId="7" xfId="0" applyFont="1" applyFill="1" applyBorder="1" applyAlignment="1" applyProtection="1">
      <alignment horizontal="left" vertical="center"/>
    </xf>
    <xf numFmtId="0" fontId="7" fillId="16" borderId="0" xfId="0" applyFont="1" applyFill="1" applyBorder="1" applyAlignment="1" applyProtection="1">
      <alignment horizontal="left" vertical="center"/>
    </xf>
    <xf numFmtId="0" fontId="7" fillId="16" borderId="19" xfId="0" applyFont="1" applyFill="1" applyBorder="1" applyAlignment="1" applyProtection="1">
      <alignment horizontal="left" vertical="center"/>
    </xf>
    <xf numFmtId="49" fontId="19" fillId="0" borderId="3" xfId="0" applyNumberFormat="1" applyFont="1" applyFill="1" applyBorder="1" applyAlignment="1" applyProtection="1">
      <alignment horizontal="left" vertical="center"/>
    </xf>
    <xf numFmtId="49" fontId="19" fillId="0" borderId="115" xfId="0" applyNumberFormat="1" applyFont="1" applyFill="1" applyBorder="1" applyAlignment="1" applyProtection="1">
      <alignment horizontal="left" vertical="center"/>
    </xf>
    <xf numFmtId="49" fontId="19" fillId="16" borderId="7" xfId="0" applyNumberFormat="1" applyFont="1" applyFill="1" applyBorder="1" applyAlignment="1" applyProtection="1">
      <alignment horizontal="left" vertical="center"/>
    </xf>
    <xf numFmtId="49" fontId="19" fillId="16" borderId="0" xfId="0" applyNumberFormat="1" applyFont="1" applyFill="1" applyBorder="1" applyAlignment="1" applyProtection="1">
      <alignment horizontal="left" vertical="center"/>
    </xf>
    <xf numFmtId="49" fontId="19" fillId="16" borderId="19" xfId="0" applyNumberFormat="1" applyFont="1" applyFill="1" applyBorder="1" applyAlignment="1" applyProtection="1">
      <alignment horizontal="left" vertical="center"/>
    </xf>
    <xf numFmtId="0" fontId="7" fillId="16" borderId="1" xfId="0" quotePrefix="1" applyNumberFormat="1" applyFont="1" applyFill="1" applyBorder="1" applyAlignment="1" applyProtection="1">
      <alignment horizontal="center" vertical="center"/>
      <protection locked="0"/>
    </xf>
    <xf numFmtId="49" fontId="8" fillId="0" borderId="7" xfId="0" applyNumberFormat="1" applyFont="1" applyBorder="1" applyAlignment="1" applyProtection="1">
      <alignment horizontal="left" vertical="center"/>
    </xf>
    <xf numFmtId="49" fontId="8" fillId="0" borderId="0" xfId="0" applyNumberFormat="1" applyFont="1" applyBorder="1" applyAlignment="1" applyProtection="1">
      <alignment horizontal="left" vertical="center"/>
    </xf>
    <xf numFmtId="49" fontId="8" fillId="0" borderId="19" xfId="0" applyNumberFormat="1" applyFont="1" applyBorder="1" applyAlignment="1" applyProtection="1">
      <alignment horizontal="left" vertical="center"/>
    </xf>
    <xf numFmtId="49" fontId="19" fillId="0" borderId="22" xfId="0" applyNumberFormat="1" applyFont="1" applyBorder="1" applyAlignment="1" applyProtection="1">
      <alignment horizontal="left"/>
    </xf>
    <xf numFmtId="49" fontId="19" fillId="0" borderId="11" xfId="0" applyNumberFormat="1" applyFont="1" applyBorder="1" applyAlignment="1" applyProtection="1">
      <alignment horizontal="left"/>
    </xf>
    <xf numFmtId="49" fontId="19" fillId="0" borderId="23" xfId="0" applyNumberFormat="1" applyFont="1" applyBorder="1" applyAlignment="1" applyProtection="1">
      <alignment horizontal="left"/>
    </xf>
    <xf numFmtId="49" fontId="8" fillId="0" borderId="22" xfId="0" applyNumberFormat="1" applyFont="1" applyBorder="1" applyAlignment="1" applyProtection="1">
      <alignment horizontal="left" vertical="center"/>
    </xf>
    <xf numFmtId="49" fontId="8" fillId="0" borderId="11" xfId="0" applyNumberFormat="1" applyFont="1" applyBorder="1" applyAlignment="1" applyProtection="1">
      <alignment horizontal="left" vertical="center"/>
    </xf>
    <xf numFmtId="49" fontId="8" fillId="0" borderId="23" xfId="0" applyNumberFormat="1" applyFont="1" applyBorder="1" applyAlignment="1" applyProtection="1">
      <alignment horizontal="left" vertical="center"/>
    </xf>
    <xf numFmtId="49" fontId="4" fillId="18" borderId="13" xfId="0" applyNumberFormat="1" applyFont="1" applyFill="1" applyBorder="1" applyAlignment="1" applyProtection="1">
      <alignment horizontal="center" vertical="center"/>
    </xf>
    <xf numFmtId="49" fontId="4" fillId="18" borderId="12" xfId="0" applyNumberFormat="1" applyFont="1" applyFill="1" applyBorder="1" applyAlignment="1" applyProtection="1">
      <alignment horizontal="center" vertical="center"/>
    </xf>
    <xf numFmtId="49" fontId="4" fillId="18" borderId="14" xfId="0" applyNumberFormat="1" applyFont="1" applyFill="1" applyBorder="1" applyAlignment="1" applyProtection="1">
      <alignment horizontal="center" vertical="center"/>
    </xf>
    <xf numFmtId="43" fontId="4" fillId="0" borderId="13" xfId="0" quotePrefix="1" applyNumberFormat="1" applyFont="1" applyFill="1" applyBorder="1" applyAlignment="1" applyProtection="1">
      <alignment horizontal="center" vertical="center"/>
      <protection locked="0"/>
    </xf>
    <xf numFmtId="43" fontId="4" fillId="0" borderId="12" xfId="0" quotePrefix="1" applyNumberFormat="1" applyFont="1" applyFill="1" applyBorder="1" applyAlignment="1" applyProtection="1">
      <alignment horizontal="center" vertical="center"/>
      <protection locked="0"/>
    </xf>
    <xf numFmtId="43" fontId="4" fillId="0" borderId="14" xfId="0" quotePrefix="1" applyNumberFormat="1" applyFont="1" applyFill="1" applyBorder="1" applyAlignment="1" applyProtection="1">
      <alignment horizontal="center" vertical="center"/>
      <protection locked="0"/>
    </xf>
    <xf numFmtId="0" fontId="4" fillId="0" borderId="1" xfId="0" applyNumberFormat="1" applyFont="1" applyBorder="1" applyAlignment="1" applyProtection="1">
      <alignment horizontal="left" vertical="center"/>
    </xf>
    <xf numFmtId="49" fontId="4" fillId="0" borderId="1" xfId="0" applyNumberFormat="1" applyFont="1" applyBorder="1" applyAlignment="1" applyProtection="1">
      <alignment horizontal="center" vertical="center"/>
    </xf>
    <xf numFmtId="49" fontId="8" fillId="0" borderId="3" xfId="0" applyNumberFormat="1" applyFont="1" applyFill="1" applyBorder="1" applyAlignment="1" applyProtection="1">
      <alignment horizontal="left" vertical="center"/>
    </xf>
    <xf numFmtId="49" fontId="8" fillId="0" borderId="4" xfId="0" applyNumberFormat="1" applyFont="1" applyFill="1" applyBorder="1" applyAlignment="1" applyProtection="1">
      <alignment horizontal="left" vertical="center"/>
    </xf>
    <xf numFmtId="49" fontId="4" fillId="0" borderId="1" xfId="0" applyNumberFormat="1" applyFont="1" applyBorder="1" applyAlignment="1" applyProtection="1">
      <alignment horizontal="left" vertical="center"/>
    </xf>
    <xf numFmtId="0" fontId="7" fillId="16" borderId="5" xfId="0" quotePrefix="1" applyNumberFormat="1" applyFont="1" applyFill="1" applyBorder="1" applyAlignment="1" applyProtection="1">
      <alignment horizontal="center" vertical="center"/>
      <protection locked="0"/>
    </xf>
    <xf numFmtId="0" fontId="7" fillId="16" borderId="15" xfId="0" quotePrefix="1" applyNumberFormat="1" applyFont="1" applyFill="1" applyBorder="1" applyAlignment="1" applyProtection="1">
      <alignment horizontal="center" vertical="center"/>
      <protection locked="0"/>
    </xf>
    <xf numFmtId="0" fontId="7" fillId="16" borderId="21" xfId="0" quotePrefix="1" applyNumberFormat="1" applyFont="1" applyFill="1" applyBorder="1" applyAlignment="1" applyProtection="1">
      <alignment horizontal="center" vertical="center"/>
      <protection locked="0"/>
    </xf>
    <xf numFmtId="0" fontId="7" fillId="16" borderId="22" xfId="0" quotePrefix="1" applyNumberFormat="1" applyFont="1" applyFill="1" applyBorder="1" applyAlignment="1" applyProtection="1">
      <alignment horizontal="center" vertical="center"/>
      <protection locked="0"/>
    </xf>
    <xf numFmtId="0" fontId="7" fillId="16" borderId="11" xfId="0" quotePrefix="1" applyNumberFormat="1" applyFont="1" applyFill="1" applyBorder="1" applyAlignment="1" applyProtection="1">
      <alignment horizontal="center" vertical="center"/>
      <protection locked="0"/>
    </xf>
    <xf numFmtId="0" fontId="7" fillId="16" borderId="23" xfId="0" quotePrefix="1" applyNumberFormat="1" applyFont="1" applyFill="1" applyBorder="1" applyAlignment="1" applyProtection="1">
      <alignment horizontal="center" vertical="center"/>
      <protection locked="0"/>
    </xf>
    <xf numFmtId="43" fontId="4" fillId="0" borderId="5" xfId="0" quotePrefix="1" applyNumberFormat="1" applyFont="1" applyFill="1" applyBorder="1" applyAlignment="1" applyProtection="1">
      <alignment horizontal="center" vertical="center"/>
      <protection locked="0"/>
    </xf>
    <xf numFmtId="43" fontId="4" fillId="0" borderId="15" xfId="0" quotePrefix="1" applyNumberFormat="1" applyFont="1" applyFill="1" applyBorder="1" applyAlignment="1" applyProtection="1">
      <alignment horizontal="center" vertical="center"/>
      <protection locked="0"/>
    </xf>
    <xf numFmtId="43" fontId="4" fillId="0" borderId="21" xfId="0" quotePrefix="1" applyNumberFormat="1" applyFont="1" applyFill="1" applyBorder="1" applyAlignment="1" applyProtection="1">
      <alignment horizontal="center" vertical="center"/>
      <protection locked="0"/>
    </xf>
    <xf numFmtId="43" fontId="4" fillId="0" borderId="7" xfId="0" quotePrefix="1" applyNumberFormat="1" applyFont="1" applyFill="1" applyBorder="1" applyAlignment="1" applyProtection="1">
      <alignment horizontal="center" vertical="center"/>
      <protection locked="0"/>
    </xf>
    <xf numFmtId="43" fontId="4" fillId="0" borderId="0" xfId="0" quotePrefix="1" applyNumberFormat="1" applyFont="1" applyFill="1" applyBorder="1" applyAlignment="1" applyProtection="1">
      <alignment horizontal="center" vertical="center"/>
      <protection locked="0"/>
    </xf>
    <xf numFmtId="43" fontId="4" fillId="0" borderId="19" xfId="0" quotePrefix="1" applyNumberFormat="1" applyFont="1" applyFill="1" applyBorder="1" applyAlignment="1" applyProtection="1">
      <alignment horizontal="center" vertical="center"/>
      <protection locked="0"/>
    </xf>
    <xf numFmtId="43" fontId="4" fillId="0" borderId="22" xfId="0" quotePrefix="1" applyNumberFormat="1" applyFont="1" applyFill="1" applyBorder="1" applyAlignment="1" applyProtection="1">
      <alignment horizontal="center" vertical="center"/>
      <protection locked="0"/>
    </xf>
    <xf numFmtId="43" fontId="4" fillId="0" borderId="11" xfId="0" quotePrefix="1" applyNumberFormat="1" applyFont="1" applyFill="1" applyBorder="1" applyAlignment="1" applyProtection="1">
      <alignment horizontal="center" vertical="center"/>
      <protection locked="0"/>
    </xf>
    <xf numFmtId="43" fontId="4" fillId="0" borderId="23" xfId="0" quotePrefix="1" applyNumberFormat="1" applyFont="1" applyFill="1" applyBorder="1" applyAlignment="1" applyProtection="1">
      <alignment horizontal="center" vertical="center"/>
      <protection locked="0"/>
    </xf>
    <xf numFmtId="49" fontId="8" fillId="0" borderId="13" xfId="0" applyNumberFormat="1" applyFont="1" applyFill="1" applyBorder="1" applyAlignment="1" applyProtection="1">
      <alignment horizontal="left" vertical="center"/>
    </xf>
    <xf numFmtId="49" fontId="8" fillId="0" borderId="12" xfId="0" applyNumberFormat="1" applyFont="1" applyFill="1" applyBorder="1" applyAlignment="1" applyProtection="1">
      <alignment horizontal="left" vertical="center"/>
    </xf>
    <xf numFmtId="49" fontId="8" fillId="0" borderId="14" xfId="0" applyNumberFormat="1" applyFont="1" applyFill="1" applyBorder="1" applyAlignment="1" applyProtection="1">
      <alignment horizontal="left" vertical="center"/>
    </xf>
    <xf numFmtId="0" fontId="16" fillId="16" borderId="12" xfId="0" applyNumberFormat="1" applyFont="1" applyFill="1" applyBorder="1" applyAlignment="1" applyProtection="1">
      <alignment horizontal="center" vertical="center"/>
      <protection locked="0"/>
    </xf>
    <xf numFmtId="0" fontId="16" fillId="16" borderId="14" xfId="0" applyNumberFormat="1" applyFont="1" applyFill="1" applyBorder="1" applyAlignment="1" applyProtection="1">
      <alignment horizontal="center" vertical="center"/>
      <protection locked="0"/>
    </xf>
    <xf numFmtId="49" fontId="7" fillId="16" borderId="1" xfId="0" applyNumberFormat="1" applyFont="1" applyFill="1" applyBorder="1" applyAlignment="1" applyProtection="1">
      <alignment horizontal="center" vertical="center" wrapText="1"/>
    </xf>
    <xf numFmtId="49" fontId="7" fillId="16" borderId="1" xfId="0" applyNumberFormat="1" applyFont="1" applyFill="1" applyBorder="1" applyAlignment="1" applyProtection="1">
      <alignment horizontal="center" vertical="center"/>
    </xf>
    <xf numFmtId="174" fontId="15" fillId="8" borderId="1" xfId="0" quotePrefix="1" applyNumberFormat="1" applyFont="1" applyFill="1" applyBorder="1" applyAlignment="1" applyProtection="1">
      <alignment horizontal="center" vertical="center"/>
      <protection locked="0"/>
    </xf>
    <xf numFmtId="49" fontId="15" fillId="0" borderId="5" xfId="0" applyNumberFormat="1" applyFont="1" applyBorder="1" applyAlignment="1" applyProtection="1">
      <alignment horizontal="left"/>
    </xf>
    <xf numFmtId="49" fontId="15" fillId="0" borderId="15" xfId="0" applyNumberFormat="1" applyFont="1" applyBorder="1" applyAlignment="1" applyProtection="1">
      <alignment horizontal="left"/>
    </xf>
    <xf numFmtId="49" fontId="15" fillId="0" borderId="21" xfId="0" applyNumberFormat="1" applyFont="1" applyBorder="1" applyAlignment="1" applyProtection="1">
      <alignment horizontal="left"/>
    </xf>
    <xf numFmtId="49" fontId="15" fillId="0" borderId="22" xfId="0" applyNumberFormat="1" applyFont="1" applyBorder="1" applyAlignment="1" applyProtection="1">
      <alignment horizontal="left" vertical="top"/>
    </xf>
    <xf numFmtId="49" fontId="15" fillId="0" borderId="11" xfId="0" applyNumberFormat="1" applyFont="1" applyBorder="1" applyAlignment="1" applyProtection="1">
      <alignment horizontal="left" vertical="top"/>
    </xf>
    <xf numFmtId="49" fontId="15" fillId="0" borderId="23" xfId="0" applyNumberFormat="1" applyFont="1" applyBorder="1" applyAlignment="1" applyProtection="1">
      <alignment horizontal="left" vertical="top"/>
    </xf>
    <xf numFmtId="49" fontId="15" fillId="0" borderId="5" xfId="0" applyNumberFormat="1" applyFont="1" applyBorder="1" applyAlignment="1" applyProtection="1">
      <alignment horizontal="center" vertical="center"/>
    </xf>
    <xf numFmtId="49" fontId="15" fillId="0" borderId="15" xfId="0" applyNumberFormat="1" applyFont="1" applyBorder="1" applyAlignment="1" applyProtection="1">
      <alignment horizontal="center" vertical="center"/>
    </xf>
    <xf numFmtId="49" fontId="15" fillId="0" borderId="21" xfId="0" applyNumberFormat="1" applyFont="1" applyBorder="1" applyAlignment="1" applyProtection="1">
      <alignment horizontal="center" vertical="center"/>
    </xf>
    <xf numFmtId="49" fontId="15" fillId="0" borderId="7" xfId="0" applyNumberFormat="1" applyFont="1" applyBorder="1" applyAlignment="1" applyProtection="1">
      <alignment horizontal="center" vertical="center"/>
    </xf>
    <xf numFmtId="49" fontId="15" fillId="0" borderId="0" xfId="0" applyNumberFormat="1" applyFont="1" applyBorder="1" applyAlignment="1" applyProtection="1">
      <alignment horizontal="center" vertical="center"/>
    </xf>
    <xf numFmtId="49" fontId="15" fillId="0" borderId="19" xfId="0" applyNumberFormat="1" applyFont="1" applyBorder="1" applyAlignment="1" applyProtection="1">
      <alignment horizontal="center" vertical="center"/>
    </xf>
    <xf numFmtId="49" fontId="15" fillId="0" borderId="22" xfId="0" applyNumberFormat="1" applyFont="1" applyBorder="1" applyAlignment="1" applyProtection="1">
      <alignment horizontal="center" vertical="center"/>
    </xf>
    <xf numFmtId="49" fontId="15" fillId="0" borderId="11" xfId="0" applyNumberFormat="1" applyFont="1" applyBorder="1" applyAlignment="1" applyProtection="1">
      <alignment horizontal="center" vertical="center"/>
    </xf>
    <xf numFmtId="49" fontId="15" fillId="0" borderId="23" xfId="0" applyNumberFormat="1" applyFont="1" applyBorder="1" applyAlignment="1" applyProtection="1">
      <alignment horizontal="center" vertical="center"/>
    </xf>
    <xf numFmtId="49" fontId="15" fillId="0" borderId="3" xfId="0" applyNumberFormat="1" applyFont="1" applyBorder="1" applyAlignment="1" applyProtection="1">
      <alignment horizontal="left" wrapText="1"/>
    </xf>
    <xf numFmtId="49" fontId="15" fillId="0" borderId="115" xfId="0" applyNumberFormat="1" applyFont="1" applyBorder="1" applyAlignment="1" applyProtection="1">
      <alignment horizontal="left" vertical="top" wrapText="1"/>
    </xf>
    <xf numFmtId="49" fontId="15" fillId="0" borderId="4" xfId="0" applyNumberFormat="1" applyFont="1" applyBorder="1" applyAlignment="1" applyProtection="1">
      <alignment horizontal="left" vertical="top" wrapText="1"/>
    </xf>
    <xf numFmtId="49" fontId="15" fillId="18" borderId="13" xfId="0" applyNumberFormat="1" applyFont="1" applyFill="1" applyBorder="1" applyAlignment="1" applyProtection="1">
      <alignment horizontal="center" vertical="center"/>
    </xf>
    <xf numFmtId="49" fontId="15" fillId="18" borderId="12" xfId="0" applyNumberFormat="1" applyFont="1" applyFill="1" applyBorder="1" applyAlignment="1" applyProtection="1">
      <alignment horizontal="center" vertical="center"/>
    </xf>
    <xf numFmtId="49" fontId="15" fillId="18" borderId="14" xfId="0" applyNumberFormat="1" applyFont="1" applyFill="1" applyBorder="1" applyAlignment="1" applyProtection="1">
      <alignment horizontal="center" vertical="center"/>
    </xf>
    <xf numFmtId="49" fontId="15" fillId="0" borderId="1" xfId="0" applyNumberFormat="1" applyFont="1" applyBorder="1" applyAlignment="1" applyProtection="1">
      <alignment horizontal="left" vertical="center"/>
    </xf>
    <xf numFmtId="0" fontId="8" fillId="0" borderId="5" xfId="0" applyFont="1" applyBorder="1" applyAlignment="1" applyProtection="1">
      <alignment horizontal="left"/>
    </xf>
    <xf numFmtId="0" fontId="8" fillId="0" borderId="15" xfId="0" applyFont="1" applyBorder="1" applyAlignment="1" applyProtection="1">
      <alignment horizontal="left"/>
    </xf>
    <xf numFmtId="0" fontId="8" fillId="0" borderId="21" xfId="0" applyFont="1" applyBorder="1" applyAlignment="1" applyProtection="1">
      <alignment horizontal="left"/>
    </xf>
    <xf numFmtId="0" fontId="8" fillId="0" borderId="22" xfId="0" applyFont="1" applyBorder="1" applyAlignment="1" applyProtection="1">
      <alignment horizontal="left" vertical="top" indent="1"/>
    </xf>
    <xf numFmtId="0" fontId="8" fillId="0" borderId="11" xfId="0" applyFont="1" applyBorder="1" applyAlignment="1" applyProtection="1">
      <alignment horizontal="left" vertical="top" indent="1"/>
    </xf>
    <xf numFmtId="0" fontId="8" fillId="0" borderId="23" xfId="0" applyFont="1" applyBorder="1" applyAlignment="1" applyProtection="1">
      <alignment horizontal="left" vertical="top" indent="1"/>
    </xf>
    <xf numFmtId="0" fontId="8" fillId="0" borderId="13" xfId="0" applyFont="1" applyBorder="1" applyAlignment="1" applyProtection="1">
      <alignment horizontal="left" vertical="center"/>
    </xf>
    <xf numFmtId="0" fontId="8" fillId="0" borderId="14" xfId="0" applyFont="1" applyBorder="1" applyAlignment="1" applyProtection="1">
      <alignment horizontal="left" vertical="center"/>
    </xf>
    <xf numFmtId="0" fontId="8" fillId="0" borderId="5" xfId="0" applyFont="1" applyBorder="1" applyAlignment="1" applyProtection="1">
      <alignment horizontal="left" vertical="top"/>
    </xf>
    <xf numFmtId="0" fontId="8" fillId="0" borderId="15" xfId="0" applyFont="1" applyBorder="1" applyAlignment="1" applyProtection="1">
      <alignment horizontal="left" vertical="top"/>
    </xf>
    <xf numFmtId="0" fontId="8" fillId="0" borderId="21" xfId="0" applyFont="1" applyBorder="1" applyAlignment="1" applyProtection="1">
      <alignment horizontal="left" vertical="top"/>
    </xf>
    <xf numFmtId="0" fontId="8" fillId="0" borderId="1" xfId="0" applyFont="1" applyBorder="1" applyAlignment="1" applyProtection="1">
      <alignment horizontal="left" vertical="center"/>
    </xf>
    <xf numFmtId="43" fontId="4" fillId="0" borderId="5" xfId="0" quotePrefix="1" applyNumberFormat="1" applyFont="1" applyFill="1" applyBorder="1" applyAlignment="1" applyProtection="1">
      <alignment horizontal="center" vertical="center"/>
    </xf>
    <xf numFmtId="43" fontId="4" fillId="0" borderId="15" xfId="0" quotePrefix="1" applyNumberFormat="1" applyFont="1" applyFill="1" applyBorder="1" applyAlignment="1" applyProtection="1">
      <alignment horizontal="center" vertical="center"/>
    </xf>
    <xf numFmtId="43" fontId="4" fillId="0" borderId="21" xfId="0" quotePrefix="1" applyNumberFormat="1" applyFont="1" applyFill="1" applyBorder="1" applyAlignment="1" applyProtection="1">
      <alignment horizontal="center" vertical="center"/>
    </xf>
    <xf numFmtId="43" fontId="4" fillId="0" borderId="22" xfId="0" quotePrefix="1" applyNumberFormat="1" applyFont="1" applyFill="1" applyBorder="1" applyAlignment="1" applyProtection="1">
      <alignment horizontal="center" vertical="center"/>
    </xf>
    <xf numFmtId="43" fontId="4" fillId="0" borderId="11" xfId="0" quotePrefix="1" applyNumberFormat="1" applyFont="1" applyFill="1" applyBorder="1" applyAlignment="1" applyProtection="1">
      <alignment horizontal="center" vertical="center"/>
    </xf>
    <xf numFmtId="43" fontId="4" fillId="0" borderId="23" xfId="0" quotePrefix="1" applyNumberFormat="1" applyFont="1" applyFill="1" applyBorder="1" applyAlignment="1" applyProtection="1">
      <alignment horizontal="center" vertical="center"/>
    </xf>
    <xf numFmtId="0" fontId="7" fillId="16" borderId="13" xfId="0" applyFont="1" applyFill="1" applyBorder="1" applyAlignment="1" applyProtection="1">
      <alignment horizontal="center" vertical="center"/>
    </xf>
    <xf numFmtId="0" fontId="7" fillId="16" borderId="12" xfId="0" applyFont="1" applyFill="1" applyBorder="1" applyAlignment="1" applyProtection="1">
      <alignment horizontal="center" vertical="center"/>
    </xf>
    <xf numFmtId="0" fontId="7" fillId="16" borderId="14" xfId="0" applyFont="1" applyFill="1" applyBorder="1" applyAlignment="1" applyProtection="1">
      <alignment horizontal="center" vertical="center"/>
    </xf>
    <xf numFmtId="0" fontId="8" fillId="0" borderId="5" xfId="0" applyFont="1" applyBorder="1" applyAlignment="1" applyProtection="1">
      <alignment horizontal="left" vertical="center"/>
    </xf>
    <xf numFmtId="0" fontId="8" fillId="0" borderId="15" xfId="0" applyFont="1" applyBorder="1" applyAlignment="1" applyProtection="1">
      <alignment horizontal="left" vertical="center"/>
    </xf>
    <xf numFmtId="0" fontId="8" fillId="0" borderId="21" xfId="0" applyFont="1" applyBorder="1" applyAlignment="1" applyProtection="1">
      <alignment horizontal="left" vertical="center"/>
    </xf>
    <xf numFmtId="43" fontId="15" fillId="0" borderId="1" xfId="0" quotePrefix="1" applyNumberFormat="1" applyFont="1" applyFill="1" applyBorder="1" applyAlignment="1" applyProtection="1">
      <alignment horizontal="center" vertical="center"/>
      <protection locked="0"/>
    </xf>
    <xf numFmtId="0" fontId="16" fillId="16" borderId="40" xfId="0" quotePrefix="1" applyNumberFormat="1" applyFont="1" applyFill="1" applyBorder="1" applyAlignment="1" applyProtection="1">
      <alignment horizontal="center" vertical="center"/>
    </xf>
    <xf numFmtId="0" fontId="16" fillId="16" borderId="20" xfId="0" quotePrefix="1" applyNumberFormat="1" applyFont="1" applyFill="1" applyBorder="1" applyAlignment="1" applyProtection="1">
      <alignment horizontal="center" vertical="center"/>
    </xf>
    <xf numFmtId="0" fontId="16" fillId="16" borderId="41" xfId="0" quotePrefix="1" applyNumberFormat="1" applyFont="1" applyFill="1" applyBorder="1" applyAlignment="1" applyProtection="1">
      <alignment horizontal="center" vertical="center"/>
    </xf>
    <xf numFmtId="0" fontId="16" fillId="16" borderId="13" xfId="0" applyNumberFormat="1" applyFont="1" applyFill="1" applyBorder="1" applyAlignment="1" applyProtection="1">
      <alignment horizontal="center" vertical="center"/>
      <protection locked="0"/>
    </xf>
    <xf numFmtId="49" fontId="15" fillId="0" borderId="13" xfId="0" applyNumberFormat="1" applyFont="1" applyBorder="1" applyAlignment="1" applyProtection="1">
      <alignment horizontal="left" vertical="center"/>
    </xf>
    <xf numFmtId="49" fontId="15" fillId="0" borderId="12" xfId="0" applyNumberFormat="1" applyFont="1" applyBorder="1" applyAlignment="1" applyProtection="1">
      <alignment horizontal="left" vertical="center"/>
    </xf>
    <xf numFmtId="49" fontId="15" fillId="0" borderId="14" xfId="0" applyNumberFormat="1" applyFont="1" applyBorder="1" applyAlignment="1" applyProtection="1">
      <alignment horizontal="left" vertical="center"/>
    </xf>
    <xf numFmtId="43" fontId="15" fillId="8" borderId="1" xfId="0" quotePrefix="1" applyNumberFormat="1" applyFont="1" applyFill="1" applyBorder="1" applyAlignment="1" applyProtection="1">
      <alignment horizontal="center" vertical="center"/>
      <protection locked="0"/>
    </xf>
    <xf numFmtId="0" fontId="16" fillId="16" borderId="12" xfId="0" quotePrefix="1" applyNumberFormat="1" applyFont="1" applyFill="1" applyBorder="1" applyAlignment="1" applyProtection="1">
      <alignment horizontal="center" vertical="center"/>
    </xf>
    <xf numFmtId="0" fontId="16" fillId="16" borderId="14" xfId="0" quotePrefix="1" applyNumberFormat="1" applyFont="1" applyFill="1" applyBorder="1" applyAlignment="1" applyProtection="1">
      <alignment horizontal="center" vertical="center"/>
    </xf>
    <xf numFmtId="0" fontId="16" fillId="16" borderId="13" xfId="0" quotePrefix="1" applyNumberFormat="1" applyFont="1" applyFill="1" applyBorder="1" applyAlignment="1" applyProtection="1">
      <alignment horizontal="center" vertical="center"/>
    </xf>
    <xf numFmtId="49" fontId="15" fillId="0" borderId="13" xfId="0" applyNumberFormat="1" applyFont="1" applyBorder="1" applyAlignment="1" applyProtection="1">
      <alignment horizontal="center" vertical="center"/>
    </xf>
    <xf numFmtId="49" fontId="15" fillId="0" borderId="12" xfId="0" applyNumberFormat="1" applyFont="1" applyBorder="1" applyAlignment="1" applyProtection="1">
      <alignment horizontal="center" vertical="center"/>
    </xf>
    <xf numFmtId="49" fontId="15" fillId="0" borderId="14" xfId="0" applyNumberFormat="1" applyFont="1" applyBorder="1" applyAlignment="1" applyProtection="1">
      <alignment horizontal="center" vertical="center"/>
    </xf>
    <xf numFmtId="0" fontId="16" fillId="16" borderId="12" xfId="0" applyNumberFormat="1" applyFont="1" applyFill="1" applyBorder="1" applyAlignment="1" applyProtection="1">
      <alignment horizontal="center" vertical="center"/>
    </xf>
    <xf numFmtId="0" fontId="16" fillId="16" borderId="14" xfId="0" applyNumberFormat="1" applyFont="1" applyFill="1" applyBorder="1" applyAlignment="1" applyProtection="1">
      <alignment horizontal="center" vertical="center"/>
    </xf>
    <xf numFmtId="43" fontId="16" fillId="16" borderId="12" xfId="0" applyNumberFormat="1" applyFont="1" applyFill="1" applyBorder="1" applyAlignment="1" applyProtection="1">
      <alignment horizontal="center" vertical="center"/>
    </xf>
    <xf numFmtId="43" fontId="15" fillId="8" borderId="5" xfId="0" quotePrefix="1" applyNumberFormat="1" applyFont="1" applyFill="1" applyBorder="1" applyAlignment="1" applyProtection="1">
      <alignment horizontal="center" vertical="center"/>
      <protection locked="0"/>
    </xf>
    <xf numFmtId="43" fontId="15" fillId="8" borderId="15" xfId="0" quotePrefix="1" applyNumberFormat="1" applyFont="1" applyFill="1" applyBorder="1" applyAlignment="1" applyProtection="1">
      <alignment horizontal="center" vertical="center"/>
      <protection locked="0"/>
    </xf>
    <xf numFmtId="43" fontId="15" fillId="8" borderId="21" xfId="0" quotePrefix="1" applyNumberFormat="1" applyFont="1" applyFill="1" applyBorder="1" applyAlignment="1" applyProtection="1">
      <alignment horizontal="center" vertical="center"/>
      <protection locked="0"/>
    </xf>
    <xf numFmtId="43" fontId="15" fillId="8" borderId="7" xfId="0" quotePrefix="1" applyNumberFormat="1" applyFont="1" applyFill="1" applyBorder="1" applyAlignment="1" applyProtection="1">
      <alignment horizontal="center" vertical="center"/>
      <protection locked="0"/>
    </xf>
    <xf numFmtId="43" fontId="15" fillId="8" borderId="0" xfId="0" quotePrefix="1" applyNumberFormat="1" applyFont="1" applyFill="1" applyBorder="1" applyAlignment="1" applyProtection="1">
      <alignment horizontal="center" vertical="center"/>
      <protection locked="0"/>
    </xf>
    <xf numFmtId="43" fontId="15" fillId="8" borderId="19" xfId="0" quotePrefix="1" applyNumberFormat="1" applyFont="1" applyFill="1" applyBorder="1" applyAlignment="1" applyProtection="1">
      <alignment horizontal="center" vertical="center"/>
      <protection locked="0"/>
    </xf>
    <xf numFmtId="43" fontId="15" fillId="8" borderId="22" xfId="0" quotePrefix="1" applyNumberFormat="1" applyFont="1" applyFill="1" applyBorder="1" applyAlignment="1" applyProtection="1">
      <alignment horizontal="center" vertical="center"/>
      <protection locked="0"/>
    </xf>
    <xf numFmtId="43" fontId="15" fillId="8" borderId="11" xfId="0" quotePrefix="1" applyNumberFormat="1" applyFont="1" applyFill="1" applyBorder="1" applyAlignment="1" applyProtection="1">
      <alignment horizontal="center" vertical="center"/>
      <protection locked="0"/>
    </xf>
    <xf numFmtId="43" fontId="15" fillId="8" borderId="23" xfId="0" quotePrefix="1" applyNumberFormat="1" applyFont="1" applyFill="1" applyBorder="1" applyAlignment="1" applyProtection="1">
      <alignment horizontal="center" vertical="center"/>
      <protection locked="0"/>
    </xf>
    <xf numFmtId="49" fontId="20" fillId="0" borderId="7" xfId="0" applyNumberFormat="1" applyFont="1" applyBorder="1" applyAlignment="1" applyProtection="1">
      <alignment horizontal="left" vertical="center"/>
    </xf>
    <xf numFmtId="49" fontId="20" fillId="0" borderId="0" xfId="0" applyNumberFormat="1" applyFont="1" applyBorder="1" applyAlignment="1" applyProtection="1">
      <alignment horizontal="left" vertical="center"/>
    </xf>
    <xf numFmtId="49" fontId="20" fillId="0" borderId="19" xfId="0" applyNumberFormat="1" applyFont="1" applyBorder="1" applyAlignment="1" applyProtection="1">
      <alignment horizontal="left" vertical="center"/>
    </xf>
    <xf numFmtId="49" fontId="20" fillId="0" borderId="22" xfId="0" applyNumberFormat="1" applyFont="1" applyBorder="1" applyAlignment="1" applyProtection="1">
      <alignment horizontal="left" vertical="center"/>
    </xf>
    <xf numFmtId="49" fontId="20" fillId="0" borderId="11" xfId="0" applyNumberFormat="1" applyFont="1" applyBorder="1" applyAlignment="1" applyProtection="1">
      <alignment horizontal="left" vertical="center"/>
    </xf>
    <xf numFmtId="49" fontId="20" fillId="0" borderId="23" xfId="0" applyNumberFormat="1" applyFont="1" applyBorder="1" applyAlignment="1" applyProtection="1">
      <alignment horizontal="left" vertical="center"/>
    </xf>
    <xf numFmtId="174" fontId="15" fillId="0" borderId="1" xfId="0" quotePrefix="1" applyNumberFormat="1" applyFont="1" applyFill="1" applyBorder="1" applyAlignment="1" applyProtection="1">
      <alignment horizontal="center" vertical="center"/>
    </xf>
    <xf numFmtId="49" fontId="15" fillId="0" borderId="5" xfId="0" applyNumberFormat="1" applyFont="1" applyBorder="1" applyAlignment="1" applyProtection="1">
      <alignment horizontal="left" vertical="center"/>
    </xf>
    <xf numFmtId="49" fontId="15" fillId="0" borderId="15" xfId="0" applyNumberFormat="1" applyFont="1" applyBorder="1" applyAlignment="1" applyProtection="1">
      <alignment horizontal="left" vertical="center"/>
    </xf>
    <xf numFmtId="49" fontId="15" fillId="0" borderId="21" xfId="0" applyNumberFormat="1" applyFont="1" applyBorder="1" applyAlignment="1" applyProtection="1">
      <alignment horizontal="left" vertical="center"/>
    </xf>
    <xf numFmtId="49" fontId="15" fillId="0" borderId="7" xfId="0" applyNumberFormat="1" applyFont="1" applyBorder="1" applyAlignment="1" applyProtection="1">
      <alignment horizontal="left" vertical="center" wrapText="1"/>
    </xf>
    <xf numFmtId="49" fontId="15" fillId="0" borderId="0" xfId="0" applyNumberFormat="1" applyFont="1" applyBorder="1" applyAlignment="1" applyProtection="1">
      <alignment horizontal="left" vertical="center"/>
    </xf>
    <xf numFmtId="49" fontId="15" fillId="0" borderId="19" xfId="0" applyNumberFormat="1" applyFont="1" applyBorder="1" applyAlignment="1" applyProtection="1">
      <alignment horizontal="left" vertical="center"/>
    </xf>
    <xf numFmtId="49" fontId="20" fillId="0" borderId="22" xfId="0" applyNumberFormat="1" applyFont="1" applyBorder="1" applyAlignment="1" applyProtection="1">
      <alignment horizontal="left" vertical="top"/>
    </xf>
    <xf numFmtId="49" fontId="20" fillId="0" borderId="11" xfId="0" applyNumberFormat="1" applyFont="1" applyBorder="1" applyAlignment="1" applyProtection="1">
      <alignment horizontal="left" vertical="top"/>
    </xf>
    <xf numFmtId="49" fontId="20" fillId="0" borderId="23" xfId="0" applyNumberFormat="1" applyFont="1" applyBorder="1" applyAlignment="1" applyProtection="1">
      <alignment horizontal="left" vertical="top"/>
    </xf>
    <xf numFmtId="43" fontId="4" fillId="0" borderId="7" xfId="0" quotePrefix="1" applyNumberFormat="1" applyFont="1" applyFill="1" applyBorder="1" applyAlignment="1" applyProtection="1">
      <alignment horizontal="center" vertical="center"/>
    </xf>
    <xf numFmtId="43" fontId="4" fillId="0" borderId="0" xfId="0" quotePrefix="1" applyNumberFormat="1" applyFont="1" applyFill="1" applyBorder="1" applyAlignment="1" applyProtection="1">
      <alignment horizontal="center" vertical="center"/>
    </xf>
    <xf numFmtId="43" fontId="4" fillId="0" borderId="19" xfId="0" quotePrefix="1" applyNumberFormat="1" applyFont="1" applyFill="1" applyBorder="1" applyAlignment="1" applyProtection="1">
      <alignment horizontal="center" vertical="center"/>
    </xf>
    <xf numFmtId="0" fontId="7" fillId="4" borderId="1" xfId="0" applyFont="1" applyFill="1" applyBorder="1" applyAlignment="1" applyProtection="1">
      <alignment horizontal="left" vertical="center"/>
    </xf>
    <xf numFmtId="0" fontId="7" fillId="8" borderId="1" xfId="0" applyFont="1" applyFill="1" applyBorder="1" applyAlignment="1" applyProtection="1">
      <alignment horizontal="left" vertical="center"/>
      <protection locked="0"/>
    </xf>
    <xf numFmtId="0" fontId="15" fillId="0" borderId="5" xfId="0" applyNumberFormat="1" applyFont="1" applyBorder="1" applyAlignment="1" applyProtection="1">
      <alignment horizontal="left"/>
    </xf>
    <xf numFmtId="0" fontId="15" fillId="0" borderId="15" xfId="0" applyNumberFormat="1" applyFont="1" applyBorder="1" applyAlignment="1" applyProtection="1">
      <alignment horizontal="left"/>
    </xf>
    <xf numFmtId="0" fontId="15" fillId="0" borderId="21" xfId="0" applyNumberFormat="1" applyFont="1" applyBorder="1" applyAlignment="1" applyProtection="1">
      <alignment horizontal="left"/>
    </xf>
    <xf numFmtId="0" fontId="15" fillId="0" borderId="7" xfId="0" applyNumberFormat="1" applyFont="1" applyBorder="1" applyAlignment="1" applyProtection="1">
      <alignment horizontal="left" vertical="top"/>
    </xf>
    <xf numFmtId="0" fontId="15" fillId="0" borderId="0" xfId="0" applyNumberFormat="1" applyFont="1" applyBorder="1" applyAlignment="1" applyProtection="1">
      <alignment horizontal="left" vertical="top"/>
    </xf>
    <xf numFmtId="0" fontId="15" fillId="0" borderId="19" xfId="0" applyNumberFormat="1" applyFont="1" applyBorder="1" applyAlignment="1" applyProtection="1">
      <alignment horizontal="left" vertical="top"/>
    </xf>
    <xf numFmtId="43" fontId="15" fillId="0" borderId="1" xfId="0" quotePrefix="1" applyNumberFormat="1" applyFont="1" applyFill="1" applyBorder="1" applyAlignment="1" applyProtection="1">
      <alignment horizontal="center" vertical="center"/>
    </xf>
    <xf numFmtId="49" fontId="16" fillId="16" borderId="121" xfId="0" applyNumberFormat="1" applyFont="1" applyFill="1" applyBorder="1" applyAlignment="1" applyProtection="1">
      <alignment horizontal="center" vertical="center" wrapText="1"/>
    </xf>
    <xf numFmtId="49" fontId="16" fillId="16" borderId="1" xfId="0" applyNumberFormat="1" applyFont="1" applyFill="1" applyBorder="1" applyAlignment="1" applyProtection="1">
      <alignment horizontal="center" vertical="center" wrapText="1"/>
    </xf>
    <xf numFmtId="9" fontId="15" fillId="0" borderId="1" xfId="0" quotePrefix="1" applyNumberFormat="1" applyFont="1" applyFill="1" applyBorder="1" applyAlignment="1" applyProtection="1">
      <alignment horizontal="center" vertical="center"/>
      <protection locked="0"/>
    </xf>
    <xf numFmtId="49" fontId="15" fillId="0" borderId="22" xfId="0" applyNumberFormat="1" applyFont="1" applyBorder="1" applyAlignment="1" applyProtection="1">
      <alignment horizontal="left" vertical="center"/>
    </xf>
    <xf numFmtId="49" fontId="15" fillId="0" borderId="11" xfId="0" applyNumberFormat="1" applyFont="1" applyBorder="1" applyAlignment="1" applyProtection="1">
      <alignment horizontal="left" vertical="center"/>
    </xf>
    <xf numFmtId="49" fontId="15" fillId="0" borderId="23" xfId="0" applyNumberFormat="1" applyFont="1" applyBorder="1" applyAlignment="1" applyProtection="1">
      <alignment horizontal="left" vertical="center"/>
    </xf>
    <xf numFmtId="0" fontId="15" fillId="0" borderId="13" xfId="0" applyNumberFormat="1" applyFont="1" applyBorder="1" applyAlignment="1" applyProtection="1">
      <alignment horizontal="left" vertical="center"/>
    </xf>
    <xf numFmtId="0" fontId="15" fillId="0" borderId="12" xfId="0" applyNumberFormat="1" applyFont="1" applyBorder="1" applyAlignment="1" applyProtection="1">
      <alignment horizontal="left" vertical="center"/>
    </xf>
    <xf numFmtId="0" fontId="15" fillId="0" borderId="14" xfId="0" applyNumberFormat="1" applyFont="1" applyBorder="1" applyAlignment="1" applyProtection="1">
      <alignment horizontal="left" vertical="center"/>
    </xf>
    <xf numFmtId="43" fontId="15" fillId="0" borderId="13" xfId="0" quotePrefix="1" applyNumberFormat="1" applyFont="1" applyFill="1" applyBorder="1" applyAlignment="1" applyProtection="1">
      <alignment horizontal="center" vertical="center"/>
    </xf>
    <xf numFmtId="43" fontId="15" fillId="0" borderId="12" xfId="0" quotePrefix="1" applyNumberFormat="1" applyFont="1" applyFill="1" applyBorder="1" applyAlignment="1" applyProtection="1">
      <alignment horizontal="center" vertical="center"/>
    </xf>
    <xf numFmtId="43" fontId="15" fillId="0" borderId="14" xfId="0" quotePrefix="1" applyNumberFormat="1" applyFont="1" applyFill="1" applyBorder="1" applyAlignment="1" applyProtection="1">
      <alignment horizontal="center" vertical="center"/>
    </xf>
    <xf numFmtId="43" fontId="15" fillId="0" borderId="5" xfId="0" quotePrefix="1" applyNumberFormat="1" applyFont="1" applyFill="1" applyBorder="1" applyAlignment="1" applyProtection="1">
      <alignment horizontal="center" vertical="center"/>
      <protection locked="0"/>
    </xf>
    <xf numFmtId="43" fontId="15" fillId="0" borderId="15" xfId="0" quotePrefix="1" applyNumberFormat="1" applyFont="1" applyFill="1" applyBorder="1" applyAlignment="1" applyProtection="1">
      <alignment horizontal="center" vertical="center"/>
      <protection locked="0"/>
    </xf>
    <xf numFmtId="43" fontId="15" fillId="0" borderId="21" xfId="0" quotePrefix="1" applyNumberFormat="1" applyFont="1" applyFill="1" applyBorder="1" applyAlignment="1" applyProtection="1">
      <alignment horizontal="center" vertical="center"/>
      <protection locked="0"/>
    </xf>
    <xf numFmtId="43" fontId="15" fillId="0" borderId="9" xfId="0" quotePrefix="1" applyNumberFormat="1" applyFont="1" applyFill="1" applyBorder="1" applyAlignment="1" applyProtection="1">
      <alignment horizontal="center" vertical="center"/>
      <protection locked="0"/>
    </xf>
    <xf numFmtId="43" fontId="15" fillId="0" borderId="18" xfId="0" quotePrefix="1" applyNumberFormat="1" applyFont="1" applyFill="1" applyBorder="1" applyAlignment="1" applyProtection="1">
      <alignment horizontal="center" vertical="center"/>
      <protection locked="0"/>
    </xf>
    <xf numFmtId="43" fontId="15" fillId="0" borderId="134" xfId="0" quotePrefix="1" applyNumberFormat="1" applyFont="1" applyFill="1" applyBorder="1" applyAlignment="1" applyProtection="1">
      <alignment horizontal="center" vertical="center"/>
      <protection locked="0"/>
    </xf>
    <xf numFmtId="49" fontId="8" fillId="0" borderId="22" xfId="0" applyNumberFormat="1" applyFont="1" applyBorder="1" applyAlignment="1" applyProtection="1">
      <alignment horizontal="left" vertical="top"/>
    </xf>
    <xf numFmtId="49" fontId="8" fillId="0" borderId="11" xfId="0" applyNumberFormat="1" applyFont="1" applyBorder="1" applyAlignment="1" applyProtection="1">
      <alignment horizontal="left" vertical="top"/>
    </xf>
    <xf numFmtId="49" fontId="8" fillId="0" borderId="23" xfId="0" applyNumberFormat="1" applyFont="1" applyBorder="1" applyAlignment="1" applyProtection="1">
      <alignment horizontal="left" vertical="top"/>
    </xf>
    <xf numFmtId="49" fontId="15" fillId="0" borderId="0" xfId="0" applyNumberFormat="1" applyFont="1" applyFill="1" applyBorder="1" applyAlignment="1" applyProtection="1">
      <alignment horizontal="left" vertical="center" indent="1"/>
    </xf>
    <xf numFmtId="43" fontId="7" fillId="16" borderId="13" xfId="0" applyNumberFormat="1" applyFont="1" applyFill="1" applyBorder="1" applyAlignment="1" applyProtection="1">
      <alignment horizontal="center" vertical="center"/>
    </xf>
    <xf numFmtId="0" fontId="4" fillId="8" borderId="1" xfId="0" applyFont="1" applyFill="1" applyBorder="1" applyAlignment="1" applyProtection="1">
      <alignment horizontal="left" vertical="center" indent="1"/>
      <protection locked="0"/>
    </xf>
    <xf numFmtId="49" fontId="15" fillId="0" borderId="15" xfId="0" applyNumberFormat="1" applyFont="1" applyFill="1" applyBorder="1" applyAlignment="1" applyProtection="1">
      <alignment horizontal="left" vertical="center" indent="1"/>
    </xf>
    <xf numFmtId="49" fontId="35" fillId="16" borderId="1" xfId="0" applyNumberFormat="1" applyFont="1" applyFill="1" applyBorder="1" applyAlignment="1" applyProtection="1">
      <alignment horizontal="center" vertical="center"/>
    </xf>
    <xf numFmtId="0" fontId="4" fillId="0" borderId="12" xfId="0" applyFont="1" applyFill="1" applyBorder="1" applyAlignment="1" applyProtection="1">
      <alignment horizontal="center" vertical="center"/>
      <protection locked="0"/>
    </xf>
    <xf numFmtId="0" fontId="4" fillId="0" borderId="14" xfId="0" applyFont="1" applyFill="1" applyBorder="1" applyAlignment="1" applyProtection="1">
      <alignment horizontal="center" vertical="center"/>
      <protection locked="0"/>
    </xf>
    <xf numFmtId="0" fontId="58" fillId="12" borderId="13" xfId="0" applyFont="1" applyFill="1" applyBorder="1" applyAlignment="1" applyProtection="1">
      <alignment horizontal="center"/>
    </xf>
    <xf numFmtId="0" fontId="58" fillId="12" borderId="12" xfId="0" applyFont="1" applyFill="1" applyBorder="1" applyAlignment="1" applyProtection="1">
      <alignment horizontal="center"/>
    </xf>
    <xf numFmtId="0" fontId="58" fillId="12" borderId="14" xfId="0" applyFont="1" applyFill="1" applyBorder="1" applyAlignment="1" applyProtection="1">
      <alignment horizontal="center"/>
    </xf>
    <xf numFmtId="49" fontId="57" fillId="0" borderId="0" xfId="0" applyNumberFormat="1" applyFont="1" applyFill="1" applyBorder="1" applyAlignment="1" applyProtection="1">
      <alignment horizontal="center" vertical="center"/>
    </xf>
    <xf numFmtId="0" fontId="4" fillId="0" borderId="0" xfId="0" applyNumberFormat="1" applyFont="1" applyFill="1" applyBorder="1" applyAlignment="1" applyProtection="1">
      <alignment horizontal="left" vertical="top" wrapText="1"/>
    </xf>
    <xf numFmtId="0" fontId="4" fillId="8" borderId="52" xfId="0" applyFont="1" applyFill="1" applyBorder="1" applyAlignment="1" applyProtection="1">
      <alignment horizontal="left" vertical="top" wrapText="1"/>
    </xf>
    <xf numFmtId="0" fontId="4" fillId="8" borderId="53" xfId="0" applyFont="1" applyFill="1" applyBorder="1" applyAlignment="1" applyProtection="1">
      <alignment horizontal="left" vertical="top" wrapText="1"/>
    </xf>
    <xf numFmtId="0" fontId="4" fillId="8" borderId="54" xfId="0" applyFont="1" applyFill="1" applyBorder="1" applyAlignment="1" applyProtection="1">
      <alignment horizontal="left" vertical="top" wrapText="1"/>
    </xf>
    <xf numFmtId="43" fontId="4" fillId="0" borderId="1" xfId="0" quotePrefix="1" applyNumberFormat="1" applyFont="1" applyFill="1" applyBorder="1" applyAlignment="1" applyProtection="1">
      <alignment horizontal="center" vertical="center"/>
    </xf>
    <xf numFmtId="43" fontId="4" fillId="0" borderId="12" xfId="0" quotePrefix="1" applyNumberFormat="1" applyFont="1" applyFill="1" applyBorder="1" applyAlignment="1" applyProtection="1">
      <alignment horizontal="center" vertical="center"/>
    </xf>
    <xf numFmtId="43" fontId="4" fillId="0" borderId="14" xfId="0" quotePrefix="1" applyNumberFormat="1" applyFont="1" applyFill="1" applyBorder="1" applyAlignment="1" applyProtection="1">
      <alignment horizontal="center" vertical="center"/>
    </xf>
    <xf numFmtId="0" fontId="19" fillId="0" borderId="42" xfId="0" applyFont="1" applyFill="1" applyBorder="1" applyAlignment="1" applyProtection="1">
      <alignment vertical="center"/>
    </xf>
    <xf numFmtId="0" fontId="19" fillId="0" borderId="43" xfId="0" applyFont="1" applyFill="1" applyBorder="1" applyAlignment="1" applyProtection="1">
      <alignment vertical="center"/>
    </xf>
    <xf numFmtId="0" fontId="19" fillId="0" borderId="44" xfId="0" applyFont="1" applyFill="1" applyBorder="1" applyAlignment="1" applyProtection="1">
      <alignment vertical="center"/>
    </xf>
    <xf numFmtId="49" fontId="7" fillId="0" borderId="13" xfId="0" applyNumberFormat="1" applyFont="1" applyFill="1" applyBorder="1" applyAlignment="1" applyProtection="1">
      <alignment horizontal="left" vertical="center" wrapText="1"/>
    </xf>
    <xf numFmtId="49" fontId="7" fillId="0" borderId="12" xfId="0" applyNumberFormat="1" applyFont="1" applyFill="1" applyBorder="1" applyAlignment="1" applyProtection="1">
      <alignment horizontal="left" vertical="center" wrapText="1"/>
    </xf>
    <xf numFmtId="49" fontId="7" fillId="0" borderId="14" xfId="0" applyNumberFormat="1" applyFont="1" applyFill="1" applyBorder="1" applyAlignment="1" applyProtection="1">
      <alignment horizontal="left" vertical="center" wrapText="1"/>
    </xf>
    <xf numFmtId="173" fontId="7" fillId="0" borderId="1" xfId="0" quotePrefix="1" applyNumberFormat="1" applyFont="1" applyFill="1" applyBorder="1" applyAlignment="1" applyProtection="1">
      <alignment horizontal="center" vertical="center"/>
    </xf>
    <xf numFmtId="0" fontId="8" fillId="0" borderId="1" xfId="0" applyFont="1" applyBorder="1" applyAlignment="1" applyProtection="1">
      <alignment horizontal="left" vertical="top"/>
    </xf>
    <xf numFmtId="0" fontId="8" fillId="0" borderId="7" xfId="0" applyFont="1" applyBorder="1" applyAlignment="1" applyProtection="1">
      <alignment horizontal="left"/>
    </xf>
    <xf numFmtId="0" fontId="8" fillId="0" borderId="0" xfId="0" applyFont="1" applyBorder="1" applyAlignment="1" applyProtection="1">
      <alignment horizontal="left"/>
    </xf>
    <xf numFmtId="0" fontId="8" fillId="0" borderId="19" xfId="0" applyFont="1" applyBorder="1" applyAlignment="1" applyProtection="1">
      <alignment horizontal="left"/>
    </xf>
    <xf numFmtId="0" fontId="8" fillId="0" borderId="22" xfId="0" applyFont="1" applyBorder="1" applyAlignment="1" applyProtection="1">
      <alignment horizontal="left"/>
    </xf>
    <xf numFmtId="0" fontId="8" fillId="0" borderId="11" xfId="0" applyFont="1" applyBorder="1" applyAlignment="1" applyProtection="1">
      <alignment horizontal="left"/>
    </xf>
    <xf numFmtId="0" fontId="8" fillId="0" borderId="23" xfId="0" applyFont="1" applyBorder="1" applyAlignment="1" applyProtection="1">
      <alignment horizontal="left"/>
    </xf>
    <xf numFmtId="49" fontId="4" fillId="0" borderId="11" xfId="0" applyNumberFormat="1" applyFont="1" applyFill="1" applyBorder="1" applyAlignment="1" applyProtection="1">
      <alignment horizontal="left" vertical="center"/>
    </xf>
    <xf numFmtId="49" fontId="4" fillId="0" borderId="12" xfId="0" applyNumberFormat="1" applyFont="1" applyFill="1" applyBorder="1" applyAlignment="1" applyProtection="1">
      <alignment horizontal="center" vertical="center"/>
    </xf>
    <xf numFmtId="49" fontId="4" fillId="8" borderId="1" xfId="0" applyNumberFormat="1" applyFont="1" applyFill="1" applyBorder="1" applyAlignment="1" applyProtection="1">
      <alignment horizontal="left" vertical="center"/>
      <protection locked="0"/>
    </xf>
    <xf numFmtId="173" fontId="4" fillId="0" borderId="1" xfId="0" quotePrefix="1" applyNumberFormat="1" applyFont="1" applyFill="1" applyBorder="1" applyAlignment="1" applyProtection="1">
      <alignment horizontal="center" vertical="center"/>
    </xf>
    <xf numFmtId="173" fontId="4" fillId="8" borderId="1" xfId="0" quotePrefix="1" applyNumberFormat="1" applyFont="1" applyFill="1" applyBorder="1" applyAlignment="1" applyProtection="1">
      <alignment horizontal="center" vertical="center"/>
      <protection locked="0"/>
    </xf>
    <xf numFmtId="173" fontId="4" fillId="0" borderId="13" xfId="0" quotePrefix="1" applyNumberFormat="1" applyFont="1" applyFill="1" applyBorder="1" applyAlignment="1" applyProtection="1">
      <alignment horizontal="center" vertical="center"/>
    </xf>
    <xf numFmtId="173" fontId="4" fillId="0" borderId="12" xfId="0" quotePrefix="1" applyNumberFormat="1" applyFont="1" applyFill="1" applyBorder="1" applyAlignment="1" applyProtection="1">
      <alignment horizontal="center" vertical="center"/>
    </xf>
    <xf numFmtId="173" fontId="4" fillId="0" borderId="14" xfId="0" quotePrefix="1" applyNumberFormat="1" applyFont="1" applyFill="1" applyBorder="1" applyAlignment="1" applyProtection="1">
      <alignment horizontal="center" vertical="center"/>
    </xf>
    <xf numFmtId="49" fontId="7" fillId="0" borderId="13" xfId="0" applyNumberFormat="1" applyFont="1" applyBorder="1" applyAlignment="1" applyProtection="1">
      <alignment horizontal="left" vertical="center"/>
    </xf>
    <xf numFmtId="49" fontId="4" fillId="0" borderId="22" xfId="0" applyNumberFormat="1" applyFont="1" applyBorder="1" applyAlignment="1" applyProtection="1">
      <alignment horizontal="left" vertical="center"/>
    </xf>
    <xf numFmtId="49" fontId="4" fillId="0" borderId="11" xfId="0" applyNumberFormat="1" applyFont="1" applyBorder="1" applyAlignment="1" applyProtection="1">
      <alignment horizontal="left" vertical="center"/>
    </xf>
    <xf numFmtId="49" fontId="7" fillId="16" borderId="22" xfId="0" applyNumberFormat="1" applyFont="1" applyFill="1" applyBorder="1" applyAlignment="1" applyProtection="1">
      <alignment horizontal="center" vertical="top"/>
    </xf>
    <xf numFmtId="49" fontId="7" fillId="16" borderId="11" xfId="0" applyNumberFormat="1" applyFont="1" applyFill="1" applyBorder="1" applyAlignment="1" applyProtection="1">
      <alignment horizontal="center" vertical="top"/>
    </xf>
    <xf numFmtId="49" fontId="7" fillId="16" borderId="23" xfId="0" applyNumberFormat="1" applyFont="1" applyFill="1" applyBorder="1" applyAlignment="1" applyProtection="1">
      <alignment horizontal="center" vertical="top"/>
    </xf>
    <xf numFmtId="49" fontId="7" fillId="16" borderId="5" xfId="0" applyNumberFormat="1" applyFont="1" applyFill="1" applyBorder="1" applyAlignment="1" applyProtection="1">
      <alignment horizontal="center"/>
    </xf>
    <xf numFmtId="49" fontId="7" fillId="16" borderId="15" xfId="0" applyNumberFormat="1" applyFont="1" applyFill="1" applyBorder="1" applyAlignment="1" applyProtection="1">
      <alignment horizontal="center"/>
    </xf>
    <xf numFmtId="49" fontId="7" fillId="16" borderId="21" xfId="0" applyNumberFormat="1" applyFont="1" applyFill="1" applyBorder="1" applyAlignment="1" applyProtection="1">
      <alignment horizontal="center"/>
    </xf>
    <xf numFmtId="49" fontId="16" fillId="16" borderId="1" xfId="0" applyNumberFormat="1" applyFont="1" applyFill="1" applyBorder="1" applyAlignment="1" applyProtection="1">
      <alignment horizontal="center" vertical="center"/>
    </xf>
    <xf numFmtId="0" fontId="4" fillId="0" borderId="12" xfId="0" applyFont="1" applyBorder="1" applyAlignment="1" applyProtection="1">
      <alignment horizontal="center"/>
    </xf>
    <xf numFmtId="0" fontId="4" fillId="0" borderId="14" xfId="0" applyFont="1" applyBorder="1" applyAlignment="1" applyProtection="1">
      <alignment horizontal="left"/>
    </xf>
    <xf numFmtId="0" fontId="4" fillId="0" borderId="1" xfId="0" applyFont="1" applyBorder="1" applyAlignment="1" applyProtection="1">
      <alignment horizontal="left"/>
    </xf>
    <xf numFmtId="4" fontId="4" fillId="0" borderId="1" xfId="0" quotePrefix="1" applyNumberFormat="1" applyFont="1" applyFill="1" applyBorder="1" applyAlignment="1" applyProtection="1">
      <alignment horizontal="center"/>
    </xf>
    <xf numFmtId="49" fontId="4" fillId="0" borderId="13" xfId="0" applyNumberFormat="1" applyFont="1" applyBorder="1" applyAlignment="1" applyProtection="1">
      <alignment horizontal="left" indent="1"/>
    </xf>
    <xf numFmtId="49" fontId="4" fillId="0" borderId="12" xfId="0" applyNumberFormat="1" applyFont="1" applyBorder="1" applyAlignment="1" applyProtection="1">
      <alignment horizontal="left" indent="1"/>
    </xf>
    <xf numFmtId="49" fontId="20" fillId="0" borderId="12" xfId="0" applyNumberFormat="1" applyFont="1" applyBorder="1" applyAlignment="1" applyProtection="1">
      <alignment horizontal="center"/>
    </xf>
    <xf numFmtId="49" fontId="20" fillId="0" borderId="14" xfId="0" applyNumberFormat="1" applyFont="1" applyBorder="1" applyAlignment="1" applyProtection="1">
      <alignment horizontal="center"/>
    </xf>
    <xf numFmtId="0" fontId="35" fillId="0" borderId="22" xfId="0" applyFont="1" applyFill="1" applyBorder="1" applyAlignment="1" applyProtection="1">
      <alignment horizontal="left"/>
    </xf>
    <xf numFmtId="0" fontId="35" fillId="0" borderId="11" xfId="0" applyFont="1" applyFill="1" applyBorder="1" applyAlignment="1" applyProtection="1">
      <alignment horizontal="left"/>
    </xf>
    <xf numFmtId="0" fontId="35" fillId="0" borderId="23" xfId="0" applyFont="1" applyFill="1" applyBorder="1" applyAlignment="1" applyProtection="1">
      <alignment horizontal="left"/>
    </xf>
    <xf numFmtId="0" fontId="7" fillId="8" borderId="22" xfId="0" applyNumberFormat="1" applyFont="1" applyFill="1" applyBorder="1" applyAlignment="1" applyProtection="1">
      <alignment horizontal="center" vertical="center"/>
      <protection locked="0"/>
    </xf>
    <xf numFmtId="0" fontId="7" fillId="8" borderId="11" xfId="0" applyNumberFormat="1" applyFont="1" applyFill="1" applyBorder="1" applyAlignment="1" applyProtection="1">
      <alignment horizontal="center" vertical="center"/>
      <protection locked="0"/>
    </xf>
    <xf numFmtId="0" fontId="7" fillId="8" borderId="23" xfId="0" applyNumberFormat="1" applyFont="1" applyFill="1" applyBorder="1" applyAlignment="1" applyProtection="1">
      <alignment horizontal="center" vertical="center"/>
      <protection locked="0"/>
    </xf>
    <xf numFmtId="42" fontId="0" fillId="0" borderId="13" xfId="1" applyNumberFormat="1" applyFont="1" applyBorder="1" applyAlignment="1" applyProtection="1">
      <alignment horizontal="center"/>
      <protection locked="0"/>
    </xf>
    <xf numFmtId="42" fontId="0" fillId="0" borderId="12" xfId="1" applyNumberFormat="1" applyFont="1" applyBorder="1" applyAlignment="1" applyProtection="1">
      <alignment horizontal="center"/>
      <protection locked="0"/>
    </xf>
    <xf numFmtId="42" fontId="0" fillId="0" borderId="14" xfId="1" applyNumberFormat="1" applyFont="1" applyBorder="1" applyAlignment="1" applyProtection="1">
      <alignment horizontal="center"/>
      <protection locked="0"/>
    </xf>
    <xf numFmtId="42" fontId="7" fillId="0" borderId="25" xfId="1" applyNumberFormat="1" applyFont="1" applyFill="1" applyBorder="1" applyAlignment="1" applyProtection="1">
      <alignment horizontal="center"/>
    </xf>
    <xf numFmtId="42" fontId="7" fillId="0" borderId="26" xfId="1" applyNumberFormat="1" applyFont="1" applyFill="1" applyBorder="1" applyAlignment="1" applyProtection="1">
      <alignment horizontal="center"/>
    </xf>
    <xf numFmtId="42" fontId="7" fillId="0" borderId="35" xfId="1" applyNumberFormat="1" applyFont="1" applyFill="1" applyBorder="1" applyAlignment="1" applyProtection="1">
      <alignment horizontal="center"/>
    </xf>
    <xf numFmtId="0" fontId="13" fillId="16" borderId="13" xfId="0" applyFont="1" applyFill="1" applyBorder="1" applyAlignment="1" applyProtection="1">
      <alignment horizontal="center" vertical="center"/>
    </xf>
    <xf numFmtId="0" fontId="13" fillId="16" borderId="12" xfId="0" applyFont="1" applyFill="1" applyBorder="1" applyAlignment="1" applyProtection="1">
      <alignment horizontal="center" vertical="center"/>
    </xf>
    <xf numFmtId="0" fontId="13" fillId="16" borderId="14" xfId="0" applyFont="1" applyFill="1" applyBorder="1" applyAlignment="1" applyProtection="1">
      <alignment horizontal="center" vertical="center"/>
    </xf>
    <xf numFmtId="0" fontId="13" fillId="8" borderId="13" xfId="0" applyFont="1" applyFill="1" applyBorder="1" applyAlignment="1" applyProtection="1">
      <alignment horizontal="left" vertical="center" indent="1"/>
      <protection locked="0"/>
    </xf>
    <xf numFmtId="0" fontId="13" fillId="8" borderId="12" xfId="0" applyFont="1" applyFill="1" applyBorder="1" applyAlignment="1" applyProtection="1">
      <alignment horizontal="left" vertical="center" indent="1"/>
      <protection locked="0"/>
    </xf>
    <xf numFmtId="0" fontId="13" fillId="8" borderId="14" xfId="0" applyFont="1" applyFill="1" applyBorder="1" applyAlignment="1" applyProtection="1">
      <alignment horizontal="left" vertical="center" indent="1"/>
      <protection locked="0"/>
    </xf>
    <xf numFmtId="0" fontId="35" fillId="0" borderId="13" xfId="0" applyFont="1" applyFill="1" applyBorder="1" applyAlignment="1" applyProtection="1">
      <alignment horizontal="left"/>
    </xf>
    <xf numFmtId="0" fontId="35" fillId="0" borderId="12" xfId="0" applyFont="1" applyFill="1" applyBorder="1" applyAlignment="1" applyProtection="1">
      <alignment horizontal="left"/>
    </xf>
    <xf numFmtId="0" fontId="35" fillId="0" borderId="14" xfId="0" applyFont="1" applyFill="1" applyBorder="1" applyAlignment="1" applyProtection="1">
      <alignment horizontal="left"/>
    </xf>
    <xf numFmtId="0" fontId="7" fillId="8" borderId="13" xfId="0" applyNumberFormat="1" applyFont="1" applyFill="1" applyBorder="1" applyAlignment="1" applyProtection="1">
      <alignment horizontal="center" vertical="center"/>
      <protection locked="0"/>
    </xf>
    <xf numFmtId="0" fontId="7" fillId="8" borderId="12" xfId="0" applyNumberFormat="1" applyFont="1" applyFill="1" applyBorder="1" applyAlignment="1" applyProtection="1">
      <alignment horizontal="center" vertical="center"/>
      <protection locked="0"/>
    </xf>
    <xf numFmtId="0" fontId="7" fillId="8" borderId="14" xfId="0" applyNumberFormat="1" applyFont="1" applyFill="1" applyBorder="1" applyAlignment="1" applyProtection="1">
      <alignment horizontal="center" vertical="center"/>
      <protection locked="0"/>
    </xf>
    <xf numFmtId="0" fontId="4" fillId="0" borderId="36" xfId="0" applyFont="1" applyBorder="1" applyAlignment="1" applyProtection="1">
      <alignment horizontal="left"/>
    </xf>
    <xf numFmtId="165" fontId="4" fillId="0" borderId="33" xfId="0" quotePrefix="1" applyNumberFormat="1" applyFont="1" applyFill="1" applyBorder="1" applyAlignment="1" applyProtection="1">
      <alignment horizontal="center"/>
    </xf>
    <xf numFmtId="165" fontId="4" fillId="0" borderId="34" xfId="0" quotePrefix="1" applyNumberFormat="1" applyFont="1" applyFill="1" applyBorder="1" applyAlignment="1" applyProtection="1">
      <alignment horizontal="center"/>
    </xf>
    <xf numFmtId="165" fontId="4" fillId="0" borderId="36" xfId="0" quotePrefix="1" applyNumberFormat="1" applyFont="1" applyFill="1" applyBorder="1" applyAlignment="1" applyProtection="1">
      <alignment horizontal="center"/>
    </xf>
    <xf numFmtId="0" fontId="4" fillId="0" borderId="35" xfId="0" applyFont="1" applyBorder="1" applyAlignment="1" applyProtection="1">
      <alignment horizontal="left"/>
    </xf>
    <xf numFmtId="4" fontId="7" fillId="0" borderId="25" xfId="0" quotePrefix="1" applyNumberFormat="1" applyFont="1" applyFill="1" applyBorder="1" applyAlignment="1" applyProtection="1">
      <alignment horizontal="center"/>
    </xf>
    <xf numFmtId="4" fontId="7" fillId="0" borderId="26" xfId="0" quotePrefix="1" applyNumberFormat="1" applyFont="1" applyFill="1" applyBorder="1" applyAlignment="1" applyProtection="1">
      <alignment horizontal="center"/>
    </xf>
    <xf numFmtId="4" fontId="7" fillId="0" borderId="35" xfId="0" quotePrefix="1" applyNumberFormat="1" applyFont="1" applyFill="1" applyBorder="1" applyAlignment="1" applyProtection="1">
      <alignment horizontal="center"/>
    </xf>
    <xf numFmtId="42" fontId="0" fillId="0" borderId="5" xfId="1" applyNumberFormat="1" applyFont="1" applyBorder="1" applyAlignment="1" applyProtection="1">
      <alignment horizontal="center"/>
      <protection locked="0"/>
    </xf>
    <xf numFmtId="42" fontId="0" fillId="0" borderId="21" xfId="1" applyNumberFormat="1" applyFont="1" applyBorder="1" applyAlignment="1" applyProtection="1">
      <alignment horizontal="center"/>
      <protection locked="0"/>
    </xf>
    <xf numFmtId="42" fontId="0" fillId="0" borderId="13" xfId="1" applyNumberFormat="1" applyFont="1" applyBorder="1" applyAlignment="1" applyProtection="1">
      <alignment horizontal="center"/>
    </xf>
    <xf numFmtId="42" fontId="0" fillId="0" borderId="12" xfId="1" applyNumberFormat="1" applyFont="1" applyBorder="1" applyAlignment="1" applyProtection="1">
      <alignment horizontal="center"/>
    </xf>
    <xf numFmtId="42" fontId="0" fillId="0" borderId="14" xfId="1" applyNumberFormat="1" applyFont="1" applyBorder="1" applyAlignment="1" applyProtection="1">
      <alignment horizontal="center"/>
    </xf>
    <xf numFmtId="0" fontId="7" fillId="0" borderId="25" xfId="0" applyNumberFormat="1" applyFont="1" applyFill="1" applyBorder="1" applyAlignment="1" applyProtection="1">
      <alignment horizontal="left"/>
    </xf>
    <xf numFmtId="0" fontId="7" fillId="0" borderId="26" xfId="0" applyNumberFormat="1" applyFont="1" applyFill="1" applyBorder="1" applyAlignment="1" applyProtection="1">
      <alignment horizontal="left"/>
    </xf>
    <xf numFmtId="0" fontId="7" fillId="0" borderId="35" xfId="0" applyNumberFormat="1" applyFont="1" applyFill="1" applyBorder="1" applyAlignment="1" applyProtection="1">
      <alignment horizontal="left"/>
    </xf>
    <xf numFmtId="49" fontId="4" fillId="0" borderId="5" xfId="0" applyNumberFormat="1" applyFont="1" applyBorder="1" applyAlignment="1" applyProtection="1">
      <alignment horizontal="left" indent="1"/>
    </xf>
    <xf numFmtId="49" fontId="4" fillId="0" borderId="15" xfId="0" applyNumberFormat="1" applyFont="1" applyBorder="1" applyAlignment="1" applyProtection="1">
      <alignment horizontal="left" indent="1"/>
    </xf>
    <xf numFmtId="49" fontId="20" fillId="0" borderId="15" xfId="0" applyNumberFormat="1" applyFont="1" applyBorder="1" applyAlignment="1" applyProtection="1">
      <alignment horizontal="center"/>
    </xf>
    <xf numFmtId="49" fontId="20" fillId="0" borderId="21" xfId="0" applyNumberFormat="1" applyFont="1" applyBorder="1" applyAlignment="1" applyProtection="1">
      <alignment horizontal="center"/>
    </xf>
    <xf numFmtId="49" fontId="4" fillId="0" borderId="13" xfId="0" applyNumberFormat="1" applyFont="1" applyBorder="1" applyAlignment="1" applyProtection="1">
      <alignment horizontal="left"/>
    </xf>
    <xf numFmtId="49" fontId="4" fillId="0" borderId="12" xfId="0" applyNumberFormat="1" applyFont="1" applyBorder="1" applyAlignment="1" applyProtection="1">
      <alignment horizontal="left"/>
    </xf>
    <xf numFmtId="49" fontId="4" fillId="0" borderId="14" xfId="0" applyNumberFormat="1" applyFont="1" applyBorder="1" applyAlignment="1" applyProtection="1">
      <alignment horizontal="left"/>
    </xf>
    <xf numFmtId="9" fontId="0" fillId="8" borderId="5" xfId="3" applyNumberFormat="1" applyFont="1" applyFill="1" applyBorder="1" applyAlignment="1" applyProtection="1">
      <alignment horizontal="center"/>
      <protection locked="0"/>
    </xf>
    <xf numFmtId="9" fontId="0" fillId="8" borderId="15" xfId="3" applyNumberFormat="1" applyFont="1" applyFill="1" applyBorder="1" applyAlignment="1" applyProtection="1">
      <alignment horizontal="center"/>
      <protection locked="0"/>
    </xf>
    <xf numFmtId="9" fontId="0" fillId="8" borderId="21" xfId="3" applyNumberFormat="1" applyFont="1" applyFill="1" applyBorder="1" applyAlignment="1" applyProtection="1">
      <alignment horizontal="center"/>
      <protection locked="0"/>
    </xf>
    <xf numFmtId="0" fontId="4" fillId="0" borderId="27" xfId="0" applyNumberFormat="1" applyFont="1" applyBorder="1" applyAlignment="1" applyProtection="1">
      <alignment horizontal="left"/>
    </xf>
    <xf numFmtId="0" fontId="4" fillId="0" borderId="28" xfId="0" applyNumberFormat="1" applyFont="1" applyBorder="1" applyAlignment="1" applyProtection="1">
      <alignment horizontal="left"/>
    </xf>
    <xf numFmtId="0" fontId="4" fillId="0" borderId="29" xfId="0" applyNumberFormat="1" applyFont="1" applyBorder="1" applyAlignment="1" applyProtection="1">
      <alignment horizontal="left"/>
    </xf>
    <xf numFmtId="42" fontId="0" fillId="0" borderId="27" xfId="1" applyNumberFormat="1" applyFont="1" applyBorder="1" applyAlignment="1" applyProtection="1">
      <alignment horizontal="center"/>
    </xf>
    <xf numFmtId="42" fontId="0" fillId="0" borderId="28" xfId="1" applyNumberFormat="1" applyFont="1" applyBorder="1" applyAlignment="1" applyProtection="1">
      <alignment horizontal="center"/>
    </xf>
    <xf numFmtId="42" fontId="0" fillId="0" borderId="29" xfId="1" applyNumberFormat="1" applyFont="1" applyBorder="1" applyAlignment="1" applyProtection="1">
      <alignment horizontal="center"/>
    </xf>
    <xf numFmtId="0" fontId="4" fillId="0" borderId="57" xfId="0" applyNumberFormat="1" applyFont="1" applyFill="1" applyBorder="1" applyAlignment="1" applyProtection="1">
      <alignment horizontal="left"/>
    </xf>
    <xf numFmtId="0" fontId="4" fillId="0" borderId="58" xfId="0" applyNumberFormat="1" applyFont="1" applyFill="1" applyBorder="1" applyAlignment="1" applyProtection="1">
      <alignment horizontal="left"/>
    </xf>
    <xf numFmtId="0" fontId="4" fillId="0" borderId="59" xfId="0" applyNumberFormat="1" applyFont="1" applyFill="1" applyBorder="1" applyAlignment="1" applyProtection="1">
      <alignment horizontal="left"/>
    </xf>
    <xf numFmtId="42" fontId="7" fillId="0" borderId="57" xfId="1" applyNumberFormat="1" applyFont="1" applyFill="1" applyBorder="1" applyAlignment="1" applyProtection="1">
      <alignment horizontal="center"/>
    </xf>
    <xf numFmtId="42" fontId="7" fillId="0" borderId="58" xfId="1" applyNumberFormat="1" applyFont="1" applyFill="1" applyBorder="1" applyAlignment="1" applyProtection="1">
      <alignment horizontal="center"/>
    </xf>
    <xf numFmtId="42" fontId="7" fillId="0" borderId="59" xfId="1" applyNumberFormat="1" applyFont="1" applyFill="1" applyBorder="1" applyAlignment="1" applyProtection="1">
      <alignment horizontal="center"/>
    </xf>
    <xf numFmtId="0" fontId="7" fillId="0" borderId="11" xfId="2" applyFont="1" applyBorder="1"/>
    <xf numFmtId="0" fontId="38" fillId="7" borderId="1" xfId="2" applyFont="1" applyFill="1" applyBorder="1" applyAlignment="1">
      <alignment horizontal="center" vertical="center"/>
    </xf>
    <xf numFmtId="0" fontId="0" fillId="0" borderId="13" xfId="0" applyBorder="1"/>
    <xf numFmtId="0" fontId="0" fillId="0" borderId="12" xfId="0" applyBorder="1"/>
    <xf numFmtId="0" fontId="0" fillId="0" borderId="14" xfId="0" applyBorder="1"/>
    <xf numFmtId="0" fontId="7" fillId="13" borderId="13" xfId="0" applyFont="1" applyFill="1" applyBorder="1" applyAlignment="1">
      <alignment horizontal="center"/>
    </xf>
    <xf numFmtId="0" fontId="7" fillId="13" borderId="12" xfId="0" applyFont="1" applyFill="1" applyBorder="1" applyAlignment="1">
      <alignment horizontal="center"/>
    </xf>
    <xf numFmtId="0" fontId="7" fillId="13" borderId="14" xfId="0" applyFont="1" applyFill="1" applyBorder="1" applyAlignment="1">
      <alignment horizontal="center"/>
    </xf>
    <xf numFmtId="177" fontId="4" fillId="0" borderId="0" xfId="3" applyNumberFormat="1" applyAlignment="1">
      <alignment horizontal="right" vertical="center"/>
    </xf>
    <xf numFmtId="0" fontId="7" fillId="14" borderId="13" xfId="0" applyFont="1" applyFill="1" applyBorder="1" applyAlignment="1">
      <alignment horizontal="center" vertical="center"/>
    </xf>
    <xf numFmtId="0" fontId="7" fillId="14" borderId="12" xfId="0" applyFont="1" applyFill="1" applyBorder="1" applyAlignment="1">
      <alignment horizontal="center" vertical="center"/>
    </xf>
    <xf numFmtId="0" fontId="7" fillId="14" borderId="14" xfId="0" applyFont="1" applyFill="1" applyBorder="1" applyAlignment="1">
      <alignment horizontal="center" vertical="center"/>
    </xf>
    <xf numFmtId="43" fontId="4" fillId="0" borderId="0" xfId="2" applyNumberFormat="1" applyAlignment="1">
      <alignment horizontal="center"/>
    </xf>
    <xf numFmtId="0" fontId="41" fillId="14" borderId="1" xfId="0" applyFont="1" applyFill="1" applyBorder="1" applyAlignment="1">
      <alignment horizontal="center"/>
    </xf>
    <xf numFmtId="0" fontId="7" fillId="15" borderId="1" xfId="0" applyFont="1" applyFill="1" applyBorder="1" applyAlignment="1">
      <alignment horizontal="center"/>
    </xf>
    <xf numFmtId="0" fontId="38" fillId="14" borderId="30" xfId="0" applyFont="1" applyFill="1" applyBorder="1" applyAlignment="1">
      <alignment horizontal="left" vertical="center" indent="1"/>
    </xf>
    <xf numFmtId="0" fontId="38" fillId="14" borderId="28" xfId="0" applyFont="1" applyFill="1" applyBorder="1" applyAlignment="1">
      <alignment horizontal="left" vertical="center" indent="1"/>
    </xf>
    <xf numFmtId="0" fontId="38" fillId="14" borderId="39" xfId="0" applyFont="1" applyFill="1" applyBorder="1" applyAlignment="1">
      <alignment horizontal="left" vertical="center" indent="1"/>
    </xf>
    <xf numFmtId="0" fontId="4" fillId="14" borderId="13" xfId="0" applyFont="1" applyFill="1" applyBorder="1" applyAlignment="1">
      <alignment horizontal="center"/>
    </xf>
    <xf numFmtId="0" fontId="4" fillId="14" borderId="12" xfId="0" applyFont="1" applyFill="1" applyBorder="1" applyAlignment="1">
      <alignment horizontal="center"/>
    </xf>
    <xf numFmtId="0" fontId="4" fillId="14" borderId="14" xfId="0" applyFont="1" applyFill="1" applyBorder="1" applyAlignment="1">
      <alignment horizontal="center"/>
    </xf>
    <xf numFmtId="0" fontId="38" fillId="7" borderId="30" xfId="0" applyFont="1" applyFill="1" applyBorder="1" applyAlignment="1">
      <alignment horizontal="center" vertical="center"/>
    </xf>
    <xf numFmtId="0" fontId="38" fillId="7" borderId="28" xfId="0" applyFont="1" applyFill="1" applyBorder="1" applyAlignment="1">
      <alignment horizontal="center" vertical="center"/>
    </xf>
    <xf numFmtId="0" fontId="38" fillId="7" borderId="39" xfId="0" applyFont="1" applyFill="1" applyBorder="1" applyAlignment="1">
      <alignment horizontal="center" vertical="center"/>
    </xf>
    <xf numFmtId="0" fontId="47" fillId="11" borderId="30" xfId="0" applyFont="1" applyFill="1" applyBorder="1" applyAlignment="1">
      <alignment horizontal="center" vertical="center"/>
    </xf>
    <xf numFmtId="0" fontId="47" fillId="11" borderId="28" xfId="0" applyFont="1" applyFill="1" applyBorder="1" applyAlignment="1">
      <alignment horizontal="center" vertical="center"/>
    </xf>
    <xf numFmtId="0" fontId="47" fillId="11" borderId="39" xfId="0" applyFont="1" applyFill="1" applyBorder="1" applyAlignment="1">
      <alignment horizontal="center" vertical="center"/>
    </xf>
    <xf numFmtId="0" fontId="7" fillId="15" borderId="13" xfId="0" applyFont="1" applyFill="1" applyBorder="1" applyAlignment="1">
      <alignment horizontal="center"/>
    </xf>
    <xf numFmtId="0" fontId="7" fillId="15" borderId="12" xfId="0" applyFont="1" applyFill="1" applyBorder="1" applyAlignment="1">
      <alignment horizontal="center"/>
    </xf>
    <xf numFmtId="0" fontId="7" fillId="15" borderId="14" xfId="0" applyFont="1" applyFill="1" applyBorder="1" applyAlignment="1">
      <alignment horizontal="center"/>
    </xf>
    <xf numFmtId="0" fontId="7" fillId="9" borderId="1" xfId="0" applyFont="1" applyFill="1" applyBorder="1" applyAlignment="1">
      <alignment horizontal="center"/>
    </xf>
    <xf numFmtId="0" fontId="0" fillId="0" borderId="4" xfId="0" applyBorder="1" applyAlignment="1">
      <alignment horizontal="center" vertical="center"/>
    </xf>
    <xf numFmtId="0" fontId="0" fillId="0" borderId="1" xfId="0" applyBorder="1" applyAlignment="1">
      <alignment horizontal="center" vertical="center"/>
    </xf>
    <xf numFmtId="0" fontId="7" fillId="0" borderId="1" xfId="0" applyFont="1" applyBorder="1" applyAlignment="1">
      <alignment horizontal="center"/>
    </xf>
    <xf numFmtId="44" fontId="4" fillId="0" borderId="0" xfId="2" applyNumberFormat="1" applyAlignment="1">
      <alignment horizontal="center"/>
    </xf>
    <xf numFmtId="42" fontId="4" fillId="0" borderId="0" xfId="2" applyNumberFormat="1" applyAlignment="1">
      <alignment horizontal="center"/>
    </xf>
    <xf numFmtId="4" fontId="4" fillId="0" borderId="0" xfId="2" applyNumberFormat="1" applyAlignment="1">
      <alignment horizontal="center"/>
    </xf>
    <xf numFmtId="0" fontId="7" fillId="0" borderId="33" xfId="2" applyFont="1" applyBorder="1" applyAlignment="1">
      <alignment horizontal="center"/>
    </xf>
    <xf numFmtId="0" fontId="7" fillId="0" borderId="36" xfId="2" applyFont="1" applyBorder="1" applyAlignment="1">
      <alignment horizontal="center"/>
    </xf>
    <xf numFmtId="0" fontId="4" fillId="0" borderId="25" xfId="2" applyFont="1" applyBorder="1"/>
    <xf numFmtId="0" fontId="4" fillId="0" borderId="35" xfId="2" applyFont="1" applyBorder="1"/>
    <xf numFmtId="0" fontId="4" fillId="0" borderId="13" xfId="2" applyFont="1" applyBorder="1"/>
    <xf numFmtId="0" fontId="4" fillId="0" borderId="14" xfId="2" applyFont="1" applyBorder="1"/>
    <xf numFmtId="0" fontId="7" fillId="10" borderId="13" xfId="0" applyFont="1" applyFill="1" applyBorder="1" applyAlignment="1">
      <alignment horizontal="center" vertical="center"/>
    </xf>
    <xf numFmtId="0" fontId="7" fillId="10" borderId="12" xfId="0" applyFont="1" applyFill="1" applyBorder="1" applyAlignment="1">
      <alignment horizontal="center" vertical="center"/>
    </xf>
    <xf numFmtId="0" fontId="7" fillId="10" borderId="14" xfId="0" applyFont="1" applyFill="1" applyBorder="1" applyAlignment="1">
      <alignment horizontal="center" vertical="center"/>
    </xf>
    <xf numFmtId="39" fontId="4" fillId="0" borderId="0" xfId="7" applyNumberFormat="1" applyFont="1" applyAlignment="1">
      <alignment horizontal="center"/>
    </xf>
    <xf numFmtId="0" fontId="35" fillId="3" borderId="30" xfId="2" applyFont="1" applyFill="1" applyBorder="1" applyAlignment="1">
      <alignment horizontal="center" vertical="center"/>
    </xf>
    <xf numFmtId="0" fontId="35" fillId="3" borderId="28" xfId="2" applyFont="1" applyFill="1" applyBorder="1" applyAlignment="1">
      <alignment horizontal="center" vertical="center"/>
    </xf>
    <xf numFmtId="0" fontId="35" fillId="3" borderId="39" xfId="2" applyFont="1" applyFill="1" applyBorder="1" applyAlignment="1">
      <alignment horizontal="center" vertical="center"/>
    </xf>
    <xf numFmtId="0" fontId="19" fillId="4" borderId="0" xfId="0" applyFont="1" applyFill="1" applyAlignment="1">
      <alignment horizontal="left" vertical="center"/>
    </xf>
    <xf numFmtId="0" fontId="4" fillId="4" borderId="0" xfId="2" applyFont="1" applyFill="1" applyAlignment="1">
      <alignment horizontal="center"/>
    </xf>
    <xf numFmtId="0" fontId="7" fillId="0" borderId="0" xfId="2" applyFont="1" applyFill="1" applyAlignment="1" applyProtection="1">
      <alignment horizontal="center"/>
    </xf>
    <xf numFmtId="0" fontId="4" fillId="0" borderId="0" xfId="2" applyFont="1" applyFill="1" applyAlignment="1" applyProtection="1">
      <alignment horizontal="center"/>
    </xf>
    <xf numFmtId="0" fontId="4" fillId="4" borderId="24" xfId="2" applyFont="1" applyFill="1" applyBorder="1" applyAlignment="1" applyProtection="1">
      <alignment horizontal="center"/>
    </xf>
    <xf numFmtId="0" fontId="19" fillId="0" borderId="0" xfId="0" applyFont="1" applyFill="1" applyAlignment="1" applyProtection="1">
      <alignment horizontal="right" vertical="center"/>
    </xf>
    <xf numFmtId="0" fontId="4" fillId="0" borderId="0" xfId="2" applyFont="1" applyFill="1" applyBorder="1" applyAlignment="1" applyProtection="1">
      <alignment horizontal="center"/>
    </xf>
    <xf numFmtId="0" fontId="4" fillId="4" borderId="11" xfId="2" applyFont="1" applyFill="1" applyBorder="1" applyAlignment="1" applyProtection="1">
      <alignment horizontal="center"/>
    </xf>
    <xf numFmtId="0" fontId="4" fillId="4" borderId="19" xfId="2" applyFont="1" applyFill="1" applyBorder="1" applyAlignment="1">
      <alignment horizontal="center"/>
    </xf>
    <xf numFmtId="0" fontId="4" fillId="0" borderId="15" xfId="2" applyFont="1" applyBorder="1" applyAlignment="1" applyProtection="1">
      <alignment horizontal="center" vertical="center"/>
    </xf>
    <xf numFmtId="0" fontId="4" fillId="0" borderId="0" xfId="2" applyFont="1" applyBorder="1" applyAlignment="1" applyProtection="1">
      <alignment horizontal="center" vertical="center"/>
    </xf>
    <xf numFmtId="164" fontId="9" fillId="0" borderId="1" xfId="2" quotePrefix="1" applyNumberFormat="1" applyFont="1" applyFill="1" applyBorder="1" applyAlignment="1" applyProtection="1">
      <alignment horizontal="center"/>
    </xf>
    <xf numFmtId="0" fontId="4" fillId="0" borderId="18" xfId="2" applyFont="1" applyBorder="1" applyAlignment="1" applyProtection="1">
      <alignment horizontal="center" vertical="center"/>
    </xf>
    <xf numFmtId="0" fontId="4" fillId="2" borderId="24" xfId="2" applyFont="1" applyFill="1" applyBorder="1" applyAlignment="1" applyProtection="1">
      <alignment horizontal="center"/>
    </xf>
    <xf numFmtId="0" fontId="4" fillId="0" borderId="12" xfId="2" applyFont="1" applyBorder="1" applyAlignment="1" applyProtection="1">
      <alignment horizontal="center" vertical="center"/>
    </xf>
    <xf numFmtId="0" fontId="4" fillId="4" borderId="0" xfId="2" applyFont="1" applyFill="1" applyAlignment="1" applyProtection="1">
      <alignment horizontal="center"/>
    </xf>
    <xf numFmtId="0" fontId="8" fillId="0" borderId="0" xfId="2" applyFont="1" applyFill="1" applyAlignment="1" applyProtection="1">
      <alignment horizontal="right"/>
    </xf>
    <xf numFmtId="0" fontId="7" fillId="0" borderId="11" xfId="2" applyFont="1" applyBorder="1" applyAlignment="1" applyProtection="1">
      <alignment horizontal="left"/>
    </xf>
    <xf numFmtId="0" fontId="7" fillId="5" borderId="11" xfId="2" applyFont="1" applyFill="1" applyBorder="1" applyAlignment="1" applyProtection="1">
      <alignment horizontal="left" indent="1"/>
      <protection locked="0"/>
    </xf>
    <xf numFmtId="0" fontId="7" fillId="0" borderId="11" xfId="2" applyFont="1" applyFill="1" applyBorder="1" applyAlignment="1" applyProtection="1">
      <alignment horizontal="center"/>
    </xf>
    <xf numFmtId="0" fontId="4" fillId="0" borderId="11" xfId="2" applyFont="1" applyFill="1" applyBorder="1" applyAlignment="1" applyProtection="1">
      <alignment horizontal="center"/>
    </xf>
    <xf numFmtId="0" fontId="7" fillId="5" borderId="11" xfId="2" applyFont="1" applyFill="1" applyBorder="1" applyAlignment="1" applyProtection="1">
      <alignment horizontal="center"/>
      <protection locked="0"/>
    </xf>
    <xf numFmtId="0" fontId="4" fillId="5" borderId="11" xfId="2" applyFont="1" applyFill="1" applyBorder="1" applyAlignment="1" applyProtection="1">
      <alignment horizontal="center"/>
      <protection locked="0"/>
    </xf>
    <xf numFmtId="0" fontId="26" fillId="0" borderId="0" xfId="0" applyFont="1" applyFill="1" applyAlignment="1" applyProtection="1">
      <alignment horizontal="left" vertical="top" wrapText="1"/>
    </xf>
    <xf numFmtId="0" fontId="9" fillId="0" borderId="0" xfId="0" applyFont="1" applyFill="1" applyAlignment="1" applyProtection="1">
      <alignment horizontal="center"/>
    </xf>
    <xf numFmtId="0" fontId="4" fillId="4" borderId="16" xfId="2" applyFont="1" applyFill="1" applyBorder="1" applyAlignment="1">
      <alignment horizontal="center"/>
    </xf>
    <xf numFmtId="0" fontId="4" fillId="0" borderId="13" xfId="2" applyFont="1" applyBorder="1" applyAlignment="1" applyProtection="1">
      <alignment horizontal="left"/>
    </xf>
    <xf numFmtId="0" fontId="4" fillId="0" borderId="12" xfId="2" applyFont="1" applyBorder="1" applyAlignment="1" applyProtection="1">
      <alignment horizontal="left"/>
    </xf>
    <xf numFmtId="0" fontId="4" fillId="0" borderId="14" xfId="2" applyFont="1" applyBorder="1" applyAlignment="1" applyProtection="1">
      <alignment horizontal="left"/>
    </xf>
    <xf numFmtId="44" fontId="4" fillId="5" borderId="1" xfId="2" quotePrefix="1" applyNumberFormat="1" applyFont="1" applyFill="1" applyBorder="1" applyAlignment="1" applyProtection="1">
      <alignment horizontal="center"/>
      <protection locked="0"/>
    </xf>
    <xf numFmtId="10" fontId="4" fillId="5" borderId="1" xfId="2" quotePrefix="1" applyNumberFormat="1" applyFont="1" applyFill="1" applyBorder="1" applyAlignment="1" applyProtection="1">
      <alignment horizontal="right" indent="1"/>
      <protection locked="0"/>
    </xf>
    <xf numFmtId="44" fontId="4" fillId="0" borderId="1" xfId="2" quotePrefix="1" applyNumberFormat="1" applyFont="1" applyFill="1" applyBorder="1" applyAlignment="1" applyProtection="1">
      <alignment horizontal="center"/>
    </xf>
    <xf numFmtId="9" fontId="4" fillId="5" borderId="1" xfId="2" quotePrefix="1" applyNumberFormat="1" applyFont="1" applyFill="1" applyBorder="1" applyAlignment="1" applyProtection="1">
      <alignment horizontal="right" indent="1"/>
      <protection locked="0"/>
    </xf>
    <xf numFmtId="1" fontId="4" fillId="0" borderId="1" xfId="2" quotePrefix="1" applyNumberFormat="1" applyFont="1" applyFill="1" applyBorder="1" applyAlignment="1" applyProtection="1">
      <alignment horizontal="right" indent="1"/>
    </xf>
    <xf numFmtId="0" fontId="13" fillId="7" borderId="1" xfId="2" applyFont="1" applyFill="1" applyBorder="1" applyAlignment="1" applyProtection="1">
      <alignment horizontal="center" vertical="center"/>
    </xf>
    <xf numFmtId="0" fontId="12" fillId="5" borderId="13" xfId="2" applyFont="1" applyFill="1" applyBorder="1" applyAlignment="1" applyProtection="1">
      <alignment horizontal="left" vertical="top" wrapText="1"/>
      <protection locked="0"/>
    </xf>
    <xf numFmtId="0" fontId="5" fillId="5" borderId="12" xfId="2" applyFont="1" applyFill="1" applyBorder="1" applyAlignment="1" applyProtection="1">
      <alignment horizontal="left" vertical="top" wrapText="1"/>
      <protection locked="0"/>
    </xf>
    <xf numFmtId="0" fontId="5" fillId="5" borderId="14" xfId="2" applyFont="1" applyFill="1" applyBorder="1" applyAlignment="1" applyProtection="1">
      <alignment horizontal="left" vertical="top" wrapText="1"/>
      <protection locked="0"/>
    </xf>
    <xf numFmtId="0" fontId="4" fillId="0" borderId="17" xfId="2" applyFont="1" applyBorder="1" applyAlignment="1" applyProtection="1">
      <alignment horizontal="center" vertical="center"/>
    </xf>
    <xf numFmtId="0" fontId="14" fillId="3" borderId="1" xfId="2" applyFont="1" applyFill="1" applyBorder="1" applyAlignment="1" applyProtection="1">
      <alignment horizontal="center" vertical="center"/>
    </xf>
    <xf numFmtId="0" fontId="4" fillId="0" borderId="13" xfId="2" applyFont="1" applyFill="1" applyBorder="1" applyAlignment="1" applyProtection="1">
      <alignment horizontal="left" indent="1"/>
    </xf>
    <xf numFmtId="0" fontId="4" fillId="0" borderId="12" xfId="2" applyFont="1" applyFill="1" applyBorder="1" applyAlignment="1" applyProtection="1">
      <alignment horizontal="left" indent="1"/>
    </xf>
    <xf numFmtId="0" fontId="4" fillId="0" borderId="14" xfId="2" applyFont="1" applyFill="1" applyBorder="1" applyAlignment="1" applyProtection="1">
      <alignment horizontal="left" indent="1"/>
    </xf>
    <xf numFmtId="41" fontId="4" fillId="0" borderId="1" xfId="2" quotePrefix="1" applyNumberFormat="1" applyFont="1" applyFill="1" applyBorder="1" applyAlignment="1" applyProtection="1">
      <alignment horizontal="center"/>
      <protection locked="0"/>
    </xf>
    <xf numFmtId="170" fontId="4" fillId="0" borderId="13" xfId="2" quotePrefix="1" applyNumberFormat="1" applyFont="1" applyFill="1" applyBorder="1" applyAlignment="1" applyProtection="1">
      <alignment horizontal="right"/>
      <protection locked="0"/>
    </xf>
    <xf numFmtId="170" fontId="4" fillId="0" borderId="12" xfId="2" quotePrefix="1" applyNumberFormat="1" applyFont="1" applyFill="1" applyBorder="1" applyAlignment="1" applyProtection="1">
      <alignment horizontal="right"/>
      <protection locked="0"/>
    </xf>
    <xf numFmtId="170" fontId="4" fillId="0" borderId="14" xfId="2" quotePrefix="1" applyNumberFormat="1" applyFont="1" applyFill="1" applyBorder="1" applyAlignment="1" applyProtection="1">
      <alignment horizontal="right"/>
      <protection locked="0"/>
    </xf>
    <xf numFmtId="0" fontId="7" fillId="0" borderId="13" xfId="2" applyFont="1" applyBorder="1" applyAlignment="1" applyProtection="1">
      <alignment horizontal="left" vertical="center" indent="1"/>
    </xf>
    <xf numFmtId="0" fontId="7" fillId="0" borderId="12" xfId="2" applyFont="1" applyBorder="1" applyAlignment="1" applyProtection="1">
      <alignment horizontal="left" vertical="center" indent="1"/>
    </xf>
    <xf numFmtId="0" fontId="7" fillId="0" borderId="14" xfId="2" applyFont="1" applyBorder="1" applyAlignment="1" applyProtection="1">
      <alignment horizontal="left" vertical="center" indent="1"/>
    </xf>
    <xf numFmtId="0" fontId="4" fillId="0" borderId="52" xfId="0" applyNumberFormat="1" applyFont="1" applyFill="1" applyBorder="1" applyAlignment="1" applyProtection="1">
      <alignment horizontal="left" vertical="center"/>
    </xf>
    <xf numFmtId="0" fontId="4" fillId="0" borderId="53" xfId="0" applyNumberFormat="1" applyFont="1" applyFill="1" applyBorder="1" applyAlignment="1" applyProtection="1">
      <alignment horizontal="left" vertical="center"/>
    </xf>
    <xf numFmtId="0" fontId="4" fillId="0" borderId="54" xfId="0" applyNumberFormat="1" applyFont="1" applyFill="1" applyBorder="1" applyAlignment="1" applyProtection="1">
      <alignment horizontal="left" vertical="center"/>
    </xf>
    <xf numFmtId="44" fontId="4" fillId="0" borderId="1" xfId="0" quotePrefix="1" applyNumberFormat="1" applyFont="1" applyFill="1" applyBorder="1" applyAlignment="1" applyProtection="1">
      <alignment horizontal="center" vertical="center"/>
    </xf>
    <xf numFmtId="0" fontId="8" fillId="0" borderId="0" xfId="0" applyFont="1" applyFill="1" applyBorder="1" applyAlignment="1" applyProtection="1">
      <alignment horizontal="left" vertical="center" wrapText="1"/>
    </xf>
    <xf numFmtId="0" fontId="8"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xf>
    <xf numFmtId="0" fontId="7" fillId="0" borderId="0" xfId="0" applyFont="1" applyFill="1" applyBorder="1" applyAlignment="1" applyProtection="1">
      <alignment horizontal="center" vertical="center" wrapText="1"/>
    </xf>
    <xf numFmtId="0" fontId="21" fillId="0" borderId="0" xfId="0" applyFont="1" applyFill="1" applyBorder="1" applyAlignment="1" applyProtection="1">
      <alignment horizontal="left" vertical="center"/>
    </xf>
    <xf numFmtId="0" fontId="11" fillId="0" borderId="0" xfId="0" applyFont="1" applyFill="1" applyBorder="1" applyAlignment="1" applyProtection="1">
      <alignment horizontal="center" wrapText="1"/>
    </xf>
    <xf numFmtId="167" fontId="7" fillId="0" borderId="7" xfId="0" applyNumberFormat="1" applyFont="1" applyFill="1" applyBorder="1" applyAlignment="1" applyProtection="1">
      <alignment horizontal="center" vertical="center"/>
      <protection locked="0"/>
    </xf>
    <xf numFmtId="167" fontId="7" fillId="0" borderId="0" xfId="0" applyNumberFormat="1" applyFont="1" applyFill="1" applyBorder="1" applyAlignment="1" applyProtection="1">
      <alignment horizontal="center" vertical="center"/>
      <protection locked="0"/>
    </xf>
    <xf numFmtId="167" fontId="7" fillId="0" borderId="19" xfId="0" applyNumberFormat="1" applyFont="1" applyFill="1" applyBorder="1" applyAlignment="1" applyProtection="1">
      <alignment horizontal="center" vertical="center"/>
      <protection locked="0"/>
    </xf>
    <xf numFmtId="0" fontId="4" fillId="0" borderId="1" xfId="0" quotePrefix="1" applyNumberFormat="1" applyFont="1" applyFill="1" applyBorder="1" applyAlignment="1" applyProtection="1">
      <alignment horizontal="left" vertical="center"/>
    </xf>
    <xf numFmtId="0" fontId="4" fillId="0" borderId="51" xfId="0" applyFont="1" applyFill="1" applyBorder="1" applyAlignment="1" applyProtection="1"/>
    <xf numFmtId="0" fontId="4" fillId="0" borderId="43" xfId="0" applyFont="1" applyFill="1" applyBorder="1" applyAlignment="1" applyProtection="1"/>
    <xf numFmtId="0" fontId="7" fillId="0" borderId="1" xfId="0" applyNumberFormat="1" applyFont="1" applyFill="1" applyBorder="1" applyAlignment="1" applyProtection="1">
      <alignment horizontal="left" vertical="center"/>
    </xf>
    <xf numFmtId="166" fontId="7" fillId="0" borderId="1" xfId="0" quotePrefix="1" applyNumberFormat="1" applyFont="1" applyBorder="1" applyAlignment="1" applyProtection="1">
      <alignment horizontal="center" vertical="center"/>
    </xf>
    <xf numFmtId="44" fontId="4" fillId="8" borderId="1" xfId="0" quotePrefix="1" applyNumberFormat="1" applyFont="1" applyFill="1" applyBorder="1" applyAlignment="1" applyProtection="1">
      <alignment horizontal="center" vertical="center"/>
      <protection locked="0"/>
    </xf>
    <xf numFmtId="14" fontId="4" fillId="0" borderId="12" xfId="0" quotePrefix="1" applyNumberFormat="1" applyFont="1" applyFill="1" applyBorder="1" applyAlignment="1" applyProtection="1">
      <alignment horizontal="center"/>
    </xf>
    <xf numFmtId="167" fontId="4" fillId="8" borderId="15" xfId="0" applyNumberFormat="1" applyFont="1" applyFill="1" applyBorder="1" applyAlignment="1" applyProtection="1">
      <alignment horizontal="center" vertical="center"/>
      <protection locked="0"/>
    </xf>
    <xf numFmtId="167" fontId="4" fillId="8" borderId="21" xfId="0" applyNumberFormat="1" applyFont="1" applyFill="1" applyBorder="1" applyAlignment="1" applyProtection="1">
      <alignment horizontal="center" vertical="center"/>
      <protection locked="0"/>
    </xf>
    <xf numFmtId="0" fontId="4" fillId="0" borderId="15" xfId="0" applyFont="1" applyBorder="1" applyAlignment="1" applyProtection="1">
      <alignment horizontal="center" vertical="center"/>
    </xf>
    <xf numFmtId="0" fontId="14" fillId="7" borderId="3" xfId="0" applyFont="1" applyFill="1" applyBorder="1" applyAlignment="1" applyProtection="1">
      <alignment horizontal="center" vertical="center"/>
    </xf>
    <xf numFmtId="0" fontId="7" fillId="8" borderId="11" xfId="0" applyFont="1" applyFill="1" applyBorder="1" applyAlignment="1" applyProtection="1">
      <alignment horizontal="center"/>
      <protection locked="0"/>
    </xf>
    <xf numFmtId="0" fontId="4" fillId="8" borderId="11" xfId="0" applyFont="1" applyFill="1" applyBorder="1" applyAlignment="1" applyProtection="1">
      <alignment horizontal="center"/>
      <protection locked="0"/>
    </xf>
    <xf numFmtId="165" fontId="4" fillId="0" borderId="12" xfId="0" quotePrefix="1" applyNumberFormat="1" applyFont="1" applyFill="1" applyBorder="1" applyAlignment="1" applyProtection="1">
      <alignment horizontal="center"/>
    </xf>
    <xf numFmtId="164" fontId="4" fillId="0" borderId="12" xfId="0" quotePrefix="1" applyNumberFormat="1" applyFont="1" applyFill="1" applyBorder="1" applyAlignment="1" applyProtection="1">
      <alignment horizontal="center"/>
    </xf>
  </cellXfs>
  <cellStyles count="9">
    <cellStyle name="Comma" xfId="1" builtinId="3"/>
    <cellStyle name="Currency" xfId="7" builtinId="4"/>
    <cellStyle name="Currency 2" xfId="5"/>
    <cellStyle name="Hyperlink" xfId="8" builtinId="8"/>
    <cellStyle name="Normal" xfId="0" builtinId="0"/>
    <cellStyle name="Normal 2" xfId="2"/>
    <cellStyle name="Normal 3 2" xfId="4"/>
    <cellStyle name="Normal 3 2 4" xfId="6"/>
    <cellStyle name="Percent" xfId="3" builtinId="5"/>
  </cellStyles>
  <dxfs count="17">
    <dxf>
      <font>
        <color rgb="FFFF0000"/>
      </font>
    </dxf>
    <dxf>
      <font>
        <color rgb="FFFF0000"/>
      </font>
    </dxf>
    <dxf>
      <font>
        <color rgb="FFFF0000"/>
      </font>
    </dxf>
    <dxf>
      <font>
        <color rgb="FFFF0000"/>
      </font>
    </dxf>
    <dxf>
      <font>
        <color rgb="FFFF0000"/>
      </font>
    </dxf>
    <dxf>
      <font>
        <color rgb="FFFF0000"/>
      </font>
    </dxf>
    <dxf>
      <font>
        <color rgb="FFFF0000"/>
      </font>
    </dxf>
    <dxf>
      <font>
        <b val="0"/>
        <i val="0"/>
        <strike val="0"/>
        <color rgb="FFFF0000"/>
      </font>
    </dxf>
    <dxf>
      <font>
        <b val="0"/>
        <i val="0"/>
        <strike val="0"/>
        <color rgb="FFFF0000"/>
      </font>
    </dxf>
    <dxf>
      <font>
        <b val="0"/>
        <i val="0"/>
        <strike val="0"/>
        <color rgb="FFFF0000"/>
      </font>
    </dxf>
    <dxf>
      <font>
        <b val="0"/>
        <i val="0"/>
        <strike val="0"/>
        <color rgb="FFFF0000"/>
      </font>
    </dxf>
    <dxf>
      <fill>
        <patternFill>
          <bgColor indexed="26"/>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9" defaultPivotStyle="PivotStyleLight16"/>
  <colors>
    <mruColors>
      <color rgb="FFFFFFEB"/>
      <color rgb="FF000099"/>
      <color rgb="FF800000"/>
      <color rgb="FFFFFFF0"/>
      <color rgb="FFFFFFE6"/>
      <color rgb="FF000080"/>
      <color rgb="FF000066"/>
      <color rgb="FF008000"/>
      <color rgb="FFA50021"/>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ctrlProps/ctrlProp1.xml><?xml version="1.0" encoding="utf-8"?>
<formControlPr xmlns="http://schemas.microsoft.com/office/spreadsheetml/2009/9/main" objectType="CheckBox" fmlaLink="Data_Income!$D$127" lockText="1" noThreeD="1"/>
</file>

<file path=xl/ctrlProps/ctrlProp10.xml><?xml version="1.0" encoding="utf-8"?>
<formControlPr xmlns="http://schemas.microsoft.com/office/spreadsheetml/2009/9/main" objectType="CheckBox" checked="Checked" fmlaLink="Data_Income!$A$308" lockText="1" noThreeD="1"/>
</file>

<file path=xl/ctrlProps/ctrlProp100.xml><?xml version="1.0" encoding="utf-8"?>
<formControlPr xmlns="http://schemas.microsoft.com/office/spreadsheetml/2009/9/main" objectType="CheckBox" fmlaLink="Data_Income!$F$1056" lockText="1" noThreeD="1"/>
</file>

<file path=xl/ctrlProps/ctrlProp101.xml><?xml version="1.0" encoding="utf-8"?>
<formControlPr xmlns="http://schemas.microsoft.com/office/spreadsheetml/2009/9/main" objectType="CheckBox" fmlaLink="Data_Income!$D$1057" lockText="1" noThreeD="1"/>
</file>

<file path=xl/ctrlProps/ctrlProp102.xml><?xml version="1.0" encoding="utf-8"?>
<formControlPr xmlns="http://schemas.microsoft.com/office/spreadsheetml/2009/9/main" objectType="CheckBox" fmlaLink="Data_Income!$F$1057" lockText="1" noThreeD="1"/>
</file>

<file path=xl/ctrlProps/ctrlProp103.xml><?xml version="1.0" encoding="utf-8"?>
<formControlPr xmlns="http://schemas.microsoft.com/office/spreadsheetml/2009/9/main" objectType="CheckBox" fmlaLink="Data_Income!$D$1058" lockText="1" noThreeD="1"/>
</file>

<file path=xl/ctrlProps/ctrlProp104.xml><?xml version="1.0" encoding="utf-8"?>
<formControlPr xmlns="http://schemas.microsoft.com/office/spreadsheetml/2009/9/main" objectType="CheckBox" fmlaLink="Data_Income!$F$1058" lockText="1" noThreeD="1"/>
</file>

<file path=xl/ctrlProps/ctrlProp105.xml><?xml version="1.0" encoding="utf-8"?>
<formControlPr xmlns="http://schemas.microsoft.com/office/spreadsheetml/2009/9/main" objectType="CheckBox" fmlaLink="Data_Income!$D$1059" lockText="1" noThreeD="1"/>
</file>

<file path=xl/ctrlProps/ctrlProp106.xml><?xml version="1.0" encoding="utf-8"?>
<formControlPr xmlns="http://schemas.microsoft.com/office/spreadsheetml/2009/9/main" objectType="CheckBox" fmlaLink="Data_Income!$F$1059" lockText="1" noThreeD="1"/>
</file>

<file path=xl/ctrlProps/ctrlProp107.xml><?xml version="1.0" encoding="utf-8"?>
<formControlPr xmlns="http://schemas.microsoft.com/office/spreadsheetml/2009/9/main" objectType="CheckBox" fmlaLink="Data_Income!$D$1060" lockText="1" noThreeD="1"/>
</file>

<file path=xl/ctrlProps/ctrlProp108.xml><?xml version="1.0" encoding="utf-8"?>
<formControlPr xmlns="http://schemas.microsoft.com/office/spreadsheetml/2009/9/main" objectType="CheckBox" fmlaLink="Data_Income!$F$1060" lockText="1" noThreeD="1"/>
</file>

<file path=xl/ctrlProps/ctrlProp109.xml><?xml version="1.0" encoding="utf-8"?>
<formControlPr xmlns="http://schemas.microsoft.com/office/spreadsheetml/2009/9/main" objectType="CheckBox" fmlaLink="Data_Income!$D$1061" lockText="1" noThreeD="1"/>
</file>

<file path=xl/ctrlProps/ctrlProp11.xml><?xml version="1.0" encoding="utf-8"?>
<formControlPr xmlns="http://schemas.microsoft.com/office/spreadsheetml/2009/9/main" objectType="CheckBox" checked="Checked" fmlaLink="Data_Income!A326" lockText="1" noThreeD="1"/>
</file>

<file path=xl/ctrlProps/ctrlProp110.xml><?xml version="1.0" encoding="utf-8"?>
<formControlPr xmlns="http://schemas.microsoft.com/office/spreadsheetml/2009/9/main" objectType="CheckBox" fmlaLink="Data_Income!$F$1061" lockText="1" noThreeD="1"/>
</file>

<file path=xl/ctrlProps/ctrlProp111.xml><?xml version="1.0" encoding="utf-8"?>
<formControlPr xmlns="http://schemas.microsoft.com/office/spreadsheetml/2009/9/main" objectType="CheckBox" fmlaLink="Data_Income!$D$1062" lockText="1" noThreeD="1"/>
</file>

<file path=xl/ctrlProps/ctrlProp112.xml><?xml version="1.0" encoding="utf-8"?>
<formControlPr xmlns="http://schemas.microsoft.com/office/spreadsheetml/2009/9/main" objectType="CheckBox" fmlaLink="Data_Income!$F$1062" lockText="1" noThreeD="1"/>
</file>

<file path=xl/ctrlProps/ctrlProp113.xml><?xml version="1.0" encoding="utf-8"?>
<formControlPr xmlns="http://schemas.microsoft.com/office/spreadsheetml/2009/9/main" objectType="CheckBox" fmlaLink="Data_Income!$D$1063" lockText="1" noThreeD="1"/>
</file>

<file path=xl/ctrlProps/ctrlProp114.xml><?xml version="1.0" encoding="utf-8"?>
<formControlPr xmlns="http://schemas.microsoft.com/office/spreadsheetml/2009/9/main" objectType="CheckBox" fmlaLink="Data_Income!$F$1063" lockText="1" noThreeD="1"/>
</file>

<file path=xl/ctrlProps/ctrlProp115.xml><?xml version="1.0" encoding="utf-8"?>
<formControlPr xmlns="http://schemas.microsoft.com/office/spreadsheetml/2009/9/main" objectType="CheckBox" fmlaLink="Data_Income!$C$1100" noThreeD="1"/>
</file>

<file path=xl/ctrlProps/ctrlProp116.xml><?xml version="1.0" encoding="utf-8"?>
<formControlPr xmlns="http://schemas.microsoft.com/office/spreadsheetml/2009/9/main" objectType="CheckBox" fmlaLink="Data_Income!$D$1100" noThreeD="1"/>
</file>

<file path=xl/ctrlProps/ctrlProp117.xml><?xml version="1.0" encoding="utf-8"?>
<formControlPr xmlns="http://schemas.microsoft.com/office/spreadsheetml/2009/9/main" objectType="CheckBox" fmlaLink="Data_Income!$C$1121" noThreeD="1"/>
</file>

<file path=xl/ctrlProps/ctrlProp118.xml><?xml version="1.0" encoding="utf-8"?>
<formControlPr xmlns="http://schemas.microsoft.com/office/spreadsheetml/2009/9/main" objectType="CheckBox" fmlaLink="Data_Income!$D$1121" noThreeD="1"/>
</file>

<file path=xl/ctrlProps/ctrlProp119.xml><?xml version="1.0" encoding="utf-8"?>
<formControlPr xmlns="http://schemas.microsoft.com/office/spreadsheetml/2009/9/main" objectType="CheckBox" fmlaLink="Data_Income!$C$1444" noThreeD="1"/>
</file>

<file path=xl/ctrlProps/ctrlProp12.xml><?xml version="1.0" encoding="utf-8"?>
<formControlPr xmlns="http://schemas.microsoft.com/office/spreadsheetml/2009/9/main" objectType="CheckBox" checked="Checked" fmlaLink="Data_Income!A325" lockText="1" noThreeD="1"/>
</file>

<file path=xl/ctrlProps/ctrlProp120.xml><?xml version="1.0" encoding="utf-8"?>
<formControlPr xmlns="http://schemas.microsoft.com/office/spreadsheetml/2009/9/main" objectType="CheckBox" fmlaLink="Data_Income!$D$1444" noThreeD="1"/>
</file>

<file path=xl/ctrlProps/ctrlProp121.xml><?xml version="1.0" encoding="utf-8"?>
<formControlPr xmlns="http://schemas.microsoft.com/office/spreadsheetml/2009/9/main" objectType="CheckBox" fmlaLink="Data_Income!$C$1470" noThreeD="1"/>
</file>

<file path=xl/ctrlProps/ctrlProp122.xml><?xml version="1.0" encoding="utf-8"?>
<formControlPr xmlns="http://schemas.microsoft.com/office/spreadsheetml/2009/9/main" objectType="CheckBox" fmlaLink="Data_Income!$D$1470" noThreeD="1"/>
</file>

<file path=xl/ctrlProps/ctrlProp123.xml><?xml version="1.0" encoding="utf-8"?>
<formControlPr xmlns="http://schemas.microsoft.com/office/spreadsheetml/2009/9/main" objectType="CheckBox" fmlaLink="Data_Income!$C$1495" noThreeD="1"/>
</file>

<file path=xl/ctrlProps/ctrlProp124.xml><?xml version="1.0" encoding="utf-8"?>
<formControlPr xmlns="http://schemas.microsoft.com/office/spreadsheetml/2009/9/main" objectType="CheckBox" fmlaLink="Data_Income!$D$1495" noThreeD="1"/>
</file>

<file path=xl/ctrlProps/ctrlProp125.xml><?xml version="1.0" encoding="utf-8"?>
<formControlPr xmlns="http://schemas.microsoft.com/office/spreadsheetml/2009/9/main" objectType="CheckBox" fmlaLink="Data_Income!$C$1520" noThreeD="1"/>
</file>

<file path=xl/ctrlProps/ctrlProp126.xml><?xml version="1.0" encoding="utf-8"?>
<formControlPr xmlns="http://schemas.microsoft.com/office/spreadsheetml/2009/9/main" objectType="CheckBox" fmlaLink="Data_Income!$D$1520" noThreeD="1"/>
</file>

<file path=xl/ctrlProps/ctrlProp13.xml><?xml version="1.0" encoding="utf-8"?>
<formControlPr xmlns="http://schemas.microsoft.com/office/spreadsheetml/2009/9/main" objectType="CheckBox" checked="Checked" fmlaLink="Data_Income!A324" lockText="1" noThreeD="1"/>
</file>

<file path=xl/ctrlProps/ctrlProp14.xml><?xml version="1.0" encoding="utf-8"?>
<formControlPr xmlns="http://schemas.microsoft.com/office/spreadsheetml/2009/9/main" objectType="CheckBox" checked="Checked" fmlaLink="Data_Income!$A$342" lockText="1" noThreeD="1"/>
</file>

<file path=xl/ctrlProps/ctrlProp15.xml><?xml version="1.0" encoding="utf-8"?>
<formControlPr xmlns="http://schemas.microsoft.com/office/spreadsheetml/2009/9/main" objectType="CheckBox" checked="Checked" fmlaLink="Data_Income!$A$341" lockText="1" noThreeD="1"/>
</file>

<file path=xl/ctrlProps/ctrlProp16.xml><?xml version="1.0" encoding="utf-8"?>
<formControlPr xmlns="http://schemas.microsoft.com/office/spreadsheetml/2009/9/main" objectType="CheckBox" checked="Checked" fmlaLink="Data_Income!$A$340" lockText="1" noThreeD="1"/>
</file>

<file path=xl/ctrlProps/ctrlProp17.xml><?xml version="1.0" encoding="utf-8"?>
<formControlPr xmlns="http://schemas.microsoft.com/office/spreadsheetml/2009/9/main" objectType="CheckBox" checked="Checked" fmlaLink="Data_Income!$A$255" lockText="1" noThreeD="1"/>
</file>

<file path=xl/ctrlProps/ctrlProp18.xml><?xml version="1.0" encoding="utf-8"?>
<formControlPr xmlns="http://schemas.microsoft.com/office/spreadsheetml/2009/9/main" objectType="CheckBox" checked="Checked" fmlaLink="Data_Income!$A$254" lockText="1" noThreeD="1"/>
</file>

<file path=xl/ctrlProps/ctrlProp19.xml><?xml version="1.0" encoding="utf-8"?>
<formControlPr xmlns="http://schemas.microsoft.com/office/spreadsheetml/2009/9/main" objectType="CheckBox" checked="Checked" fmlaLink="Data_Income!$D$258" lockText="1" noThreeD="1"/>
</file>

<file path=xl/ctrlProps/ctrlProp2.xml><?xml version="1.0" encoding="utf-8"?>
<formControlPr xmlns="http://schemas.microsoft.com/office/spreadsheetml/2009/9/main" objectType="CheckBox" checked="Checked" fmlaLink="Data_Income!$A$135" lockText="1" noThreeD="1"/>
</file>

<file path=xl/ctrlProps/ctrlProp20.xml><?xml version="1.0" encoding="utf-8"?>
<formControlPr xmlns="http://schemas.microsoft.com/office/spreadsheetml/2009/9/main" objectType="CheckBox" fmlaLink="Data_Income!$D$240" lockText="1" noThreeD="1"/>
</file>

<file path=xl/ctrlProps/ctrlProp21.xml><?xml version="1.0" encoding="utf-8"?>
<formControlPr xmlns="http://schemas.microsoft.com/office/spreadsheetml/2009/9/main" objectType="CheckBox" checked="Checked" fmlaLink="Data_Income!$A$248" lockText="1" noThreeD="1"/>
</file>

<file path=xl/ctrlProps/ctrlProp22.xml><?xml version="1.0" encoding="utf-8"?>
<formControlPr xmlns="http://schemas.microsoft.com/office/spreadsheetml/2009/9/main" objectType="CheckBox" checked="Checked" fmlaLink="Data_Income!$A$247" lockText="1" noThreeD="1"/>
</file>

<file path=xl/ctrlProps/ctrlProp23.xml><?xml version="1.0" encoding="utf-8"?>
<formControlPr xmlns="http://schemas.microsoft.com/office/spreadsheetml/2009/9/main" objectType="CheckBox" checked="Checked" fmlaLink="Data_Income!$A$246" lockText="1" noThreeD="1"/>
</file>

<file path=xl/ctrlProps/ctrlProp24.xml><?xml version="1.0" encoding="utf-8"?>
<formControlPr xmlns="http://schemas.microsoft.com/office/spreadsheetml/2009/9/main" objectType="CheckBox" checked="Checked" fmlaLink="Data_Income!$D$358" lockText="1" noThreeD="1"/>
</file>

<file path=xl/ctrlProps/ctrlProp25.xml><?xml version="1.0" encoding="utf-8"?>
<formControlPr xmlns="http://schemas.microsoft.com/office/spreadsheetml/2009/9/main" objectType="CheckBox" checked="Checked" fmlaLink="Data_Income!$D$361" lockText="1" noThreeD="1"/>
</file>

<file path=xl/ctrlProps/ctrlProp26.xml><?xml version="1.0" encoding="utf-8"?>
<formControlPr xmlns="http://schemas.microsoft.com/office/spreadsheetml/2009/9/main" objectType="CheckBox" checked="Checked" fmlaLink="Data_Income!$D$364" lockText="1" noThreeD="1"/>
</file>

<file path=xl/ctrlProps/ctrlProp27.xml><?xml version="1.0" encoding="utf-8"?>
<formControlPr xmlns="http://schemas.microsoft.com/office/spreadsheetml/2009/9/main" objectType="CheckBox" fmlaLink="Data_Income!$D$425" lockText="1" noThreeD="1"/>
</file>

<file path=xl/ctrlProps/ctrlProp28.xml><?xml version="1.0" encoding="utf-8"?>
<formControlPr xmlns="http://schemas.microsoft.com/office/spreadsheetml/2009/9/main" objectType="CheckBox" checked="Checked" fmlaLink="Data_Income!$A$433" lockText="1" noThreeD="1"/>
</file>

<file path=xl/ctrlProps/ctrlProp29.xml><?xml version="1.0" encoding="utf-8"?>
<formControlPr xmlns="http://schemas.microsoft.com/office/spreadsheetml/2009/9/main" objectType="CheckBox" checked="Checked" fmlaLink="Data_Income!$A$432" lockText="1" noThreeD="1"/>
</file>

<file path=xl/ctrlProps/ctrlProp3.xml><?xml version="1.0" encoding="utf-8"?>
<formControlPr xmlns="http://schemas.microsoft.com/office/spreadsheetml/2009/9/main" objectType="CheckBox" checked="Checked" fmlaLink="Data_Income!$A$134" lockText="1" noThreeD="1"/>
</file>

<file path=xl/ctrlProps/ctrlProp30.xml><?xml version="1.0" encoding="utf-8"?>
<formControlPr xmlns="http://schemas.microsoft.com/office/spreadsheetml/2009/9/main" objectType="CheckBox" checked="Checked" fmlaLink="Data_Income!$A$431" lockText="1" noThreeD="1"/>
</file>

<file path=xl/ctrlProps/ctrlProp31.xml><?xml version="1.0" encoding="utf-8"?>
<formControlPr xmlns="http://schemas.microsoft.com/office/spreadsheetml/2009/9/main" objectType="CheckBox" checked="Checked" fmlaLink="Data_Income!$A$440" lockText="1" noThreeD="1"/>
</file>

<file path=xl/ctrlProps/ctrlProp32.xml><?xml version="1.0" encoding="utf-8"?>
<formControlPr xmlns="http://schemas.microsoft.com/office/spreadsheetml/2009/9/main" objectType="CheckBox" checked="Checked" fmlaLink="Data_Income!$A$439" lockText="1" noThreeD="1"/>
</file>

<file path=xl/ctrlProps/ctrlProp33.xml><?xml version="1.0" encoding="utf-8"?>
<formControlPr xmlns="http://schemas.microsoft.com/office/spreadsheetml/2009/9/main" objectType="CheckBox" checked="Checked" fmlaLink="Data_Income!$D$443" lockText="1" noThreeD="1"/>
</file>

<file path=xl/ctrlProps/ctrlProp34.xml><?xml version="1.0" encoding="utf-8"?>
<formControlPr xmlns="http://schemas.microsoft.com/office/spreadsheetml/2009/9/main" objectType="CheckBox" fmlaLink="Data_Income!$D$538" lockText="1" noThreeD="1"/>
</file>

<file path=xl/ctrlProps/ctrlProp35.xml><?xml version="1.0" encoding="utf-8"?>
<formControlPr xmlns="http://schemas.microsoft.com/office/spreadsheetml/2009/9/main" objectType="CheckBox" checked="Checked" fmlaLink="Data_Income!$A$546" lockText="1" noThreeD="1"/>
</file>

<file path=xl/ctrlProps/ctrlProp36.xml><?xml version="1.0" encoding="utf-8"?>
<formControlPr xmlns="http://schemas.microsoft.com/office/spreadsheetml/2009/9/main" objectType="CheckBox" checked="Checked" fmlaLink="Data_Income!$A$545" lockText="1" noThreeD="1"/>
</file>

<file path=xl/ctrlProps/ctrlProp37.xml><?xml version="1.0" encoding="utf-8"?>
<formControlPr xmlns="http://schemas.microsoft.com/office/spreadsheetml/2009/9/main" objectType="CheckBox" checked="Checked" fmlaLink="Data_Income!$A$544" lockText="1" noThreeD="1"/>
</file>

<file path=xl/ctrlProps/ctrlProp38.xml><?xml version="1.0" encoding="utf-8"?>
<formControlPr xmlns="http://schemas.microsoft.com/office/spreadsheetml/2009/9/main" objectType="CheckBox" checked="Checked" fmlaLink="Data_Income!$A$608" lockText="1" noThreeD="1"/>
</file>

<file path=xl/ctrlProps/ctrlProp39.xml><?xml version="1.0" encoding="utf-8"?>
<formControlPr xmlns="http://schemas.microsoft.com/office/spreadsheetml/2009/9/main" objectType="CheckBox" checked="Checked" fmlaLink="Data_Income!$A$607" lockText="1" noThreeD="1"/>
</file>

<file path=xl/ctrlProps/ctrlProp4.xml><?xml version="1.0" encoding="utf-8"?>
<formControlPr xmlns="http://schemas.microsoft.com/office/spreadsheetml/2009/9/main" objectType="CheckBox" checked="Checked" fmlaLink="Data_Income!$A$133" lockText="1" noThreeD="1"/>
</file>

<file path=xl/ctrlProps/ctrlProp40.xml><?xml version="1.0" encoding="utf-8"?>
<formControlPr xmlns="http://schemas.microsoft.com/office/spreadsheetml/2009/9/main" objectType="CheckBox" checked="Checked" fmlaLink="Data_Income!$A$606" lockText="1" noThreeD="1"/>
</file>

<file path=xl/ctrlProps/ctrlProp41.xml><?xml version="1.0" encoding="utf-8"?>
<formControlPr xmlns="http://schemas.microsoft.com/office/spreadsheetml/2009/9/main" objectType="CheckBox" checked="Checked" fmlaLink="Data_Income!$A$624" lockText="1" noThreeD="1"/>
</file>

<file path=xl/ctrlProps/ctrlProp42.xml><?xml version="1.0" encoding="utf-8"?>
<formControlPr xmlns="http://schemas.microsoft.com/office/spreadsheetml/2009/9/main" objectType="CheckBox" checked="Checked" fmlaLink="Data_Income!$A$623" lockText="1" noThreeD="1"/>
</file>

<file path=xl/ctrlProps/ctrlProp43.xml><?xml version="1.0" encoding="utf-8"?>
<formControlPr xmlns="http://schemas.microsoft.com/office/spreadsheetml/2009/9/main" objectType="CheckBox" checked="Checked" fmlaLink="Data_Income!$A$622" lockText="1" noThreeD="1"/>
</file>

<file path=xl/ctrlProps/ctrlProp44.xml><?xml version="1.0" encoding="utf-8"?>
<formControlPr xmlns="http://schemas.microsoft.com/office/spreadsheetml/2009/9/main" objectType="CheckBox" checked="Checked" fmlaLink="Data_Income!$A$640" lockText="1" noThreeD="1"/>
</file>

<file path=xl/ctrlProps/ctrlProp45.xml><?xml version="1.0" encoding="utf-8"?>
<formControlPr xmlns="http://schemas.microsoft.com/office/spreadsheetml/2009/9/main" objectType="CheckBox" checked="Checked" fmlaLink="Data_Income!$A$639" lockText="1" noThreeD="1"/>
</file>

<file path=xl/ctrlProps/ctrlProp46.xml><?xml version="1.0" encoding="utf-8"?>
<formControlPr xmlns="http://schemas.microsoft.com/office/spreadsheetml/2009/9/main" objectType="CheckBox" checked="Checked" fmlaLink="Data_Income!$A$638" lockText="1" noThreeD="1"/>
</file>

<file path=xl/ctrlProps/ctrlProp47.xml><?xml version="1.0" encoding="utf-8"?>
<formControlPr xmlns="http://schemas.microsoft.com/office/spreadsheetml/2009/9/main" objectType="CheckBox" checked="Checked" fmlaLink="Data_Income!$A$553" lockText="1" noThreeD="1"/>
</file>

<file path=xl/ctrlProps/ctrlProp48.xml><?xml version="1.0" encoding="utf-8"?>
<formControlPr xmlns="http://schemas.microsoft.com/office/spreadsheetml/2009/9/main" objectType="CheckBox" checked="Checked" fmlaLink="Data_Income!$A$552" lockText="1" noThreeD="1"/>
</file>

<file path=xl/ctrlProps/ctrlProp49.xml><?xml version="1.0" encoding="utf-8"?>
<formControlPr xmlns="http://schemas.microsoft.com/office/spreadsheetml/2009/9/main" objectType="CheckBox" checked="Checked" fmlaLink="Data_Income!$D$556" lockText="1" noThreeD="1"/>
</file>

<file path=xl/ctrlProps/ctrlProp5.xml><?xml version="1.0" encoding="utf-8"?>
<formControlPr xmlns="http://schemas.microsoft.com/office/spreadsheetml/2009/9/main" objectType="CheckBox" checked="Checked" fmlaLink="Data_Income!$A$142" lockText="1" noThreeD="1"/>
</file>

<file path=xl/ctrlProps/ctrlProp50.xml><?xml version="1.0" encoding="utf-8"?>
<formControlPr xmlns="http://schemas.microsoft.com/office/spreadsheetml/2009/9/main" objectType="CheckBox" checked="Checked" fmlaLink="Data_Income!$D$656" lockText="1" noThreeD="1"/>
</file>

<file path=xl/ctrlProps/ctrlProp51.xml><?xml version="1.0" encoding="utf-8"?>
<formControlPr xmlns="http://schemas.microsoft.com/office/spreadsheetml/2009/9/main" objectType="CheckBox" checked="Checked" fmlaLink="Data_Income!$D$659" lockText="1" noThreeD="1"/>
</file>

<file path=xl/ctrlProps/ctrlProp52.xml><?xml version="1.0" encoding="utf-8"?>
<formControlPr xmlns="http://schemas.microsoft.com/office/spreadsheetml/2009/9/main" objectType="CheckBox" checked="Checked" fmlaLink="Data_Income!$D$662" lockText="1" noThreeD="1"/>
</file>

<file path=xl/ctrlProps/ctrlProp53.xml><?xml version="1.0" encoding="utf-8"?>
<formControlPr xmlns="http://schemas.microsoft.com/office/spreadsheetml/2009/9/main" objectType="CheckBox" fmlaLink="Data_Income!$D$740" lockText="1" noThreeD="1"/>
</file>

<file path=xl/ctrlProps/ctrlProp54.xml><?xml version="1.0" encoding="utf-8"?>
<formControlPr xmlns="http://schemas.microsoft.com/office/spreadsheetml/2009/9/main" objectType="CheckBox" checked="Checked" fmlaLink="Data_Income!$A$746" lockText="1" noThreeD="1"/>
</file>

<file path=xl/ctrlProps/ctrlProp55.xml><?xml version="1.0" encoding="utf-8"?>
<formControlPr xmlns="http://schemas.microsoft.com/office/spreadsheetml/2009/9/main" objectType="CheckBox" checked="Checked" fmlaLink="Data_Income!$A$745" lockText="1" noThreeD="1"/>
</file>

<file path=xl/ctrlProps/ctrlProp56.xml><?xml version="1.0" encoding="utf-8"?>
<formControlPr xmlns="http://schemas.microsoft.com/office/spreadsheetml/2009/9/main" objectType="CheckBox" checked="Checked" fmlaLink="Data_Income!$A$744" lockText="1" noThreeD="1"/>
</file>

<file path=xl/ctrlProps/ctrlProp57.xml><?xml version="1.0" encoding="utf-8"?>
<formControlPr xmlns="http://schemas.microsoft.com/office/spreadsheetml/2009/9/main" objectType="CheckBox" checked="Checked" fmlaLink="Data_Income!$A$790" lockText="1" noThreeD="1"/>
</file>

<file path=xl/ctrlProps/ctrlProp58.xml><?xml version="1.0" encoding="utf-8"?>
<formControlPr xmlns="http://schemas.microsoft.com/office/spreadsheetml/2009/9/main" objectType="CheckBox" checked="Checked" fmlaLink="Data_Income!$A$789" lockText="1" noThreeD="1"/>
</file>

<file path=xl/ctrlProps/ctrlProp59.xml><?xml version="1.0" encoding="utf-8"?>
<formControlPr xmlns="http://schemas.microsoft.com/office/spreadsheetml/2009/9/main" objectType="CheckBox" checked="Checked" fmlaLink="Data_Income!$D$793" lockText="1" noThreeD="1"/>
</file>

<file path=xl/ctrlProps/ctrlProp6.xml><?xml version="1.0" encoding="utf-8"?>
<formControlPr xmlns="http://schemas.microsoft.com/office/spreadsheetml/2009/9/main" objectType="CheckBox" checked="Checked" fmlaLink="Data_Income!$A$141" lockText="1" noThreeD="1"/>
</file>

<file path=xl/ctrlProps/ctrlProp60.xml><?xml version="1.0" encoding="utf-8"?>
<formControlPr xmlns="http://schemas.microsoft.com/office/spreadsheetml/2009/9/main" objectType="CheckBox" fmlaLink="Data_Income!$E$951" lockText="1" noThreeD="1"/>
</file>

<file path=xl/ctrlProps/ctrlProp61.xml><?xml version="1.0" encoding="utf-8"?>
<formControlPr xmlns="http://schemas.microsoft.com/office/spreadsheetml/2009/9/main" objectType="CheckBox" fmlaLink="Data_Income!$G$951" lockText="1" noThreeD="1"/>
</file>

<file path=xl/ctrlProps/ctrlProp62.xml><?xml version="1.0" encoding="utf-8"?>
<formControlPr xmlns="http://schemas.microsoft.com/office/spreadsheetml/2009/9/main" objectType="CheckBox" fmlaLink="Data_Income!#REF!" lockText="1" noThreeD="1"/>
</file>

<file path=xl/ctrlProps/ctrlProp63.xml><?xml version="1.0" encoding="utf-8"?>
<formControlPr xmlns="http://schemas.microsoft.com/office/spreadsheetml/2009/9/main" objectType="CheckBox" fmlaLink="Data_Income!$G$952" lockText="1" noThreeD="1"/>
</file>

<file path=xl/ctrlProps/ctrlProp64.xml><?xml version="1.0" encoding="utf-8"?>
<formControlPr xmlns="http://schemas.microsoft.com/office/spreadsheetml/2009/9/main" objectType="CheckBox" fmlaLink="Data_Income!#REF!" lockText="1" noThreeD="1"/>
</file>

<file path=xl/ctrlProps/ctrlProp65.xml><?xml version="1.0" encoding="utf-8"?>
<formControlPr xmlns="http://schemas.microsoft.com/office/spreadsheetml/2009/9/main" objectType="CheckBox" fmlaLink="Data_Income!$G$953" lockText="1" noThreeD="1"/>
</file>

<file path=xl/ctrlProps/ctrlProp66.xml><?xml version="1.0" encoding="utf-8"?>
<formControlPr xmlns="http://schemas.microsoft.com/office/spreadsheetml/2009/9/main" objectType="CheckBox" fmlaLink="Data_Income!#REF!" lockText="1" noThreeD="1"/>
</file>

<file path=xl/ctrlProps/ctrlProp67.xml><?xml version="1.0" encoding="utf-8"?>
<formControlPr xmlns="http://schemas.microsoft.com/office/spreadsheetml/2009/9/main" objectType="CheckBox" fmlaLink="Data_Income!$G$954" lockText="1" noThreeD="1"/>
</file>

<file path=xl/ctrlProps/ctrlProp68.xml><?xml version="1.0" encoding="utf-8"?>
<formControlPr xmlns="http://schemas.microsoft.com/office/spreadsheetml/2009/9/main" objectType="CheckBox" fmlaLink="Data_Income!#REF!" lockText="1" noThreeD="1"/>
</file>

<file path=xl/ctrlProps/ctrlProp69.xml><?xml version="1.0" encoding="utf-8"?>
<formControlPr xmlns="http://schemas.microsoft.com/office/spreadsheetml/2009/9/main" objectType="CheckBox" fmlaLink="Data_Income!$G$955" lockText="1" noThreeD="1"/>
</file>

<file path=xl/ctrlProps/ctrlProp7.xml><?xml version="1.0" encoding="utf-8"?>
<formControlPr xmlns="http://schemas.microsoft.com/office/spreadsheetml/2009/9/main" objectType="CheckBox" checked="Checked" fmlaLink="Data_Income!$D$145" lockText="1" noThreeD="1"/>
</file>

<file path=xl/ctrlProps/ctrlProp70.xml><?xml version="1.0" encoding="utf-8"?>
<formControlPr xmlns="http://schemas.microsoft.com/office/spreadsheetml/2009/9/main" objectType="CheckBox" fmlaLink="Data_Income!#REF!" lockText="1" noThreeD="1"/>
</file>

<file path=xl/ctrlProps/ctrlProp71.xml><?xml version="1.0" encoding="utf-8"?>
<formControlPr xmlns="http://schemas.microsoft.com/office/spreadsheetml/2009/9/main" objectType="CheckBox" fmlaLink="Data_Income!$G$956" lockText="1" noThreeD="1"/>
</file>

<file path=xl/ctrlProps/ctrlProp72.xml><?xml version="1.0" encoding="utf-8"?>
<formControlPr xmlns="http://schemas.microsoft.com/office/spreadsheetml/2009/9/main" objectType="CheckBox" fmlaLink="Data_Income!$E$958" lockText="1" noThreeD="1"/>
</file>

<file path=xl/ctrlProps/ctrlProp73.xml><?xml version="1.0" encoding="utf-8"?>
<formControlPr xmlns="http://schemas.microsoft.com/office/spreadsheetml/2009/9/main" objectType="CheckBox" fmlaLink="Data_Income!$G$958" lockText="1" noThreeD="1"/>
</file>

<file path=xl/ctrlProps/ctrlProp74.xml><?xml version="1.0" encoding="utf-8"?>
<formControlPr xmlns="http://schemas.microsoft.com/office/spreadsheetml/2009/9/main" objectType="CheckBox" fmlaLink="Data_Income!$E$959" lockText="1" noThreeD="1"/>
</file>

<file path=xl/ctrlProps/ctrlProp75.xml><?xml version="1.0" encoding="utf-8"?>
<formControlPr xmlns="http://schemas.microsoft.com/office/spreadsheetml/2009/9/main" objectType="CheckBox" fmlaLink="Data_Income!$G$959" lockText="1" noThreeD="1"/>
</file>

<file path=xl/ctrlProps/ctrlProp76.xml><?xml version="1.0" encoding="utf-8"?>
<formControlPr xmlns="http://schemas.microsoft.com/office/spreadsheetml/2009/9/main" objectType="CheckBox" fmlaLink="Data_Income!$E$961" lockText="1" noThreeD="1"/>
</file>

<file path=xl/ctrlProps/ctrlProp77.xml><?xml version="1.0" encoding="utf-8"?>
<formControlPr xmlns="http://schemas.microsoft.com/office/spreadsheetml/2009/9/main" objectType="CheckBox" fmlaLink="Data_Income!$G$961" lockText="1" noThreeD="1"/>
</file>

<file path=xl/ctrlProps/ctrlProp78.xml><?xml version="1.0" encoding="utf-8"?>
<formControlPr xmlns="http://schemas.microsoft.com/office/spreadsheetml/2009/9/main" objectType="CheckBox" fmlaLink="Data_Income!$E$962" lockText="1" noThreeD="1"/>
</file>

<file path=xl/ctrlProps/ctrlProp79.xml><?xml version="1.0" encoding="utf-8"?>
<formControlPr xmlns="http://schemas.microsoft.com/office/spreadsheetml/2009/9/main" objectType="CheckBox" fmlaLink="Data_Income!$G$962" lockText="1" noThreeD="1"/>
</file>

<file path=xl/ctrlProps/ctrlProp8.xml><?xml version="1.0" encoding="utf-8"?>
<formControlPr xmlns="http://schemas.microsoft.com/office/spreadsheetml/2009/9/main" objectType="CheckBox" checked="Checked" fmlaLink="Data_Income!$A$310" lockText="1" noThreeD="1"/>
</file>

<file path=xl/ctrlProps/ctrlProp80.xml><?xml version="1.0" encoding="utf-8"?>
<formControlPr xmlns="http://schemas.microsoft.com/office/spreadsheetml/2009/9/main" objectType="CheckBox" fmlaLink="Data_Income!$E$964" lockText="1" noThreeD="1"/>
</file>

<file path=xl/ctrlProps/ctrlProp81.xml><?xml version="1.0" encoding="utf-8"?>
<formControlPr xmlns="http://schemas.microsoft.com/office/spreadsheetml/2009/9/main" objectType="CheckBox" fmlaLink="Data_Income!$G$964" lockText="1" noThreeD="1"/>
</file>

<file path=xl/ctrlProps/ctrlProp82.xml><?xml version="1.0" encoding="utf-8"?>
<formControlPr xmlns="http://schemas.microsoft.com/office/spreadsheetml/2009/9/main" objectType="CheckBox" fmlaLink="Data_Income!$E$952" lockText="1" noThreeD="1"/>
</file>

<file path=xl/ctrlProps/ctrlProp83.xml><?xml version="1.0" encoding="utf-8"?>
<formControlPr xmlns="http://schemas.microsoft.com/office/spreadsheetml/2009/9/main" objectType="CheckBox" fmlaLink="Data_Income!$E$953" lockText="1" noThreeD="1"/>
</file>

<file path=xl/ctrlProps/ctrlProp84.xml><?xml version="1.0" encoding="utf-8"?>
<formControlPr xmlns="http://schemas.microsoft.com/office/spreadsheetml/2009/9/main" objectType="CheckBox" fmlaLink="Data_Income!$E$954" lockText="1" noThreeD="1"/>
</file>

<file path=xl/ctrlProps/ctrlProp85.xml><?xml version="1.0" encoding="utf-8"?>
<formControlPr xmlns="http://schemas.microsoft.com/office/spreadsheetml/2009/9/main" objectType="CheckBox" fmlaLink="Data_Income!$E$955" lockText="1" noThreeD="1"/>
</file>

<file path=xl/ctrlProps/ctrlProp86.xml><?xml version="1.0" encoding="utf-8"?>
<formControlPr xmlns="http://schemas.microsoft.com/office/spreadsheetml/2009/9/main" objectType="CheckBox" fmlaLink="Data_Income!$E$956" lockText="1" noThreeD="1"/>
</file>

<file path=xl/ctrlProps/ctrlProp87.xml><?xml version="1.0" encoding="utf-8"?>
<formControlPr xmlns="http://schemas.microsoft.com/office/spreadsheetml/2009/9/main" objectType="CheckBox" fmlaLink="Data_Income!$D$1050" lockText="1" noThreeD="1"/>
</file>

<file path=xl/ctrlProps/ctrlProp88.xml><?xml version="1.0" encoding="utf-8"?>
<formControlPr xmlns="http://schemas.microsoft.com/office/spreadsheetml/2009/9/main" objectType="CheckBox" fmlaLink="Data_Income!$F$1050" lockText="1" noThreeD="1"/>
</file>

<file path=xl/ctrlProps/ctrlProp89.xml><?xml version="1.0" encoding="utf-8"?>
<formControlPr xmlns="http://schemas.microsoft.com/office/spreadsheetml/2009/9/main" objectType="CheckBox" fmlaLink="Data_Income!$D$1051" lockText="1" noThreeD="1"/>
</file>

<file path=xl/ctrlProps/ctrlProp9.xml><?xml version="1.0" encoding="utf-8"?>
<formControlPr xmlns="http://schemas.microsoft.com/office/spreadsheetml/2009/9/main" objectType="CheckBox" checked="Checked" fmlaLink="Data_Income!$A$309" lockText="1" noThreeD="1"/>
</file>

<file path=xl/ctrlProps/ctrlProp90.xml><?xml version="1.0" encoding="utf-8"?>
<formControlPr xmlns="http://schemas.microsoft.com/office/spreadsheetml/2009/9/main" objectType="CheckBox" fmlaLink="Data_Income!$F$1051" lockText="1" noThreeD="1"/>
</file>

<file path=xl/ctrlProps/ctrlProp91.xml><?xml version="1.0" encoding="utf-8"?>
<formControlPr xmlns="http://schemas.microsoft.com/office/spreadsheetml/2009/9/main" objectType="CheckBox" fmlaLink="Data_Income!$D$1052" lockText="1" noThreeD="1"/>
</file>

<file path=xl/ctrlProps/ctrlProp92.xml><?xml version="1.0" encoding="utf-8"?>
<formControlPr xmlns="http://schemas.microsoft.com/office/spreadsheetml/2009/9/main" objectType="CheckBox" fmlaLink="Data_Income!$F$1052" lockText="1" noThreeD="1"/>
</file>

<file path=xl/ctrlProps/ctrlProp93.xml><?xml version="1.0" encoding="utf-8"?>
<formControlPr xmlns="http://schemas.microsoft.com/office/spreadsheetml/2009/9/main" objectType="CheckBox" fmlaLink="Data_Income!$D$1053" lockText="1" noThreeD="1"/>
</file>

<file path=xl/ctrlProps/ctrlProp94.xml><?xml version="1.0" encoding="utf-8"?>
<formControlPr xmlns="http://schemas.microsoft.com/office/spreadsheetml/2009/9/main" objectType="CheckBox" fmlaLink="Data_Income!$F$1053" lockText="1" noThreeD="1"/>
</file>

<file path=xl/ctrlProps/ctrlProp95.xml><?xml version="1.0" encoding="utf-8"?>
<formControlPr xmlns="http://schemas.microsoft.com/office/spreadsheetml/2009/9/main" objectType="CheckBox" fmlaLink="Data_Income!$D$1054" lockText="1" noThreeD="1"/>
</file>

<file path=xl/ctrlProps/ctrlProp96.xml><?xml version="1.0" encoding="utf-8"?>
<formControlPr xmlns="http://schemas.microsoft.com/office/spreadsheetml/2009/9/main" objectType="CheckBox" fmlaLink="Data_Income!$F$1054" lockText="1" noThreeD="1"/>
</file>

<file path=xl/ctrlProps/ctrlProp97.xml><?xml version="1.0" encoding="utf-8"?>
<formControlPr xmlns="http://schemas.microsoft.com/office/spreadsheetml/2009/9/main" objectType="CheckBox" fmlaLink="Data_Income!$D$1055" lockText="1" noThreeD="1"/>
</file>

<file path=xl/ctrlProps/ctrlProp98.xml><?xml version="1.0" encoding="utf-8"?>
<formControlPr xmlns="http://schemas.microsoft.com/office/spreadsheetml/2009/9/main" objectType="CheckBox" fmlaLink="Data_Income!$F$1055" lockText="1" noThreeD="1"/>
</file>

<file path=xl/ctrlProps/ctrlProp99.xml><?xml version="1.0" encoding="utf-8"?>
<formControlPr xmlns="http://schemas.microsoft.com/office/spreadsheetml/2009/9/main" objectType="CheckBox" fmlaLink="Data_Income!$D$1056" lockText="1" noThreeD="1"/>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13</xdr:row>
          <xdr:rowOff>152400</xdr:rowOff>
        </xdr:from>
        <xdr:to>
          <xdr:col>7</xdr:col>
          <xdr:colOff>28575</xdr:colOff>
          <xdr:row>15</xdr:row>
          <xdr:rowOff>28575</xdr:rowOff>
        </xdr:to>
        <xdr:sp macro="" textlink="">
          <xdr:nvSpPr>
            <xdr:cNvPr id="1077" name="Check Box 53" hidden="1">
              <a:extLst>
                <a:ext uri="{63B3BB69-23CF-44E3-9099-C40C66FF867C}">
                  <a14:compatExt spid="_x0000_s1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171450</xdr:rowOff>
        </xdr:from>
        <xdr:to>
          <xdr:col>6</xdr:col>
          <xdr:colOff>19050</xdr:colOff>
          <xdr:row>20</xdr:row>
          <xdr:rowOff>9525</xdr:rowOff>
        </xdr:to>
        <xdr:sp macro="" textlink="">
          <xdr:nvSpPr>
            <xdr:cNvPr id="1078" name="Check Box 54" hidden="1">
              <a:extLst>
                <a:ext uri="{63B3BB69-23CF-44E3-9099-C40C66FF867C}">
                  <a14:compatExt spid="_x0000_s1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171450</xdr:rowOff>
        </xdr:from>
        <xdr:to>
          <xdr:col>6</xdr:col>
          <xdr:colOff>19050</xdr:colOff>
          <xdr:row>19</xdr:row>
          <xdr:rowOff>9525</xdr:rowOff>
        </xdr:to>
        <xdr:sp macro="" textlink="">
          <xdr:nvSpPr>
            <xdr:cNvPr id="1079" name="Check Box 55" hidden="1">
              <a:extLst>
                <a:ext uri="{63B3BB69-23CF-44E3-9099-C40C66FF867C}">
                  <a14:compatExt spid="_x0000_s1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152400</xdr:rowOff>
        </xdr:from>
        <xdr:to>
          <xdr:col>6</xdr:col>
          <xdr:colOff>19050</xdr:colOff>
          <xdr:row>18</xdr:row>
          <xdr:rowOff>28575</xdr:rowOff>
        </xdr:to>
        <xdr:sp macro="" textlink="">
          <xdr:nvSpPr>
            <xdr:cNvPr id="1080" name="Check Box 56" hidden="1">
              <a:extLst>
                <a:ext uri="{63B3BB69-23CF-44E3-9099-C40C66FF867C}">
                  <a14:compatExt spid="_x0000_s1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171450</xdr:rowOff>
        </xdr:from>
        <xdr:to>
          <xdr:col>5</xdr:col>
          <xdr:colOff>28575</xdr:colOff>
          <xdr:row>27</xdr:row>
          <xdr:rowOff>9525</xdr:rowOff>
        </xdr:to>
        <xdr:sp macro="" textlink="">
          <xdr:nvSpPr>
            <xdr:cNvPr id="1085" name="Check Box 61" hidden="1">
              <a:extLst>
                <a:ext uri="{63B3BB69-23CF-44E3-9099-C40C66FF867C}">
                  <a14:compatExt spid="_x0000_s1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361950</xdr:rowOff>
        </xdr:from>
        <xdr:to>
          <xdr:col>5</xdr:col>
          <xdr:colOff>28575</xdr:colOff>
          <xdr:row>26</xdr:row>
          <xdr:rowOff>38100</xdr:rowOff>
        </xdr:to>
        <xdr:sp macro="" textlink="">
          <xdr:nvSpPr>
            <xdr:cNvPr id="1086" name="Check Box 62" hidden="1">
              <a:extLst>
                <a:ext uri="{63B3BB69-23CF-44E3-9099-C40C66FF867C}">
                  <a14:compatExt spid="_x0000_s1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32</xdr:row>
          <xdr:rowOff>9525</xdr:rowOff>
        </xdr:from>
        <xdr:to>
          <xdr:col>88</xdr:col>
          <xdr:colOff>0</xdr:colOff>
          <xdr:row>32</xdr:row>
          <xdr:rowOff>238125</xdr:rowOff>
        </xdr:to>
        <xdr:sp macro="" textlink="">
          <xdr:nvSpPr>
            <xdr:cNvPr id="1088" name="Check Box 64" hidden="1">
              <a:extLst>
                <a:ext uri="{63B3BB69-23CF-44E3-9099-C40C66FF867C}">
                  <a14:compatExt spid="_x0000_s1088"/>
                </a:ext>
              </a:extLst>
            </xdr:cNvPr>
            <xdr:cNvSpPr/>
          </xdr:nvSpPr>
          <xdr:spPr>
            <a:xfrm>
              <a:off x="0" y="0"/>
              <a:ext cx="0" cy="0"/>
            </a:xfrm>
            <a:prstGeom prst="rect">
              <a:avLst/>
            </a:prstGeom>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55</xdr:col>
          <xdr:colOff>38100</xdr:colOff>
          <xdr:row>25</xdr:row>
          <xdr:rowOff>0</xdr:rowOff>
        </xdr:from>
        <xdr:to>
          <xdr:col>60</xdr:col>
          <xdr:colOff>38100</xdr:colOff>
          <xdr:row>26</xdr:row>
          <xdr:rowOff>19050</xdr:rowOff>
        </xdr:to>
        <xdr:sp macro="" textlink="">
          <xdr:nvSpPr>
            <xdr:cNvPr id="49153" name="Check Box 1" hidden="1">
              <a:extLst>
                <a:ext uri="{63B3BB69-23CF-44E3-9099-C40C66FF867C}">
                  <a14:compatExt spid="_x0000_s49153"/>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25</xdr:row>
          <xdr:rowOff>0</xdr:rowOff>
        </xdr:from>
        <xdr:to>
          <xdr:col>69</xdr:col>
          <xdr:colOff>38100</xdr:colOff>
          <xdr:row>26</xdr:row>
          <xdr:rowOff>19050</xdr:rowOff>
        </xdr:to>
        <xdr:sp macro="" textlink="">
          <xdr:nvSpPr>
            <xdr:cNvPr id="49154" name="Check Box 2" hidden="1">
              <a:extLst>
                <a:ext uri="{63B3BB69-23CF-44E3-9099-C40C66FF867C}">
                  <a14:compatExt spid="_x0000_s49154"/>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49</xdr:row>
          <xdr:rowOff>0</xdr:rowOff>
        </xdr:from>
        <xdr:to>
          <xdr:col>60</xdr:col>
          <xdr:colOff>38100</xdr:colOff>
          <xdr:row>50</xdr:row>
          <xdr:rowOff>19050</xdr:rowOff>
        </xdr:to>
        <xdr:sp macro="" textlink="">
          <xdr:nvSpPr>
            <xdr:cNvPr id="49157" name="Check Box 5" hidden="1">
              <a:extLst>
                <a:ext uri="{63B3BB69-23CF-44E3-9099-C40C66FF867C}">
                  <a14:compatExt spid="_x0000_s49157"/>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49</xdr:row>
          <xdr:rowOff>0</xdr:rowOff>
        </xdr:from>
        <xdr:to>
          <xdr:col>69</xdr:col>
          <xdr:colOff>38100</xdr:colOff>
          <xdr:row>50</xdr:row>
          <xdr:rowOff>19050</xdr:rowOff>
        </xdr:to>
        <xdr:sp macro="" textlink="">
          <xdr:nvSpPr>
            <xdr:cNvPr id="49158" name="Check Box 6" hidden="1">
              <a:extLst>
                <a:ext uri="{63B3BB69-23CF-44E3-9099-C40C66FF867C}">
                  <a14:compatExt spid="_x0000_s49158"/>
                </a:ext>
              </a:extLst>
            </xdr:cNvPr>
            <xdr:cNvSpPr/>
          </xdr:nvSpPr>
          <xdr:spPr>
            <a:xfrm>
              <a:off x="0" y="0"/>
              <a:ext cx="0" cy="0"/>
            </a:xfrm>
            <a:prstGeom prst="rect">
              <a:avLst/>
            </a:prstGeom>
          </xdr:spPr>
        </xdr:sp>
        <xdr:clientData fLock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19050</xdr:colOff>
          <xdr:row>26</xdr:row>
          <xdr:rowOff>171450</xdr:rowOff>
        </xdr:from>
        <xdr:to>
          <xdr:col>6</xdr:col>
          <xdr:colOff>19050</xdr:colOff>
          <xdr:row>28</xdr:row>
          <xdr:rowOff>19050</xdr:rowOff>
        </xdr:to>
        <xdr:sp macro="" textlink="">
          <xdr:nvSpPr>
            <xdr:cNvPr id="3097" name="Check Box 25" hidden="1">
              <a:extLst>
                <a:ext uri="{63B3BB69-23CF-44E3-9099-C40C66FF867C}">
                  <a14:compatExt spid="_x0000_s30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171450</xdr:rowOff>
        </xdr:from>
        <xdr:to>
          <xdr:col>6</xdr:col>
          <xdr:colOff>19050</xdr:colOff>
          <xdr:row>27</xdr:row>
          <xdr:rowOff>19050</xdr:rowOff>
        </xdr:to>
        <xdr:sp macro="" textlink="">
          <xdr:nvSpPr>
            <xdr:cNvPr id="3098" name="Check Box 26" hidden="1">
              <a:extLst>
                <a:ext uri="{63B3BB69-23CF-44E3-9099-C40C66FF867C}">
                  <a14:compatExt spid="_x0000_s30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361950</xdr:rowOff>
        </xdr:from>
        <xdr:to>
          <xdr:col>6</xdr:col>
          <xdr:colOff>19050</xdr:colOff>
          <xdr:row>26</xdr:row>
          <xdr:rowOff>38100</xdr:rowOff>
        </xdr:to>
        <xdr:sp macro="" textlink="">
          <xdr:nvSpPr>
            <xdr:cNvPr id="3099" name="Check Box 27" hidden="1">
              <a:extLst>
                <a:ext uri="{63B3BB69-23CF-44E3-9099-C40C66FF867C}">
                  <a14:compatExt spid="_x0000_s30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171450</xdr:rowOff>
        </xdr:from>
        <xdr:to>
          <xdr:col>6</xdr:col>
          <xdr:colOff>19050</xdr:colOff>
          <xdr:row>36</xdr:row>
          <xdr:rowOff>19050</xdr:rowOff>
        </xdr:to>
        <xdr:sp macro="" textlink="">
          <xdr:nvSpPr>
            <xdr:cNvPr id="3100" name="Check Box 28" hidden="1">
              <a:extLst>
                <a:ext uri="{63B3BB69-23CF-44E3-9099-C40C66FF867C}">
                  <a14:compatExt spid="_x0000_s31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171450</xdr:rowOff>
        </xdr:from>
        <xdr:to>
          <xdr:col>6</xdr:col>
          <xdr:colOff>19050</xdr:colOff>
          <xdr:row>35</xdr:row>
          <xdr:rowOff>19050</xdr:rowOff>
        </xdr:to>
        <xdr:sp macro="" textlink="">
          <xdr:nvSpPr>
            <xdr:cNvPr id="3101" name="Check Box 29" hidden="1">
              <a:extLst>
                <a:ext uri="{63B3BB69-23CF-44E3-9099-C40C66FF867C}">
                  <a14:compatExt spid="_x0000_s31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361950</xdr:rowOff>
        </xdr:from>
        <xdr:to>
          <xdr:col>6</xdr:col>
          <xdr:colOff>19050</xdr:colOff>
          <xdr:row>34</xdr:row>
          <xdr:rowOff>38100</xdr:rowOff>
        </xdr:to>
        <xdr:sp macro="" textlink="">
          <xdr:nvSpPr>
            <xdr:cNvPr id="3102" name="Check Box 30" hidden="1">
              <a:extLst>
                <a:ext uri="{63B3BB69-23CF-44E3-9099-C40C66FF867C}">
                  <a14:compatExt spid="_x0000_s31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42</xdr:row>
          <xdr:rowOff>171450</xdr:rowOff>
        </xdr:from>
        <xdr:to>
          <xdr:col>6</xdr:col>
          <xdr:colOff>19050</xdr:colOff>
          <xdr:row>44</xdr:row>
          <xdr:rowOff>19050</xdr:rowOff>
        </xdr:to>
        <xdr:sp macro="" textlink="">
          <xdr:nvSpPr>
            <xdr:cNvPr id="3103" name="Check Box 31" hidden="1">
              <a:extLst>
                <a:ext uri="{63B3BB69-23CF-44E3-9099-C40C66FF867C}">
                  <a14:compatExt spid="_x0000_s31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161925</xdr:rowOff>
        </xdr:from>
        <xdr:to>
          <xdr:col>6</xdr:col>
          <xdr:colOff>19050</xdr:colOff>
          <xdr:row>43</xdr:row>
          <xdr:rowOff>9525</xdr:rowOff>
        </xdr:to>
        <xdr:sp macro="" textlink="">
          <xdr:nvSpPr>
            <xdr:cNvPr id="3104" name="Check Box 32" hidden="1">
              <a:extLst>
                <a:ext uri="{63B3BB69-23CF-44E3-9099-C40C66FF867C}">
                  <a14:compatExt spid="_x0000_s31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361950</xdr:rowOff>
        </xdr:from>
        <xdr:to>
          <xdr:col>6</xdr:col>
          <xdr:colOff>19050</xdr:colOff>
          <xdr:row>42</xdr:row>
          <xdr:rowOff>38100</xdr:rowOff>
        </xdr:to>
        <xdr:sp macro="" textlink="">
          <xdr:nvSpPr>
            <xdr:cNvPr id="3105" name="Check Box 33" hidden="1">
              <a:extLst>
                <a:ext uri="{63B3BB69-23CF-44E3-9099-C40C66FF867C}">
                  <a14:compatExt spid="_x0000_s31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171450</xdr:rowOff>
        </xdr:from>
        <xdr:to>
          <xdr:col>5</xdr:col>
          <xdr:colOff>38100</xdr:colOff>
          <xdr:row>51</xdr:row>
          <xdr:rowOff>19050</xdr:rowOff>
        </xdr:to>
        <xdr:sp macro="" textlink="">
          <xdr:nvSpPr>
            <xdr:cNvPr id="3106" name="Check Box 34" hidden="1">
              <a:extLst>
                <a:ext uri="{63B3BB69-23CF-44E3-9099-C40C66FF867C}">
                  <a14:compatExt spid="_x0000_s31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361950</xdr:rowOff>
        </xdr:from>
        <xdr:to>
          <xdr:col>5</xdr:col>
          <xdr:colOff>38100</xdr:colOff>
          <xdr:row>50</xdr:row>
          <xdr:rowOff>38100</xdr:rowOff>
        </xdr:to>
        <xdr:sp macro="" textlink="">
          <xdr:nvSpPr>
            <xdr:cNvPr id="3107" name="Check Box 35" hidden="1">
              <a:extLst>
                <a:ext uri="{63B3BB69-23CF-44E3-9099-C40C66FF867C}">
                  <a14:compatExt spid="_x0000_s31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56</xdr:row>
          <xdr:rowOff>9525</xdr:rowOff>
        </xdr:from>
        <xdr:to>
          <xdr:col>85</xdr:col>
          <xdr:colOff>28575</xdr:colOff>
          <xdr:row>56</xdr:row>
          <xdr:rowOff>228600</xdr:rowOff>
        </xdr:to>
        <xdr:sp macro="" textlink="">
          <xdr:nvSpPr>
            <xdr:cNvPr id="3109" name="Check Box 37" hidden="1">
              <a:extLst>
                <a:ext uri="{63B3BB69-23CF-44E3-9099-C40C66FF867C}">
                  <a14:compatExt spid="_x0000_s31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xdr:colOff>
          <xdr:row>13</xdr:row>
          <xdr:rowOff>152400</xdr:rowOff>
        </xdr:from>
        <xdr:to>
          <xdr:col>7</xdr:col>
          <xdr:colOff>28575</xdr:colOff>
          <xdr:row>15</xdr:row>
          <xdr:rowOff>28575</xdr:rowOff>
        </xdr:to>
        <xdr:sp macro="" textlink="">
          <xdr:nvSpPr>
            <xdr:cNvPr id="3114" name="Check Box 42" hidden="1">
              <a:extLst>
                <a:ext uri="{63B3BB69-23CF-44E3-9099-C40C66FF867C}">
                  <a14:compatExt spid="_x0000_s31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171450</xdr:rowOff>
        </xdr:from>
        <xdr:to>
          <xdr:col>6</xdr:col>
          <xdr:colOff>19050</xdr:colOff>
          <xdr:row>20</xdr:row>
          <xdr:rowOff>19050</xdr:rowOff>
        </xdr:to>
        <xdr:sp macro="" textlink="">
          <xdr:nvSpPr>
            <xdr:cNvPr id="3115" name="Check Box 43" hidden="1">
              <a:extLst>
                <a:ext uri="{63B3BB69-23CF-44E3-9099-C40C66FF867C}">
                  <a14:compatExt spid="_x0000_s31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171450</xdr:rowOff>
        </xdr:from>
        <xdr:to>
          <xdr:col>6</xdr:col>
          <xdr:colOff>19050</xdr:colOff>
          <xdr:row>19</xdr:row>
          <xdr:rowOff>19050</xdr:rowOff>
        </xdr:to>
        <xdr:sp macro="" textlink="">
          <xdr:nvSpPr>
            <xdr:cNvPr id="3116" name="Check Box 44" hidden="1">
              <a:extLst>
                <a:ext uri="{63B3BB69-23CF-44E3-9099-C40C66FF867C}">
                  <a14:compatExt spid="_x0000_s31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152400</xdr:rowOff>
        </xdr:from>
        <xdr:to>
          <xdr:col>6</xdr:col>
          <xdr:colOff>19050</xdr:colOff>
          <xdr:row>18</xdr:row>
          <xdr:rowOff>38100</xdr:rowOff>
        </xdr:to>
        <xdr:sp macro="" textlink="">
          <xdr:nvSpPr>
            <xdr:cNvPr id="3117" name="Check Box 45" hidden="1">
              <a:extLst>
                <a:ext uri="{63B3BB69-23CF-44E3-9099-C40C66FF867C}">
                  <a14:compatExt spid="_x0000_s31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19050</xdr:colOff>
          <xdr:row>58</xdr:row>
          <xdr:rowOff>9525</xdr:rowOff>
        </xdr:from>
        <xdr:to>
          <xdr:col>85</xdr:col>
          <xdr:colOff>19050</xdr:colOff>
          <xdr:row>58</xdr:row>
          <xdr:rowOff>228600</xdr:rowOff>
        </xdr:to>
        <xdr:sp macro="" textlink="">
          <xdr:nvSpPr>
            <xdr:cNvPr id="3118" name="Check Box 46" hidden="1">
              <a:extLst>
                <a:ext uri="{63B3BB69-23CF-44E3-9099-C40C66FF867C}">
                  <a14:compatExt spid="_x0000_s31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19050</xdr:colOff>
          <xdr:row>59</xdr:row>
          <xdr:rowOff>9525</xdr:rowOff>
        </xdr:from>
        <xdr:to>
          <xdr:col>85</xdr:col>
          <xdr:colOff>19050</xdr:colOff>
          <xdr:row>59</xdr:row>
          <xdr:rowOff>228600</xdr:rowOff>
        </xdr:to>
        <xdr:sp macro="" textlink="">
          <xdr:nvSpPr>
            <xdr:cNvPr id="3119" name="Check Box 47" hidden="1">
              <a:extLst>
                <a:ext uri="{63B3BB69-23CF-44E3-9099-C40C66FF867C}">
                  <a14:compatExt spid="_x0000_s31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19050</xdr:colOff>
          <xdr:row>60</xdr:row>
          <xdr:rowOff>9525</xdr:rowOff>
        </xdr:from>
        <xdr:to>
          <xdr:col>85</xdr:col>
          <xdr:colOff>19050</xdr:colOff>
          <xdr:row>60</xdr:row>
          <xdr:rowOff>228600</xdr:rowOff>
        </xdr:to>
        <xdr:sp macro="" textlink="">
          <xdr:nvSpPr>
            <xdr:cNvPr id="3120" name="Check Box 48" hidden="1">
              <a:extLst>
                <a:ext uri="{63B3BB69-23CF-44E3-9099-C40C66FF867C}">
                  <a14:compatExt spid="_x0000_s3120"/>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13</xdr:row>
          <xdr:rowOff>152400</xdr:rowOff>
        </xdr:from>
        <xdr:to>
          <xdr:col>5</xdr:col>
          <xdr:colOff>9525</xdr:colOff>
          <xdr:row>15</xdr:row>
          <xdr:rowOff>28575</xdr:rowOff>
        </xdr:to>
        <xdr:sp macro="" textlink="">
          <xdr:nvSpPr>
            <xdr:cNvPr id="19480" name="Check Box 24" hidden="1">
              <a:extLst>
                <a:ext uri="{63B3BB69-23CF-44E3-9099-C40C66FF867C}">
                  <a14:compatExt spid="_x0000_s194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171450</xdr:rowOff>
        </xdr:from>
        <xdr:to>
          <xdr:col>6</xdr:col>
          <xdr:colOff>19050</xdr:colOff>
          <xdr:row>20</xdr:row>
          <xdr:rowOff>19050</xdr:rowOff>
        </xdr:to>
        <xdr:sp macro="" textlink="">
          <xdr:nvSpPr>
            <xdr:cNvPr id="19481" name="Check Box 25" hidden="1">
              <a:extLst>
                <a:ext uri="{63B3BB69-23CF-44E3-9099-C40C66FF867C}">
                  <a14:compatExt spid="_x0000_s194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171450</xdr:rowOff>
        </xdr:from>
        <xdr:to>
          <xdr:col>6</xdr:col>
          <xdr:colOff>19050</xdr:colOff>
          <xdr:row>19</xdr:row>
          <xdr:rowOff>19050</xdr:rowOff>
        </xdr:to>
        <xdr:sp macro="" textlink="">
          <xdr:nvSpPr>
            <xdr:cNvPr id="19482" name="Check Box 26" hidden="1">
              <a:extLst>
                <a:ext uri="{63B3BB69-23CF-44E3-9099-C40C66FF867C}">
                  <a14:compatExt spid="_x0000_s194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152400</xdr:rowOff>
        </xdr:from>
        <xdr:to>
          <xdr:col>6</xdr:col>
          <xdr:colOff>19050</xdr:colOff>
          <xdr:row>18</xdr:row>
          <xdr:rowOff>28575</xdr:rowOff>
        </xdr:to>
        <xdr:sp macro="" textlink="">
          <xdr:nvSpPr>
            <xdr:cNvPr id="19483" name="Check Box 27" hidden="1">
              <a:extLst>
                <a:ext uri="{63B3BB69-23CF-44E3-9099-C40C66FF867C}">
                  <a14:compatExt spid="_x0000_s194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25</xdr:row>
          <xdr:rowOff>180975</xdr:rowOff>
        </xdr:from>
        <xdr:to>
          <xdr:col>5</xdr:col>
          <xdr:colOff>28575</xdr:colOff>
          <xdr:row>27</xdr:row>
          <xdr:rowOff>9525</xdr:rowOff>
        </xdr:to>
        <xdr:sp macro="" textlink="">
          <xdr:nvSpPr>
            <xdr:cNvPr id="19484" name="Check Box 28" hidden="1">
              <a:extLst>
                <a:ext uri="{63B3BB69-23CF-44E3-9099-C40C66FF867C}">
                  <a14:compatExt spid="_x0000_s194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24</xdr:row>
          <xdr:rowOff>361950</xdr:rowOff>
        </xdr:from>
        <xdr:to>
          <xdr:col>5</xdr:col>
          <xdr:colOff>28575</xdr:colOff>
          <xdr:row>26</xdr:row>
          <xdr:rowOff>28575</xdr:rowOff>
        </xdr:to>
        <xdr:sp macro="" textlink="">
          <xdr:nvSpPr>
            <xdr:cNvPr id="19485" name="Check Box 29" hidden="1">
              <a:extLst>
                <a:ext uri="{63B3BB69-23CF-44E3-9099-C40C66FF867C}">
                  <a14:compatExt spid="_x0000_s194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32</xdr:row>
          <xdr:rowOff>9525</xdr:rowOff>
        </xdr:from>
        <xdr:to>
          <xdr:col>88</xdr:col>
          <xdr:colOff>0</xdr:colOff>
          <xdr:row>32</xdr:row>
          <xdr:rowOff>238125</xdr:rowOff>
        </xdr:to>
        <xdr:sp macro="" textlink="">
          <xdr:nvSpPr>
            <xdr:cNvPr id="19488" name="Check Box 32" hidden="1">
              <a:extLst>
                <a:ext uri="{63B3BB69-23CF-44E3-9099-C40C66FF867C}">
                  <a14:compatExt spid="_x0000_s1948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13</xdr:row>
          <xdr:rowOff>152400</xdr:rowOff>
        </xdr:from>
        <xdr:to>
          <xdr:col>5</xdr:col>
          <xdr:colOff>9525</xdr:colOff>
          <xdr:row>15</xdr:row>
          <xdr:rowOff>28575</xdr:rowOff>
        </xdr:to>
        <xdr:sp macro="" textlink="">
          <xdr:nvSpPr>
            <xdr:cNvPr id="20500" name="Check Box 20" hidden="1">
              <a:extLst>
                <a:ext uri="{63B3BB69-23CF-44E3-9099-C40C66FF867C}">
                  <a14:compatExt spid="_x0000_s205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171450</xdr:rowOff>
        </xdr:from>
        <xdr:to>
          <xdr:col>6</xdr:col>
          <xdr:colOff>19050</xdr:colOff>
          <xdr:row>20</xdr:row>
          <xdr:rowOff>19050</xdr:rowOff>
        </xdr:to>
        <xdr:sp macro="" textlink="">
          <xdr:nvSpPr>
            <xdr:cNvPr id="20501" name="Check Box 21" hidden="1">
              <a:extLst>
                <a:ext uri="{63B3BB69-23CF-44E3-9099-C40C66FF867C}">
                  <a14:compatExt spid="_x0000_s205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171450</xdr:rowOff>
        </xdr:from>
        <xdr:to>
          <xdr:col>6</xdr:col>
          <xdr:colOff>19050</xdr:colOff>
          <xdr:row>19</xdr:row>
          <xdr:rowOff>19050</xdr:rowOff>
        </xdr:to>
        <xdr:sp macro="" textlink="">
          <xdr:nvSpPr>
            <xdr:cNvPr id="20502" name="Check Box 22" hidden="1">
              <a:extLst>
                <a:ext uri="{63B3BB69-23CF-44E3-9099-C40C66FF867C}">
                  <a14:compatExt spid="_x0000_s205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0</xdr:rowOff>
        </xdr:from>
        <xdr:to>
          <xdr:col>6</xdr:col>
          <xdr:colOff>19050</xdr:colOff>
          <xdr:row>18</xdr:row>
          <xdr:rowOff>28575</xdr:rowOff>
        </xdr:to>
        <xdr:sp macro="" textlink="">
          <xdr:nvSpPr>
            <xdr:cNvPr id="20503" name="Check Box 23" hidden="1">
              <a:extLst>
                <a:ext uri="{63B3BB69-23CF-44E3-9099-C40C66FF867C}">
                  <a14:compatExt spid="_x0000_s205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26</xdr:row>
          <xdr:rowOff>171450</xdr:rowOff>
        </xdr:from>
        <xdr:to>
          <xdr:col>6</xdr:col>
          <xdr:colOff>19050</xdr:colOff>
          <xdr:row>28</xdr:row>
          <xdr:rowOff>19050</xdr:rowOff>
        </xdr:to>
        <xdr:sp macro="" textlink="">
          <xdr:nvSpPr>
            <xdr:cNvPr id="20504" name="Check Box 24" hidden="1">
              <a:extLst>
                <a:ext uri="{63B3BB69-23CF-44E3-9099-C40C66FF867C}">
                  <a14:compatExt spid="_x0000_s2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25</xdr:row>
          <xdr:rowOff>161925</xdr:rowOff>
        </xdr:from>
        <xdr:to>
          <xdr:col>6</xdr:col>
          <xdr:colOff>19050</xdr:colOff>
          <xdr:row>27</xdr:row>
          <xdr:rowOff>9525</xdr:rowOff>
        </xdr:to>
        <xdr:sp macro="" textlink="">
          <xdr:nvSpPr>
            <xdr:cNvPr id="20505" name="Check Box 25" hidden="1">
              <a:extLst>
                <a:ext uri="{63B3BB69-23CF-44E3-9099-C40C66FF867C}">
                  <a14:compatExt spid="_x0000_s205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24</xdr:row>
          <xdr:rowOff>361950</xdr:rowOff>
        </xdr:from>
        <xdr:to>
          <xdr:col>6</xdr:col>
          <xdr:colOff>19050</xdr:colOff>
          <xdr:row>26</xdr:row>
          <xdr:rowOff>38100</xdr:rowOff>
        </xdr:to>
        <xdr:sp macro="" textlink="">
          <xdr:nvSpPr>
            <xdr:cNvPr id="20506" name="Check Box 26" hidden="1">
              <a:extLst>
                <a:ext uri="{63B3BB69-23CF-44E3-9099-C40C66FF867C}">
                  <a14:compatExt spid="_x0000_s2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34</xdr:row>
          <xdr:rowOff>171450</xdr:rowOff>
        </xdr:from>
        <xdr:to>
          <xdr:col>6</xdr:col>
          <xdr:colOff>19050</xdr:colOff>
          <xdr:row>36</xdr:row>
          <xdr:rowOff>9525</xdr:rowOff>
        </xdr:to>
        <xdr:sp macro="" textlink="">
          <xdr:nvSpPr>
            <xdr:cNvPr id="20507" name="Check Box 27" hidden="1">
              <a:extLst>
                <a:ext uri="{63B3BB69-23CF-44E3-9099-C40C66FF867C}">
                  <a14:compatExt spid="_x0000_s205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33</xdr:row>
          <xdr:rowOff>171450</xdr:rowOff>
        </xdr:from>
        <xdr:to>
          <xdr:col>6</xdr:col>
          <xdr:colOff>19050</xdr:colOff>
          <xdr:row>35</xdr:row>
          <xdr:rowOff>19050</xdr:rowOff>
        </xdr:to>
        <xdr:sp macro="" textlink="">
          <xdr:nvSpPr>
            <xdr:cNvPr id="20508" name="Check Box 28" hidden="1">
              <a:extLst>
                <a:ext uri="{63B3BB69-23CF-44E3-9099-C40C66FF867C}">
                  <a14:compatExt spid="_x0000_s2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32</xdr:row>
          <xdr:rowOff>361950</xdr:rowOff>
        </xdr:from>
        <xdr:to>
          <xdr:col>6</xdr:col>
          <xdr:colOff>19050</xdr:colOff>
          <xdr:row>34</xdr:row>
          <xdr:rowOff>38100</xdr:rowOff>
        </xdr:to>
        <xdr:sp macro="" textlink="">
          <xdr:nvSpPr>
            <xdr:cNvPr id="20509" name="Check Box 29" hidden="1">
              <a:extLst>
                <a:ext uri="{63B3BB69-23CF-44E3-9099-C40C66FF867C}">
                  <a14:compatExt spid="_x0000_s205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42</xdr:row>
          <xdr:rowOff>171450</xdr:rowOff>
        </xdr:from>
        <xdr:to>
          <xdr:col>6</xdr:col>
          <xdr:colOff>19050</xdr:colOff>
          <xdr:row>44</xdr:row>
          <xdr:rowOff>19050</xdr:rowOff>
        </xdr:to>
        <xdr:sp macro="" textlink="">
          <xdr:nvSpPr>
            <xdr:cNvPr id="20510" name="Check Box 30" hidden="1">
              <a:extLst>
                <a:ext uri="{63B3BB69-23CF-44E3-9099-C40C66FF867C}">
                  <a14:compatExt spid="_x0000_s2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41</xdr:row>
          <xdr:rowOff>171450</xdr:rowOff>
        </xdr:from>
        <xdr:to>
          <xdr:col>6</xdr:col>
          <xdr:colOff>19050</xdr:colOff>
          <xdr:row>43</xdr:row>
          <xdr:rowOff>19050</xdr:rowOff>
        </xdr:to>
        <xdr:sp macro="" textlink="">
          <xdr:nvSpPr>
            <xdr:cNvPr id="20511" name="Check Box 31" hidden="1">
              <a:extLst>
                <a:ext uri="{63B3BB69-23CF-44E3-9099-C40C66FF867C}">
                  <a14:compatExt spid="_x0000_s205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40</xdr:row>
          <xdr:rowOff>361950</xdr:rowOff>
        </xdr:from>
        <xdr:to>
          <xdr:col>6</xdr:col>
          <xdr:colOff>19050</xdr:colOff>
          <xdr:row>42</xdr:row>
          <xdr:rowOff>38100</xdr:rowOff>
        </xdr:to>
        <xdr:sp macro="" textlink="">
          <xdr:nvSpPr>
            <xdr:cNvPr id="20512" name="Check Box 32" hidden="1">
              <a:extLst>
                <a:ext uri="{63B3BB69-23CF-44E3-9099-C40C66FF867C}">
                  <a14:compatExt spid="_x0000_s2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171450</xdr:rowOff>
        </xdr:from>
        <xdr:to>
          <xdr:col>5</xdr:col>
          <xdr:colOff>38100</xdr:colOff>
          <xdr:row>51</xdr:row>
          <xdr:rowOff>19050</xdr:rowOff>
        </xdr:to>
        <xdr:sp macro="" textlink="">
          <xdr:nvSpPr>
            <xdr:cNvPr id="20513" name="Check Box 33" hidden="1">
              <a:extLst>
                <a:ext uri="{63B3BB69-23CF-44E3-9099-C40C66FF867C}">
                  <a14:compatExt spid="_x0000_s205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361950</xdr:rowOff>
        </xdr:from>
        <xdr:to>
          <xdr:col>5</xdr:col>
          <xdr:colOff>38100</xdr:colOff>
          <xdr:row>50</xdr:row>
          <xdr:rowOff>38100</xdr:rowOff>
        </xdr:to>
        <xdr:sp macro="" textlink="">
          <xdr:nvSpPr>
            <xdr:cNvPr id="20514" name="Check Box 34" hidden="1">
              <a:extLst>
                <a:ext uri="{63B3BB69-23CF-44E3-9099-C40C66FF867C}">
                  <a14:compatExt spid="_x0000_s2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56</xdr:row>
          <xdr:rowOff>9525</xdr:rowOff>
        </xdr:from>
        <xdr:to>
          <xdr:col>85</xdr:col>
          <xdr:colOff>28575</xdr:colOff>
          <xdr:row>56</xdr:row>
          <xdr:rowOff>228600</xdr:rowOff>
        </xdr:to>
        <xdr:sp macro="" textlink="">
          <xdr:nvSpPr>
            <xdr:cNvPr id="20515" name="Check Box 35" hidden="1">
              <a:extLst>
                <a:ext uri="{63B3BB69-23CF-44E3-9099-C40C66FF867C}">
                  <a14:compatExt spid="_x0000_s205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58</xdr:row>
          <xdr:rowOff>9525</xdr:rowOff>
        </xdr:from>
        <xdr:to>
          <xdr:col>85</xdr:col>
          <xdr:colOff>28575</xdr:colOff>
          <xdr:row>58</xdr:row>
          <xdr:rowOff>228600</xdr:rowOff>
        </xdr:to>
        <xdr:sp macro="" textlink="">
          <xdr:nvSpPr>
            <xdr:cNvPr id="20517" name="Check Box 37" hidden="1">
              <a:extLst>
                <a:ext uri="{63B3BB69-23CF-44E3-9099-C40C66FF867C}">
                  <a14:compatExt spid="_x0000_s205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59</xdr:row>
          <xdr:rowOff>9525</xdr:rowOff>
        </xdr:from>
        <xdr:to>
          <xdr:col>85</xdr:col>
          <xdr:colOff>28575</xdr:colOff>
          <xdr:row>59</xdr:row>
          <xdr:rowOff>228600</xdr:rowOff>
        </xdr:to>
        <xdr:sp macro="" textlink="">
          <xdr:nvSpPr>
            <xdr:cNvPr id="20518" name="Check Box 38" hidden="1">
              <a:extLst>
                <a:ext uri="{63B3BB69-23CF-44E3-9099-C40C66FF867C}">
                  <a14:compatExt spid="_x0000_s2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60</xdr:row>
          <xdr:rowOff>9525</xdr:rowOff>
        </xdr:from>
        <xdr:to>
          <xdr:col>85</xdr:col>
          <xdr:colOff>28575</xdr:colOff>
          <xdr:row>60</xdr:row>
          <xdr:rowOff>228600</xdr:rowOff>
        </xdr:to>
        <xdr:sp macro="" textlink="">
          <xdr:nvSpPr>
            <xdr:cNvPr id="20519" name="Check Box 39" hidden="1">
              <a:extLst>
                <a:ext uri="{63B3BB69-23CF-44E3-9099-C40C66FF867C}">
                  <a14:compatExt spid="_x0000_s20519"/>
                </a:ext>
              </a:extLst>
            </xdr:cNvPr>
            <xdr:cNvSpPr/>
          </xdr:nvSpPr>
          <xdr:spPr>
            <a:xfrm>
              <a:off x="0" y="0"/>
              <a:ext cx="0" cy="0"/>
            </a:xfrm>
            <a:prstGeom prst="rect">
              <a:avLst/>
            </a:prstGeom>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13</xdr:row>
          <xdr:rowOff>152400</xdr:rowOff>
        </xdr:from>
        <xdr:to>
          <xdr:col>5</xdr:col>
          <xdr:colOff>9525</xdr:colOff>
          <xdr:row>15</xdr:row>
          <xdr:rowOff>28575</xdr:rowOff>
        </xdr:to>
        <xdr:sp macro="" textlink="">
          <xdr:nvSpPr>
            <xdr:cNvPr id="7187" name="Check Box 19" hidden="1">
              <a:extLst>
                <a:ext uri="{63B3BB69-23CF-44E3-9099-C40C66FF867C}">
                  <a14:compatExt spid="_x0000_s7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18</xdr:row>
          <xdr:rowOff>190500</xdr:rowOff>
        </xdr:from>
        <xdr:to>
          <xdr:col>6</xdr:col>
          <xdr:colOff>19050</xdr:colOff>
          <xdr:row>20</xdr:row>
          <xdr:rowOff>38100</xdr:rowOff>
        </xdr:to>
        <xdr:sp macro="" textlink="">
          <xdr:nvSpPr>
            <xdr:cNvPr id="7188" name="Check Box 20" hidden="1">
              <a:extLst>
                <a:ext uri="{63B3BB69-23CF-44E3-9099-C40C66FF867C}">
                  <a14:compatExt spid="_x0000_s7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17</xdr:row>
          <xdr:rowOff>190500</xdr:rowOff>
        </xdr:from>
        <xdr:to>
          <xdr:col>6</xdr:col>
          <xdr:colOff>19050</xdr:colOff>
          <xdr:row>19</xdr:row>
          <xdr:rowOff>38100</xdr:rowOff>
        </xdr:to>
        <xdr:sp macro="" textlink="">
          <xdr:nvSpPr>
            <xdr:cNvPr id="7189" name="Check Box 21" hidden="1">
              <a:extLst>
                <a:ext uri="{63B3BB69-23CF-44E3-9099-C40C66FF867C}">
                  <a14:compatExt spid="_x0000_s7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19050</xdr:colOff>
          <xdr:row>16</xdr:row>
          <xdr:rowOff>161925</xdr:rowOff>
        </xdr:from>
        <xdr:to>
          <xdr:col>6</xdr:col>
          <xdr:colOff>19050</xdr:colOff>
          <xdr:row>18</xdr:row>
          <xdr:rowOff>19050</xdr:rowOff>
        </xdr:to>
        <xdr:sp macro="" textlink="">
          <xdr:nvSpPr>
            <xdr:cNvPr id="7190" name="Check Box 22" hidden="1">
              <a:extLst>
                <a:ext uri="{63B3BB69-23CF-44E3-9099-C40C66FF867C}">
                  <a14:compatExt spid="_x0000_s7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31</xdr:row>
          <xdr:rowOff>180975</xdr:rowOff>
        </xdr:from>
        <xdr:to>
          <xdr:col>5</xdr:col>
          <xdr:colOff>28575</xdr:colOff>
          <xdr:row>33</xdr:row>
          <xdr:rowOff>9525</xdr:rowOff>
        </xdr:to>
        <xdr:sp macro="" textlink="">
          <xdr:nvSpPr>
            <xdr:cNvPr id="7191" name="Check Box 23" hidden="1">
              <a:extLst>
                <a:ext uri="{63B3BB69-23CF-44E3-9099-C40C66FF867C}">
                  <a14:compatExt spid="_x0000_s7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28575</xdr:colOff>
          <xdr:row>30</xdr:row>
          <xdr:rowOff>361950</xdr:rowOff>
        </xdr:from>
        <xdr:to>
          <xdr:col>5</xdr:col>
          <xdr:colOff>28575</xdr:colOff>
          <xdr:row>32</xdr:row>
          <xdr:rowOff>28575</xdr:rowOff>
        </xdr:to>
        <xdr:sp macro="" textlink="">
          <xdr:nvSpPr>
            <xdr:cNvPr id="7192" name="Check Box 24" hidden="1">
              <a:extLst>
                <a:ext uri="{63B3BB69-23CF-44E3-9099-C40C66FF867C}">
                  <a14:compatExt spid="_x0000_s7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82</xdr:col>
          <xdr:colOff>28575</xdr:colOff>
          <xdr:row>40</xdr:row>
          <xdr:rowOff>9525</xdr:rowOff>
        </xdr:from>
        <xdr:to>
          <xdr:col>88</xdr:col>
          <xdr:colOff>0</xdr:colOff>
          <xdr:row>40</xdr:row>
          <xdr:rowOff>238125</xdr:rowOff>
        </xdr:to>
        <xdr:sp macro="" textlink="">
          <xdr:nvSpPr>
            <xdr:cNvPr id="7194" name="Check Box 26" hidden="1">
              <a:extLst>
                <a:ext uri="{63B3BB69-23CF-44E3-9099-C40C66FF867C}">
                  <a14:compatExt spid="_x0000_s7194"/>
                </a:ext>
              </a:extLst>
            </xdr:cNvPr>
            <xdr:cNvSpPr/>
          </xdr:nvSpPr>
          <xdr:spPr>
            <a:xfrm>
              <a:off x="0" y="0"/>
              <a:ext cx="0" cy="0"/>
            </a:xfrm>
            <a:prstGeom prst="rect">
              <a:avLst/>
            </a:prstGeom>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51</xdr:col>
          <xdr:colOff>9525</xdr:colOff>
          <xdr:row>132</xdr:row>
          <xdr:rowOff>0</xdr:rowOff>
        </xdr:from>
        <xdr:to>
          <xdr:col>54</xdr:col>
          <xdr:colOff>47625</xdr:colOff>
          <xdr:row>133</xdr:row>
          <xdr:rowOff>0</xdr:rowOff>
        </xdr:to>
        <xdr:sp macro="" textlink="">
          <xdr:nvSpPr>
            <xdr:cNvPr id="50177" name="Check Box 1" hidden="1">
              <a:extLst>
                <a:ext uri="{63B3BB69-23CF-44E3-9099-C40C66FF867C}">
                  <a14:compatExt spid="_x0000_s501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132</xdr:row>
          <xdr:rowOff>0</xdr:rowOff>
        </xdr:from>
        <xdr:to>
          <xdr:col>72</xdr:col>
          <xdr:colOff>47625</xdr:colOff>
          <xdr:row>133</xdr:row>
          <xdr:rowOff>0</xdr:rowOff>
        </xdr:to>
        <xdr:sp macro="" textlink="">
          <xdr:nvSpPr>
            <xdr:cNvPr id="50178" name="Check Box 2" hidden="1">
              <a:extLst>
                <a:ext uri="{63B3BB69-23CF-44E3-9099-C40C66FF867C}">
                  <a14:compatExt spid="_x0000_s501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135</xdr:row>
          <xdr:rowOff>0</xdr:rowOff>
        </xdr:from>
        <xdr:to>
          <xdr:col>54</xdr:col>
          <xdr:colOff>47625</xdr:colOff>
          <xdr:row>136</xdr:row>
          <xdr:rowOff>0</xdr:rowOff>
        </xdr:to>
        <xdr:sp macro="" textlink="">
          <xdr:nvSpPr>
            <xdr:cNvPr id="50179" name="Check Box 3" hidden="1">
              <a:extLst>
                <a:ext uri="{63B3BB69-23CF-44E3-9099-C40C66FF867C}">
                  <a14:compatExt spid="_x0000_s501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135</xdr:row>
          <xdr:rowOff>0</xdr:rowOff>
        </xdr:from>
        <xdr:to>
          <xdr:col>72</xdr:col>
          <xdr:colOff>47625</xdr:colOff>
          <xdr:row>136</xdr:row>
          <xdr:rowOff>0</xdr:rowOff>
        </xdr:to>
        <xdr:sp macro="" textlink="">
          <xdr:nvSpPr>
            <xdr:cNvPr id="50180" name="Check Box 4" hidden="1">
              <a:extLst>
                <a:ext uri="{63B3BB69-23CF-44E3-9099-C40C66FF867C}">
                  <a14:compatExt spid="_x0000_s501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138</xdr:row>
          <xdr:rowOff>0</xdr:rowOff>
        </xdr:from>
        <xdr:to>
          <xdr:col>54</xdr:col>
          <xdr:colOff>47625</xdr:colOff>
          <xdr:row>139</xdr:row>
          <xdr:rowOff>0</xdr:rowOff>
        </xdr:to>
        <xdr:sp macro="" textlink="">
          <xdr:nvSpPr>
            <xdr:cNvPr id="50181" name="Check Box 5" hidden="1">
              <a:extLst>
                <a:ext uri="{63B3BB69-23CF-44E3-9099-C40C66FF867C}">
                  <a14:compatExt spid="_x0000_s501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138</xdr:row>
          <xdr:rowOff>0</xdr:rowOff>
        </xdr:from>
        <xdr:to>
          <xdr:col>72</xdr:col>
          <xdr:colOff>47625</xdr:colOff>
          <xdr:row>139</xdr:row>
          <xdr:rowOff>0</xdr:rowOff>
        </xdr:to>
        <xdr:sp macro="" textlink="">
          <xdr:nvSpPr>
            <xdr:cNvPr id="50182" name="Check Box 6" hidden="1">
              <a:extLst>
                <a:ext uri="{63B3BB69-23CF-44E3-9099-C40C66FF867C}">
                  <a14:compatExt spid="_x0000_s501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141</xdr:row>
          <xdr:rowOff>0</xdr:rowOff>
        </xdr:from>
        <xdr:to>
          <xdr:col>54</xdr:col>
          <xdr:colOff>47625</xdr:colOff>
          <xdr:row>142</xdr:row>
          <xdr:rowOff>0</xdr:rowOff>
        </xdr:to>
        <xdr:sp macro="" textlink="">
          <xdr:nvSpPr>
            <xdr:cNvPr id="50183" name="Check Box 7" hidden="1">
              <a:extLst>
                <a:ext uri="{63B3BB69-23CF-44E3-9099-C40C66FF867C}">
                  <a14:compatExt spid="_x0000_s501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141</xdr:row>
          <xdr:rowOff>0</xdr:rowOff>
        </xdr:from>
        <xdr:to>
          <xdr:col>72</xdr:col>
          <xdr:colOff>47625</xdr:colOff>
          <xdr:row>142</xdr:row>
          <xdr:rowOff>0</xdr:rowOff>
        </xdr:to>
        <xdr:sp macro="" textlink="">
          <xdr:nvSpPr>
            <xdr:cNvPr id="50184" name="Check Box 8" hidden="1">
              <a:extLst>
                <a:ext uri="{63B3BB69-23CF-44E3-9099-C40C66FF867C}">
                  <a14:compatExt spid="_x0000_s501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144</xdr:row>
          <xdr:rowOff>0</xdr:rowOff>
        </xdr:from>
        <xdr:to>
          <xdr:col>54</xdr:col>
          <xdr:colOff>47625</xdr:colOff>
          <xdr:row>145</xdr:row>
          <xdr:rowOff>0</xdr:rowOff>
        </xdr:to>
        <xdr:sp macro="" textlink="">
          <xdr:nvSpPr>
            <xdr:cNvPr id="50185" name="Check Box 9" hidden="1">
              <a:extLst>
                <a:ext uri="{63B3BB69-23CF-44E3-9099-C40C66FF867C}">
                  <a14:compatExt spid="_x0000_s501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144</xdr:row>
          <xdr:rowOff>0</xdr:rowOff>
        </xdr:from>
        <xdr:to>
          <xdr:col>72</xdr:col>
          <xdr:colOff>47625</xdr:colOff>
          <xdr:row>145</xdr:row>
          <xdr:rowOff>0</xdr:rowOff>
        </xdr:to>
        <xdr:sp macro="" textlink="">
          <xdr:nvSpPr>
            <xdr:cNvPr id="50186" name="Check Box 10" hidden="1">
              <a:extLst>
                <a:ext uri="{63B3BB69-23CF-44E3-9099-C40C66FF867C}">
                  <a14:compatExt spid="_x0000_s501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147</xdr:row>
          <xdr:rowOff>0</xdr:rowOff>
        </xdr:from>
        <xdr:to>
          <xdr:col>54</xdr:col>
          <xdr:colOff>47625</xdr:colOff>
          <xdr:row>148</xdr:row>
          <xdr:rowOff>0</xdr:rowOff>
        </xdr:to>
        <xdr:sp macro="" textlink="">
          <xdr:nvSpPr>
            <xdr:cNvPr id="50187" name="Check Box 11" hidden="1">
              <a:extLst>
                <a:ext uri="{63B3BB69-23CF-44E3-9099-C40C66FF867C}">
                  <a14:compatExt spid="_x0000_s501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147</xdr:row>
          <xdr:rowOff>0</xdr:rowOff>
        </xdr:from>
        <xdr:to>
          <xdr:col>72</xdr:col>
          <xdr:colOff>47625</xdr:colOff>
          <xdr:row>148</xdr:row>
          <xdr:rowOff>0</xdr:rowOff>
        </xdr:to>
        <xdr:sp macro="" textlink="">
          <xdr:nvSpPr>
            <xdr:cNvPr id="50188" name="Check Box 12" hidden="1">
              <a:extLst>
                <a:ext uri="{63B3BB69-23CF-44E3-9099-C40C66FF867C}">
                  <a14:compatExt spid="_x0000_s501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151</xdr:row>
          <xdr:rowOff>0</xdr:rowOff>
        </xdr:from>
        <xdr:to>
          <xdr:col>54</xdr:col>
          <xdr:colOff>47625</xdr:colOff>
          <xdr:row>152</xdr:row>
          <xdr:rowOff>0</xdr:rowOff>
        </xdr:to>
        <xdr:sp macro="" textlink="">
          <xdr:nvSpPr>
            <xdr:cNvPr id="50189" name="Check Box 13" hidden="1">
              <a:extLst>
                <a:ext uri="{63B3BB69-23CF-44E3-9099-C40C66FF867C}">
                  <a14:compatExt spid="_x0000_s501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151</xdr:row>
          <xdr:rowOff>0</xdr:rowOff>
        </xdr:from>
        <xdr:to>
          <xdr:col>72</xdr:col>
          <xdr:colOff>47625</xdr:colOff>
          <xdr:row>152</xdr:row>
          <xdr:rowOff>0</xdr:rowOff>
        </xdr:to>
        <xdr:sp macro="" textlink="">
          <xdr:nvSpPr>
            <xdr:cNvPr id="50190" name="Check Box 14" hidden="1">
              <a:extLst>
                <a:ext uri="{63B3BB69-23CF-44E3-9099-C40C66FF867C}">
                  <a14:compatExt spid="_x0000_s501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154</xdr:row>
          <xdr:rowOff>0</xdr:rowOff>
        </xdr:from>
        <xdr:to>
          <xdr:col>54</xdr:col>
          <xdr:colOff>47625</xdr:colOff>
          <xdr:row>155</xdr:row>
          <xdr:rowOff>0</xdr:rowOff>
        </xdr:to>
        <xdr:sp macro="" textlink="">
          <xdr:nvSpPr>
            <xdr:cNvPr id="50191" name="Check Box 15" hidden="1">
              <a:extLst>
                <a:ext uri="{63B3BB69-23CF-44E3-9099-C40C66FF867C}">
                  <a14:compatExt spid="_x0000_s501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154</xdr:row>
          <xdr:rowOff>0</xdr:rowOff>
        </xdr:from>
        <xdr:to>
          <xdr:col>72</xdr:col>
          <xdr:colOff>47625</xdr:colOff>
          <xdr:row>155</xdr:row>
          <xdr:rowOff>0</xdr:rowOff>
        </xdr:to>
        <xdr:sp macro="" textlink="">
          <xdr:nvSpPr>
            <xdr:cNvPr id="50192" name="Check Box 16" hidden="1">
              <a:extLst>
                <a:ext uri="{63B3BB69-23CF-44E3-9099-C40C66FF867C}">
                  <a14:compatExt spid="_x0000_s501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158</xdr:row>
          <xdr:rowOff>0</xdr:rowOff>
        </xdr:from>
        <xdr:to>
          <xdr:col>54</xdr:col>
          <xdr:colOff>47625</xdr:colOff>
          <xdr:row>159</xdr:row>
          <xdr:rowOff>0</xdr:rowOff>
        </xdr:to>
        <xdr:sp macro="" textlink="">
          <xdr:nvSpPr>
            <xdr:cNvPr id="50193" name="Check Box 17" hidden="1">
              <a:extLst>
                <a:ext uri="{63B3BB69-23CF-44E3-9099-C40C66FF867C}">
                  <a14:compatExt spid="_x0000_s501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158</xdr:row>
          <xdr:rowOff>0</xdr:rowOff>
        </xdr:from>
        <xdr:to>
          <xdr:col>72</xdr:col>
          <xdr:colOff>47625</xdr:colOff>
          <xdr:row>159</xdr:row>
          <xdr:rowOff>0</xdr:rowOff>
        </xdr:to>
        <xdr:sp macro="" textlink="">
          <xdr:nvSpPr>
            <xdr:cNvPr id="50194" name="Check Box 18" hidden="1">
              <a:extLst>
                <a:ext uri="{63B3BB69-23CF-44E3-9099-C40C66FF867C}">
                  <a14:compatExt spid="_x0000_s501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161</xdr:row>
          <xdr:rowOff>0</xdr:rowOff>
        </xdr:from>
        <xdr:to>
          <xdr:col>54</xdr:col>
          <xdr:colOff>47625</xdr:colOff>
          <xdr:row>162</xdr:row>
          <xdr:rowOff>0</xdr:rowOff>
        </xdr:to>
        <xdr:sp macro="" textlink="">
          <xdr:nvSpPr>
            <xdr:cNvPr id="50195" name="Check Box 19" hidden="1">
              <a:extLst>
                <a:ext uri="{63B3BB69-23CF-44E3-9099-C40C66FF867C}">
                  <a14:compatExt spid="_x0000_s501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161</xdr:row>
          <xdr:rowOff>0</xdr:rowOff>
        </xdr:from>
        <xdr:to>
          <xdr:col>72</xdr:col>
          <xdr:colOff>47625</xdr:colOff>
          <xdr:row>162</xdr:row>
          <xdr:rowOff>0</xdr:rowOff>
        </xdr:to>
        <xdr:sp macro="" textlink="">
          <xdr:nvSpPr>
            <xdr:cNvPr id="50196" name="Check Box 20" hidden="1">
              <a:extLst>
                <a:ext uri="{63B3BB69-23CF-44E3-9099-C40C66FF867C}">
                  <a14:compatExt spid="_x0000_s501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165</xdr:row>
          <xdr:rowOff>0</xdr:rowOff>
        </xdr:from>
        <xdr:to>
          <xdr:col>54</xdr:col>
          <xdr:colOff>47625</xdr:colOff>
          <xdr:row>166</xdr:row>
          <xdr:rowOff>0</xdr:rowOff>
        </xdr:to>
        <xdr:sp macro="" textlink="">
          <xdr:nvSpPr>
            <xdr:cNvPr id="50197" name="Check Box 21" hidden="1">
              <a:extLst>
                <a:ext uri="{63B3BB69-23CF-44E3-9099-C40C66FF867C}">
                  <a14:compatExt spid="_x0000_s501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165</xdr:row>
          <xdr:rowOff>0</xdr:rowOff>
        </xdr:from>
        <xdr:to>
          <xdr:col>72</xdr:col>
          <xdr:colOff>47625</xdr:colOff>
          <xdr:row>166</xdr:row>
          <xdr:rowOff>0</xdr:rowOff>
        </xdr:to>
        <xdr:sp macro="" textlink="">
          <xdr:nvSpPr>
            <xdr:cNvPr id="50198" name="Check Box 22" hidden="1">
              <a:extLst>
                <a:ext uri="{63B3BB69-23CF-44E3-9099-C40C66FF867C}">
                  <a14:compatExt spid="_x0000_s501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135</xdr:row>
          <xdr:rowOff>0</xdr:rowOff>
        </xdr:from>
        <xdr:to>
          <xdr:col>54</xdr:col>
          <xdr:colOff>47625</xdr:colOff>
          <xdr:row>136</xdr:row>
          <xdr:rowOff>0</xdr:rowOff>
        </xdr:to>
        <xdr:sp macro="" textlink="">
          <xdr:nvSpPr>
            <xdr:cNvPr id="50200" name="Check Box 24" hidden="1">
              <a:extLst>
                <a:ext uri="{63B3BB69-23CF-44E3-9099-C40C66FF867C}">
                  <a14:compatExt spid="_x0000_s502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138</xdr:row>
          <xdr:rowOff>0</xdr:rowOff>
        </xdr:from>
        <xdr:to>
          <xdr:col>54</xdr:col>
          <xdr:colOff>47625</xdr:colOff>
          <xdr:row>139</xdr:row>
          <xdr:rowOff>0</xdr:rowOff>
        </xdr:to>
        <xdr:sp macro="" textlink="">
          <xdr:nvSpPr>
            <xdr:cNvPr id="50201" name="Check Box 25" hidden="1">
              <a:extLst>
                <a:ext uri="{63B3BB69-23CF-44E3-9099-C40C66FF867C}">
                  <a14:compatExt spid="_x0000_s502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141</xdr:row>
          <xdr:rowOff>0</xdr:rowOff>
        </xdr:from>
        <xdr:to>
          <xdr:col>54</xdr:col>
          <xdr:colOff>47625</xdr:colOff>
          <xdr:row>142</xdr:row>
          <xdr:rowOff>0</xdr:rowOff>
        </xdr:to>
        <xdr:sp macro="" textlink="">
          <xdr:nvSpPr>
            <xdr:cNvPr id="50202" name="Check Box 26" hidden="1">
              <a:extLst>
                <a:ext uri="{63B3BB69-23CF-44E3-9099-C40C66FF867C}">
                  <a14:compatExt spid="_x0000_s502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144</xdr:row>
          <xdr:rowOff>0</xdr:rowOff>
        </xdr:from>
        <xdr:to>
          <xdr:col>54</xdr:col>
          <xdr:colOff>47625</xdr:colOff>
          <xdr:row>145</xdr:row>
          <xdr:rowOff>0</xdr:rowOff>
        </xdr:to>
        <xdr:sp macro="" textlink="">
          <xdr:nvSpPr>
            <xdr:cNvPr id="50203" name="Check Box 27" hidden="1">
              <a:extLst>
                <a:ext uri="{63B3BB69-23CF-44E3-9099-C40C66FF867C}">
                  <a14:compatExt spid="_x0000_s502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147</xdr:row>
          <xdr:rowOff>0</xdr:rowOff>
        </xdr:from>
        <xdr:to>
          <xdr:col>54</xdr:col>
          <xdr:colOff>47625</xdr:colOff>
          <xdr:row>148</xdr:row>
          <xdr:rowOff>0</xdr:rowOff>
        </xdr:to>
        <xdr:sp macro="" textlink="">
          <xdr:nvSpPr>
            <xdr:cNvPr id="50204" name="Check Box 28" hidden="1">
              <a:extLst>
                <a:ext uri="{63B3BB69-23CF-44E3-9099-C40C66FF867C}">
                  <a14:compatExt spid="_x0000_s50204"/>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51</xdr:col>
          <xdr:colOff>9525</xdr:colOff>
          <xdr:row>152</xdr:row>
          <xdr:rowOff>0</xdr:rowOff>
        </xdr:from>
        <xdr:to>
          <xdr:col>54</xdr:col>
          <xdr:colOff>47625</xdr:colOff>
          <xdr:row>153</xdr:row>
          <xdr:rowOff>0</xdr:rowOff>
        </xdr:to>
        <xdr:sp macro="" textlink="">
          <xdr:nvSpPr>
            <xdr:cNvPr id="34822" name="Check Box 6" hidden="1">
              <a:extLst>
                <a:ext uri="{63B3BB69-23CF-44E3-9099-C40C66FF867C}">
                  <a14:compatExt spid="_x0000_s34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152</xdr:row>
          <xdr:rowOff>0</xdr:rowOff>
        </xdr:from>
        <xdr:to>
          <xdr:col>72</xdr:col>
          <xdr:colOff>47625</xdr:colOff>
          <xdr:row>153</xdr:row>
          <xdr:rowOff>0</xdr:rowOff>
        </xdr:to>
        <xdr:sp macro="" textlink="">
          <xdr:nvSpPr>
            <xdr:cNvPr id="34823" name="Check Box 7" hidden="1">
              <a:extLst>
                <a:ext uri="{63B3BB69-23CF-44E3-9099-C40C66FF867C}">
                  <a14:compatExt spid="_x0000_s34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155</xdr:row>
          <xdr:rowOff>0</xdr:rowOff>
        </xdr:from>
        <xdr:to>
          <xdr:col>54</xdr:col>
          <xdr:colOff>47625</xdr:colOff>
          <xdr:row>156</xdr:row>
          <xdr:rowOff>0</xdr:rowOff>
        </xdr:to>
        <xdr:sp macro="" textlink="">
          <xdr:nvSpPr>
            <xdr:cNvPr id="34824" name="Check Box 8" hidden="1">
              <a:extLst>
                <a:ext uri="{63B3BB69-23CF-44E3-9099-C40C66FF867C}">
                  <a14:compatExt spid="_x0000_s34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155</xdr:row>
          <xdr:rowOff>0</xdr:rowOff>
        </xdr:from>
        <xdr:to>
          <xdr:col>72</xdr:col>
          <xdr:colOff>47625</xdr:colOff>
          <xdr:row>156</xdr:row>
          <xdr:rowOff>0</xdr:rowOff>
        </xdr:to>
        <xdr:sp macro="" textlink="">
          <xdr:nvSpPr>
            <xdr:cNvPr id="34825" name="Check Box 9" hidden="1">
              <a:extLst>
                <a:ext uri="{63B3BB69-23CF-44E3-9099-C40C66FF867C}">
                  <a14:compatExt spid="_x0000_s34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158</xdr:row>
          <xdr:rowOff>0</xdr:rowOff>
        </xdr:from>
        <xdr:to>
          <xdr:col>54</xdr:col>
          <xdr:colOff>47625</xdr:colOff>
          <xdr:row>159</xdr:row>
          <xdr:rowOff>0</xdr:rowOff>
        </xdr:to>
        <xdr:sp macro="" textlink="">
          <xdr:nvSpPr>
            <xdr:cNvPr id="34826" name="Check Box 10" hidden="1">
              <a:extLst>
                <a:ext uri="{63B3BB69-23CF-44E3-9099-C40C66FF867C}">
                  <a14:compatExt spid="_x0000_s34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158</xdr:row>
          <xdr:rowOff>0</xdr:rowOff>
        </xdr:from>
        <xdr:to>
          <xdr:col>72</xdr:col>
          <xdr:colOff>47625</xdr:colOff>
          <xdr:row>159</xdr:row>
          <xdr:rowOff>0</xdr:rowOff>
        </xdr:to>
        <xdr:sp macro="" textlink="">
          <xdr:nvSpPr>
            <xdr:cNvPr id="34827" name="Check Box 11" hidden="1">
              <a:extLst>
                <a:ext uri="{63B3BB69-23CF-44E3-9099-C40C66FF867C}">
                  <a14:compatExt spid="_x0000_s34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161</xdr:row>
          <xdr:rowOff>0</xdr:rowOff>
        </xdr:from>
        <xdr:to>
          <xdr:col>54</xdr:col>
          <xdr:colOff>47625</xdr:colOff>
          <xdr:row>162</xdr:row>
          <xdr:rowOff>0</xdr:rowOff>
        </xdr:to>
        <xdr:sp macro="" textlink="">
          <xdr:nvSpPr>
            <xdr:cNvPr id="34828" name="Check Box 12" hidden="1">
              <a:extLst>
                <a:ext uri="{63B3BB69-23CF-44E3-9099-C40C66FF867C}">
                  <a14:compatExt spid="_x0000_s34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161</xdr:row>
          <xdr:rowOff>0</xdr:rowOff>
        </xdr:from>
        <xdr:to>
          <xdr:col>72</xdr:col>
          <xdr:colOff>47625</xdr:colOff>
          <xdr:row>162</xdr:row>
          <xdr:rowOff>0</xdr:rowOff>
        </xdr:to>
        <xdr:sp macro="" textlink="">
          <xdr:nvSpPr>
            <xdr:cNvPr id="34829" name="Check Box 13" hidden="1">
              <a:extLst>
                <a:ext uri="{63B3BB69-23CF-44E3-9099-C40C66FF867C}">
                  <a14:compatExt spid="_x0000_s34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164</xdr:row>
          <xdr:rowOff>0</xdr:rowOff>
        </xdr:from>
        <xdr:to>
          <xdr:col>54</xdr:col>
          <xdr:colOff>47625</xdr:colOff>
          <xdr:row>165</xdr:row>
          <xdr:rowOff>0</xdr:rowOff>
        </xdr:to>
        <xdr:sp macro="" textlink="">
          <xdr:nvSpPr>
            <xdr:cNvPr id="34830" name="Check Box 14" hidden="1">
              <a:extLst>
                <a:ext uri="{63B3BB69-23CF-44E3-9099-C40C66FF867C}">
                  <a14:compatExt spid="_x0000_s34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164</xdr:row>
          <xdr:rowOff>0</xdr:rowOff>
        </xdr:from>
        <xdr:to>
          <xdr:col>72</xdr:col>
          <xdr:colOff>47625</xdr:colOff>
          <xdr:row>165</xdr:row>
          <xdr:rowOff>0</xdr:rowOff>
        </xdr:to>
        <xdr:sp macro="" textlink="">
          <xdr:nvSpPr>
            <xdr:cNvPr id="34831" name="Check Box 15" hidden="1">
              <a:extLst>
                <a:ext uri="{63B3BB69-23CF-44E3-9099-C40C66FF867C}">
                  <a14:compatExt spid="_x0000_s34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167</xdr:row>
          <xdr:rowOff>0</xdr:rowOff>
        </xdr:from>
        <xdr:to>
          <xdr:col>54</xdr:col>
          <xdr:colOff>47625</xdr:colOff>
          <xdr:row>168</xdr:row>
          <xdr:rowOff>0</xdr:rowOff>
        </xdr:to>
        <xdr:sp macro="" textlink="">
          <xdr:nvSpPr>
            <xdr:cNvPr id="34832" name="Check Box 16" hidden="1">
              <a:extLst>
                <a:ext uri="{63B3BB69-23CF-44E3-9099-C40C66FF867C}">
                  <a14:compatExt spid="_x0000_s34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167</xdr:row>
          <xdr:rowOff>0</xdr:rowOff>
        </xdr:from>
        <xdr:to>
          <xdr:col>72</xdr:col>
          <xdr:colOff>47625</xdr:colOff>
          <xdr:row>168</xdr:row>
          <xdr:rowOff>0</xdr:rowOff>
        </xdr:to>
        <xdr:sp macro="" textlink="">
          <xdr:nvSpPr>
            <xdr:cNvPr id="34833" name="Check Box 17" hidden="1">
              <a:extLst>
                <a:ext uri="{63B3BB69-23CF-44E3-9099-C40C66FF867C}">
                  <a14:compatExt spid="_x0000_s348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170</xdr:row>
          <xdr:rowOff>0</xdr:rowOff>
        </xdr:from>
        <xdr:to>
          <xdr:col>54</xdr:col>
          <xdr:colOff>47625</xdr:colOff>
          <xdr:row>171</xdr:row>
          <xdr:rowOff>0</xdr:rowOff>
        </xdr:to>
        <xdr:sp macro="" textlink="">
          <xdr:nvSpPr>
            <xdr:cNvPr id="34834" name="Check Box 18" hidden="1">
              <a:extLst>
                <a:ext uri="{63B3BB69-23CF-44E3-9099-C40C66FF867C}">
                  <a14:compatExt spid="_x0000_s348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170</xdr:row>
          <xdr:rowOff>0</xdr:rowOff>
        </xdr:from>
        <xdr:to>
          <xdr:col>72</xdr:col>
          <xdr:colOff>47625</xdr:colOff>
          <xdr:row>171</xdr:row>
          <xdr:rowOff>0</xdr:rowOff>
        </xdr:to>
        <xdr:sp macro="" textlink="">
          <xdr:nvSpPr>
            <xdr:cNvPr id="34835" name="Check Box 19" hidden="1">
              <a:extLst>
                <a:ext uri="{63B3BB69-23CF-44E3-9099-C40C66FF867C}">
                  <a14:compatExt spid="_x0000_s348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173</xdr:row>
          <xdr:rowOff>0</xdr:rowOff>
        </xdr:from>
        <xdr:to>
          <xdr:col>54</xdr:col>
          <xdr:colOff>47625</xdr:colOff>
          <xdr:row>174</xdr:row>
          <xdr:rowOff>0</xdr:rowOff>
        </xdr:to>
        <xdr:sp macro="" textlink="">
          <xdr:nvSpPr>
            <xdr:cNvPr id="34836" name="Check Box 20" hidden="1">
              <a:extLst>
                <a:ext uri="{63B3BB69-23CF-44E3-9099-C40C66FF867C}">
                  <a14:compatExt spid="_x0000_s348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173</xdr:row>
          <xdr:rowOff>0</xdr:rowOff>
        </xdr:from>
        <xdr:to>
          <xdr:col>72</xdr:col>
          <xdr:colOff>47625</xdr:colOff>
          <xdr:row>174</xdr:row>
          <xdr:rowOff>0</xdr:rowOff>
        </xdr:to>
        <xdr:sp macro="" textlink="">
          <xdr:nvSpPr>
            <xdr:cNvPr id="34837" name="Check Box 21" hidden="1">
              <a:extLst>
                <a:ext uri="{63B3BB69-23CF-44E3-9099-C40C66FF867C}">
                  <a14:compatExt spid="_x0000_s348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176</xdr:row>
          <xdr:rowOff>0</xdr:rowOff>
        </xdr:from>
        <xdr:to>
          <xdr:col>54</xdr:col>
          <xdr:colOff>47625</xdr:colOff>
          <xdr:row>177</xdr:row>
          <xdr:rowOff>0</xdr:rowOff>
        </xdr:to>
        <xdr:sp macro="" textlink="">
          <xdr:nvSpPr>
            <xdr:cNvPr id="34838" name="Check Box 22" hidden="1">
              <a:extLst>
                <a:ext uri="{63B3BB69-23CF-44E3-9099-C40C66FF867C}">
                  <a14:compatExt spid="_x0000_s348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176</xdr:row>
          <xdr:rowOff>0</xdr:rowOff>
        </xdr:from>
        <xdr:to>
          <xdr:col>72</xdr:col>
          <xdr:colOff>47625</xdr:colOff>
          <xdr:row>177</xdr:row>
          <xdr:rowOff>0</xdr:rowOff>
        </xdr:to>
        <xdr:sp macro="" textlink="">
          <xdr:nvSpPr>
            <xdr:cNvPr id="34839" name="Check Box 23" hidden="1">
              <a:extLst>
                <a:ext uri="{63B3BB69-23CF-44E3-9099-C40C66FF867C}">
                  <a14:compatExt spid="_x0000_s348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180</xdr:row>
          <xdr:rowOff>0</xdr:rowOff>
        </xdr:from>
        <xdr:to>
          <xdr:col>54</xdr:col>
          <xdr:colOff>47625</xdr:colOff>
          <xdr:row>181</xdr:row>
          <xdr:rowOff>0</xdr:rowOff>
        </xdr:to>
        <xdr:sp macro="" textlink="">
          <xdr:nvSpPr>
            <xdr:cNvPr id="34840" name="Check Box 24" hidden="1">
              <a:extLst>
                <a:ext uri="{63B3BB69-23CF-44E3-9099-C40C66FF867C}">
                  <a14:compatExt spid="_x0000_s348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180</xdr:row>
          <xdr:rowOff>0</xdr:rowOff>
        </xdr:from>
        <xdr:to>
          <xdr:col>72</xdr:col>
          <xdr:colOff>47625</xdr:colOff>
          <xdr:row>181</xdr:row>
          <xdr:rowOff>0</xdr:rowOff>
        </xdr:to>
        <xdr:sp macro="" textlink="">
          <xdr:nvSpPr>
            <xdr:cNvPr id="34841" name="Check Box 25" hidden="1">
              <a:extLst>
                <a:ext uri="{63B3BB69-23CF-44E3-9099-C40C66FF867C}">
                  <a14:compatExt spid="_x0000_s348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183</xdr:row>
          <xdr:rowOff>0</xdr:rowOff>
        </xdr:from>
        <xdr:to>
          <xdr:col>54</xdr:col>
          <xdr:colOff>47625</xdr:colOff>
          <xdr:row>184</xdr:row>
          <xdr:rowOff>0</xdr:rowOff>
        </xdr:to>
        <xdr:sp macro="" textlink="">
          <xdr:nvSpPr>
            <xdr:cNvPr id="34842" name="Check Box 26" hidden="1">
              <a:extLst>
                <a:ext uri="{63B3BB69-23CF-44E3-9099-C40C66FF867C}">
                  <a14:compatExt spid="_x0000_s348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183</xdr:row>
          <xdr:rowOff>0</xdr:rowOff>
        </xdr:from>
        <xdr:to>
          <xdr:col>72</xdr:col>
          <xdr:colOff>47625</xdr:colOff>
          <xdr:row>184</xdr:row>
          <xdr:rowOff>0</xdr:rowOff>
        </xdr:to>
        <xdr:sp macro="" textlink="">
          <xdr:nvSpPr>
            <xdr:cNvPr id="34843" name="Check Box 27" hidden="1">
              <a:extLst>
                <a:ext uri="{63B3BB69-23CF-44E3-9099-C40C66FF867C}">
                  <a14:compatExt spid="_x0000_s348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186</xdr:row>
          <xdr:rowOff>0</xdr:rowOff>
        </xdr:from>
        <xdr:to>
          <xdr:col>54</xdr:col>
          <xdr:colOff>47625</xdr:colOff>
          <xdr:row>187</xdr:row>
          <xdr:rowOff>0</xdr:rowOff>
        </xdr:to>
        <xdr:sp macro="" textlink="">
          <xdr:nvSpPr>
            <xdr:cNvPr id="34844" name="Check Box 28" hidden="1">
              <a:extLst>
                <a:ext uri="{63B3BB69-23CF-44E3-9099-C40C66FF867C}">
                  <a14:compatExt spid="_x0000_s348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186</xdr:row>
          <xdr:rowOff>0</xdr:rowOff>
        </xdr:from>
        <xdr:to>
          <xdr:col>72</xdr:col>
          <xdr:colOff>47625</xdr:colOff>
          <xdr:row>187</xdr:row>
          <xdr:rowOff>0</xdr:rowOff>
        </xdr:to>
        <xdr:sp macro="" textlink="">
          <xdr:nvSpPr>
            <xdr:cNvPr id="34845" name="Check Box 29" hidden="1">
              <a:extLst>
                <a:ext uri="{63B3BB69-23CF-44E3-9099-C40C66FF867C}">
                  <a14:compatExt spid="_x0000_s348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189</xdr:row>
          <xdr:rowOff>0</xdr:rowOff>
        </xdr:from>
        <xdr:to>
          <xdr:col>54</xdr:col>
          <xdr:colOff>47625</xdr:colOff>
          <xdr:row>190</xdr:row>
          <xdr:rowOff>0</xdr:rowOff>
        </xdr:to>
        <xdr:sp macro="" textlink="">
          <xdr:nvSpPr>
            <xdr:cNvPr id="34846" name="Check Box 30" hidden="1">
              <a:extLst>
                <a:ext uri="{63B3BB69-23CF-44E3-9099-C40C66FF867C}">
                  <a14:compatExt spid="_x0000_s348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189</xdr:row>
          <xdr:rowOff>0</xdr:rowOff>
        </xdr:from>
        <xdr:to>
          <xdr:col>72</xdr:col>
          <xdr:colOff>47625</xdr:colOff>
          <xdr:row>190</xdr:row>
          <xdr:rowOff>0</xdr:rowOff>
        </xdr:to>
        <xdr:sp macro="" textlink="">
          <xdr:nvSpPr>
            <xdr:cNvPr id="34847" name="Check Box 31" hidden="1">
              <a:extLst>
                <a:ext uri="{63B3BB69-23CF-44E3-9099-C40C66FF867C}">
                  <a14:compatExt spid="_x0000_s348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9525</xdr:colOff>
          <xdr:row>193</xdr:row>
          <xdr:rowOff>0</xdr:rowOff>
        </xdr:from>
        <xdr:to>
          <xdr:col>54</xdr:col>
          <xdr:colOff>47625</xdr:colOff>
          <xdr:row>194</xdr:row>
          <xdr:rowOff>0</xdr:rowOff>
        </xdr:to>
        <xdr:sp macro="" textlink="">
          <xdr:nvSpPr>
            <xdr:cNvPr id="34850" name="Check Box 34" hidden="1">
              <a:extLst>
                <a:ext uri="{63B3BB69-23CF-44E3-9099-C40C66FF867C}">
                  <a14:compatExt spid="_x0000_s348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9525</xdr:colOff>
          <xdr:row>193</xdr:row>
          <xdr:rowOff>0</xdr:rowOff>
        </xdr:from>
        <xdr:to>
          <xdr:col>72</xdr:col>
          <xdr:colOff>47625</xdr:colOff>
          <xdr:row>194</xdr:row>
          <xdr:rowOff>0</xdr:rowOff>
        </xdr:to>
        <xdr:sp macro="" textlink="">
          <xdr:nvSpPr>
            <xdr:cNvPr id="34851" name="Check Box 35" hidden="1">
              <a:extLst>
                <a:ext uri="{63B3BB69-23CF-44E3-9099-C40C66FF867C}">
                  <a14:compatExt spid="_x0000_s34851"/>
                </a:ext>
              </a:extLst>
            </xdr:cNvPr>
            <xdr:cNvSpPr/>
          </xdr:nvSpPr>
          <xdr:spPr>
            <a:xfrm>
              <a:off x="0" y="0"/>
              <a:ext cx="0" cy="0"/>
            </a:xfrm>
            <a:prstGeom prst="rect">
              <a:avLst/>
            </a:prstGeom>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79</xdr:col>
          <xdr:colOff>9525</xdr:colOff>
          <xdr:row>12</xdr:row>
          <xdr:rowOff>0</xdr:rowOff>
        </xdr:from>
        <xdr:to>
          <xdr:col>84</xdr:col>
          <xdr:colOff>9525</xdr:colOff>
          <xdr:row>13</xdr:row>
          <xdr:rowOff>9525</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0</xdr:colOff>
          <xdr:row>12</xdr:row>
          <xdr:rowOff>0</xdr:rowOff>
        </xdr:from>
        <xdr:to>
          <xdr:col>100</xdr:col>
          <xdr:colOff>0</xdr:colOff>
          <xdr:row>13</xdr:row>
          <xdr:rowOff>9525</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79</xdr:col>
          <xdr:colOff>19050</xdr:colOff>
          <xdr:row>37</xdr:row>
          <xdr:rowOff>0</xdr:rowOff>
        </xdr:from>
        <xdr:to>
          <xdr:col>84</xdr:col>
          <xdr:colOff>19050</xdr:colOff>
          <xdr:row>38</xdr:row>
          <xdr:rowOff>9525</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95</xdr:col>
          <xdr:colOff>19050</xdr:colOff>
          <xdr:row>37</xdr:row>
          <xdr:rowOff>0</xdr:rowOff>
        </xdr:from>
        <xdr:to>
          <xdr:col>100</xdr:col>
          <xdr:colOff>19050</xdr:colOff>
          <xdr:row>38</xdr:row>
          <xdr:rowOff>9525</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55</xdr:col>
          <xdr:colOff>38100</xdr:colOff>
          <xdr:row>26</xdr:row>
          <xdr:rowOff>0</xdr:rowOff>
        </xdr:from>
        <xdr:to>
          <xdr:col>60</xdr:col>
          <xdr:colOff>38100</xdr:colOff>
          <xdr:row>27</xdr:row>
          <xdr:rowOff>19050</xdr:rowOff>
        </xdr:to>
        <xdr:sp macro="" textlink="">
          <xdr:nvSpPr>
            <xdr:cNvPr id="43009" name="Check Box 1" hidden="1">
              <a:extLst>
                <a:ext uri="{63B3BB69-23CF-44E3-9099-C40C66FF867C}">
                  <a14:compatExt spid="_x0000_s43009"/>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26</xdr:row>
          <xdr:rowOff>0</xdr:rowOff>
        </xdr:from>
        <xdr:to>
          <xdr:col>69</xdr:col>
          <xdr:colOff>38100</xdr:colOff>
          <xdr:row>27</xdr:row>
          <xdr:rowOff>19050</xdr:rowOff>
        </xdr:to>
        <xdr:sp macro="" textlink="">
          <xdr:nvSpPr>
            <xdr:cNvPr id="43010" name="Check Box 2" hidden="1">
              <a:extLst>
                <a:ext uri="{63B3BB69-23CF-44E3-9099-C40C66FF867C}">
                  <a14:compatExt spid="_x0000_s43010"/>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55</xdr:col>
          <xdr:colOff>38100</xdr:colOff>
          <xdr:row>51</xdr:row>
          <xdr:rowOff>0</xdr:rowOff>
        </xdr:from>
        <xdr:to>
          <xdr:col>60</xdr:col>
          <xdr:colOff>38100</xdr:colOff>
          <xdr:row>52</xdr:row>
          <xdr:rowOff>19050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64</xdr:col>
          <xdr:colOff>38100</xdr:colOff>
          <xdr:row>51</xdr:row>
          <xdr:rowOff>0</xdr:rowOff>
        </xdr:from>
        <xdr:to>
          <xdr:col>69</xdr:col>
          <xdr:colOff>38100</xdr:colOff>
          <xdr:row>52</xdr:row>
          <xdr:rowOff>19050</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18" Type="http://schemas.openxmlformats.org/officeDocument/2006/relationships/ctrlProp" Target="../ctrlProps/ctrlProp101.xml"/><Relationship Id="rId26" Type="http://schemas.openxmlformats.org/officeDocument/2006/relationships/ctrlProp" Target="../ctrlProps/ctrlProp109.xml"/><Relationship Id="rId3" Type="http://schemas.openxmlformats.org/officeDocument/2006/relationships/vmlDrawing" Target="../drawings/vmlDrawing7.vml"/><Relationship Id="rId21" Type="http://schemas.openxmlformats.org/officeDocument/2006/relationships/ctrlProp" Target="../ctrlProps/ctrlProp104.xml"/><Relationship Id="rId7" Type="http://schemas.openxmlformats.org/officeDocument/2006/relationships/ctrlProp" Target="../ctrlProps/ctrlProp90.xml"/><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2" Type="http://schemas.openxmlformats.org/officeDocument/2006/relationships/drawing" Target="../drawings/drawing7.xml"/><Relationship Id="rId16" Type="http://schemas.openxmlformats.org/officeDocument/2006/relationships/ctrlProp" Target="../ctrlProps/ctrlProp99.xml"/><Relationship Id="rId20" Type="http://schemas.openxmlformats.org/officeDocument/2006/relationships/ctrlProp" Target="../ctrlProps/ctrlProp103.xml"/><Relationship Id="rId29" Type="http://schemas.openxmlformats.org/officeDocument/2006/relationships/ctrlProp" Target="../ctrlProps/ctrlProp112.xml"/><Relationship Id="rId1" Type="http://schemas.openxmlformats.org/officeDocument/2006/relationships/printerSettings" Target="../printerSettings/printerSettings10.bin"/><Relationship Id="rId6" Type="http://schemas.openxmlformats.org/officeDocument/2006/relationships/ctrlProp" Target="../ctrlProps/ctrlProp89.xml"/><Relationship Id="rId11" Type="http://schemas.openxmlformats.org/officeDocument/2006/relationships/ctrlProp" Target="../ctrlProps/ctrlProp94.xml"/><Relationship Id="rId24" Type="http://schemas.openxmlformats.org/officeDocument/2006/relationships/ctrlProp" Target="../ctrlProps/ctrlProp107.xml"/><Relationship Id="rId5" Type="http://schemas.openxmlformats.org/officeDocument/2006/relationships/ctrlProp" Target="../ctrlProps/ctrlProp88.xml"/><Relationship Id="rId15" Type="http://schemas.openxmlformats.org/officeDocument/2006/relationships/ctrlProp" Target="../ctrlProps/ctrlProp98.xml"/><Relationship Id="rId23" Type="http://schemas.openxmlformats.org/officeDocument/2006/relationships/ctrlProp" Target="../ctrlProps/ctrlProp106.xml"/><Relationship Id="rId28" Type="http://schemas.openxmlformats.org/officeDocument/2006/relationships/ctrlProp" Target="../ctrlProps/ctrlProp111.xml"/><Relationship Id="rId10" Type="http://schemas.openxmlformats.org/officeDocument/2006/relationships/ctrlProp" Target="../ctrlProps/ctrlProp93.xml"/><Relationship Id="rId19" Type="http://schemas.openxmlformats.org/officeDocument/2006/relationships/ctrlProp" Target="../ctrlProps/ctrlProp102.xml"/><Relationship Id="rId31" Type="http://schemas.openxmlformats.org/officeDocument/2006/relationships/ctrlProp" Target="../ctrlProps/ctrlProp114.xml"/><Relationship Id="rId4" Type="http://schemas.openxmlformats.org/officeDocument/2006/relationships/ctrlProp" Target="../ctrlProps/ctrlProp87.xml"/><Relationship Id="rId9" Type="http://schemas.openxmlformats.org/officeDocument/2006/relationships/ctrlProp" Target="../ctrlProps/ctrlProp92.xml"/><Relationship Id="rId14" Type="http://schemas.openxmlformats.org/officeDocument/2006/relationships/ctrlProp" Target="../ctrlProps/ctrlProp97.xml"/><Relationship Id="rId22" Type="http://schemas.openxmlformats.org/officeDocument/2006/relationships/ctrlProp" Target="../ctrlProps/ctrlProp105.xml"/><Relationship Id="rId27" Type="http://schemas.openxmlformats.org/officeDocument/2006/relationships/ctrlProp" Target="../ctrlProps/ctrlProp110.xml"/><Relationship Id="rId30" Type="http://schemas.openxmlformats.org/officeDocument/2006/relationships/ctrlProp" Target="../ctrlProps/ctrlProp113.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7" Type="http://schemas.openxmlformats.org/officeDocument/2006/relationships/ctrlProp" Target="../ctrlProps/ctrlProp11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117.xml"/><Relationship Id="rId5" Type="http://schemas.openxmlformats.org/officeDocument/2006/relationships/ctrlProp" Target="../ctrlProps/ctrlProp116.xml"/><Relationship Id="rId4" Type="http://schemas.openxmlformats.org/officeDocument/2006/relationships/ctrlProp" Target="../ctrlProps/ctrlProp115.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7" Type="http://schemas.openxmlformats.org/officeDocument/2006/relationships/ctrlProp" Target="../ctrlProps/ctrlProp122.xml"/><Relationship Id="rId2" Type="http://schemas.openxmlformats.org/officeDocument/2006/relationships/drawing" Target="../drawings/drawing9.xml"/><Relationship Id="rId1" Type="http://schemas.openxmlformats.org/officeDocument/2006/relationships/printerSettings" Target="../printerSettings/printerSettings17.bin"/><Relationship Id="rId6" Type="http://schemas.openxmlformats.org/officeDocument/2006/relationships/ctrlProp" Target="../ctrlProps/ctrlProp121.xml"/><Relationship Id="rId5" Type="http://schemas.openxmlformats.org/officeDocument/2006/relationships/ctrlProp" Target="../ctrlProps/ctrlProp120.xml"/><Relationship Id="rId4" Type="http://schemas.openxmlformats.org/officeDocument/2006/relationships/ctrlProp" Target="../ctrlProps/ctrlProp11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trlProp" Target="../ctrlProps/ctrlProp126.xml"/><Relationship Id="rId2" Type="http://schemas.openxmlformats.org/officeDocument/2006/relationships/drawing" Target="../drawings/drawing10.xml"/><Relationship Id="rId1" Type="http://schemas.openxmlformats.org/officeDocument/2006/relationships/printerSettings" Target="../printerSettings/printerSettings18.bin"/><Relationship Id="rId6" Type="http://schemas.openxmlformats.org/officeDocument/2006/relationships/ctrlProp" Target="../ctrlProps/ctrlProp125.xml"/><Relationship Id="rId5" Type="http://schemas.openxmlformats.org/officeDocument/2006/relationships/ctrlProp" Target="../ctrlProps/ctrlProp124.xml"/><Relationship Id="rId4" Type="http://schemas.openxmlformats.org/officeDocument/2006/relationships/ctrlProp" Target="../ctrlProps/ctrlProp123.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2.xml"/><Relationship Id="rId13" Type="http://schemas.openxmlformats.org/officeDocument/2006/relationships/ctrlProp" Target="../ctrlProps/ctrlProp17.xml"/><Relationship Id="rId18" Type="http://schemas.openxmlformats.org/officeDocument/2006/relationships/ctrlProp" Target="../ctrlProps/ctrlProp22.xml"/><Relationship Id="rId3" Type="http://schemas.openxmlformats.org/officeDocument/2006/relationships/vmlDrawing" Target="../drawings/vmlDrawing2.vml"/><Relationship Id="rId21" Type="http://schemas.openxmlformats.org/officeDocument/2006/relationships/ctrlProp" Target="../ctrlProps/ctrlProp25.xml"/><Relationship Id="rId7" Type="http://schemas.openxmlformats.org/officeDocument/2006/relationships/ctrlProp" Target="../ctrlProps/ctrlProp11.xml"/><Relationship Id="rId12" Type="http://schemas.openxmlformats.org/officeDocument/2006/relationships/ctrlProp" Target="../ctrlProps/ctrlProp16.xml"/><Relationship Id="rId17"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20.xml"/><Relationship Id="rId20" Type="http://schemas.openxmlformats.org/officeDocument/2006/relationships/ctrlProp" Target="../ctrlProps/ctrlProp24.xml"/><Relationship Id="rId1" Type="http://schemas.openxmlformats.org/officeDocument/2006/relationships/printerSettings" Target="../printerSettings/printerSettings2.bin"/><Relationship Id="rId6" Type="http://schemas.openxmlformats.org/officeDocument/2006/relationships/ctrlProp" Target="../ctrlProps/ctrlProp10.xml"/><Relationship Id="rId11" Type="http://schemas.openxmlformats.org/officeDocument/2006/relationships/ctrlProp" Target="../ctrlProps/ctrlProp15.xml"/><Relationship Id="rId5" Type="http://schemas.openxmlformats.org/officeDocument/2006/relationships/ctrlProp" Target="../ctrlProps/ctrlProp9.xml"/><Relationship Id="rId15" Type="http://schemas.openxmlformats.org/officeDocument/2006/relationships/ctrlProp" Target="../ctrlProps/ctrlProp19.xml"/><Relationship Id="rId10" Type="http://schemas.openxmlformats.org/officeDocument/2006/relationships/ctrlProp" Target="../ctrlProps/ctrlProp14.xml"/><Relationship Id="rId19" Type="http://schemas.openxmlformats.org/officeDocument/2006/relationships/ctrlProp" Target="../ctrlProps/ctrlProp23.xml"/><Relationship Id="rId4" Type="http://schemas.openxmlformats.org/officeDocument/2006/relationships/ctrlProp" Target="../ctrlProps/ctrlProp8.xml"/><Relationship Id="rId9" Type="http://schemas.openxmlformats.org/officeDocument/2006/relationships/ctrlProp" Target="../ctrlProps/ctrlProp13.xml"/><Relationship Id="rId14" Type="http://schemas.openxmlformats.org/officeDocument/2006/relationships/ctrlProp" Target="../ctrlProps/ctrlProp18.xml"/><Relationship Id="rId22" Type="http://schemas.openxmlformats.org/officeDocument/2006/relationships/ctrlProp" Target="../ctrlProps/ctrlProp26.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3.vml"/><Relationship Id="rId7" Type="http://schemas.openxmlformats.org/officeDocument/2006/relationships/ctrlProp" Target="../ctrlProps/ctrlProp30.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29.xml"/><Relationship Id="rId5" Type="http://schemas.openxmlformats.org/officeDocument/2006/relationships/ctrlProp" Target="../ctrlProps/ctrlProp28.xml"/><Relationship Id="rId10" Type="http://schemas.openxmlformats.org/officeDocument/2006/relationships/ctrlProp" Target="../ctrlProps/ctrlProp33.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38.xml"/><Relationship Id="rId13" Type="http://schemas.openxmlformats.org/officeDocument/2006/relationships/ctrlProp" Target="../ctrlProps/ctrlProp43.xml"/><Relationship Id="rId18" Type="http://schemas.openxmlformats.org/officeDocument/2006/relationships/ctrlProp" Target="../ctrlProps/ctrlProp48.xml"/><Relationship Id="rId3" Type="http://schemas.openxmlformats.org/officeDocument/2006/relationships/vmlDrawing" Target="../drawings/vmlDrawing4.vml"/><Relationship Id="rId21" Type="http://schemas.openxmlformats.org/officeDocument/2006/relationships/ctrlProp" Target="../ctrlProps/ctrlProp51.xml"/><Relationship Id="rId7" Type="http://schemas.openxmlformats.org/officeDocument/2006/relationships/ctrlProp" Target="../ctrlProps/ctrlProp37.xml"/><Relationship Id="rId12" Type="http://schemas.openxmlformats.org/officeDocument/2006/relationships/ctrlProp" Target="../ctrlProps/ctrlProp42.xml"/><Relationship Id="rId17" Type="http://schemas.openxmlformats.org/officeDocument/2006/relationships/ctrlProp" Target="../ctrlProps/ctrlProp47.xml"/><Relationship Id="rId2" Type="http://schemas.openxmlformats.org/officeDocument/2006/relationships/drawing" Target="../drawings/drawing4.xml"/><Relationship Id="rId16" Type="http://schemas.openxmlformats.org/officeDocument/2006/relationships/ctrlProp" Target="../ctrlProps/ctrlProp46.xml"/><Relationship Id="rId20" Type="http://schemas.openxmlformats.org/officeDocument/2006/relationships/ctrlProp" Target="../ctrlProps/ctrlProp50.xml"/><Relationship Id="rId1" Type="http://schemas.openxmlformats.org/officeDocument/2006/relationships/printerSettings" Target="../printerSettings/printerSettings4.bin"/><Relationship Id="rId6" Type="http://schemas.openxmlformats.org/officeDocument/2006/relationships/ctrlProp" Target="../ctrlProps/ctrlProp36.xml"/><Relationship Id="rId11" Type="http://schemas.openxmlformats.org/officeDocument/2006/relationships/ctrlProp" Target="../ctrlProps/ctrlProp41.xml"/><Relationship Id="rId5" Type="http://schemas.openxmlformats.org/officeDocument/2006/relationships/ctrlProp" Target="../ctrlProps/ctrlProp35.xml"/><Relationship Id="rId15" Type="http://schemas.openxmlformats.org/officeDocument/2006/relationships/ctrlProp" Target="../ctrlProps/ctrlProp45.xml"/><Relationship Id="rId10" Type="http://schemas.openxmlformats.org/officeDocument/2006/relationships/ctrlProp" Target="../ctrlProps/ctrlProp40.xml"/><Relationship Id="rId19" Type="http://schemas.openxmlformats.org/officeDocument/2006/relationships/ctrlProp" Target="../ctrlProps/ctrlProp49.xml"/><Relationship Id="rId4" Type="http://schemas.openxmlformats.org/officeDocument/2006/relationships/ctrlProp" Target="../ctrlProps/ctrlProp34.xml"/><Relationship Id="rId9" Type="http://schemas.openxmlformats.org/officeDocument/2006/relationships/ctrlProp" Target="../ctrlProps/ctrlProp39.xml"/><Relationship Id="rId14" Type="http://schemas.openxmlformats.org/officeDocument/2006/relationships/ctrlProp" Target="../ctrlProps/ctrlProp44.xml"/><Relationship Id="rId22" Type="http://schemas.openxmlformats.org/officeDocument/2006/relationships/ctrlProp" Target="../ctrlProps/ctrlProp52.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7.xml"/><Relationship Id="rId3" Type="http://schemas.openxmlformats.org/officeDocument/2006/relationships/vmlDrawing" Target="../drawings/vmlDrawing5.vml"/><Relationship Id="rId7" Type="http://schemas.openxmlformats.org/officeDocument/2006/relationships/ctrlProp" Target="../ctrlProps/ctrlProp56.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55.xml"/><Relationship Id="rId5" Type="http://schemas.openxmlformats.org/officeDocument/2006/relationships/ctrlProp" Target="../ctrlProps/ctrlProp54.xml"/><Relationship Id="rId10" Type="http://schemas.openxmlformats.org/officeDocument/2006/relationships/ctrlProp" Target="../ctrlProps/ctrlProp59.xml"/><Relationship Id="rId4" Type="http://schemas.openxmlformats.org/officeDocument/2006/relationships/ctrlProp" Target="../ctrlProps/ctrlProp53.xml"/><Relationship Id="rId9" Type="http://schemas.openxmlformats.org/officeDocument/2006/relationships/ctrlProp" Target="../ctrlProps/ctrlProp58.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apps.irs.gov/app/picklist/list/federalRates.html" TargetMode="External"/><Relationship Id="rId1" Type="http://schemas.openxmlformats.org/officeDocument/2006/relationships/hyperlink" Target="https://apps.irs.gov/app/picklist/list/federalRates.html"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26" Type="http://schemas.openxmlformats.org/officeDocument/2006/relationships/ctrlProp" Target="../ctrlProps/ctrlProp82.xml"/><Relationship Id="rId3" Type="http://schemas.openxmlformats.org/officeDocument/2006/relationships/vmlDrawing" Target="../drawings/vmlDrawing6.vml"/><Relationship Id="rId21" Type="http://schemas.openxmlformats.org/officeDocument/2006/relationships/ctrlProp" Target="../ctrlProps/ctrlProp77.xml"/><Relationship Id="rId7" Type="http://schemas.openxmlformats.org/officeDocument/2006/relationships/ctrlProp" Target="../ctrlProps/ctrlProp63.xml"/><Relationship Id="rId12" Type="http://schemas.openxmlformats.org/officeDocument/2006/relationships/ctrlProp" Target="../ctrlProps/ctrlProp68.xml"/><Relationship Id="rId17" Type="http://schemas.openxmlformats.org/officeDocument/2006/relationships/ctrlProp" Target="../ctrlProps/ctrlProp73.xml"/><Relationship Id="rId25" Type="http://schemas.openxmlformats.org/officeDocument/2006/relationships/ctrlProp" Target="../ctrlProps/ctrlProp81.xml"/><Relationship Id="rId2" Type="http://schemas.openxmlformats.org/officeDocument/2006/relationships/drawing" Target="../drawings/drawing6.xml"/><Relationship Id="rId16" Type="http://schemas.openxmlformats.org/officeDocument/2006/relationships/ctrlProp" Target="../ctrlProps/ctrlProp72.xml"/><Relationship Id="rId20" Type="http://schemas.openxmlformats.org/officeDocument/2006/relationships/ctrlProp" Target="../ctrlProps/ctrlProp76.xml"/><Relationship Id="rId29" Type="http://schemas.openxmlformats.org/officeDocument/2006/relationships/ctrlProp" Target="../ctrlProps/ctrlProp85.xml"/><Relationship Id="rId1" Type="http://schemas.openxmlformats.org/officeDocument/2006/relationships/printerSettings" Target="../printerSettings/printerSettings9.bin"/><Relationship Id="rId6" Type="http://schemas.openxmlformats.org/officeDocument/2006/relationships/ctrlProp" Target="../ctrlProps/ctrlProp62.xml"/><Relationship Id="rId11" Type="http://schemas.openxmlformats.org/officeDocument/2006/relationships/ctrlProp" Target="../ctrlProps/ctrlProp67.xml"/><Relationship Id="rId24" Type="http://schemas.openxmlformats.org/officeDocument/2006/relationships/ctrlProp" Target="../ctrlProps/ctrlProp80.xml"/><Relationship Id="rId5" Type="http://schemas.openxmlformats.org/officeDocument/2006/relationships/ctrlProp" Target="../ctrlProps/ctrlProp61.xml"/><Relationship Id="rId15" Type="http://schemas.openxmlformats.org/officeDocument/2006/relationships/ctrlProp" Target="../ctrlProps/ctrlProp71.xml"/><Relationship Id="rId23" Type="http://schemas.openxmlformats.org/officeDocument/2006/relationships/ctrlProp" Target="../ctrlProps/ctrlProp79.xml"/><Relationship Id="rId28" Type="http://schemas.openxmlformats.org/officeDocument/2006/relationships/ctrlProp" Target="../ctrlProps/ctrlProp84.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ctrlProp" Target="../ctrlProps/ctrlProp60.xml"/><Relationship Id="rId9" Type="http://schemas.openxmlformats.org/officeDocument/2006/relationships/ctrlProp" Target="../ctrlProps/ctrlProp65.xml"/><Relationship Id="rId14" Type="http://schemas.openxmlformats.org/officeDocument/2006/relationships/ctrlProp" Target="../ctrlProps/ctrlProp70.xml"/><Relationship Id="rId22" Type="http://schemas.openxmlformats.org/officeDocument/2006/relationships/ctrlProp" Target="../ctrlProps/ctrlProp78.xml"/><Relationship Id="rId27" Type="http://schemas.openxmlformats.org/officeDocument/2006/relationships/ctrlProp" Target="../ctrlProps/ctrlProp83.xml"/><Relationship Id="rId30" Type="http://schemas.openxmlformats.org/officeDocument/2006/relationships/ctrlProp" Target="../ctrlProps/ctrlProp8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indexed="18"/>
    <pageSetUpPr autoPageBreaks="0" fitToPage="1"/>
  </sheetPr>
  <dimension ref="A1:DF73"/>
  <sheetViews>
    <sheetView showGridLines="0" showRowColHeaders="0" zoomScaleNormal="100" workbookViewId="0">
      <selection activeCell="O7" sqref="O7:BQ7"/>
    </sheetView>
  </sheetViews>
  <sheetFormatPr defaultColWidth="9.7109375" defaultRowHeight="12.75" x14ac:dyDescent="0.2"/>
  <cols>
    <col min="1" max="1" width="2.7109375" style="9" customWidth="1"/>
    <col min="2" max="2" width="1.7109375" style="9" customWidth="1"/>
    <col min="3" max="105" width="0.85546875" style="9" customWidth="1"/>
    <col min="106" max="106" width="1.7109375" style="9" customWidth="1"/>
    <col min="107" max="107" width="2.7109375" style="9" customWidth="1"/>
    <col min="108" max="16384" width="9.7109375" style="9"/>
  </cols>
  <sheetData>
    <row r="1" spans="1:110" ht="12" customHeight="1" thickBot="1" x14ac:dyDescent="0.25">
      <c r="A1" s="24"/>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c r="AZ1" s="569"/>
      <c r="BA1" s="569"/>
      <c r="BB1" s="569"/>
      <c r="BC1" s="569"/>
      <c r="BD1" s="569"/>
      <c r="BE1" s="569"/>
      <c r="BF1" s="569"/>
      <c r="BG1" s="569"/>
      <c r="BH1" s="569"/>
      <c r="BI1" s="569"/>
      <c r="BJ1" s="569"/>
      <c r="BK1" s="569"/>
      <c r="BL1" s="569"/>
      <c r="BM1" s="569"/>
      <c r="BN1" s="569"/>
      <c r="BO1" s="569"/>
      <c r="BP1" s="569"/>
      <c r="BQ1" s="569"/>
      <c r="BR1" s="569"/>
      <c r="BS1" s="569"/>
      <c r="BT1" s="569"/>
      <c r="BU1" s="569"/>
      <c r="BV1" s="569"/>
      <c r="BW1" s="569"/>
      <c r="BX1" s="569"/>
      <c r="BY1" s="569"/>
      <c r="BZ1" s="569"/>
      <c r="CA1" s="569"/>
      <c r="CB1" s="569"/>
      <c r="CC1" s="569"/>
      <c r="CD1" s="569"/>
      <c r="CE1" s="569"/>
      <c r="CF1" s="569"/>
      <c r="CG1" s="569"/>
      <c r="CH1" s="569"/>
      <c r="CI1" s="569"/>
      <c r="CJ1" s="569"/>
      <c r="CK1" s="569"/>
      <c r="CL1" s="569"/>
      <c r="CM1" s="569"/>
      <c r="CN1" s="569"/>
      <c r="CO1" s="569"/>
      <c r="CP1" s="569"/>
      <c r="CQ1" s="569"/>
      <c r="CR1" s="569"/>
      <c r="CS1" s="569"/>
      <c r="CT1" s="569"/>
      <c r="CU1" s="569"/>
      <c r="CV1" s="569"/>
      <c r="CW1" s="569"/>
      <c r="CX1" s="569"/>
      <c r="CY1" s="569"/>
      <c r="CZ1" s="569"/>
      <c r="DA1" s="569"/>
      <c r="DB1" s="569"/>
      <c r="DC1" s="24"/>
      <c r="DD1" s="106"/>
      <c r="DE1" s="106"/>
      <c r="DF1" s="106"/>
    </row>
    <row r="2" spans="1:110" ht="6" customHeight="1" x14ac:dyDescent="0.2">
      <c r="A2" s="11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78"/>
      <c r="DD2" s="177"/>
      <c r="DE2" s="106"/>
    </row>
    <row r="3" spans="1:110"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78"/>
      <c r="DD3" s="177"/>
      <c r="DE3" s="106"/>
    </row>
    <row r="4" spans="1:110" ht="12" customHeight="1" x14ac:dyDescent="0.2">
      <c r="A4" s="113"/>
      <c r="B4" s="683" t="s">
        <v>398</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78"/>
      <c r="DD4" s="177"/>
      <c r="DE4" s="106"/>
    </row>
    <row r="5" spans="1:110"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78"/>
      <c r="DD5" s="177"/>
      <c r="DE5" s="106"/>
    </row>
    <row r="6" spans="1:110" ht="12" customHeight="1" x14ac:dyDescent="0.25">
      <c r="A6" s="113"/>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178"/>
      <c r="DD6" s="177"/>
      <c r="DE6" s="106"/>
    </row>
    <row r="7" spans="1:110" ht="15" customHeight="1" x14ac:dyDescent="0.2">
      <c r="A7" s="113"/>
      <c r="B7" s="144"/>
      <c r="C7" s="607" t="s">
        <v>0</v>
      </c>
      <c r="D7" s="607"/>
      <c r="E7" s="607"/>
      <c r="F7" s="607"/>
      <c r="G7" s="607"/>
      <c r="H7" s="607"/>
      <c r="I7" s="607"/>
      <c r="J7" s="607"/>
      <c r="K7" s="607"/>
      <c r="L7" s="607"/>
      <c r="M7" s="607"/>
      <c r="N7" s="607"/>
      <c r="O7" s="611"/>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689"/>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178"/>
      <c r="DD7" s="177"/>
      <c r="DE7" s="106"/>
    </row>
    <row r="8" spans="1:110" ht="15" customHeight="1" x14ac:dyDescent="0.2">
      <c r="A8" s="113"/>
      <c r="B8" s="144"/>
      <c r="C8" s="607" t="s">
        <v>1</v>
      </c>
      <c r="D8" s="607"/>
      <c r="E8" s="607"/>
      <c r="F8" s="607"/>
      <c r="G8" s="607"/>
      <c r="H8" s="607"/>
      <c r="I8" s="607"/>
      <c r="J8" s="607"/>
      <c r="K8" s="607"/>
      <c r="L8" s="607"/>
      <c r="M8" s="607"/>
      <c r="N8" s="607"/>
      <c r="O8" s="610"/>
      <c r="P8" s="610"/>
      <c r="Q8" s="610"/>
      <c r="R8" s="610"/>
      <c r="S8" s="610"/>
      <c r="T8" s="610"/>
      <c r="U8" s="610"/>
      <c r="V8" s="610"/>
      <c r="W8" s="610"/>
      <c r="X8" s="610"/>
      <c r="Y8" s="610"/>
      <c r="Z8" s="610"/>
      <c r="AA8" s="610"/>
      <c r="AB8" s="610"/>
      <c r="AC8" s="610"/>
      <c r="AD8" s="610"/>
      <c r="AE8" s="610"/>
      <c r="AF8" s="610"/>
      <c r="AG8" s="610"/>
      <c r="AH8" s="610"/>
      <c r="AI8" s="610"/>
      <c r="AJ8" s="610"/>
      <c r="AK8" s="610"/>
      <c r="AL8" s="610"/>
      <c r="AM8" s="610"/>
      <c r="AN8" s="610"/>
      <c r="AO8" s="610"/>
      <c r="AP8" s="610"/>
      <c r="AQ8" s="610"/>
      <c r="AR8" s="610"/>
      <c r="AS8" s="610"/>
      <c r="AT8" s="610"/>
      <c r="AU8" s="610"/>
      <c r="AV8" s="610"/>
      <c r="AW8" s="610"/>
      <c r="AX8" s="610"/>
      <c r="AY8" s="610"/>
      <c r="AZ8" s="610"/>
      <c r="BA8" s="610"/>
      <c r="BB8" s="610"/>
      <c r="BC8" s="610"/>
      <c r="BD8" s="610"/>
      <c r="BE8" s="610"/>
      <c r="BF8" s="610"/>
      <c r="BG8" s="610"/>
      <c r="BH8" s="610"/>
      <c r="BI8" s="610"/>
      <c r="BJ8" s="610"/>
      <c r="BK8" s="610"/>
      <c r="BL8" s="610"/>
      <c r="BM8" s="610"/>
      <c r="BN8" s="610"/>
      <c r="BO8" s="610"/>
      <c r="BP8" s="610"/>
      <c r="BQ8" s="610"/>
      <c r="BR8" s="611"/>
      <c r="BS8" s="611"/>
      <c r="BT8" s="611"/>
      <c r="BU8" s="611"/>
      <c r="BV8" s="611"/>
      <c r="BW8" s="611"/>
      <c r="BX8" s="611"/>
      <c r="BY8" s="611"/>
      <c r="BZ8" s="611"/>
      <c r="CA8" s="611"/>
      <c r="CB8" s="611"/>
      <c r="CC8" s="611"/>
      <c r="CD8" s="611"/>
      <c r="CE8" s="610"/>
      <c r="CF8" s="610"/>
      <c r="CG8" s="610"/>
      <c r="CH8" s="610"/>
      <c r="CI8" s="610"/>
      <c r="CJ8" s="610"/>
      <c r="CK8" s="610"/>
      <c r="CL8" s="610"/>
      <c r="CM8" s="610"/>
      <c r="CN8" s="610"/>
      <c r="CO8" s="610"/>
      <c r="CP8" s="610"/>
      <c r="CQ8" s="610"/>
      <c r="CR8" s="610"/>
      <c r="CS8" s="610"/>
      <c r="CT8" s="610"/>
      <c r="CU8" s="610"/>
      <c r="CV8" s="610"/>
      <c r="CW8" s="610"/>
      <c r="CX8" s="610"/>
      <c r="CY8" s="610"/>
      <c r="CZ8" s="610"/>
      <c r="DA8" s="610"/>
      <c r="DB8" s="99"/>
      <c r="DC8" s="178"/>
      <c r="DD8" s="177"/>
      <c r="DE8" s="106"/>
    </row>
    <row r="9" spans="1:110" ht="12" customHeight="1" thickBot="1" x14ac:dyDescent="0.25">
      <c r="A9" s="113"/>
      <c r="B9" s="144"/>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99"/>
      <c r="DC9" s="178"/>
      <c r="DD9" s="177"/>
      <c r="DE9" s="106"/>
    </row>
    <row r="10" spans="1:110" ht="15.95" customHeight="1" x14ac:dyDescent="0.2">
      <c r="A10" s="228"/>
      <c r="B10" s="250"/>
      <c r="C10" s="686"/>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252"/>
      <c r="DC10" s="178"/>
      <c r="DD10" s="177"/>
      <c r="DE10" s="106"/>
    </row>
    <row r="11" spans="1:110" ht="18" customHeight="1" x14ac:dyDescent="0.2">
      <c r="A11" s="112"/>
      <c r="B11" s="249"/>
      <c r="C11" s="574" t="s">
        <v>483</v>
      </c>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5"/>
      <c r="DB11" s="251"/>
      <c r="DC11" s="178"/>
      <c r="DD11" s="177"/>
      <c r="DE11" s="106"/>
    </row>
    <row r="12" spans="1:110" ht="12" customHeight="1" x14ac:dyDescent="0.2">
      <c r="A12" s="112"/>
      <c r="B12" s="249"/>
      <c r="C12" s="546" t="s">
        <v>883</v>
      </c>
      <c r="D12" s="546"/>
      <c r="E12" s="546"/>
      <c r="F12" s="546"/>
      <c r="G12" s="546"/>
      <c r="H12" s="546"/>
      <c r="I12" s="546"/>
      <c r="J12" s="546"/>
      <c r="K12" s="546"/>
      <c r="L12" s="546"/>
      <c r="M12" s="546"/>
      <c r="N12" s="546"/>
      <c r="O12" s="546"/>
      <c r="P12" s="546"/>
      <c r="Q12" s="546"/>
      <c r="R12" s="546"/>
      <c r="S12" s="546"/>
      <c r="T12" s="546"/>
      <c r="U12" s="546"/>
      <c r="V12" s="665" t="s">
        <v>56</v>
      </c>
      <c r="W12" s="666"/>
      <c r="X12" s="666"/>
      <c r="Y12" s="666"/>
      <c r="Z12" s="666"/>
      <c r="AA12" s="666"/>
      <c r="AB12" s="666"/>
      <c r="AC12" s="666"/>
      <c r="AD12" s="666"/>
      <c r="AE12" s="666"/>
      <c r="AF12" s="666"/>
      <c r="AG12" s="666"/>
      <c r="AH12" s="666"/>
      <c r="AI12" s="666"/>
      <c r="AJ12" s="667"/>
      <c r="AK12" s="639" t="s">
        <v>13</v>
      </c>
      <c r="AL12" s="640"/>
      <c r="AM12" s="640"/>
      <c r="AN12" s="640"/>
      <c r="AO12" s="640"/>
      <c r="AP12" s="640"/>
      <c r="AQ12" s="640"/>
      <c r="AR12" s="640"/>
      <c r="AS12" s="640"/>
      <c r="AT12" s="640"/>
      <c r="AU12" s="640"/>
      <c r="AV12" s="640"/>
      <c r="AW12" s="640"/>
      <c r="AX12" s="640"/>
      <c r="AY12" s="641"/>
      <c r="AZ12" s="665" t="s">
        <v>886</v>
      </c>
      <c r="BA12" s="666"/>
      <c r="BB12" s="666"/>
      <c r="BC12" s="666"/>
      <c r="BD12" s="666"/>
      <c r="BE12" s="666"/>
      <c r="BF12" s="666"/>
      <c r="BG12" s="666"/>
      <c r="BH12" s="666"/>
      <c r="BI12" s="666"/>
      <c r="BJ12" s="666"/>
      <c r="BK12" s="666"/>
      <c r="BL12" s="666"/>
      <c r="BM12" s="666"/>
      <c r="BN12" s="666"/>
      <c r="BO12" s="666"/>
      <c r="BP12" s="666"/>
      <c r="BQ12" s="667"/>
      <c r="BR12" s="668" t="str">
        <f>Data_Income!D185</f>
        <v>Weekly</v>
      </c>
      <c r="BS12" s="666"/>
      <c r="BT12" s="666"/>
      <c r="BU12" s="666"/>
      <c r="BV12" s="666"/>
      <c r="BW12" s="666"/>
      <c r="BX12" s="666"/>
      <c r="BY12" s="666"/>
      <c r="BZ12" s="666"/>
      <c r="CA12" s="666"/>
      <c r="CB12" s="666"/>
      <c r="CC12" s="666"/>
      <c r="CD12" s="666"/>
      <c r="CE12" s="666"/>
      <c r="CF12" s="666"/>
      <c r="CG12" s="666"/>
      <c r="CH12" s="666"/>
      <c r="CI12" s="667"/>
      <c r="CJ12" s="665" t="s">
        <v>105</v>
      </c>
      <c r="CK12" s="666"/>
      <c r="CL12" s="666"/>
      <c r="CM12" s="666"/>
      <c r="CN12" s="666"/>
      <c r="CO12" s="666"/>
      <c r="CP12" s="666"/>
      <c r="CQ12" s="666"/>
      <c r="CR12" s="666"/>
      <c r="CS12" s="666"/>
      <c r="CT12" s="666"/>
      <c r="CU12" s="666"/>
      <c r="CV12" s="666"/>
      <c r="CW12" s="666"/>
      <c r="CX12" s="666"/>
      <c r="CY12" s="666"/>
      <c r="CZ12" s="666"/>
      <c r="DA12" s="687"/>
      <c r="DB12" s="251"/>
      <c r="DC12" s="178"/>
      <c r="DD12" s="177"/>
      <c r="DE12" s="106"/>
    </row>
    <row r="13" spans="1:110" ht="12" customHeight="1" x14ac:dyDescent="0.2">
      <c r="A13" s="373"/>
      <c r="B13" s="249"/>
      <c r="C13" s="695" t="s">
        <v>884</v>
      </c>
      <c r="D13" s="695"/>
      <c r="E13" s="695"/>
      <c r="F13" s="695"/>
      <c r="G13" s="695"/>
      <c r="H13" s="695"/>
      <c r="I13" s="695"/>
      <c r="J13" s="695"/>
      <c r="K13" s="695"/>
      <c r="L13" s="695"/>
      <c r="M13" s="695"/>
      <c r="N13" s="695"/>
      <c r="O13" s="695"/>
      <c r="P13" s="695"/>
      <c r="Q13" s="695"/>
      <c r="R13" s="695"/>
      <c r="S13" s="695"/>
      <c r="T13" s="695"/>
      <c r="U13" s="695"/>
      <c r="V13" s="696" t="s">
        <v>885</v>
      </c>
      <c r="W13" s="697"/>
      <c r="X13" s="697"/>
      <c r="Y13" s="697"/>
      <c r="Z13" s="697"/>
      <c r="AA13" s="697"/>
      <c r="AB13" s="697"/>
      <c r="AC13" s="697"/>
      <c r="AD13" s="697"/>
      <c r="AE13" s="697"/>
      <c r="AF13" s="697"/>
      <c r="AG13" s="697"/>
      <c r="AH13" s="697"/>
      <c r="AI13" s="697"/>
      <c r="AJ13" s="698"/>
      <c r="AK13" s="642"/>
      <c r="AL13" s="643"/>
      <c r="AM13" s="643"/>
      <c r="AN13" s="643"/>
      <c r="AO13" s="643"/>
      <c r="AP13" s="643"/>
      <c r="AQ13" s="643"/>
      <c r="AR13" s="643"/>
      <c r="AS13" s="643"/>
      <c r="AT13" s="643"/>
      <c r="AU13" s="643"/>
      <c r="AV13" s="643"/>
      <c r="AW13" s="643"/>
      <c r="AX13" s="643"/>
      <c r="AY13" s="644"/>
      <c r="AZ13" s="648" t="s">
        <v>23</v>
      </c>
      <c r="BA13" s="699"/>
      <c r="BB13" s="699"/>
      <c r="BC13" s="699"/>
      <c r="BD13" s="699"/>
      <c r="BE13" s="699"/>
      <c r="BF13" s="699"/>
      <c r="BG13" s="699"/>
      <c r="BH13" s="699"/>
      <c r="BI13" s="699"/>
      <c r="BJ13" s="699"/>
      <c r="BK13" s="699"/>
      <c r="BL13" s="699"/>
      <c r="BM13" s="699"/>
      <c r="BN13" s="699"/>
      <c r="BO13" s="699"/>
      <c r="BP13" s="699"/>
      <c r="BQ13" s="700"/>
      <c r="BR13" s="696" t="s">
        <v>902</v>
      </c>
      <c r="BS13" s="701"/>
      <c r="BT13" s="701"/>
      <c r="BU13" s="701"/>
      <c r="BV13" s="701"/>
      <c r="BW13" s="701"/>
      <c r="BX13" s="701"/>
      <c r="BY13" s="701"/>
      <c r="BZ13" s="701"/>
      <c r="CA13" s="701"/>
      <c r="CB13" s="701"/>
      <c r="CC13" s="701"/>
      <c r="CD13" s="701"/>
      <c r="CE13" s="701"/>
      <c r="CF13" s="701"/>
      <c r="CG13" s="701"/>
      <c r="CH13" s="701"/>
      <c r="CI13" s="702"/>
      <c r="CJ13" s="696" t="s">
        <v>57</v>
      </c>
      <c r="CK13" s="697"/>
      <c r="CL13" s="697"/>
      <c r="CM13" s="697"/>
      <c r="CN13" s="697"/>
      <c r="CO13" s="697"/>
      <c r="CP13" s="697"/>
      <c r="CQ13" s="697"/>
      <c r="CR13" s="697"/>
      <c r="CS13" s="697"/>
      <c r="CT13" s="697"/>
      <c r="CU13" s="697"/>
      <c r="CV13" s="697"/>
      <c r="CW13" s="697"/>
      <c r="CX13" s="697"/>
      <c r="CY13" s="697"/>
      <c r="CZ13" s="697"/>
      <c r="DA13" s="703"/>
      <c r="DB13" s="251"/>
      <c r="DC13" s="178"/>
      <c r="DD13" s="177"/>
      <c r="DE13" s="106"/>
    </row>
    <row r="14" spans="1:110" ht="15" customHeight="1" x14ac:dyDescent="0.2">
      <c r="A14" s="112"/>
      <c r="B14" s="249"/>
      <c r="C14" s="656" t="s">
        <v>17</v>
      </c>
      <c r="D14" s="657"/>
      <c r="E14" s="657"/>
      <c r="F14" s="657"/>
      <c r="G14" s="657"/>
      <c r="H14" s="657"/>
      <c r="I14" s="657"/>
      <c r="J14" s="657"/>
      <c r="K14" s="657"/>
      <c r="L14" s="657"/>
      <c r="M14" s="657"/>
      <c r="N14" s="657"/>
      <c r="O14" s="657"/>
      <c r="P14" s="657"/>
      <c r="Q14" s="657"/>
      <c r="R14" s="657"/>
      <c r="S14" s="657"/>
      <c r="T14" s="657"/>
      <c r="U14" s="658"/>
      <c r="V14" s="595"/>
      <c r="W14" s="595"/>
      <c r="X14" s="595"/>
      <c r="Y14" s="595"/>
      <c r="Z14" s="595"/>
      <c r="AA14" s="595"/>
      <c r="AB14" s="595"/>
      <c r="AC14" s="595"/>
      <c r="AD14" s="595"/>
      <c r="AE14" s="595"/>
      <c r="AF14" s="595"/>
      <c r="AG14" s="595"/>
      <c r="AH14" s="595"/>
      <c r="AI14" s="595"/>
      <c r="AJ14" s="595"/>
      <c r="AK14" s="653"/>
      <c r="AL14" s="550"/>
      <c r="AM14" s="550"/>
      <c r="AN14" s="550"/>
      <c r="AO14" s="550"/>
      <c r="AP14" s="550"/>
      <c r="AQ14" s="550"/>
      <c r="AR14" s="550"/>
      <c r="AS14" s="550"/>
      <c r="AT14" s="550"/>
      <c r="AU14" s="550"/>
      <c r="AV14" s="550"/>
      <c r="AW14" s="550"/>
      <c r="AX14" s="550"/>
      <c r="AY14" s="550"/>
      <c r="AZ14" s="550"/>
      <c r="BA14" s="550"/>
      <c r="BB14" s="550"/>
      <c r="BC14" s="550"/>
      <c r="BD14" s="550"/>
      <c r="BE14" s="550"/>
      <c r="BF14" s="550"/>
      <c r="BG14" s="550"/>
      <c r="BH14" s="550"/>
      <c r="BI14" s="550"/>
      <c r="BJ14" s="550"/>
      <c r="BK14" s="550"/>
      <c r="BL14" s="550"/>
      <c r="BM14" s="550"/>
      <c r="BN14" s="550"/>
      <c r="BO14" s="550"/>
      <c r="BP14" s="550"/>
      <c r="BQ14" s="550"/>
      <c r="BR14" s="596" t="str">
        <f>IF(AZ14="Hourly (H)",40,"")</f>
        <v/>
      </c>
      <c r="BS14" s="597"/>
      <c r="BT14" s="597"/>
      <c r="BU14" s="597"/>
      <c r="BV14" s="597"/>
      <c r="BW14" s="597"/>
      <c r="BX14" s="597"/>
      <c r="BY14" s="597"/>
      <c r="BZ14" s="597"/>
      <c r="CA14" s="597"/>
      <c r="CB14" s="597"/>
      <c r="CC14" s="597"/>
      <c r="CD14" s="597"/>
      <c r="CE14" s="597"/>
      <c r="CF14" s="597"/>
      <c r="CG14" s="597"/>
      <c r="CH14" s="597"/>
      <c r="CI14" s="598"/>
      <c r="CJ14" s="524">
        <f>Data_Income!D126</f>
        <v>0</v>
      </c>
      <c r="CK14" s="524"/>
      <c r="CL14" s="524"/>
      <c r="CM14" s="524"/>
      <c r="CN14" s="524"/>
      <c r="CO14" s="524"/>
      <c r="CP14" s="524"/>
      <c r="CQ14" s="524"/>
      <c r="CR14" s="524"/>
      <c r="CS14" s="524"/>
      <c r="CT14" s="524"/>
      <c r="CU14" s="524"/>
      <c r="CV14" s="524"/>
      <c r="CW14" s="524"/>
      <c r="CX14" s="524"/>
      <c r="CY14" s="524"/>
      <c r="CZ14" s="524"/>
      <c r="DA14" s="525"/>
      <c r="DB14" s="251"/>
      <c r="DC14" s="178"/>
      <c r="DD14" s="177"/>
      <c r="DE14" s="106"/>
    </row>
    <row r="15" spans="1:110" ht="12" customHeight="1" x14ac:dyDescent="0.2">
      <c r="A15" s="112"/>
      <c r="B15" s="249"/>
      <c r="C15" s="660"/>
      <c r="D15" s="660"/>
      <c r="E15" s="661"/>
      <c r="F15" s="692" t="s">
        <v>503</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4"/>
      <c r="DB15" s="251"/>
      <c r="DC15" s="178"/>
      <c r="DD15" s="177"/>
      <c r="DE15" s="106"/>
    </row>
    <row r="16" spans="1:110" ht="12" customHeight="1" x14ac:dyDescent="0.2">
      <c r="A16" s="112"/>
      <c r="B16" s="249"/>
      <c r="C16" s="546" t="s">
        <v>903</v>
      </c>
      <c r="D16" s="546"/>
      <c r="E16" s="546"/>
      <c r="F16" s="546"/>
      <c r="G16" s="546"/>
      <c r="H16" s="546"/>
      <c r="I16" s="546"/>
      <c r="J16" s="546"/>
      <c r="K16" s="546"/>
      <c r="L16" s="546"/>
      <c r="M16" s="546"/>
      <c r="N16" s="546"/>
      <c r="O16" s="546"/>
      <c r="P16" s="546"/>
      <c r="Q16" s="546"/>
      <c r="R16" s="546"/>
      <c r="S16" s="546"/>
      <c r="T16" s="546"/>
      <c r="U16" s="546"/>
      <c r="V16" s="534" t="s">
        <v>14</v>
      </c>
      <c r="W16" s="535"/>
      <c r="X16" s="535"/>
      <c r="Y16" s="535"/>
      <c r="Z16" s="535"/>
      <c r="AA16" s="535"/>
      <c r="AB16" s="535"/>
      <c r="AC16" s="535"/>
      <c r="AD16" s="535"/>
      <c r="AE16" s="535"/>
      <c r="AF16" s="535"/>
      <c r="AG16" s="535"/>
      <c r="AH16" s="535"/>
      <c r="AI16" s="535"/>
      <c r="AJ16" s="536"/>
      <c r="AK16" s="659" t="s">
        <v>15</v>
      </c>
      <c r="AL16" s="551"/>
      <c r="AM16" s="551"/>
      <c r="AN16" s="551"/>
      <c r="AO16" s="551"/>
      <c r="AP16" s="551"/>
      <c r="AQ16" s="551"/>
      <c r="AR16" s="551"/>
      <c r="AS16" s="551"/>
      <c r="AT16" s="551"/>
      <c r="AU16" s="551"/>
      <c r="AV16" s="551"/>
      <c r="AW16" s="551"/>
      <c r="AX16" s="551"/>
      <c r="AY16" s="551"/>
      <c r="AZ16" s="542" t="s">
        <v>407</v>
      </c>
      <c r="BA16" s="543"/>
      <c r="BB16" s="543"/>
      <c r="BC16" s="543"/>
      <c r="BD16" s="543"/>
      <c r="BE16" s="543"/>
      <c r="BF16" s="543"/>
      <c r="BG16" s="543"/>
      <c r="BH16" s="543"/>
      <c r="BI16" s="543"/>
      <c r="BJ16" s="543"/>
      <c r="BK16" s="543"/>
      <c r="BL16" s="543"/>
      <c r="BM16" s="543"/>
      <c r="BN16" s="543"/>
      <c r="BO16" s="543"/>
      <c r="BP16" s="543"/>
      <c r="BQ16" s="543"/>
      <c r="BR16" s="534" t="s">
        <v>12</v>
      </c>
      <c r="BS16" s="535"/>
      <c r="BT16" s="535"/>
      <c r="BU16" s="535"/>
      <c r="BV16" s="535"/>
      <c r="BW16" s="535"/>
      <c r="BX16" s="535"/>
      <c r="BY16" s="535"/>
      <c r="BZ16" s="535"/>
      <c r="CA16" s="535"/>
      <c r="CB16" s="535"/>
      <c r="CC16" s="535"/>
      <c r="CD16" s="535"/>
      <c r="CE16" s="535"/>
      <c r="CF16" s="535"/>
      <c r="CG16" s="535"/>
      <c r="CH16" s="535"/>
      <c r="CI16" s="536"/>
      <c r="CJ16" s="645" t="s">
        <v>105</v>
      </c>
      <c r="CK16" s="646"/>
      <c r="CL16" s="646"/>
      <c r="CM16" s="646"/>
      <c r="CN16" s="646"/>
      <c r="CO16" s="646"/>
      <c r="CP16" s="646"/>
      <c r="CQ16" s="646"/>
      <c r="CR16" s="646"/>
      <c r="CS16" s="646"/>
      <c r="CT16" s="646"/>
      <c r="CU16" s="646"/>
      <c r="CV16" s="646"/>
      <c r="CW16" s="646"/>
      <c r="CX16" s="646"/>
      <c r="CY16" s="646"/>
      <c r="CZ16" s="646"/>
      <c r="DA16" s="647"/>
      <c r="DB16" s="251"/>
      <c r="DC16" s="178"/>
      <c r="DD16" s="177"/>
      <c r="DE16" s="106"/>
    </row>
    <row r="17" spans="1:109" ht="12" customHeight="1" x14ac:dyDescent="0.2">
      <c r="A17" s="112"/>
      <c r="B17" s="249"/>
      <c r="C17" s="547" t="s">
        <v>904</v>
      </c>
      <c r="D17" s="547"/>
      <c r="E17" s="547"/>
      <c r="F17" s="547"/>
      <c r="G17" s="547"/>
      <c r="H17" s="547"/>
      <c r="I17" s="547"/>
      <c r="J17" s="547"/>
      <c r="K17" s="547"/>
      <c r="L17" s="547"/>
      <c r="M17" s="547"/>
      <c r="N17" s="547"/>
      <c r="O17" s="547"/>
      <c r="P17" s="547"/>
      <c r="Q17" s="547"/>
      <c r="R17" s="547"/>
      <c r="S17" s="547"/>
      <c r="T17" s="547"/>
      <c r="U17" s="547"/>
      <c r="V17" s="537"/>
      <c r="W17" s="538"/>
      <c r="X17" s="538"/>
      <c r="Y17" s="538"/>
      <c r="Z17" s="538"/>
      <c r="AA17" s="538"/>
      <c r="AB17" s="538"/>
      <c r="AC17" s="538"/>
      <c r="AD17" s="538"/>
      <c r="AE17" s="538"/>
      <c r="AF17" s="538"/>
      <c r="AG17" s="538"/>
      <c r="AH17" s="538"/>
      <c r="AI17" s="538"/>
      <c r="AJ17" s="539"/>
      <c r="AK17" s="654" t="s">
        <v>21</v>
      </c>
      <c r="AL17" s="655"/>
      <c r="AM17" s="655"/>
      <c r="AN17" s="655"/>
      <c r="AO17" s="655"/>
      <c r="AP17" s="655"/>
      <c r="AQ17" s="655"/>
      <c r="AR17" s="655"/>
      <c r="AS17" s="655"/>
      <c r="AT17" s="655"/>
      <c r="AU17" s="655"/>
      <c r="AV17" s="670"/>
      <c r="AW17" s="670"/>
      <c r="AX17" s="670"/>
      <c r="AY17" s="671"/>
      <c r="AZ17" s="544" t="s">
        <v>57</v>
      </c>
      <c r="BA17" s="545"/>
      <c r="BB17" s="545"/>
      <c r="BC17" s="545"/>
      <c r="BD17" s="545"/>
      <c r="BE17" s="545"/>
      <c r="BF17" s="545"/>
      <c r="BG17" s="545"/>
      <c r="BH17" s="545"/>
      <c r="BI17" s="545"/>
      <c r="BJ17" s="545"/>
      <c r="BK17" s="545"/>
      <c r="BL17" s="545"/>
      <c r="BM17" s="545"/>
      <c r="BN17" s="545"/>
      <c r="BO17" s="545"/>
      <c r="BP17" s="545"/>
      <c r="BQ17" s="545"/>
      <c r="BR17" s="537"/>
      <c r="BS17" s="538"/>
      <c r="BT17" s="538"/>
      <c r="BU17" s="538"/>
      <c r="BV17" s="538"/>
      <c r="BW17" s="538"/>
      <c r="BX17" s="538"/>
      <c r="BY17" s="538"/>
      <c r="BZ17" s="538"/>
      <c r="CA17" s="538"/>
      <c r="CB17" s="538"/>
      <c r="CC17" s="538"/>
      <c r="CD17" s="538"/>
      <c r="CE17" s="538"/>
      <c r="CF17" s="538"/>
      <c r="CG17" s="538"/>
      <c r="CH17" s="538"/>
      <c r="CI17" s="539"/>
      <c r="CJ17" s="648" t="s">
        <v>57</v>
      </c>
      <c r="CK17" s="649"/>
      <c r="CL17" s="649"/>
      <c r="CM17" s="649"/>
      <c r="CN17" s="649"/>
      <c r="CO17" s="649"/>
      <c r="CP17" s="649"/>
      <c r="CQ17" s="649"/>
      <c r="CR17" s="649"/>
      <c r="CS17" s="649"/>
      <c r="CT17" s="649"/>
      <c r="CU17" s="649"/>
      <c r="CV17" s="649"/>
      <c r="CW17" s="649"/>
      <c r="CX17" s="649"/>
      <c r="CY17" s="649"/>
      <c r="CZ17" s="649"/>
      <c r="DA17" s="650"/>
      <c r="DB17" s="251"/>
      <c r="DC17" s="178"/>
      <c r="DD17" s="177"/>
      <c r="DE17" s="106"/>
    </row>
    <row r="18" spans="1:109" ht="15" customHeight="1" x14ac:dyDescent="0.2">
      <c r="A18" s="112"/>
      <c r="B18" s="249"/>
      <c r="C18" s="548"/>
      <c r="D18" s="548"/>
      <c r="E18" s="548"/>
      <c r="F18" s="549"/>
      <c r="G18" s="526" t="s">
        <v>189</v>
      </c>
      <c r="H18" s="526"/>
      <c r="I18" s="526"/>
      <c r="J18" s="526"/>
      <c r="K18" s="526"/>
      <c r="L18" s="526"/>
      <c r="M18" s="526"/>
      <c r="N18" s="532">
        <v>2018</v>
      </c>
      <c r="O18" s="532"/>
      <c r="P18" s="532"/>
      <c r="Q18" s="532"/>
      <c r="R18" s="532"/>
      <c r="S18" s="532"/>
      <c r="T18" s="532"/>
      <c r="U18" s="533"/>
      <c r="V18" s="540">
        <f>DATE(N18,1,1)</f>
        <v>43101</v>
      </c>
      <c r="W18" s="540"/>
      <c r="X18" s="540"/>
      <c r="Y18" s="540"/>
      <c r="Z18" s="540"/>
      <c r="AA18" s="540"/>
      <c r="AB18" s="540"/>
      <c r="AC18" s="540"/>
      <c r="AD18" s="540"/>
      <c r="AE18" s="540"/>
      <c r="AF18" s="540"/>
      <c r="AG18" s="540"/>
      <c r="AH18" s="540"/>
      <c r="AI18" s="540"/>
      <c r="AJ18" s="540"/>
      <c r="AK18" s="595" t="str">
        <f>Data_Income!D129</f>
        <v/>
      </c>
      <c r="AL18" s="595"/>
      <c r="AM18" s="595"/>
      <c r="AN18" s="595"/>
      <c r="AO18" s="595"/>
      <c r="AP18" s="595"/>
      <c r="AQ18" s="595"/>
      <c r="AR18" s="595"/>
      <c r="AS18" s="595"/>
      <c r="AT18" s="595"/>
      <c r="AU18" s="595"/>
      <c r="AV18" s="595"/>
      <c r="AW18" s="595"/>
      <c r="AX18" s="595"/>
      <c r="AY18" s="595"/>
      <c r="AZ18" s="550">
        <v>0</v>
      </c>
      <c r="BA18" s="550"/>
      <c r="BB18" s="550"/>
      <c r="BC18" s="550"/>
      <c r="BD18" s="550"/>
      <c r="BE18" s="550"/>
      <c r="BF18" s="550"/>
      <c r="BG18" s="550"/>
      <c r="BH18" s="550"/>
      <c r="BI18" s="550"/>
      <c r="BJ18" s="550"/>
      <c r="BK18" s="550"/>
      <c r="BL18" s="550"/>
      <c r="BM18" s="550"/>
      <c r="BN18" s="550"/>
      <c r="BO18" s="550"/>
      <c r="BP18" s="550"/>
      <c r="BQ18" s="550"/>
      <c r="BR18" s="541" t="str">
        <f>Data_Income!F133</f>
        <v/>
      </c>
      <c r="BS18" s="541"/>
      <c r="BT18" s="541"/>
      <c r="BU18" s="541"/>
      <c r="BV18" s="541"/>
      <c r="BW18" s="541"/>
      <c r="BX18" s="541"/>
      <c r="BY18" s="541"/>
      <c r="BZ18" s="541"/>
      <c r="CA18" s="541"/>
      <c r="CB18" s="541"/>
      <c r="CC18" s="541"/>
      <c r="CD18" s="541"/>
      <c r="CE18" s="541"/>
      <c r="CF18" s="541"/>
      <c r="CG18" s="541"/>
      <c r="CH18" s="541"/>
      <c r="CI18" s="541"/>
      <c r="CJ18" s="524" t="str">
        <f>Data_Income!G133</f>
        <v/>
      </c>
      <c r="CK18" s="524"/>
      <c r="CL18" s="524"/>
      <c r="CM18" s="524"/>
      <c r="CN18" s="524"/>
      <c r="CO18" s="524"/>
      <c r="CP18" s="524"/>
      <c r="CQ18" s="524"/>
      <c r="CR18" s="524"/>
      <c r="CS18" s="524"/>
      <c r="CT18" s="524"/>
      <c r="CU18" s="524"/>
      <c r="CV18" s="524"/>
      <c r="CW18" s="524"/>
      <c r="CX18" s="524"/>
      <c r="CY18" s="524"/>
      <c r="CZ18" s="524"/>
      <c r="DA18" s="525"/>
      <c r="DB18" s="251"/>
      <c r="DC18" s="178"/>
      <c r="DD18" s="177"/>
      <c r="DE18" s="106"/>
    </row>
    <row r="19" spans="1:109" ht="15" customHeight="1" x14ac:dyDescent="0.2">
      <c r="A19" s="112"/>
      <c r="B19" s="249"/>
      <c r="C19" s="548"/>
      <c r="D19" s="548"/>
      <c r="E19" s="548"/>
      <c r="F19" s="549"/>
      <c r="G19" s="526" t="s">
        <v>190</v>
      </c>
      <c r="H19" s="526"/>
      <c r="I19" s="526"/>
      <c r="J19" s="526"/>
      <c r="K19" s="526"/>
      <c r="L19" s="526"/>
      <c r="M19" s="526"/>
      <c r="N19" s="532">
        <f>N18-1</f>
        <v>2017</v>
      </c>
      <c r="O19" s="532"/>
      <c r="P19" s="532"/>
      <c r="Q19" s="532"/>
      <c r="R19" s="532"/>
      <c r="S19" s="532"/>
      <c r="T19" s="532"/>
      <c r="U19" s="533"/>
      <c r="V19" s="540">
        <f t="shared" ref="V19:V20" si="0">DATE(N19,1,1)</f>
        <v>42736</v>
      </c>
      <c r="W19" s="540"/>
      <c r="X19" s="540"/>
      <c r="Y19" s="540"/>
      <c r="Z19" s="540"/>
      <c r="AA19" s="540"/>
      <c r="AB19" s="540"/>
      <c r="AC19" s="540"/>
      <c r="AD19" s="540"/>
      <c r="AE19" s="540"/>
      <c r="AF19" s="540"/>
      <c r="AG19" s="540"/>
      <c r="AH19" s="540"/>
      <c r="AI19" s="540"/>
      <c r="AJ19" s="540"/>
      <c r="AK19" s="540">
        <f>DATE(N19,12,31)</f>
        <v>43100</v>
      </c>
      <c r="AL19" s="540"/>
      <c r="AM19" s="540"/>
      <c r="AN19" s="540"/>
      <c r="AO19" s="540"/>
      <c r="AP19" s="540"/>
      <c r="AQ19" s="540"/>
      <c r="AR19" s="540"/>
      <c r="AS19" s="540"/>
      <c r="AT19" s="540"/>
      <c r="AU19" s="540"/>
      <c r="AV19" s="540"/>
      <c r="AW19" s="540"/>
      <c r="AX19" s="540"/>
      <c r="AY19" s="540"/>
      <c r="AZ19" s="550">
        <v>0</v>
      </c>
      <c r="BA19" s="550"/>
      <c r="BB19" s="550"/>
      <c r="BC19" s="550"/>
      <c r="BD19" s="550"/>
      <c r="BE19" s="550"/>
      <c r="BF19" s="550"/>
      <c r="BG19" s="550"/>
      <c r="BH19" s="550"/>
      <c r="BI19" s="550"/>
      <c r="BJ19" s="550"/>
      <c r="BK19" s="550"/>
      <c r="BL19" s="550"/>
      <c r="BM19" s="550"/>
      <c r="BN19" s="550"/>
      <c r="BO19" s="550"/>
      <c r="BP19" s="550"/>
      <c r="BQ19" s="550"/>
      <c r="BR19" s="541" t="str">
        <f>Data_Income!F134</f>
        <v/>
      </c>
      <c r="BS19" s="541"/>
      <c r="BT19" s="541"/>
      <c r="BU19" s="541"/>
      <c r="BV19" s="541"/>
      <c r="BW19" s="541"/>
      <c r="BX19" s="541"/>
      <c r="BY19" s="541"/>
      <c r="BZ19" s="541"/>
      <c r="CA19" s="541"/>
      <c r="CB19" s="541"/>
      <c r="CC19" s="541"/>
      <c r="CD19" s="541"/>
      <c r="CE19" s="541"/>
      <c r="CF19" s="541"/>
      <c r="CG19" s="541"/>
      <c r="CH19" s="541"/>
      <c r="CI19" s="541"/>
      <c r="CJ19" s="524" t="str">
        <f>Data_Income!G134</f>
        <v/>
      </c>
      <c r="CK19" s="524"/>
      <c r="CL19" s="524"/>
      <c r="CM19" s="524"/>
      <c r="CN19" s="524"/>
      <c r="CO19" s="524"/>
      <c r="CP19" s="524"/>
      <c r="CQ19" s="524"/>
      <c r="CR19" s="524"/>
      <c r="CS19" s="524"/>
      <c r="CT19" s="524"/>
      <c r="CU19" s="524"/>
      <c r="CV19" s="524"/>
      <c r="CW19" s="524"/>
      <c r="CX19" s="524"/>
      <c r="CY19" s="524"/>
      <c r="CZ19" s="524"/>
      <c r="DA19" s="525"/>
      <c r="DB19" s="251"/>
      <c r="DC19" s="178"/>
      <c r="DD19" s="177"/>
      <c r="DE19" s="106"/>
    </row>
    <row r="20" spans="1:109" ht="15" customHeight="1" thickBot="1" x14ac:dyDescent="0.25">
      <c r="A20" s="112"/>
      <c r="B20" s="249"/>
      <c r="C20" s="559"/>
      <c r="D20" s="559"/>
      <c r="E20" s="559"/>
      <c r="F20" s="560"/>
      <c r="G20" s="637" t="s">
        <v>190</v>
      </c>
      <c r="H20" s="637"/>
      <c r="I20" s="637"/>
      <c r="J20" s="637"/>
      <c r="K20" s="637"/>
      <c r="L20" s="637"/>
      <c r="M20" s="637"/>
      <c r="N20" s="615">
        <f>N18-2</f>
        <v>2016</v>
      </c>
      <c r="O20" s="615"/>
      <c r="P20" s="615"/>
      <c r="Q20" s="615"/>
      <c r="R20" s="615"/>
      <c r="S20" s="615"/>
      <c r="T20" s="615"/>
      <c r="U20" s="616"/>
      <c r="V20" s="529">
        <f t="shared" si="0"/>
        <v>42370</v>
      </c>
      <c r="W20" s="529"/>
      <c r="X20" s="529"/>
      <c r="Y20" s="529"/>
      <c r="Z20" s="529"/>
      <c r="AA20" s="529"/>
      <c r="AB20" s="529"/>
      <c r="AC20" s="529"/>
      <c r="AD20" s="529"/>
      <c r="AE20" s="529"/>
      <c r="AF20" s="529"/>
      <c r="AG20" s="529"/>
      <c r="AH20" s="529"/>
      <c r="AI20" s="529"/>
      <c r="AJ20" s="529"/>
      <c r="AK20" s="529">
        <f>DATE(N20,12,31)</f>
        <v>42735</v>
      </c>
      <c r="AL20" s="529"/>
      <c r="AM20" s="529"/>
      <c r="AN20" s="529"/>
      <c r="AO20" s="529"/>
      <c r="AP20" s="529"/>
      <c r="AQ20" s="529"/>
      <c r="AR20" s="529"/>
      <c r="AS20" s="529"/>
      <c r="AT20" s="529"/>
      <c r="AU20" s="529"/>
      <c r="AV20" s="529"/>
      <c r="AW20" s="529"/>
      <c r="AX20" s="529"/>
      <c r="AY20" s="529"/>
      <c r="AZ20" s="617">
        <v>0</v>
      </c>
      <c r="BA20" s="617"/>
      <c r="BB20" s="617"/>
      <c r="BC20" s="617"/>
      <c r="BD20" s="617"/>
      <c r="BE20" s="617"/>
      <c r="BF20" s="617"/>
      <c r="BG20" s="617"/>
      <c r="BH20" s="617"/>
      <c r="BI20" s="617"/>
      <c r="BJ20" s="617"/>
      <c r="BK20" s="617"/>
      <c r="BL20" s="617"/>
      <c r="BM20" s="617"/>
      <c r="BN20" s="617"/>
      <c r="BO20" s="617"/>
      <c r="BP20" s="617"/>
      <c r="BQ20" s="617"/>
      <c r="BR20" s="629" t="str">
        <f>Data_Income!F135</f>
        <v/>
      </c>
      <c r="BS20" s="629"/>
      <c r="BT20" s="629"/>
      <c r="BU20" s="629"/>
      <c r="BV20" s="629"/>
      <c r="BW20" s="629"/>
      <c r="BX20" s="629"/>
      <c r="BY20" s="629"/>
      <c r="BZ20" s="629"/>
      <c r="CA20" s="629"/>
      <c r="CB20" s="629"/>
      <c r="CC20" s="629"/>
      <c r="CD20" s="629"/>
      <c r="CE20" s="629"/>
      <c r="CF20" s="629"/>
      <c r="CG20" s="629"/>
      <c r="CH20" s="629"/>
      <c r="CI20" s="629"/>
      <c r="CJ20" s="527" t="str">
        <f>Data_Income!G135</f>
        <v/>
      </c>
      <c r="CK20" s="527"/>
      <c r="CL20" s="527"/>
      <c r="CM20" s="527"/>
      <c r="CN20" s="527"/>
      <c r="CO20" s="527"/>
      <c r="CP20" s="527"/>
      <c r="CQ20" s="527"/>
      <c r="CR20" s="527"/>
      <c r="CS20" s="527"/>
      <c r="CT20" s="527"/>
      <c r="CU20" s="527"/>
      <c r="CV20" s="527"/>
      <c r="CW20" s="527"/>
      <c r="CX20" s="527"/>
      <c r="CY20" s="527"/>
      <c r="CZ20" s="527"/>
      <c r="DA20" s="528"/>
      <c r="DB20" s="251"/>
      <c r="DC20" s="178"/>
      <c r="DD20" s="177"/>
      <c r="DE20" s="106"/>
    </row>
    <row r="21" spans="1:109" ht="18" customHeight="1" thickBot="1" x14ac:dyDescent="0.3">
      <c r="A21" s="112"/>
      <c r="B21" s="249"/>
      <c r="C21" s="626" t="s">
        <v>467</v>
      </c>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8"/>
      <c r="CJ21" s="530">
        <f>Data_Income!G136</f>
        <v>0</v>
      </c>
      <c r="CK21" s="530"/>
      <c r="CL21" s="530"/>
      <c r="CM21" s="530"/>
      <c r="CN21" s="530"/>
      <c r="CO21" s="530"/>
      <c r="CP21" s="530"/>
      <c r="CQ21" s="530"/>
      <c r="CR21" s="530"/>
      <c r="CS21" s="530"/>
      <c r="CT21" s="530"/>
      <c r="CU21" s="530"/>
      <c r="CV21" s="530"/>
      <c r="CW21" s="530"/>
      <c r="CX21" s="530"/>
      <c r="CY21" s="530"/>
      <c r="CZ21" s="530"/>
      <c r="DA21" s="531"/>
      <c r="DB21" s="251"/>
      <c r="DC21" s="178"/>
      <c r="DD21" s="177"/>
      <c r="DE21" s="106"/>
    </row>
    <row r="22" spans="1:109" ht="15.95" customHeight="1" x14ac:dyDescent="0.2">
      <c r="A22" s="112"/>
      <c r="B22" s="253"/>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52"/>
      <c r="CI22" s="652"/>
      <c r="CJ22" s="652"/>
      <c r="CK22" s="652"/>
      <c r="CL22" s="652"/>
      <c r="CM22" s="652"/>
      <c r="CN22" s="652"/>
      <c r="CO22" s="652"/>
      <c r="CP22" s="652"/>
      <c r="CQ22" s="652"/>
      <c r="CR22" s="652"/>
      <c r="CS22" s="652"/>
      <c r="CT22" s="652"/>
      <c r="CU22" s="652"/>
      <c r="CV22" s="652"/>
      <c r="CW22" s="652"/>
      <c r="CX22" s="652"/>
      <c r="CY22" s="652"/>
      <c r="CZ22" s="652"/>
      <c r="DA22" s="652"/>
      <c r="DB22" s="257"/>
      <c r="DC22" s="178"/>
      <c r="DD22" s="177"/>
      <c r="DE22" s="106"/>
    </row>
    <row r="23" spans="1:109" ht="18" customHeight="1" x14ac:dyDescent="0.2">
      <c r="A23" s="112"/>
      <c r="B23" s="253"/>
      <c r="C23" s="574" t="s">
        <v>28</v>
      </c>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c r="CK23" s="574"/>
      <c r="CL23" s="574"/>
      <c r="CM23" s="574"/>
      <c r="CN23" s="574"/>
      <c r="CO23" s="574"/>
      <c r="CP23" s="574"/>
      <c r="CQ23" s="574"/>
      <c r="CR23" s="574"/>
      <c r="CS23" s="574"/>
      <c r="CT23" s="574"/>
      <c r="CU23" s="574"/>
      <c r="CV23" s="574"/>
      <c r="CW23" s="574"/>
      <c r="CX23" s="574"/>
      <c r="CY23" s="574"/>
      <c r="CZ23" s="574"/>
      <c r="DA23" s="575"/>
      <c r="DB23" s="257"/>
      <c r="DC23" s="178"/>
      <c r="DD23" s="177"/>
      <c r="DE23" s="106"/>
    </row>
    <row r="24" spans="1:109" ht="12" customHeight="1" x14ac:dyDescent="0.2">
      <c r="A24" s="112"/>
      <c r="B24" s="249"/>
      <c r="C24" s="546" t="s">
        <v>887</v>
      </c>
      <c r="D24" s="546"/>
      <c r="E24" s="546"/>
      <c r="F24" s="546"/>
      <c r="G24" s="546"/>
      <c r="H24" s="546"/>
      <c r="I24" s="546"/>
      <c r="J24" s="546"/>
      <c r="K24" s="546"/>
      <c r="L24" s="546"/>
      <c r="M24" s="546"/>
      <c r="N24" s="546"/>
      <c r="O24" s="546"/>
      <c r="P24" s="542" t="s">
        <v>889</v>
      </c>
      <c r="Q24" s="542"/>
      <c r="R24" s="542"/>
      <c r="S24" s="542"/>
      <c r="T24" s="542"/>
      <c r="U24" s="542"/>
      <c r="V24" s="542"/>
      <c r="W24" s="542"/>
      <c r="X24" s="542"/>
      <c r="Y24" s="542"/>
      <c r="Z24" s="542"/>
      <c r="AA24" s="542"/>
      <c r="AB24" s="542"/>
      <c r="AC24" s="542"/>
      <c r="AD24" s="542"/>
      <c r="AE24" s="542"/>
      <c r="AF24" s="542"/>
      <c r="AG24" s="551" t="s">
        <v>419</v>
      </c>
      <c r="AH24" s="551"/>
      <c r="AI24" s="551"/>
      <c r="AJ24" s="551"/>
      <c r="AK24" s="551"/>
      <c r="AL24" s="551"/>
      <c r="AM24" s="551"/>
      <c r="AN24" s="551"/>
      <c r="AO24" s="551"/>
      <c r="AP24" s="551"/>
      <c r="AQ24" s="551"/>
      <c r="AR24" s="551"/>
      <c r="AS24" s="551"/>
      <c r="AT24" s="551"/>
      <c r="AU24" s="551"/>
      <c r="AV24" s="551"/>
      <c r="AW24" s="543" t="s">
        <v>892</v>
      </c>
      <c r="AX24" s="543"/>
      <c r="AY24" s="543"/>
      <c r="AZ24" s="543"/>
      <c r="BA24" s="543"/>
      <c r="BB24" s="543"/>
      <c r="BC24" s="543"/>
      <c r="BD24" s="543"/>
      <c r="BE24" s="543"/>
      <c r="BF24" s="543"/>
      <c r="BG24" s="543"/>
      <c r="BH24" s="543"/>
      <c r="BI24" s="543"/>
      <c r="BJ24" s="543"/>
      <c r="BK24" s="543"/>
      <c r="BL24" s="543" t="s">
        <v>704</v>
      </c>
      <c r="BM24" s="543"/>
      <c r="BN24" s="543"/>
      <c r="BO24" s="543"/>
      <c r="BP24" s="543"/>
      <c r="BQ24" s="543"/>
      <c r="BR24" s="543"/>
      <c r="BS24" s="543"/>
      <c r="BT24" s="543"/>
      <c r="BU24" s="543"/>
      <c r="BV24" s="543"/>
      <c r="BW24" s="543"/>
      <c r="BX24" s="543"/>
      <c r="BY24" s="543"/>
      <c r="BZ24" s="543"/>
      <c r="CA24" s="543"/>
      <c r="CB24" s="552" t="s">
        <v>199</v>
      </c>
      <c r="CC24" s="552"/>
      <c r="CD24" s="552"/>
      <c r="CE24" s="552"/>
      <c r="CF24" s="552"/>
      <c r="CG24" s="552"/>
      <c r="CH24" s="552"/>
      <c r="CI24" s="552"/>
      <c r="CJ24" s="542" t="s">
        <v>105</v>
      </c>
      <c r="CK24" s="543"/>
      <c r="CL24" s="543"/>
      <c r="CM24" s="543"/>
      <c r="CN24" s="543"/>
      <c r="CO24" s="543"/>
      <c r="CP24" s="543"/>
      <c r="CQ24" s="543"/>
      <c r="CR24" s="543"/>
      <c r="CS24" s="543"/>
      <c r="CT24" s="543"/>
      <c r="CU24" s="543"/>
      <c r="CV24" s="543"/>
      <c r="CW24" s="543"/>
      <c r="CX24" s="543"/>
      <c r="CY24" s="543"/>
      <c r="CZ24" s="543"/>
      <c r="DA24" s="669"/>
      <c r="DB24" s="251"/>
      <c r="DC24" s="178"/>
      <c r="DD24" s="177"/>
      <c r="DE24" s="106"/>
    </row>
    <row r="25" spans="1:109" ht="12" customHeight="1" x14ac:dyDescent="0.2">
      <c r="A25" s="373"/>
      <c r="B25" s="249"/>
      <c r="C25" s="547" t="s">
        <v>888</v>
      </c>
      <c r="D25" s="547"/>
      <c r="E25" s="547"/>
      <c r="F25" s="547"/>
      <c r="G25" s="547"/>
      <c r="H25" s="547"/>
      <c r="I25" s="547"/>
      <c r="J25" s="547"/>
      <c r="K25" s="547"/>
      <c r="L25" s="547"/>
      <c r="M25" s="547"/>
      <c r="N25" s="547"/>
      <c r="O25" s="547"/>
      <c r="P25" s="544" t="s">
        <v>890</v>
      </c>
      <c r="Q25" s="544"/>
      <c r="R25" s="544"/>
      <c r="S25" s="544"/>
      <c r="T25" s="544"/>
      <c r="U25" s="544"/>
      <c r="V25" s="544"/>
      <c r="W25" s="544"/>
      <c r="X25" s="544"/>
      <c r="Y25" s="544"/>
      <c r="Z25" s="544"/>
      <c r="AA25" s="544"/>
      <c r="AB25" s="544"/>
      <c r="AC25" s="544"/>
      <c r="AD25" s="544"/>
      <c r="AE25" s="544"/>
      <c r="AF25" s="544"/>
      <c r="AG25" s="545"/>
      <c r="AH25" s="545"/>
      <c r="AI25" s="545"/>
      <c r="AJ25" s="545"/>
      <c r="AK25" s="545"/>
      <c r="AL25" s="545"/>
      <c r="AM25" s="545"/>
      <c r="AN25" s="545"/>
      <c r="AO25" s="545"/>
      <c r="AP25" s="545"/>
      <c r="AQ25" s="545"/>
      <c r="AR25" s="545"/>
      <c r="AS25" s="545"/>
      <c r="AT25" s="545"/>
      <c r="AU25" s="545"/>
      <c r="AV25" s="545"/>
      <c r="AW25" s="545" t="s">
        <v>891</v>
      </c>
      <c r="AX25" s="545"/>
      <c r="AY25" s="545"/>
      <c r="AZ25" s="545"/>
      <c r="BA25" s="545"/>
      <c r="BB25" s="545"/>
      <c r="BC25" s="545"/>
      <c r="BD25" s="545"/>
      <c r="BE25" s="545"/>
      <c r="BF25" s="545"/>
      <c r="BG25" s="545"/>
      <c r="BH25" s="545"/>
      <c r="BI25" s="545"/>
      <c r="BJ25" s="545"/>
      <c r="BK25" s="545"/>
      <c r="BL25" s="545" t="s">
        <v>893</v>
      </c>
      <c r="BM25" s="545"/>
      <c r="BN25" s="545"/>
      <c r="BO25" s="545"/>
      <c r="BP25" s="545"/>
      <c r="BQ25" s="545"/>
      <c r="BR25" s="545"/>
      <c r="BS25" s="545"/>
      <c r="BT25" s="545"/>
      <c r="BU25" s="545"/>
      <c r="BV25" s="545"/>
      <c r="BW25" s="545"/>
      <c r="BX25" s="545"/>
      <c r="BY25" s="545"/>
      <c r="BZ25" s="545"/>
      <c r="CA25" s="545"/>
      <c r="CB25" s="544"/>
      <c r="CC25" s="544"/>
      <c r="CD25" s="544"/>
      <c r="CE25" s="544"/>
      <c r="CF25" s="544"/>
      <c r="CG25" s="544"/>
      <c r="CH25" s="544"/>
      <c r="CI25" s="544"/>
      <c r="CJ25" s="544" t="s">
        <v>71</v>
      </c>
      <c r="CK25" s="545"/>
      <c r="CL25" s="545"/>
      <c r="CM25" s="545"/>
      <c r="CN25" s="545"/>
      <c r="CO25" s="545"/>
      <c r="CP25" s="545"/>
      <c r="CQ25" s="545"/>
      <c r="CR25" s="545"/>
      <c r="CS25" s="545"/>
      <c r="CT25" s="545"/>
      <c r="CU25" s="545"/>
      <c r="CV25" s="545"/>
      <c r="CW25" s="545"/>
      <c r="CX25" s="545"/>
      <c r="CY25" s="545"/>
      <c r="CZ25" s="545"/>
      <c r="DA25" s="638"/>
      <c r="DB25" s="251"/>
      <c r="DC25" s="178"/>
      <c r="DD25" s="177"/>
      <c r="DE25" s="106"/>
    </row>
    <row r="26" spans="1:109" ht="15" customHeight="1" x14ac:dyDescent="0.2">
      <c r="A26" s="112"/>
      <c r="B26" s="249"/>
      <c r="C26" s="548"/>
      <c r="D26" s="548"/>
      <c r="E26" s="548"/>
      <c r="F26" s="549"/>
      <c r="G26" s="621">
        <f>N19</f>
        <v>2017</v>
      </c>
      <c r="H26" s="621"/>
      <c r="I26" s="621"/>
      <c r="J26" s="621"/>
      <c r="K26" s="621"/>
      <c r="L26" s="621"/>
      <c r="M26" s="621"/>
      <c r="N26" s="621"/>
      <c r="O26" s="622"/>
      <c r="P26" s="550">
        <v>0</v>
      </c>
      <c r="Q26" s="550"/>
      <c r="R26" s="550"/>
      <c r="S26" s="550"/>
      <c r="T26" s="550"/>
      <c r="U26" s="550"/>
      <c r="V26" s="550"/>
      <c r="W26" s="550"/>
      <c r="X26" s="550"/>
      <c r="Y26" s="550"/>
      <c r="Z26" s="550"/>
      <c r="AA26" s="550"/>
      <c r="AB26" s="550"/>
      <c r="AC26" s="550"/>
      <c r="AD26" s="550"/>
      <c r="AE26" s="550"/>
      <c r="AF26" s="550"/>
      <c r="AG26" s="561">
        <v>0</v>
      </c>
      <c r="AH26" s="562"/>
      <c r="AI26" s="562"/>
      <c r="AJ26" s="562"/>
      <c r="AK26" s="562"/>
      <c r="AL26" s="562"/>
      <c r="AM26" s="562"/>
      <c r="AN26" s="562"/>
      <c r="AO26" s="562"/>
      <c r="AP26" s="562"/>
      <c r="AQ26" s="562"/>
      <c r="AR26" s="562"/>
      <c r="AS26" s="562"/>
      <c r="AT26" s="562"/>
      <c r="AU26" s="562"/>
      <c r="AV26" s="563"/>
      <c r="AW26" s="564">
        <v>0</v>
      </c>
      <c r="AX26" s="565"/>
      <c r="AY26" s="565"/>
      <c r="AZ26" s="565"/>
      <c r="BA26" s="565"/>
      <c r="BB26" s="565"/>
      <c r="BC26" s="565"/>
      <c r="BD26" s="565"/>
      <c r="BE26" s="565"/>
      <c r="BF26" s="565"/>
      <c r="BG26" s="565"/>
      <c r="BH26" s="565"/>
      <c r="BI26" s="565"/>
      <c r="BJ26" s="565"/>
      <c r="BK26" s="565"/>
      <c r="BL26" s="566">
        <f>Data_Income!F141</f>
        <v>0</v>
      </c>
      <c r="BM26" s="567"/>
      <c r="BN26" s="567"/>
      <c r="BO26" s="567"/>
      <c r="BP26" s="567"/>
      <c r="BQ26" s="567"/>
      <c r="BR26" s="567"/>
      <c r="BS26" s="567"/>
      <c r="BT26" s="567"/>
      <c r="BU26" s="567"/>
      <c r="BV26" s="567"/>
      <c r="BW26" s="567"/>
      <c r="BX26" s="567"/>
      <c r="BY26" s="567"/>
      <c r="BZ26" s="567"/>
      <c r="CA26" s="568"/>
      <c r="CB26" s="556" t="str">
        <f>IF(P26=0,"",12)</f>
        <v/>
      </c>
      <c r="CC26" s="557"/>
      <c r="CD26" s="557"/>
      <c r="CE26" s="557"/>
      <c r="CF26" s="557"/>
      <c r="CG26" s="557"/>
      <c r="CH26" s="557"/>
      <c r="CI26" s="558"/>
      <c r="CJ26" s="524">
        <f>Data_Income!K141</f>
        <v>0</v>
      </c>
      <c r="CK26" s="524"/>
      <c r="CL26" s="524"/>
      <c r="CM26" s="524"/>
      <c r="CN26" s="524"/>
      <c r="CO26" s="524"/>
      <c r="CP26" s="524"/>
      <c r="CQ26" s="524"/>
      <c r="CR26" s="524"/>
      <c r="CS26" s="524"/>
      <c r="CT26" s="524"/>
      <c r="CU26" s="524"/>
      <c r="CV26" s="524"/>
      <c r="CW26" s="524"/>
      <c r="CX26" s="524"/>
      <c r="CY26" s="524"/>
      <c r="CZ26" s="524"/>
      <c r="DA26" s="525"/>
      <c r="DB26" s="251"/>
      <c r="DC26" s="178"/>
      <c r="DD26" s="177"/>
      <c r="DE26" s="106"/>
    </row>
    <row r="27" spans="1:109" ht="15" customHeight="1" thickBot="1" x14ac:dyDescent="0.25">
      <c r="A27" s="112"/>
      <c r="B27" s="249"/>
      <c r="C27" s="559"/>
      <c r="D27" s="559"/>
      <c r="E27" s="559"/>
      <c r="F27" s="560"/>
      <c r="G27" s="608">
        <f>N20</f>
        <v>2016</v>
      </c>
      <c r="H27" s="608"/>
      <c r="I27" s="608"/>
      <c r="J27" s="608"/>
      <c r="K27" s="608"/>
      <c r="L27" s="608"/>
      <c r="M27" s="608"/>
      <c r="N27" s="608"/>
      <c r="O27" s="609"/>
      <c r="P27" s="617">
        <v>0</v>
      </c>
      <c r="Q27" s="617"/>
      <c r="R27" s="617"/>
      <c r="S27" s="617"/>
      <c r="T27" s="617"/>
      <c r="U27" s="617"/>
      <c r="V27" s="617"/>
      <c r="W27" s="617"/>
      <c r="X27" s="617"/>
      <c r="Y27" s="617"/>
      <c r="Z27" s="617"/>
      <c r="AA27" s="617"/>
      <c r="AB27" s="617"/>
      <c r="AC27" s="617"/>
      <c r="AD27" s="617"/>
      <c r="AE27" s="617"/>
      <c r="AF27" s="617"/>
      <c r="AG27" s="599">
        <v>0</v>
      </c>
      <c r="AH27" s="600"/>
      <c r="AI27" s="600"/>
      <c r="AJ27" s="600"/>
      <c r="AK27" s="600"/>
      <c r="AL27" s="600"/>
      <c r="AM27" s="600"/>
      <c r="AN27" s="600"/>
      <c r="AO27" s="600"/>
      <c r="AP27" s="600"/>
      <c r="AQ27" s="600"/>
      <c r="AR27" s="600"/>
      <c r="AS27" s="600"/>
      <c r="AT27" s="600"/>
      <c r="AU27" s="600"/>
      <c r="AV27" s="601"/>
      <c r="AW27" s="602">
        <v>0</v>
      </c>
      <c r="AX27" s="603"/>
      <c r="AY27" s="603"/>
      <c r="AZ27" s="603"/>
      <c r="BA27" s="603"/>
      <c r="BB27" s="603"/>
      <c r="BC27" s="603"/>
      <c r="BD27" s="603"/>
      <c r="BE27" s="603"/>
      <c r="BF27" s="603"/>
      <c r="BG27" s="603"/>
      <c r="BH27" s="603"/>
      <c r="BI27" s="603"/>
      <c r="BJ27" s="603"/>
      <c r="BK27" s="603"/>
      <c r="BL27" s="604">
        <f>Data_Income!F142</f>
        <v>0</v>
      </c>
      <c r="BM27" s="605"/>
      <c r="BN27" s="605"/>
      <c r="BO27" s="605"/>
      <c r="BP27" s="605"/>
      <c r="BQ27" s="605"/>
      <c r="BR27" s="605"/>
      <c r="BS27" s="605"/>
      <c r="BT27" s="605"/>
      <c r="BU27" s="605"/>
      <c r="BV27" s="605"/>
      <c r="BW27" s="605"/>
      <c r="BX27" s="605"/>
      <c r="BY27" s="605"/>
      <c r="BZ27" s="605"/>
      <c r="CA27" s="606"/>
      <c r="CB27" s="556" t="str">
        <f>IF(P27=0,"",12)</f>
        <v/>
      </c>
      <c r="CC27" s="557"/>
      <c r="CD27" s="557"/>
      <c r="CE27" s="557"/>
      <c r="CF27" s="557"/>
      <c r="CG27" s="557"/>
      <c r="CH27" s="557"/>
      <c r="CI27" s="558"/>
      <c r="CJ27" s="527">
        <f>Data_Income!K142</f>
        <v>0</v>
      </c>
      <c r="CK27" s="527"/>
      <c r="CL27" s="527"/>
      <c r="CM27" s="527"/>
      <c r="CN27" s="527"/>
      <c r="CO27" s="527"/>
      <c r="CP27" s="527"/>
      <c r="CQ27" s="527"/>
      <c r="CR27" s="527"/>
      <c r="CS27" s="527"/>
      <c r="CT27" s="527"/>
      <c r="CU27" s="527"/>
      <c r="CV27" s="527"/>
      <c r="CW27" s="527"/>
      <c r="CX27" s="527"/>
      <c r="CY27" s="527"/>
      <c r="CZ27" s="527"/>
      <c r="DA27" s="528"/>
      <c r="DB27" s="251"/>
      <c r="DC27" s="178"/>
      <c r="DD27" s="177"/>
      <c r="DE27" s="106"/>
    </row>
    <row r="28" spans="1:109" ht="18" customHeight="1" thickBot="1" x14ac:dyDescent="0.3">
      <c r="A28" s="112"/>
      <c r="B28" s="249"/>
      <c r="C28" s="618" t="s">
        <v>481</v>
      </c>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9"/>
      <c r="AW28" s="619"/>
      <c r="AX28" s="619"/>
      <c r="AY28" s="619"/>
      <c r="AZ28" s="619"/>
      <c r="BA28" s="619"/>
      <c r="BB28" s="619"/>
      <c r="BC28" s="619"/>
      <c r="BD28" s="619"/>
      <c r="BE28" s="619"/>
      <c r="BF28" s="619"/>
      <c r="BG28" s="619"/>
      <c r="BH28" s="619"/>
      <c r="BI28" s="619"/>
      <c r="BJ28" s="619"/>
      <c r="BK28" s="619"/>
      <c r="BL28" s="619"/>
      <c r="BM28" s="619"/>
      <c r="BN28" s="619"/>
      <c r="BO28" s="619"/>
      <c r="BP28" s="619"/>
      <c r="BQ28" s="619"/>
      <c r="BR28" s="619"/>
      <c r="BS28" s="619"/>
      <c r="BT28" s="619"/>
      <c r="BU28" s="619"/>
      <c r="BV28" s="619"/>
      <c r="BW28" s="619"/>
      <c r="BX28" s="619"/>
      <c r="BY28" s="619"/>
      <c r="BZ28" s="619"/>
      <c r="CA28" s="619"/>
      <c r="CB28" s="619"/>
      <c r="CC28" s="619"/>
      <c r="CD28" s="619"/>
      <c r="CE28" s="619"/>
      <c r="CF28" s="619"/>
      <c r="CG28" s="619"/>
      <c r="CH28" s="619"/>
      <c r="CI28" s="620"/>
      <c r="CJ28" s="530">
        <f>Data_Income!K143</f>
        <v>0</v>
      </c>
      <c r="CK28" s="530"/>
      <c r="CL28" s="530"/>
      <c r="CM28" s="530"/>
      <c r="CN28" s="530"/>
      <c r="CO28" s="530"/>
      <c r="CP28" s="530"/>
      <c r="CQ28" s="530"/>
      <c r="CR28" s="530"/>
      <c r="CS28" s="530"/>
      <c r="CT28" s="530"/>
      <c r="CU28" s="530"/>
      <c r="CV28" s="530"/>
      <c r="CW28" s="530"/>
      <c r="CX28" s="530"/>
      <c r="CY28" s="530"/>
      <c r="CZ28" s="530"/>
      <c r="DA28" s="531"/>
      <c r="DB28" s="251"/>
      <c r="DC28" s="178"/>
      <c r="DD28" s="177"/>
      <c r="DE28" s="106"/>
    </row>
    <row r="29" spans="1:109" ht="60" customHeight="1" thickBot="1" x14ac:dyDescent="0.25">
      <c r="A29" s="112"/>
      <c r="B29" s="249"/>
      <c r="C29" s="662" t="s">
        <v>1457</v>
      </c>
      <c r="D29" s="663"/>
      <c r="E29" s="663"/>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4"/>
      <c r="DB29" s="251"/>
      <c r="DC29" s="178"/>
      <c r="DD29" s="177"/>
      <c r="DE29" s="106"/>
    </row>
    <row r="30" spans="1:109" ht="15.95" customHeight="1" x14ac:dyDescent="0.2">
      <c r="A30" s="112"/>
      <c r="B30" s="249"/>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251"/>
      <c r="DC30" s="178"/>
      <c r="DD30" s="177"/>
      <c r="DE30" s="106"/>
    </row>
    <row r="31" spans="1:109" ht="18" customHeight="1" x14ac:dyDescent="0.2">
      <c r="A31" s="112"/>
      <c r="B31" s="261"/>
      <c r="C31" s="592" t="s">
        <v>27</v>
      </c>
      <c r="D31" s="593"/>
      <c r="E31" s="593"/>
      <c r="F31" s="593"/>
      <c r="G31" s="593"/>
      <c r="H31" s="593"/>
      <c r="I31" s="593"/>
      <c r="J31" s="593"/>
      <c r="K31" s="593"/>
      <c r="L31" s="593"/>
      <c r="M31" s="593"/>
      <c r="N31" s="593"/>
      <c r="O31" s="593"/>
      <c r="P31" s="593"/>
      <c r="Q31" s="593"/>
      <c r="R31" s="593"/>
      <c r="S31" s="593"/>
      <c r="T31" s="593"/>
      <c r="U31" s="593"/>
      <c r="V31" s="593"/>
      <c r="W31" s="593"/>
      <c r="X31" s="593"/>
      <c r="Y31" s="593"/>
      <c r="Z31" s="593"/>
      <c r="AA31" s="593"/>
      <c r="AB31" s="593"/>
      <c r="AC31" s="593"/>
      <c r="AD31" s="593"/>
      <c r="AE31" s="593"/>
      <c r="AF31" s="593"/>
      <c r="AG31" s="593"/>
      <c r="AH31" s="593"/>
      <c r="AI31" s="593"/>
      <c r="AJ31" s="593"/>
      <c r="AK31" s="593"/>
      <c r="AL31" s="593"/>
      <c r="AM31" s="593"/>
      <c r="AN31" s="593"/>
      <c r="AO31" s="593"/>
      <c r="AP31" s="593"/>
      <c r="AQ31" s="593"/>
      <c r="AR31" s="593"/>
      <c r="AS31" s="593"/>
      <c r="AT31" s="593"/>
      <c r="AU31" s="593"/>
      <c r="AV31" s="593"/>
      <c r="AW31" s="593"/>
      <c r="AX31" s="593"/>
      <c r="AY31" s="593"/>
      <c r="AZ31" s="593"/>
      <c r="BA31" s="593"/>
      <c r="BB31" s="593"/>
      <c r="BC31" s="593"/>
      <c r="BD31" s="593"/>
      <c r="BE31" s="593"/>
      <c r="BF31" s="593"/>
      <c r="BG31" s="593"/>
      <c r="BH31" s="593"/>
      <c r="BI31" s="593"/>
      <c r="BJ31" s="593"/>
      <c r="BK31" s="593"/>
      <c r="BL31" s="593"/>
      <c r="BM31" s="593"/>
      <c r="BN31" s="593"/>
      <c r="BO31" s="593"/>
      <c r="BP31" s="593"/>
      <c r="BQ31" s="593"/>
      <c r="BR31" s="593"/>
      <c r="BS31" s="593"/>
      <c r="BT31" s="593"/>
      <c r="BU31" s="593"/>
      <c r="BV31" s="593"/>
      <c r="BW31" s="593"/>
      <c r="BX31" s="593"/>
      <c r="BY31" s="593"/>
      <c r="BZ31" s="593"/>
      <c r="CA31" s="593"/>
      <c r="CB31" s="593"/>
      <c r="CC31" s="593"/>
      <c r="CD31" s="593"/>
      <c r="CE31" s="593"/>
      <c r="CF31" s="593"/>
      <c r="CG31" s="593"/>
      <c r="CH31" s="593"/>
      <c r="CI31" s="593"/>
      <c r="CJ31" s="593"/>
      <c r="CK31" s="593"/>
      <c r="CL31" s="593"/>
      <c r="CM31" s="593"/>
      <c r="CN31" s="593"/>
      <c r="CO31" s="593"/>
      <c r="CP31" s="593"/>
      <c r="CQ31" s="593"/>
      <c r="CR31" s="593"/>
      <c r="CS31" s="593"/>
      <c r="CT31" s="593"/>
      <c r="CU31" s="593"/>
      <c r="CV31" s="593"/>
      <c r="CW31" s="593"/>
      <c r="CX31" s="593"/>
      <c r="CY31" s="593"/>
      <c r="CZ31" s="593"/>
      <c r="DA31" s="594"/>
      <c r="DB31" s="262"/>
      <c r="DC31" s="178"/>
      <c r="DD31" s="177"/>
      <c r="DE31" s="106"/>
    </row>
    <row r="32" spans="1:109" ht="20.100000000000001" customHeight="1" x14ac:dyDescent="0.25">
      <c r="A32" s="112"/>
      <c r="B32" s="249"/>
      <c r="C32" s="633" t="s">
        <v>484</v>
      </c>
      <c r="D32" s="634"/>
      <c r="E32" s="634"/>
      <c r="F32" s="634"/>
      <c r="G32" s="634"/>
      <c r="H32" s="634"/>
      <c r="I32" s="634"/>
      <c r="J32" s="634"/>
      <c r="K32" s="634"/>
      <c r="L32" s="634"/>
      <c r="M32" s="634"/>
      <c r="N32" s="634"/>
      <c r="O32" s="634"/>
      <c r="P32" s="634"/>
      <c r="Q32" s="634"/>
      <c r="R32" s="634"/>
      <c r="S32" s="576" t="str">
        <f>Data_Income!F149</f>
        <v>(lower of Current Rate or YTD avg, or explanation provided)</v>
      </c>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8"/>
      <c r="CJ32" s="581">
        <f>Data_Income!D149</f>
        <v>0</v>
      </c>
      <c r="CK32" s="581"/>
      <c r="CL32" s="581"/>
      <c r="CM32" s="581"/>
      <c r="CN32" s="581"/>
      <c r="CO32" s="581"/>
      <c r="CP32" s="581"/>
      <c r="CQ32" s="581"/>
      <c r="CR32" s="581"/>
      <c r="CS32" s="581"/>
      <c r="CT32" s="581"/>
      <c r="CU32" s="581"/>
      <c r="CV32" s="581"/>
      <c r="CW32" s="581"/>
      <c r="CX32" s="581"/>
      <c r="CY32" s="581"/>
      <c r="CZ32" s="581"/>
      <c r="DA32" s="582"/>
      <c r="DB32" s="251"/>
      <c r="DC32" s="178"/>
      <c r="DD32" s="177"/>
      <c r="DE32" s="106"/>
    </row>
    <row r="33" spans="1:109" ht="20.100000000000001" customHeight="1" x14ac:dyDescent="0.25">
      <c r="A33" s="112"/>
      <c r="B33" s="249"/>
      <c r="C33" s="633" t="s">
        <v>485</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c r="BV33" s="634"/>
      <c r="BW33" s="634"/>
      <c r="BX33" s="634"/>
      <c r="BY33" s="634"/>
      <c r="BZ33" s="634"/>
      <c r="CA33" s="634"/>
      <c r="CB33" s="634"/>
      <c r="CC33" s="634"/>
      <c r="CD33" s="634"/>
      <c r="CE33" s="634"/>
      <c r="CF33" s="634"/>
      <c r="CG33" s="634"/>
      <c r="CH33" s="634"/>
      <c r="CI33" s="635"/>
      <c r="CJ33" s="630">
        <f>Data_Income!D150</f>
        <v>0</v>
      </c>
      <c r="CK33" s="631"/>
      <c r="CL33" s="631"/>
      <c r="CM33" s="631"/>
      <c r="CN33" s="631"/>
      <c r="CO33" s="631"/>
      <c r="CP33" s="631"/>
      <c r="CQ33" s="631"/>
      <c r="CR33" s="631"/>
      <c r="CS33" s="631"/>
      <c r="CT33" s="631"/>
      <c r="CU33" s="631"/>
      <c r="CV33" s="631"/>
      <c r="CW33" s="631"/>
      <c r="CX33" s="631"/>
      <c r="CY33" s="631"/>
      <c r="CZ33" s="631"/>
      <c r="DA33" s="632"/>
      <c r="DB33" s="251"/>
      <c r="DC33" s="178"/>
      <c r="DD33" s="177"/>
      <c r="DE33" s="106"/>
    </row>
    <row r="34" spans="1:109" ht="20.100000000000001" customHeight="1" x14ac:dyDescent="0.25">
      <c r="A34" s="112"/>
      <c r="B34" s="249"/>
      <c r="C34" s="583" t="s">
        <v>486</v>
      </c>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5"/>
      <c r="CJ34" s="589">
        <v>0</v>
      </c>
      <c r="CK34" s="589"/>
      <c r="CL34" s="589"/>
      <c r="CM34" s="589"/>
      <c r="CN34" s="589"/>
      <c r="CO34" s="589"/>
      <c r="CP34" s="589"/>
      <c r="CQ34" s="589"/>
      <c r="CR34" s="589"/>
      <c r="CS34" s="589"/>
      <c r="CT34" s="589"/>
      <c r="CU34" s="589"/>
      <c r="CV34" s="589"/>
      <c r="CW34" s="589"/>
      <c r="CX34" s="589"/>
      <c r="CY34" s="589"/>
      <c r="CZ34" s="589"/>
      <c r="DA34" s="590"/>
      <c r="DB34" s="251"/>
      <c r="DC34" s="178"/>
      <c r="DD34" s="177"/>
      <c r="DE34" s="106"/>
    </row>
    <row r="35" spans="1:109" ht="20.100000000000001" customHeight="1" thickBot="1" x14ac:dyDescent="0.3">
      <c r="A35" s="112"/>
      <c r="B35" s="249"/>
      <c r="C35" s="586" t="s">
        <v>487</v>
      </c>
      <c r="D35" s="587"/>
      <c r="E35" s="587"/>
      <c r="F35" s="587"/>
      <c r="G35" s="587"/>
      <c r="H35" s="587"/>
      <c r="I35" s="587"/>
      <c r="J35" s="587"/>
      <c r="K35" s="587"/>
      <c r="L35" s="587"/>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8"/>
      <c r="CJ35" s="579">
        <f>Data_Income!D152</f>
        <v>0</v>
      </c>
      <c r="CK35" s="579"/>
      <c r="CL35" s="579"/>
      <c r="CM35" s="579"/>
      <c r="CN35" s="579"/>
      <c r="CO35" s="579"/>
      <c r="CP35" s="579"/>
      <c r="CQ35" s="579"/>
      <c r="CR35" s="579"/>
      <c r="CS35" s="579"/>
      <c r="CT35" s="579"/>
      <c r="CU35" s="579"/>
      <c r="CV35" s="579"/>
      <c r="CW35" s="579"/>
      <c r="CX35" s="579"/>
      <c r="CY35" s="579"/>
      <c r="CZ35" s="579"/>
      <c r="DA35" s="580"/>
      <c r="DB35" s="251"/>
      <c r="DC35" s="178"/>
      <c r="DD35" s="177"/>
      <c r="DE35" s="106"/>
    </row>
    <row r="36" spans="1:109" ht="15.95" customHeight="1" x14ac:dyDescent="0.2">
      <c r="A36" s="195"/>
      <c r="B36" s="253"/>
      <c r="C36" s="672"/>
      <c r="D36" s="672"/>
      <c r="E36" s="672"/>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c r="AD36" s="672"/>
      <c r="AE36" s="672"/>
      <c r="AF36" s="672"/>
      <c r="AG36" s="672"/>
      <c r="AH36" s="672"/>
      <c r="AI36" s="672"/>
      <c r="AJ36" s="672"/>
      <c r="AK36" s="672"/>
      <c r="AL36" s="672"/>
      <c r="AM36" s="672"/>
      <c r="AN36" s="672"/>
      <c r="AO36" s="672"/>
      <c r="AP36" s="672"/>
      <c r="AQ36" s="672"/>
      <c r="AR36" s="672"/>
      <c r="AS36" s="672"/>
      <c r="AT36" s="672"/>
      <c r="AU36" s="672"/>
      <c r="AV36" s="672"/>
      <c r="AW36" s="672"/>
      <c r="AX36" s="672"/>
      <c r="AY36" s="672"/>
      <c r="AZ36" s="672"/>
      <c r="BA36" s="672"/>
      <c r="BB36" s="672"/>
      <c r="BC36" s="672"/>
      <c r="BD36" s="672"/>
      <c r="BE36" s="672"/>
      <c r="BF36" s="672"/>
      <c r="BG36" s="672"/>
      <c r="BH36" s="672"/>
      <c r="BI36" s="672"/>
      <c r="BJ36" s="672"/>
      <c r="BK36" s="672"/>
      <c r="BL36" s="672"/>
      <c r="BM36" s="672"/>
      <c r="BN36" s="672"/>
      <c r="BO36" s="672"/>
      <c r="BP36" s="672"/>
      <c r="BQ36" s="672"/>
      <c r="BR36" s="672"/>
      <c r="BS36" s="672"/>
      <c r="BT36" s="672"/>
      <c r="BU36" s="672"/>
      <c r="BV36" s="672"/>
      <c r="BW36" s="672"/>
      <c r="BX36" s="672"/>
      <c r="BY36" s="672"/>
      <c r="BZ36" s="672"/>
      <c r="CA36" s="672"/>
      <c r="CB36" s="672"/>
      <c r="CC36" s="672"/>
      <c r="CD36" s="672"/>
      <c r="CE36" s="672"/>
      <c r="CF36" s="672"/>
      <c r="CG36" s="672"/>
      <c r="CH36" s="672"/>
      <c r="CI36" s="672"/>
      <c r="CJ36" s="672"/>
      <c r="CK36" s="672"/>
      <c r="CL36" s="672"/>
      <c r="CM36" s="672"/>
      <c r="CN36" s="672"/>
      <c r="CO36" s="672"/>
      <c r="CP36" s="672"/>
      <c r="CQ36" s="672"/>
      <c r="CR36" s="672"/>
      <c r="CS36" s="672"/>
      <c r="CT36" s="672"/>
      <c r="CU36" s="672"/>
      <c r="CV36" s="672"/>
      <c r="CW36" s="672"/>
      <c r="CX36" s="672"/>
      <c r="CY36" s="672"/>
      <c r="CZ36" s="672"/>
      <c r="DA36" s="672"/>
      <c r="DB36" s="257"/>
      <c r="DC36" s="178"/>
      <c r="DD36" s="177"/>
      <c r="DE36" s="106"/>
    </row>
    <row r="37" spans="1:109" ht="18" customHeight="1" x14ac:dyDescent="0.2">
      <c r="A37" s="195"/>
      <c r="B37" s="253"/>
      <c r="C37" s="592" t="s">
        <v>454</v>
      </c>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3"/>
      <c r="BR37" s="593"/>
      <c r="BS37" s="593"/>
      <c r="BT37" s="593"/>
      <c r="BU37" s="593"/>
      <c r="BV37" s="593"/>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4"/>
      <c r="DB37" s="257"/>
      <c r="DC37" s="178"/>
      <c r="DD37" s="177"/>
      <c r="DE37" s="106"/>
    </row>
    <row r="38" spans="1:109" ht="12" customHeight="1" x14ac:dyDescent="0.2">
      <c r="A38" s="195"/>
      <c r="B38" s="253"/>
      <c r="C38" s="623"/>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4"/>
      <c r="AV38" s="624"/>
      <c r="AW38" s="624"/>
      <c r="AX38" s="624"/>
      <c r="AY38" s="624"/>
      <c r="AZ38" s="624"/>
      <c r="BA38" s="624"/>
      <c r="BB38" s="624"/>
      <c r="BC38" s="624"/>
      <c r="BD38" s="624"/>
      <c r="BE38" s="624"/>
      <c r="BF38" s="624"/>
      <c r="BG38" s="624"/>
      <c r="BH38" s="624"/>
      <c r="BI38" s="624"/>
      <c r="BJ38" s="624"/>
      <c r="BK38" s="624"/>
      <c r="BL38" s="624"/>
      <c r="BM38" s="624"/>
      <c r="BN38" s="624"/>
      <c r="BO38" s="624"/>
      <c r="BP38" s="624"/>
      <c r="BQ38" s="624"/>
      <c r="BR38" s="624"/>
      <c r="BS38" s="624"/>
      <c r="BT38" s="624"/>
      <c r="BU38" s="624"/>
      <c r="BV38" s="624"/>
      <c r="BW38" s="624"/>
      <c r="BX38" s="624"/>
      <c r="BY38" s="624"/>
      <c r="BZ38" s="624"/>
      <c r="CA38" s="624"/>
      <c r="CB38" s="624"/>
      <c r="CC38" s="624"/>
      <c r="CD38" s="624"/>
      <c r="CE38" s="624"/>
      <c r="CF38" s="624"/>
      <c r="CG38" s="624"/>
      <c r="CH38" s="624"/>
      <c r="CI38" s="624"/>
      <c r="CJ38" s="624"/>
      <c r="CK38" s="624"/>
      <c r="CL38" s="624"/>
      <c r="CM38" s="624"/>
      <c r="CN38" s="624"/>
      <c r="CO38" s="624"/>
      <c r="CP38" s="624"/>
      <c r="CQ38" s="624"/>
      <c r="CR38" s="624"/>
      <c r="CS38" s="624"/>
      <c r="CT38" s="624"/>
      <c r="CU38" s="624"/>
      <c r="CV38" s="624"/>
      <c r="CW38" s="624"/>
      <c r="CX38" s="624"/>
      <c r="CY38" s="624"/>
      <c r="CZ38" s="624"/>
      <c r="DA38" s="625"/>
      <c r="DB38" s="257"/>
      <c r="DC38" s="178"/>
      <c r="DD38" s="177"/>
      <c r="DE38" s="106"/>
    </row>
    <row r="39" spans="1:109" ht="15" customHeight="1" x14ac:dyDescent="0.2">
      <c r="A39" s="195"/>
      <c r="B39" s="253"/>
      <c r="C39" s="238"/>
      <c r="D39" s="555" t="s">
        <v>123</v>
      </c>
      <c r="E39" s="555"/>
      <c r="F39" s="211"/>
      <c r="G39" s="636" t="str">
        <f>Data_Income!D200</f>
        <v>Variances in earnings not determined.</v>
      </c>
      <c r="H39" s="636"/>
      <c r="I39" s="636"/>
      <c r="J39" s="636"/>
      <c r="K39" s="636"/>
      <c r="L39" s="636"/>
      <c r="M39" s="636"/>
      <c r="N39" s="636"/>
      <c r="O39" s="636"/>
      <c r="P39" s="636"/>
      <c r="Q39" s="636"/>
      <c r="R39" s="636"/>
      <c r="S39" s="636"/>
      <c r="T39" s="636"/>
      <c r="U39" s="636"/>
      <c r="V39" s="636"/>
      <c r="W39" s="636"/>
      <c r="X39" s="636"/>
      <c r="Y39" s="636"/>
      <c r="Z39" s="636"/>
      <c r="AA39" s="636"/>
      <c r="AB39" s="636"/>
      <c r="AC39" s="636"/>
      <c r="AD39" s="636"/>
      <c r="AE39" s="636"/>
      <c r="AF39" s="636"/>
      <c r="AG39" s="636"/>
      <c r="AH39" s="636"/>
      <c r="AI39" s="636"/>
      <c r="AJ39" s="636"/>
      <c r="AK39" s="636"/>
      <c r="AL39" s="636"/>
      <c r="AM39" s="636"/>
      <c r="AN39" s="636"/>
      <c r="AO39" s="636"/>
      <c r="AP39" s="636"/>
      <c r="AQ39" s="636"/>
      <c r="AR39" s="636"/>
      <c r="AS39" s="636"/>
      <c r="AT39" s="636"/>
      <c r="AU39" s="636"/>
      <c r="AV39" s="636"/>
      <c r="AW39" s="636"/>
      <c r="AX39" s="636"/>
      <c r="AY39" s="636"/>
      <c r="AZ39" s="636"/>
      <c r="BA39" s="636"/>
      <c r="BB39" s="636"/>
      <c r="BC39" s="636"/>
      <c r="BD39" s="636"/>
      <c r="BE39" s="636"/>
      <c r="BF39" s="636"/>
      <c r="BG39" s="636"/>
      <c r="BH39" s="636"/>
      <c r="BI39" s="636"/>
      <c r="BJ39" s="636"/>
      <c r="BK39" s="636"/>
      <c r="BL39" s="636"/>
      <c r="BM39" s="636"/>
      <c r="BN39" s="636"/>
      <c r="BO39" s="636"/>
      <c r="BP39" s="636"/>
      <c r="BQ39" s="636"/>
      <c r="BR39" s="636"/>
      <c r="BS39" s="636"/>
      <c r="BT39" s="636"/>
      <c r="BU39" s="636"/>
      <c r="BV39" s="636"/>
      <c r="BW39" s="636"/>
      <c r="BX39" s="636"/>
      <c r="BY39" s="636"/>
      <c r="BZ39" s="636"/>
      <c r="CA39" s="636"/>
      <c r="CB39" s="636"/>
      <c r="CC39" s="636"/>
      <c r="CD39" s="636"/>
      <c r="CE39" s="636"/>
      <c r="CF39" s="636"/>
      <c r="CG39" s="636"/>
      <c r="CH39" s="636"/>
      <c r="CI39" s="636"/>
      <c r="CJ39" s="636"/>
      <c r="CK39" s="636"/>
      <c r="CL39" s="636"/>
      <c r="CM39" s="636"/>
      <c r="CN39" s="636"/>
      <c r="CO39" s="636"/>
      <c r="CP39" s="636"/>
      <c r="CQ39" s="636"/>
      <c r="CR39" s="636"/>
      <c r="CS39" s="636"/>
      <c r="CT39" s="636"/>
      <c r="CU39" s="636"/>
      <c r="CV39" s="636"/>
      <c r="CW39" s="636"/>
      <c r="CX39" s="636"/>
      <c r="CY39" s="636"/>
      <c r="CZ39" s="209"/>
      <c r="DA39" s="239"/>
      <c r="DB39" s="257"/>
      <c r="DC39" s="178"/>
      <c r="DD39" s="177"/>
      <c r="DE39" s="106"/>
    </row>
    <row r="40" spans="1:109" ht="27.95" customHeight="1" x14ac:dyDescent="0.2">
      <c r="A40" s="195"/>
      <c r="B40" s="253"/>
      <c r="C40" s="238"/>
      <c r="D40" s="555" t="s">
        <v>123</v>
      </c>
      <c r="E40" s="555"/>
      <c r="F40" s="211"/>
      <c r="G40" s="554" t="str">
        <f>Data_Income!D210</f>
        <v>Total qualifying income to be determined.</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4"/>
      <c r="AV40" s="554"/>
      <c r="AW40" s="554"/>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4"/>
      <c r="CX40" s="554"/>
      <c r="CY40" s="554"/>
      <c r="CZ40" s="208"/>
      <c r="DA40" s="240"/>
      <c r="DB40" s="257"/>
      <c r="DC40" s="178"/>
      <c r="DD40" s="177"/>
      <c r="DE40" s="106"/>
    </row>
    <row r="41" spans="1:109" ht="15" customHeight="1" x14ac:dyDescent="0.2">
      <c r="A41" s="195"/>
      <c r="B41" s="253"/>
      <c r="C41" s="238"/>
      <c r="D41" s="555" t="s">
        <v>123</v>
      </c>
      <c r="E41" s="555"/>
      <c r="F41" s="211"/>
      <c r="G41" s="553" t="str">
        <f>Data_Income!D212</f>
        <v>Average weekly hours worked to be determined.</v>
      </c>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3"/>
      <c r="AW41" s="553"/>
      <c r="AX41" s="553"/>
      <c r="AY41" s="553"/>
      <c r="AZ41" s="553"/>
      <c r="BA41" s="553"/>
      <c r="BB41" s="553"/>
      <c r="BC41" s="553"/>
      <c r="BD41" s="553"/>
      <c r="BE41" s="553"/>
      <c r="BF41" s="553"/>
      <c r="BG41" s="553"/>
      <c r="BH41" s="553"/>
      <c r="BI41" s="553"/>
      <c r="BJ41" s="553"/>
      <c r="BK41" s="553"/>
      <c r="BL41" s="553"/>
      <c r="BM41" s="553"/>
      <c r="BN41" s="553"/>
      <c r="BO41" s="553"/>
      <c r="BP41" s="553"/>
      <c r="BQ41" s="553"/>
      <c r="BR41" s="553"/>
      <c r="BS41" s="553"/>
      <c r="BT41" s="553"/>
      <c r="BU41" s="553"/>
      <c r="BV41" s="553"/>
      <c r="BW41" s="553"/>
      <c r="BX41" s="553"/>
      <c r="BY41" s="553"/>
      <c r="BZ41" s="553"/>
      <c r="CA41" s="553"/>
      <c r="CB41" s="553"/>
      <c r="CC41" s="553"/>
      <c r="CD41" s="553"/>
      <c r="CE41" s="553"/>
      <c r="CF41" s="553"/>
      <c r="CG41" s="553"/>
      <c r="CH41" s="553"/>
      <c r="CI41" s="553"/>
      <c r="CJ41" s="553"/>
      <c r="CK41" s="553"/>
      <c r="CL41" s="553"/>
      <c r="CM41" s="553"/>
      <c r="CN41" s="553"/>
      <c r="CO41" s="553"/>
      <c r="CP41" s="553"/>
      <c r="CQ41" s="553"/>
      <c r="CR41" s="553"/>
      <c r="CS41" s="553"/>
      <c r="CT41" s="553"/>
      <c r="CU41" s="553"/>
      <c r="CV41" s="553"/>
      <c r="CW41" s="553"/>
      <c r="CX41" s="553"/>
      <c r="CY41" s="553"/>
      <c r="CZ41" s="208"/>
      <c r="DA41" s="240"/>
      <c r="DB41" s="257"/>
      <c r="DC41" s="178"/>
      <c r="DD41" s="177"/>
      <c r="DE41" s="106"/>
    </row>
    <row r="42" spans="1:109" ht="39.950000000000003" customHeight="1" x14ac:dyDescent="0.2">
      <c r="A42" s="195"/>
      <c r="B42" s="253"/>
      <c r="C42" s="238"/>
      <c r="D42" s="555" t="s">
        <v>123</v>
      </c>
      <c r="E42" s="555"/>
      <c r="F42" s="211"/>
      <c r="G42" s="554" t="str">
        <f>Data_Income!D214</f>
        <v>Expected amount of YTD earnings to be determined.</v>
      </c>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210"/>
      <c r="DA42" s="241"/>
      <c r="DB42" s="257"/>
      <c r="DC42" s="178"/>
      <c r="DD42" s="177"/>
      <c r="DE42" s="106"/>
    </row>
    <row r="43" spans="1:109" ht="14.1" customHeight="1" x14ac:dyDescent="0.2">
      <c r="A43" s="195"/>
      <c r="B43" s="253"/>
      <c r="C43" s="238"/>
      <c r="D43" s="555" t="s">
        <v>123</v>
      </c>
      <c r="E43" s="555"/>
      <c r="F43" s="211"/>
      <c r="G43" s="553" t="str">
        <f>Data_Income!D216</f>
        <v>Total Average Base Earnings and period covered to be determined.</v>
      </c>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c r="AR43" s="553"/>
      <c r="AS43" s="553"/>
      <c r="AT43" s="553"/>
      <c r="AU43" s="553"/>
      <c r="AV43" s="553"/>
      <c r="AW43" s="553"/>
      <c r="AX43" s="553"/>
      <c r="AY43" s="553"/>
      <c r="AZ43" s="553"/>
      <c r="BA43" s="553"/>
      <c r="BB43" s="553"/>
      <c r="BC43" s="553"/>
      <c r="BD43" s="553"/>
      <c r="BE43" s="553"/>
      <c r="BF43" s="553"/>
      <c r="BG43" s="553"/>
      <c r="BH43" s="553"/>
      <c r="BI43" s="553"/>
      <c r="BJ43" s="553"/>
      <c r="BK43" s="553"/>
      <c r="BL43" s="553"/>
      <c r="BM43" s="553"/>
      <c r="BN43" s="553"/>
      <c r="BO43" s="553"/>
      <c r="BP43" s="553"/>
      <c r="BQ43" s="553"/>
      <c r="BR43" s="553"/>
      <c r="BS43" s="553"/>
      <c r="BT43" s="553"/>
      <c r="BU43" s="553"/>
      <c r="BV43" s="553"/>
      <c r="BW43" s="553"/>
      <c r="BX43" s="553"/>
      <c r="BY43" s="553"/>
      <c r="BZ43" s="553"/>
      <c r="CA43" s="553"/>
      <c r="CB43" s="553"/>
      <c r="CC43" s="553"/>
      <c r="CD43" s="553"/>
      <c r="CE43" s="553"/>
      <c r="CF43" s="553"/>
      <c r="CG43" s="553"/>
      <c r="CH43" s="553"/>
      <c r="CI43" s="553"/>
      <c r="CJ43" s="553"/>
      <c r="CK43" s="553"/>
      <c r="CL43" s="553"/>
      <c r="CM43" s="553"/>
      <c r="CN43" s="553"/>
      <c r="CO43" s="553"/>
      <c r="CP43" s="553"/>
      <c r="CQ43" s="553"/>
      <c r="CR43" s="553"/>
      <c r="CS43" s="553"/>
      <c r="CT43" s="553"/>
      <c r="CU43" s="553"/>
      <c r="CV43" s="553"/>
      <c r="CW43" s="553"/>
      <c r="CX43" s="553"/>
      <c r="CY43" s="553"/>
      <c r="CZ43" s="208"/>
      <c r="DA43" s="240"/>
      <c r="DB43" s="257"/>
      <c r="DC43" s="178"/>
      <c r="DD43" s="177"/>
      <c r="DE43" s="106"/>
    </row>
    <row r="44" spans="1:109" ht="9.9499999999999993" customHeight="1" thickBot="1" x14ac:dyDescent="0.25">
      <c r="A44" s="195"/>
      <c r="B44" s="253"/>
      <c r="C44" s="612"/>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c r="BV44" s="613"/>
      <c r="BW44" s="613"/>
      <c r="BX44" s="613"/>
      <c r="BY44" s="613"/>
      <c r="BZ44" s="613"/>
      <c r="CA44" s="613"/>
      <c r="CB44" s="613"/>
      <c r="CC44" s="613"/>
      <c r="CD44" s="613"/>
      <c r="CE44" s="613"/>
      <c r="CF44" s="613"/>
      <c r="CG44" s="613"/>
      <c r="CH44" s="613"/>
      <c r="CI44" s="613"/>
      <c r="CJ44" s="613"/>
      <c r="CK44" s="613"/>
      <c r="CL44" s="613"/>
      <c r="CM44" s="613"/>
      <c r="CN44" s="613"/>
      <c r="CO44" s="613"/>
      <c r="CP44" s="613"/>
      <c r="CQ44" s="613"/>
      <c r="CR44" s="613"/>
      <c r="CS44" s="613"/>
      <c r="CT44" s="613"/>
      <c r="CU44" s="613"/>
      <c r="CV44" s="613"/>
      <c r="CW44" s="613"/>
      <c r="CX44" s="613"/>
      <c r="CY44" s="613"/>
      <c r="CZ44" s="613"/>
      <c r="DA44" s="614"/>
      <c r="DB44" s="257"/>
      <c r="DC44" s="178"/>
      <c r="DD44" s="177"/>
      <c r="DE44" s="106"/>
    </row>
    <row r="45" spans="1:109" ht="15.95" customHeight="1" x14ac:dyDescent="0.2">
      <c r="A45" s="112"/>
      <c r="B45" s="253"/>
      <c r="C45" s="591"/>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257"/>
      <c r="DC45" s="178"/>
      <c r="DD45" s="177"/>
      <c r="DE45" s="106"/>
    </row>
    <row r="46" spans="1:109" ht="18" customHeight="1" x14ac:dyDescent="0.2">
      <c r="A46" s="112"/>
      <c r="B46" s="253"/>
      <c r="C46" s="574" t="s">
        <v>24</v>
      </c>
      <c r="D46" s="574"/>
      <c r="E46" s="574"/>
      <c r="F46" s="574"/>
      <c r="G46" s="574"/>
      <c r="H46" s="574"/>
      <c r="I46" s="574"/>
      <c r="J46" s="574"/>
      <c r="K46" s="574"/>
      <c r="L46" s="574"/>
      <c r="M46" s="574"/>
      <c r="N46" s="574"/>
      <c r="O46" s="574"/>
      <c r="P46" s="574"/>
      <c r="Q46" s="574"/>
      <c r="R46" s="574"/>
      <c r="S46" s="574"/>
      <c r="T46" s="574"/>
      <c r="U46" s="574"/>
      <c r="V46" s="574"/>
      <c r="W46" s="574"/>
      <c r="X46" s="574"/>
      <c r="Y46" s="574"/>
      <c r="Z46" s="574"/>
      <c r="AA46" s="574"/>
      <c r="AB46" s="574"/>
      <c r="AC46" s="574"/>
      <c r="AD46" s="574"/>
      <c r="AE46" s="574"/>
      <c r="AF46" s="574"/>
      <c r="AG46" s="574"/>
      <c r="AH46" s="574"/>
      <c r="AI46" s="574"/>
      <c r="AJ46" s="574"/>
      <c r="AK46" s="574"/>
      <c r="AL46" s="574"/>
      <c r="AM46" s="574"/>
      <c r="AN46" s="574"/>
      <c r="AO46" s="574"/>
      <c r="AP46" s="574"/>
      <c r="AQ46" s="574"/>
      <c r="AR46" s="574"/>
      <c r="AS46" s="574"/>
      <c r="AT46" s="574"/>
      <c r="AU46" s="574"/>
      <c r="AV46" s="574"/>
      <c r="AW46" s="574"/>
      <c r="AX46" s="574"/>
      <c r="AY46" s="574"/>
      <c r="AZ46" s="574"/>
      <c r="BA46" s="574"/>
      <c r="BB46" s="574"/>
      <c r="BC46" s="574"/>
      <c r="BD46" s="574"/>
      <c r="BE46" s="574"/>
      <c r="BF46" s="574"/>
      <c r="BG46" s="574"/>
      <c r="BH46" s="574"/>
      <c r="BI46" s="574"/>
      <c r="BJ46" s="574"/>
      <c r="BK46" s="574"/>
      <c r="BL46" s="574"/>
      <c r="BM46" s="574"/>
      <c r="BN46" s="574"/>
      <c r="BO46" s="574"/>
      <c r="BP46" s="574"/>
      <c r="BQ46" s="574"/>
      <c r="BR46" s="574"/>
      <c r="BS46" s="574"/>
      <c r="BT46" s="574"/>
      <c r="BU46" s="574"/>
      <c r="BV46" s="574"/>
      <c r="BW46" s="574"/>
      <c r="BX46" s="574"/>
      <c r="BY46" s="574"/>
      <c r="BZ46" s="574"/>
      <c r="CA46" s="574"/>
      <c r="CB46" s="574"/>
      <c r="CC46" s="574"/>
      <c r="CD46" s="574"/>
      <c r="CE46" s="574"/>
      <c r="CF46" s="574"/>
      <c r="CG46" s="574"/>
      <c r="CH46" s="574"/>
      <c r="CI46" s="574"/>
      <c r="CJ46" s="574"/>
      <c r="CK46" s="574"/>
      <c r="CL46" s="574"/>
      <c r="CM46" s="574"/>
      <c r="CN46" s="574"/>
      <c r="CO46" s="574"/>
      <c r="CP46" s="574"/>
      <c r="CQ46" s="574"/>
      <c r="CR46" s="574"/>
      <c r="CS46" s="574"/>
      <c r="CT46" s="574"/>
      <c r="CU46" s="574"/>
      <c r="CV46" s="574"/>
      <c r="CW46" s="574"/>
      <c r="CX46" s="574"/>
      <c r="CY46" s="574"/>
      <c r="CZ46" s="574"/>
      <c r="DA46" s="575"/>
      <c r="DB46" s="257"/>
      <c r="DC46" s="178"/>
      <c r="DD46" s="177"/>
      <c r="DE46" s="106"/>
    </row>
    <row r="47" spans="1:109" ht="69.95" customHeight="1" thickBot="1" x14ac:dyDescent="0.25">
      <c r="A47" s="112"/>
      <c r="B47" s="253"/>
      <c r="C47" s="570"/>
      <c r="D47" s="571"/>
      <c r="E47" s="571"/>
      <c r="F47" s="571"/>
      <c r="G47" s="571"/>
      <c r="H47" s="571"/>
      <c r="I47" s="571"/>
      <c r="J47" s="571"/>
      <c r="K47" s="571"/>
      <c r="L47" s="571"/>
      <c r="M47" s="571"/>
      <c r="N47" s="571"/>
      <c r="O47" s="571"/>
      <c r="P47" s="571"/>
      <c r="Q47" s="571"/>
      <c r="R47" s="571"/>
      <c r="S47" s="571"/>
      <c r="T47" s="571"/>
      <c r="U47" s="571"/>
      <c r="V47" s="571"/>
      <c r="W47" s="571"/>
      <c r="X47" s="571"/>
      <c r="Y47" s="571"/>
      <c r="Z47" s="571"/>
      <c r="AA47" s="571"/>
      <c r="AB47" s="571"/>
      <c r="AC47" s="571"/>
      <c r="AD47" s="571"/>
      <c r="AE47" s="571"/>
      <c r="AF47" s="571"/>
      <c r="AG47" s="571"/>
      <c r="AH47" s="571"/>
      <c r="AI47" s="571"/>
      <c r="AJ47" s="571"/>
      <c r="AK47" s="571"/>
      <c r="AL47" s="571"/>
      <c r="AM47" s="571"/>
      <c r="AN47" s="571"/>
      <c r="AO47" s="571"/>
      <c r="AP47" s="571"/>
      <c r="AQ47" s="571"/>
      <c r="AR47" s="571"/>
      <c r="AS47" s="571"/>
      <c r="AT47" s="571"/>
      <c r="AU47" s="571"/>
      <c r="AV47" s="571"/>
      <c r="AW47" s="571"/>
      <c r="AX47" s="571"/>
      <c r="AY47" s="571"/>
      <c r="AZ47" s="571"/>
      <c r="BA47" s="571"/>
      <c r="BB47" s="571"/>
      <c r="BC47" s="571"/>
      <c r="BD47" s="571"/>
      <c r="BE47" s="571"/>
      <c r="BF47" s="571"/>
      <c r="BG47" s="571"/>
      <c r="BH47" s="571"/>
      <c r="BI47" s="571"/>
      <c r="BJ47" s="571"/>
      <c r="BK47" s="571"/>
      <c r="BL47" s="571"/>
      <c r="BM47" s="571"/>
      <c r="BN47" s="571"/>
      <c r="BO47" s="571"/>
      <c r="BP47" s="571"/>
      <c r="BQ47" s="571"/>
      <c r="BR47" s="571"/>
      <c r="BS47" s="571"/>
      <c r="BT47" s="571"/>
      <c r="BU47" s="571"/>
      <c r="BV47" s="571"/>
      <c r="BW47" s="571"/>
      <c r="BX47" s="571"/>
      <c r="BY47" s="571"/>
      <c r="BZ47" s="571"/>
      <c r="CA47" s="571"/>
      <c r="CB47" s="571"/>
      <c r="CC47" s="571"/>
      <c r="CD47" s="571"/>
      <c r="CE47" s="571"/>
      <c r="CF47" s="571"/>
      <c r="CG47" s="571"/>
      <c r="CH47" s="571"/>
      <c r="CI47" s="571"/>
      <c r="CJ47" s="571"/>
      <c r="CK47" s="571"/>
      <c r="CL47" s="571"/>
      <c r="CM47" s="571"/>
      <c r="CN47" s="571"/>
      <c r="CO47" s="571"/>
      <c r="CP47" s="571"/>
      <c r="CQ47" s="571"/>
      <c r="CR47" s="571"/>
      <c r="CS47" s="571"/>
      <c r="CT47" s="571"/>
      <c r="CU47" s="571"/>
      <c r="CV47" s="571"/>
      <c r="CW47" s="571"/>
      <c r="CX47" s="571"/>
      <c r="CY47" s="571"/>
      <c r="CZ47" s="571"/>
      <c r="DA47" s="572"/>
      <c r="DB47" s="257"/>
      <c r="DC47" s="178"/>
      <c r="DD47" s="177"/>
      <c r="DE47" s="106"/>
    </row>
    <row r="48" spans="1:109" ht="12" customHeight="1" thickBot="1" x14ac:dyDescent="0.25">
      <c r="A48" s="112"/>
      <c r="B48" s="256"/>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3"/>
      <c r="BU48" s="573"/>
      <c r="BV48" s="573"/>
      <c r="BW48" s="573"/>
      <c r="BX48" s="573"/>
      <c r="BY48" s="573"/>
      <c r="BZ48" s="573"/>
      <c r="CA48" s="573"/>
      <c r="CB48" s="573"/>
      <c r="CC48" s="573"/>
      <c r="CD48" s="573"/>
      <c r="CE48" s="573"/>
      <c r="CF48" s="573"/>
      <c r="CG48" s="573"/>
      <c r="CH48" s="573"/>
      <c r="CI48" s="573"/>
      <c r="CJ48" s="573"/>
      <c r="CK48" s="573"/>
      <c r="CL48" s="573"/>
      <c r="CM48" s="573"/>
      <c r="CN48" s="573"/>
      <c r="CO48" s="573"/>
      <c r="CP48" s="573"/>
      <c r="CQ48" s="573"/>
      <c r="CR48" s="573"/>
      <c r="CS48" s="573"/>
      <c r="CT48" s="573"/>
      <c r="CU48" s="573"/>
      <c r="CV48" s="573"/>
      <c r="CW48" s="573"/>
      <c r="CX48" s="573"/>
      <c r="CY48" s="573"/>
      <c r="CZ48" s="573"/>
      <c r="DA48" s="573"/>
      <c r="DB48" s="260"/>
      <c r="DC48" s="178"/>
      <c r="DD48" s="177"/>
      <c r="DE48" s="106"/>
    </row>
    <row r="49" spans="1:109" ht="9.9499999999999993" customHeight="1" x14ac:dyDescent="0.2">
      <c r="A49" s="106"/>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1"/>
      <c r="CE49" s="651"/>
      <c r="CF49" s="651"/>
      <c r="CG49" s="651"/>
      <c r="CH49" s="651"/>
      <c r="CI49" s="651"/>
      <c r="CJ49" s="651"/>
      <c r="CK49" s="651"/>
      <c r="CL49" s="651"/>
      <c r="CM49" s="651"/>
      <c r="CN49" s="651"/>
      <c r="CO49" s="651"/>
      <c r="CP49" s="651"/>
      <c r="CQ49" s="651"/>
      <c r="CR49" s="651"/>
      <c r="CS49" s="651"/>
      <c r="CT49" s="651"/>
      <c r="CU49" s="651"/>
      <c r="CV49" s="651"/>
      <c r="CW49" s="651"/>
      <c r="CX49" s="651"/>
      <c r="CY49" s="651"/>
      <c r="CZ49" s="651"/>
      <c r="DA49" s="651"/>
      <c r="DB49" s="651"/>
      <c r="DC49" s="178"/>
      <c r="DD49" s="177"/>
      <c r="DE49" s="106"/>
    </row>
    <row r="50" spans="1:109" ht="7.9" customHeight="1" x14ac:dyDescent="0.2">
      <c r="A50" s="106"/>
      <c r="B50" s="673" t="s">
        <v>1169</v>
      </c>
      <c r="C50" s="673"/>
      <c r="D50" s="673"/>
      <c r="E50" s="673"/>
      <c r="F50" s="673"/>
      <c r="G50" s="673"/>
      <c r="H50" s="673"/>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178"/>
      <c r="DD50" s="177"/>
      <c r="DE50" s="106"/>
    </row>
    <row r="51" spans="1:109" ht="7.9" customHeight="1" x14ac:dyDescent="0.2">
      <c r="A51" s="106"/>
      <c r="B51" s="673" t="s">
        <v>1170</v>
      </c>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178"/>
      <c r="DD51" s="177"/>
      <c r="DE51" s="106"/>
    </row>
    <row r="52" spans="1:109" ht="7.9" customHeight="1" x14ac:dyDescent="0.2">
      <c r="A52" s="106"/>
      <c r="B52" s="673" t="s">
        <v>1171</v>
      </c>
      <c r="C52" s="673"/>
      <c r="D52" s="673"/>
      <c r="E52" s="673"/>
      <c r="F52" s="673"/>
      <c r="G52" s="673"/>
      <c r="H52" s="673"/>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673"/>
      <c r="AR52" s="673"/>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73"/>
      <c r="BR52" s="673"/>
      <c r="BS52" s="673"/>
      <c r="BT52" s="673"/>
      <c r="BU52" s="673"/>
      <c r="BV52" s="673"/>
      <c r="BW52" s="673"/>
      <c r="BX52" s="673"/>
      <c r="BY52" s="673"/>
      <c r="BZ52" s="673"/>
      <c r="CA52" s="673"/>
      <c r="CB52" s="673"/>
      <c r="CC52" s="673"/>
      <c r="CD52" s="673"/>
      <c r="CE52" s="673"/>
      <c r="CF52" s="673"/>
      <c r="CG52" s="673"/>
      <c r="CH52" s="673"/>
      <c r="CI52" s="673"/>
      <c r="CJ52" s="673"/>
      <c r="CK52" s="673"/>
      <c r="CL52" s="673"/>
      <c r="CM52" s="673"/>
      <c r="CN52" s="673"/>
      <c r="CO52" s="673"/>
      <c r="CP52" s="673"/>
      <c r="CQ52" s="673"/>
      <c r="CR52" s="673"/>
      <c r="CS52" s="673"/>
      <c r="CT52" s="673"/>
      <c r="CU52" s="673"/>
      <c r="CV52" s="673"/>
      <c r="CW52" s="673"/>
      <c r="CX52" s="673"/>
      <c r="CY52" s="673"/>
      <c r="CZ52" s="673"/>
      <c r="DA52" s="673"/>
      <c r="DB52" s="673"/>
      <c r="DC52" s="178"/>
      <c r="DD52" s="177"/>
      <c r="DE52" s="106"/>
    </row>
    <row r="53" spans="1:109" ht="7.9" customHeight="1" x14ac:dyDescent="0.2">
      <c r="A53" s="106"/>
      <c r="B53" s="673" t="s">
        <v>1172</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178"/>
      <c r="DD53" s="177"/>
      <c r="DE53" s="106"/>
    </row>
    <row r="54" spans="1:109" x14ac:dyDescent="0.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row>
    <row r="55" spans="1:109" x14ac:dyDescent="0.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row>
    <row r="56" spans="1:109"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row>
    <row r="57" spans="1:109" x14ac:dyDescent="0.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row>
    <row r="58" spans="1:109" x14ac:dyDescent="0.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row>
    <row r="59" spans="1:109" x14ac:dyDescent="0.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row>
    <row r="60" spans="1:109" x14ac:dyDescent="0.2">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row>
    <row r="61" spans="1:109" x14ac:dyDescent="0.2">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row>
    <row r="62" spans="1:109" x14ac:dyDescent="0.2">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row>
    <row r="63" spans="1:109"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row>
    <row r="64" spans="1:109" x14ac:dyDescent="0.2">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row>
    <row r="65" spans="2:109" x14ac:dyDescent="0.2">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row>
    <row r="66" spans="2:109" x14ac:dyDescent="0.2">
      <c r="DC66" s="106"/>
      <c r="DD66" s="106"/>
      <c r="DE66" s="106"/>
    </row>
    <row r="67" spans="2:109" x14ac:dyDescent="0.2">
      <c r="DC67" s="106"/>
      <c r="DD67" s="106"/>
      <c r="DE67" s="106"/>
    </row>
    <row r="68" spans="2:109" x14ac:dyDescent="0.2">
      <c r="DC68" s="106"/>
      <c r="DD68" s="106"/>
      <c r="DE68" s="106"/>
    </row>
    <row r="69" spans="2:109" x14ac:dyDescent="0.2">
      <c r="DC69" s="106"/>
      <c r="DD69" s="106"/>
      <c r="DE69" s="106"/>
    </row>
    <row r="70" spans="2:109" x14ac:dyDescent="0.2">
      <c r="DC70" s="106"/>
      <c r="DD70" s="106"/>
      <c r="DE70" s="106"/>
    </row>
    <row r="71" spans="2:109" x14ac:dyDescent="0.2">
      <c r="DC71" s="106"/>
      <c r="DD71" s="106"/>
      <c r="DE71" s="106"/>
    </row>
    <row r="72" spans="2:109" x14ac:dyDescent="0.2">
      <c r="DC72" s="106"/>
      <c r="DD72" s="106"/>
      <c r="DE72" s="106"/>
    </row>
    <row r="73" spans="2:109" x14ac:dyDescent="0.2">
      <c r="DC73" s="106"/>
      <c r="DD73" s="106"/>
      <c r="DE73" s="106"/>
    </row>
  </sheetData>
  <sheetProtection sheet="1" objects="1" scenarios="1" formatCells="0"/>
  <mergeCells count="138">
    <mergeCell ref="B50:DB50"/>
    <mergeCell ref="B51:DB51"/>
    <mergeCell ref="B52:DB52"/>
    <mergeCell ref="B53:DB53"/>
    <mergeCell ref="B2:DB2"/>
    <mergeCell ref="B5:DB5"/>
    <mergeCell ref="B3:DB3"/>
    <mergeCell ref="B4:DB4"/>
    <mergeCell ref="C10:DA10"/>
    <mergeCell ref="BR16:CI17"/>
    <mergeCell ref="C9:DA9"/>
    <mergeCell ref="CJ12:DA12"/>
    <mergeCell ref="C6:DA6"/>
    <mergeCell ref="CE7:DA7"/>
    <mergeCell ref="BR7:CD7"/>
    <mergeCell ref="CJ14:DA14"/>
    <mergeCell ref="F15:DA15"/>
    <mergeCell ref="C7:N7"/>
    <mergeCell ref="O7:BQ7"/>
    <mergeCell ref="C13:U13"/>
    <mergeCell ref="V13:AJ13"/>
    <mergeCell ref="AZ13:BQ13"/>
    <mergeCell ref="BR13:CI13"/>
    <mergeCell ref="CJ13:DA13"/>
    <mergeCell ref="AK12:AY13"/>
    <mergeCell ref="C12:U12"/>
    <mergeCell ref="CJ16:DA16"/>
    <mergeCell ref="CJ17:DA17"/>
    <mergeCell ref="B49:DB49"/>
    <mergeCell ref="C32:R32"/>
    <mergeCell ref="C11:DA11"/>
    <mergeCell ref="C22:DA22"/>
    <mergeCell ref="AZ14:BQ14"/>
    <mergeCell ref="V14:AJ14"/>
    <mergeCell ref="AK14:AY14"/>
    <mergeCell ref="AK17:AU17"/>
    <mergeCell ref="C14:U14"/>
    <mergeCell ref="AZ18:BQ18"/>
    <mergeCell ref="AK16:AY16"/>
    <mergeCell ref="C15:E15"/>
    <mergeCell ref="C29:DA29"/>
    <mergeCell ref="V12:AJ12"/>
    <mergeCell ref="AZ12:BQ12"/>
    <mergeCell ref="BR12:CI12"/>
    <mergeCell ref="CJ24:DA24"/>
    <mergeCell ref="AV17:AY17"/>
    <mergeCell ref="C30:DA30"/>
    <mergeCell ref="C36:DA36"/>
    <mergeCell ref="C44:DA44"/>
    <mergeCell ref="C37:DA37"/>
    <mergeCell ref="N20:U20"/>
    <mergeCell ref="AZ20:BQ20"/>
    <mergeCell ref="C20:F20"/>
    <mergeCell ref="AK20:AY20"/>
    <mergeCell ref="CJ26:DA26"/>
    <mergeCell ref="CJ27:DA27"/>
    <mergeCell ref="C24:O24"/>
    <mergeCell ref="CJ28:DA28"/>
    <mergeCell ref="C28:CI28"/>
    <mergeCell ref="G26:O26"/>
    <mergeCell ref="C26:F26"/>
    <mergeCell ref="P26:AF26"/>
    <mergeCell ref="P27:AF27"/>
    <mergeCell ref="C38:DA38"/>
    <mergeCell ref="C21:CI21"/>
    <mergeCell ref="BR20:CI20"/>
    <mergeCell ref="CJ33:DA33"/>
    <mergeCell ref="C33:CI33"/>
    <mergeCell ref="G39:CY39"/>
    <mergeCell ref="G40:CY40"/>
    <mergeCell ref="G20:M20"/>
    <mergeCell ref="CJ25:DA25"/>
    <mergeCell ref="B1:DB1"/>
    <mergeCell ref="C47:DA47"/>
    <mergeCell ref="C48:DA48"/>
    <mergeCell ref="C46:DA46"/>
    <mergeCell ref="S32:CI32"/>
    <mergeCell ref="CJ35:DA35"/>
    <mergeCell ref="CJ32:DA32"/>
    <mergeCell ref="C34:CI34"/>
    <mergeCell ref="C35:CI35"/>
    <mergeCell ref="CJ34:DA34"/>
    <mergeCell ref="C45:DA45"/>
    <mergeCell ref="C31:DA31"/>
    <mergeCell ref="AK18:AY18"/>
    <mergeCell ref="BR14:CI14"/>
    <mergeCell ref="C23:DA23"/>
    <mergeCell ref="AG27:AV27"/>
    <mergeCell ref="AW27:BK27"/>
    <mergeCell ref="BL27:CA27"/>
    <mergeCell ref="C8:N8"/>
    <mergeCell ref="G27:O27"/>
    <mergeCell ref="AW24:BK24"/>
    <mergeCell ref="BL24:CA24"/>
    <mergeCell ref="O8:DA8"/>
    <mergeCell ref="G41:CY41"/>
    <mergeCell ref="AG24:AV25"/>
    <mergeCell ref="CB24:CI25"/>
    <mergeCell ref="G43:CY43"/>
    <mergeCell ref="G42:CY42"/>
    <mergeCell ref="D39:E39"/>
    <mergeCell ref="D40:E40"/>
    <mergeCell ref="D41:E41"/>
    <mergeCell ref="D42:E42"/>
    <mergeCell ref="D43:E43"/>
    <mergeCell ref="CB27:CI27"/>
    <mergeCell ref="C27:F27"/>
    <mergeCell ref="AG26:AV26"/>
    <mergeCell ref="AW26:BK26"/>
    <mergeCell ref="BL26:CA26"/>
    <mergeCell ref="CB26:CI26"/>
    <mergeCell ref="P24:AF24"/>
    <mergeCell ref="C25:O25"/>
    <mergeCell ref="P25:AF25"/>
    <mergeCell ref="AW25:BK25"/>
    <mergeCell ref="BL25:CA25"/>
    <mergeCell ref="V16:AJ17"/>
    <mergeCell ref="V18:AJ18"/>
    <mergeCell ref="BR19:CI19"/>
    <mergeCell ref="BR18:CI18"/>
    <mergeCell ref="V19:AJ19"/>
    <mergeCell ref="AK19:AY19"/>
    <mergeCell ref="AZ16:BQ16"/>
    <mergeCell ref="AZ17:BQ17"/>
    <mergeCell ref="C16:U16"/>
    <mergeCell ref="C17:U17"/>
    <mergeCell ref="C18:F18"/>
    <mergeCell ref="C19:F19"/>
    <mergeCell ref="AZ19:BQ19"/>
    <mergeCell ref="CJ18:DA18"/>
    <mergeCell ref="G18:M18"/>
    <mergeCell ref="CJ20:DA20"/>
    <mergeCell ref="V20:AJ20"/>
    <mergeCell ref="CJ21:DA21"/>
    <mergeCell ref="N18:U18"/>
    <mergeCell ref="G19:M19"/>
    <mergeCell ref="N19:U19"/>
    <mergeCell ref="CJ19:DA19"/>
  </mergeCells>
  <phoneticPr fontId="10" type="noConversion"/>
  <conditionalFormatting sqref="BR14:CI14">
    <cfRule type="expression" dxfId="16" priority="1">
      <formula>$AZ$14&lt;&gt;"Hourly (H)"</formula>
    </cfRule>
  </conditionalFormatting>
  <dataValidations count="2">
    <dataValidation type="list" allowBlank="1" showInputMessage="1" showErrorMessage="1" sqref="AZ14:BQ14">
      <formula1>FREQUENCY</formula1>
    </dataValidation>
    <dataValidation type="list" allowBlank="1" showInputMessage="1" showErrorMessage="1" sqref="C14:U14">
      <formula1>M_PAYDOCS</formula1>
    </dataValidation>
  </dataValidations>
  <printOptions horizontalCentered="1"/>
  <pageMargins left="0.5" right="0.5" top="0.5" bottom="0.8" header="0.5" footer="0.5"/>
  <pageSetup paperSize="5" orientation="portrait" blackAndWhite="1" r:id="rId1"/>
  <headerFooter alignWithMargins="0">
    <oddFooter>&amp;LIncome Calculations - Base&amp;CPage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77" r:id="rId4" name="Check Box 53">
              <controlPr defaultSize="0" autoFill="0" autoLine="0" autoPict="0">
                <anchor moveWithCells="1">
                  <from>
                    <xdr:col>2</xdr:col>
                    <xdr:colOff>9525</xdr:colOff>
                    <xdr:row>13</xdr:row>
                    <xdr:rowOff>152400</xdr:rowOff>
                  </from>
                  <to>
                    <xdr:col>7</xdr:col>
                    <xdr:colOff>28575</xdr:colOff>
                    <xdr:row>15</xdr:row>
                    <xdr:rowOff>28575</xdr:rowOff>
                  </to>
                </anchor>
              </controlPr>
            </control>
          </mc:Choice>
        </mc:AlternateContent>
        <mc:AlternateContent xmlns:mc="http://schemas.openxmlformats.org/markup-compatibility/2006">
          <mc:Choice Requires="x14">
            <control shapeId="1078" r:id="rId5" name="Check Box 54">
              <controlPr defaultSize="0" autoFill="0" autoLine="0" autoPict="0">
                <anchor moveWithCells="1">
                  <from>
                    <xdr:col>3</xdr:col>
                    <xdr:colOff>19050</xdr:colOff>
                    <xdr:row>18</xdr:row>
                    <xdr:rowOff>171450</xdr:rowOff>
                  </from>
                  <to>
                    <xdr:col>6</xdr:col>
                    <xdr:colOff>19050</xdr:colOff>
                    <xdr:row>20</xdr:row>
                    <xdr:rowOff>9525</xdr:rowOff>
                  </to>
                </anchor>
              </controlPr>
            </control>
          </mc:Choice>
        </mc:AlternateContent>
        <mc:AlternateContent xmlns:mc="http://schemas.openxmlformats.org/markup-compatibility/2006">
          <mc:Choice Requires="x14">
            <control shapeId="1079" r:id="rId6" name="Check Box 55">
              <controlPr defaultSize="0" autoFill="0" autoLine="0" autoPict="0">
                <anchor moveWithCells="1">
                  <from>
                    <xdr:col>3</xdr:col>
                    <xdr:colOff>19050</xdr:colOff>
                    <xdr:row>17</xdr:row>
                    <xdr:rowOff>171450</xdr:rowOff>
                  </from>
                  <to>
                    <xdr:col>6</xdr:col>
                    <xdr:colOff>19050</xdr:colOff>
                    <xdr:row>19</xdr:row>
                    <xdr:rowOff>9525</xdr:rowOff>
                  </to>
                </anchor>
              </controlPr>
            </control>
          </mc:Choice>
        </mc:AlternateContent>
        <mc:AlternateContent xmlns:mc="http://schemas.openxmlformats.org/markup-compatibility/2006">
          <mc:Choice Requires="x14">
            <control shapeId="1080" r:id="rId7" name="Check Box 56">
              <controlPr defaultSize="0" autoFill="0" autoLine="0" autoPict="0">
                <anchor moveWithCells="1">
                  <from>
                    <xdr:col>3</xdr:col>
                    <xdr:colOff>19050</xdr:colOff>
                    <xdr:row>16</xdr:row>
                    <xdr:rowOff>152400</xdr:rowOff>
                  </from>
                  <to>
                    <xdr:col>6</xdr:col>
                    <xdr:colOff>19050</xdr:colOff>
                    <xdr:row>18</xdr:row>
                    <xdr:rowOff>28575</xdr:rowOff>
                  </to>
                </anchor>
              </controlPr>
            </control>
          </mc:Choice>
        </mc:AlternateContent>
        <mc:AlternateContent xmlns:mc="http://schemas.openxmlformats.org/markup-compatibility/2006">
          <mc:Choice Requires="x14">
            <control shapeId="1085" r:id="rId8" name="Check Box 61">
              <controlPr defaultSize="0" autoFill="0" autoLine="0" autoPict="0">
                <anchor moveWithCells="1">
                  <from>
                    <xdr:col>2</xdr:col>
                    <xdr:colOff>28575</xdr:colOff>
                    <xdr:row>25</xdr:row>
                    <xdr:rowOff>171450</xdr:rowOff>
                  </from>
                  <to>
                    <xdr:col>5</xdr:col>
                    <xdr:colOff>28575</xdr:colOff>
                    <xdr:row>27</xdr:row>
                    <xdr:rowOff>9525</xdr:rowOff>
                  </to>
                </anchor>
              </controlPr>
            </control>
          </mc:Choice>
        </mc:AlternateContent>
        <mc:AlternateContent xmlns:mc="http://schemas.openxmlformats.org/markup-compatibility/2006">
          <mc:Choice Requires="x14">
            <control shapeId="1086" r:id="rId9" name="Check Box 62">
              <controlPr defaultSize="0" autoFill="0" autoLine="0" autoPict="0">
                <anchor moveWithCells="1">
                  <from>
                    <xdr:col>2</xdr:col>
                    <xdr:colOff>28575</xdr:colOff>
                    <xdr:row>24</xdr:row>
                    <xdr:rowOff>361950</xdr:rowOff>
                  </from>
                  <to>
                    <xdr:col>5</xdr:col>
                    <xdr:colOff>28575</xdr:colOff>
                    <xdr:row>26</xdr:row>
                    <xdr:rowOff>38100</xdr:rowOff>
                  </to>
                </anchor>
              </controlPr>
            </control>
          </mc:Choice>
        </mc:AlternateContent>
        <mc:AlternateContent xmlns:mc="http://schemas.openxmlformats.org/markup-compatibility/2006">
          <mc:Choice Requires="x14">
            <control shapeId="1088" r:id="rId10" name="Check Box 64">
              <controlPr defaultSize="0" autoFill="0" autoLine="0" autoPict="0">
                <anchor moveWithCells="1">
                  <from>
                    <xdr:col>82</xdr:col>
                    <xdr:colOff>28575</xdr:colOff>
                    <xdr:row>32</xdr:row>
                    <xdr:rowOff>9525</xdr:rowOff>
                  </from>
                  <to>
                    <xdr:col>88</xdr:col>
                    <xdr:colOff>0</xdr:colOff>
                    <xdr:row>32</xdr:row>
                    <xdr:rowOff>238125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8"/>
    <pageSetUpPr autoPageBreaks="0"/>
  </sheetPr>
  <dimension ref="A1:DK256"/>
  <sheetViews>
    <sheetView showGridLines="0" showRowColHeaders="0" showZeros="0" topLeftCell="A49" zoomScaleNormal="100" workbookViewId="0">
      <selection activeCell="P7" sqref="P7:BK7"/>
    </sheetView>
  </sheetViews>
  <sheetFormatPr defaultRowHeight="12.75" x14ac:dyDescent="0.2"/>
  <cols>
    <col min="1" max="1" width="2.7109375" customWidth="1"/>
    <col min="2" max="2" width="2.28515625" customWidth="1"/>
    <col min="3" max="108" width="0.85546875" customWidth="1"/>
    <col min="109" max="109" width="2.28515625" customWidth="1"/>
    <col min="110" max="110" width="2.7109375" customWidth="1"/>
  </cols>
  <sheetData>
    <row r="1" spans="1:115" ht="12" customHeight="1" thickBot="1" x14ac:dyDescent="0.25">
      <c r="A1" s="23"/>
      <c r="B1" s="23"/>
      <c r="C1" s="23"/>
      <c r="D1" s="23"/>
      <c r="E1" s="23"/>
      <c r="F1" s="23"/>
      <c r="G1" s="23"/>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1286"/>
      <c r="DC1" s="1286"/>
      <c r="DD1" s="1286"/>
      <c r="DE1" s="23"/>
      <c r="DF1" s="23"/>
      <c r="DG1" s="23"/>
      <c r="DH1" s="23"/>
      <c r="DI1" s="23"/>
      <c r="DJ1" s="23"/>
      <c r="DK1" s="23"/>
    </row>
    <row r="2" spans="1:115" ht="8.1" customHeight="1" x14ac:dyDescent="0.2">
      <c r="A2" s="23"/>
      <c r="B2" s="123"/>
      <c r="C2" s="331"/>
      <c r="D2" s="331"/>
      <c r="E2" s="331"/>
      <c r="F2" s="331"/>
      <c r="G2" s="331"/>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4"/>
      <c r="DF2" s="23"/>
      <c r="DG2" s="23"/>
      <c r="DH2" s="23"/>
      <c r="DI2" s="23"/>
      <c r="DJ2" s="23"/>
      <c r="DK2" s="23"/>
    </row>
    <row r="3" spans="1:115" ht="18" customHeight="1" x14ac:dyDescent="0.25">
      <c r="A3" s="23"/>
      <c r="B3" s="125"/>
      <c r="C3" s="332"/>
      <c r="D3" s="332"/>
      <c r="E3" s="332"/>
      <c r="F3" s="332"/>
      <c r="G3" s="332"/>
      <c r="H3" s="1263" t="s">
        <v>385</v>
      </c>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3"/>
      <c r="BC3" s="1263"/>
      <c r="BD3" s="1263"/>
      <c r="BE3" s="1263"/>
      <c r="BF3" s="1263"/>
      <c r="BG3" s="1263"/>
      <c r="BH3" s="1263"/>
      <c r="BI3" s="1263"/>
      <c r="BJ3" s="1263"/>
      <c r="BK3" s="1263"/>
      <c r="BL3" s="1263"/>
      <c r="BM3" s="1263"/>
      <c r="BN3" s="1263"/>
      <c r="BO3" s="1263"/>
      <c r="BP3" s="1263"/>
      <c r="BQ3" s="1263"/>
      <c r="BR3" s="1263"/>
      <c r="BS3" s="1263"/>
      <c r="BT3" s="1263"/>
      <c r="BU3" s="1263"/>
      <c r="BV3" s="1263"/>
      <c r="BW3" s="1263"/>
      <c r="BX3" s="1263"/>
      <c r="BY3" s="1263"/>
      <c r="BZ3" s="1263"/>
      <c r="CA3" s="1263"/>
      <c r="CB3" s="1263"/>
      <c r="CC3" s="1263"/>
      <c r="CD3" s="1263"/>
      <c r="CE3" s="1263"/>
      <c r="CF3" s="1263"/>
      <c r="CG3" s="1263"/>
      <c r="CH3" s="1263"/>
      <c r="CI3" s="1263"/>
      <c r="CJ3" s="1263"/>
      <c r="CK3" s="1263"/>
      <c r="CL3" s="1263"/>
      <c r="CM3" s="1263"/>
      <c r="CN3" s="1263"/>
      <c r="CO3" s="1263"/>
      <c r="CP3" s="1263"/>
      <c r="CQ3" s="1263"/>
      <c r="CR3" s="1263"/>
      <c r="CS3" s="1263"/>
      <c r="CT3" s="1263"/>
      <c r="CU3" s="1263"/>
      <c r="CV3" s="1263"/>
      <c r="CW3" s="1263"/>
      <c r="CX3" s="1263"/>
      <c r="CY3" s="1263"/>
      <c r="CZ3" s="1263"/>
      <c r="DA3" s="1263"/>
      <c r="DB3" s="1263"/>
      <c r="DC3" s="1263"/>
      <c r="DD3" s="1263"/>
      <c r="DE3" s="126"/>
      <c r="DF3" s="23"/>
      <c r="DG3" s="23"/>
      <c r="DH3" s="23"/>
      <c r="DI3" s="23"/>
      <c r="DJ3" s="23"/>
      <c r="DK3" s="23"/>
    </row>
    <row r="4" spans="1:115" ht="12" customHeight="1" x14ac:dyDescent="0.2">
      <c r="A4" s="23"/>
      <c r="B4" s="127"/>
      <c r="C4" s="333"/>
      <c r="D4" s="333"/>
      <c r="E4" s="333"/>
      <c r="F4" s="333"/>
      <c r="G4" s="333"/>
      <c r="H4" s="1287" t="s">
        <v>668</v>
      </c>
      <c r="I4" s="1287"/>
      <c r="J4" s="1287"/>
      <c r="K4" s="1287"/>
      <c r="L4" s="1287"/>
      <c r="M4" s="1287"/>
      <c r="N4" s="1287"/>
      <c r="O4" s="1287"/>
      <c r="P4" s="1287"/>
      <c r="Q4" s="1287"/>
      <c r="R4" s="1287"/>
      <c r="S4" s="1287"/>
      <c r="T4" s="1287"/>
      <c r="U4" s="1287"/>
      <c r="V4" s="1287"/>
      <c r="W4" s="1287"/>
      <c r="X4" s="1287"/>
      <c r="Y4" s="1287"/>
      <c r="Z4" s="1287"/>
      <c r="AA4" s="1287"/>
      <c r="AB4" s="1287"/>
      <c r="AC4" s="1287"/>
      <c r="AD4" s="1287"/>
      <c r="AE4" s="1287"/>
      <c r="AF4" s="1287"/>
      <c r="AG4" s="1287"/>
      <c r="AH4" s="1287"/>
      <c r="AI4" s="1287"/>
      <c r="AJ4" s="1287"/>
      <c r="AK4" s="1287"/>
      <c r="AL4" s="1287"/>
      <c r="AM4" s="1287"/>
      <c r="AN4" s="1287"/>
      <c r="AO4" s="1287"/>
      <c r="AP4" s="1287"/>
      <c r="AQ4" s="1287"/>
      <c r="AR4" s="1287"/>
      <c r="AS4" s="1287"/>
      <c r="AT4" s="1287"/>
      <c r="AU4" s="1287"/>
      <c r="AV4" s="1287"/>
      <c r="AW4" s="1287"/>
      <c r="AX4" s="1287"/>
      <c r="AY4" s="1287"/>
      <c r="AZ4" s="1287"/>
      <c r="BA4" s="1287"/>
      <c r="BB4" s="1287"/>
      <c r="BC4" s="1287"/>
      <c r="BD4" s="1287"/>
      <c r="BE4" s="1287"/>
      <c r="BF4" s="1287"/>
      <c r="BG4" s="1287"/>
      <c r="BH4" s="1287"/>
      <c r="BI4" s="1287"/>
      <c r="BJ4" s="1287"/>
      <c r="BK4" s="1287"/>
      <c r="BL4" s="1287"/>
      <c r="BM4" s="1287"/>
      <c r="BN4" s="1287"/>
      <c r="BO4" s="1287"/>
      <c r="BP4" s="1287"/>
      <c r="BQ4" s="1287"/>
      <c r="BR4" s="1287"/>
      <c r="BS4" s="1287"/>
      <c r="BT4" s="1287"/>
      <c r="BU4" s="1287"/>
      <c r="BV4" s="1287"/>
      <c r="BW4" s="1287"/>
      <c r="BX4" s="1287"/>
      <c r="BY4" s="1287"/>
      <c r="BZ4" s="1287"/>
      <c r="CA4" s="1287"/>
      <c r="CB4" s="1287"/>
      <c r="CC4" s="1287"/>
      <c r="CD4" s="1287"/>
      <c r="CE4" s="1287"/>
      <c r="CF4" s="1287"/>
      <c r="CG4" s="1287"/>
      <c r="CH4" s="1287"/>
      <c r="CI4" s="1287"/>
      <c r="CJ4" s="1287"/>
      <c r="CK4" s="1287"/>
      <c r="CL4" s="1287"/>
      <c r="CM4" s="1287"/>
      <c r="CN4" s="1287"/>
      <c r="CO4" s="1287"/>
      <c r="CP4" s="1287"/>
      <c r="CQ4" s="1287"/>
      <c r="CR4" s="1287"/>
      <c r="CS4" s="1287"/>
      <c r="CT4" s="1287"/>
      <c r="CU4" s="1287"/>
      <c r="CV4" s="1287"/>
      <c r="CW4" s="1287"/>
      <c r="CX4" s="1287"/>
      <c r="CY4" s="1287"/>
      <c r="CZ4" s="1287"/>
      <c r="DA4" s="1287"/>
      <c r="DB4" s="1287"/>
      <c r="DC4" s="1287"/>
      <c r="DD4" s="1287"/>
      <c r="DE4" s="128"/>
      <c r="DF4" s="23"/>
      <c r="DG4" s="23"/>
      <c r="DH4" s="23"/>
      <c r="DI4" s="23"/>
      <c r="DJ4" s="23"/>
      <c r="DK4" s="23"/>
    </row>
    <row r="5" spans="1:115" ht="8.1" customHeight="1" thickBot="1" x14ac:dyDescent="0.3">
      <c r="A5" s="23"/>
      <c r="B5" s="129"/>
      <c r="C5" s="334"/>
      <c r="D5" s="334"/>
      <c r="E5" s="334"/>
      <c r="F5" s="334"/>
      <c r="G5" s="334"/>
      <c r="H5" s="1264"/>
      <c r="I5" s="1264"/>
      <c r="J5" s="1264"/>
      <c r="K5" s="1264"/>
      <c r="L5" s="1264"/>
      <c r="M5" s="1264"/>
      <c r="N5" s="1264"/>
      <c r="O5" s="1264"/>
      <c r="P5" s="1264"/>
      <c r="Q5" s="1264"/>
      <c r="R5" s="1264"/>
      <c r="S5" s="1264"/>
      <c r="T5" s="1264"/>
      <c r="U5" s="1264"/>
      <c r="V5" s="1264"/>
      <c r="W5" s="1264"/>
      <c r="X5" s="1264"/>
      <c r="Y5" s="1264"/>
      <c r="Z5" s="1264"/>
      <c r="AA5" s="1264"/>
      <c r="AB5" s="1264"/>
      <c r="AC5" s="1264"/>
      <c r="AD5" s="1264"/>
      <c r="AE5" s="1264"/>
      <c r="AF5" s="1264"/>
      <c r="AG5" s="1264"/>
      <c r="AH5" s="1264"/>
      <c r="AI5" s="1264"/>
      <c r="AJ5" s="1264"/>
      <c r="AK5" s="1264"/>
      <c r="AL5" s="1264"/>
      <c r="AM5" s="1264"/>
      <c r="AN5" s="1264"/>
      <c r="AO5" s="1264"/>
      <c r="AP5" s="1264"/>
      <c r="AQ5" s="1264"/>
      <c r="AR5" s="1264"/>
      <c r="AS5" s="1264"/>
      <c r="AT5" s="1264"/>
      <c r="AU5" s="1264"/>
      <c r="AV5" s="1265"/>
      <c r="AW5" s="1265"/>
      <c r="AX5" s="1265"/>
      <c r="AY5" s="1265"/>
      <c r="AZ5" s="1265"/>
      <c r="BA5" s="1265"/>
      <c r="BB5" s="1265"/>
      <c r="BC5" s="1265"/>
      <c r="BD5" s="1265"/>
      <c r="BE5" s="1265"/>
      <c r="BF5" s="1265"/>
      <c r="BG5" s="1265"/>
      <c r="BH5" s="1265"/>
      <c r="BI5" s="1265"/>
      <c r="BJ5" s="1265"/>
      <c r="BK5" s="1265"/>
      <c r="BL5" s="1265"/>
      <c r="BM5" s="1265"/>
      <c r="BN5" s="1265"/>
      <c r="BO5" s="1265"/>
      <c r="BP5" s="1265"/>
      <c r="BQ5" s="1265"/>
      <c r="BR5" s="1265"/>
      <c r="BS5" s="1265"/>
      <c r="BT5" s="1265"/>
      <c r="BU5" s="1265"/>
      <c r="BV5" s="1265"/>
      <c r="BW5" s="1265"/>
      <c r="BX5" s="1265"/>
      <c r="BY5" s="1265"/>
      <c r="BZ5" s="1265"/>
      <c r="CA5" s="1265"/>
      <c r="CB5" s="1265"/>
      <c r="CC5" s="1265"/>
      <c r="CD5" s="1265"/>
      <c r="CE5" s="1265"/>
      <c r="CF5" s="1265"/>
      <c r="CG5" s="1265"/>
      <c r="CH5" s="1265"/>
      <c r="CI5" s="1265"/>
      <c r="CJ5" s="1265"/>
      <c r="CK5" s="1265"/>
      <c r="CL5" s="1265"/>
      <c r="CM5" s="1265"/>
      <c r="CN5" s="1265"/>
      <c r="CO5" s="1265"/>
      <c r="CP5" s="1265"/>
      <c r="CQ5" s="1265"/>
      <c r="CR5" s="1265"/>
      <c r="CS5" s="1265"/>
      <c r="CT5" s="1265"/>
      <c r="CU5" s="1265"/>
      <c r="CV5" s="1265"/>
      <c r="CW5" s="1265"/>
      <c r="CX5" s="1265"/>
      <c r="CY5" s="1265"/>
      <c r="CZ5" s="1265"/>
      <c r="DA5" s="1265"/>
      <c r="DB5" s="1265"/>
      <c r="DC5" s="1265"/>
      <c r="DD5" s="1265"/>
      <c r="DE5" s="130"/>
      <c r="DF5" s="23"/>
      <c r="DG5" s="23"/>
      <c r="DH5" s="23"/>
      <c r="DI5" s="23"/>
      <c r="DJ5" s="23"/>
      <c r="DK5" s="23"/>
    </row>
    <row r="6" spans="1:115" ht="9.9499999999999993" customHeight="1" x14ac:dyDescent="0.2">
      <c r="A6" s="23"/>
      <c r="B6" s="131"/>
      <c r="C6" s="335"/>
      <c r="D6" s="335"/>
      <c r="E6" s="335"/>
      <c r="F6" s="335"/>
      <c r="G6" s="335"/>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734"/>
      <c r="DC6" s="734"/>
      <c r="DD6" s="734"/>
      <c r="DE6" s="122"/>
      <c r="DF6" s="23"/>
      <c r="DG6" s="23"/>
      <c r="DH6" s="23"/>
      <c r="DI6" s="23"/>
      <c r="DJ6" s="23"/>
      <c r="DK6" s="23"/>
    </row>
    <row r="7" spans="1:115" ht="16.149999999999999" customHeight="1" x14ac:dyDescent="0.2">
      <c r="A7" s="23"/>
      <c r="B7" s="98"/>
      <c r="C7" s="607" t="s">
        <v>0</v>
      </c>
      <c r="D7" s="607"/>
      <c r="E7" s="607"/>
      <c r="F7" s="607"/>
      <c r="G7" s="607"/>
      <c r="H7" s="607"/>
      <c r="I7" s="607"/>
      <c r="J7" s="607"/>
      <c r="K7" s="607"/>
      <c r="L7" s="607"/>
      <c r="M7" s="607"/>
      <c r="N7" s="607"/>
      <c r="O7" s="607"/>
      <c r="P7" s="611" t="str">
        <f>IF('B-Paystubs'!O7="","",'B-Paystubs'!O7)</f>
        <v/>
      </c>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91" t="s">
        <v>2</v>
      </c>
      <c r="BM7" s="651"/>
      <c r="BN7" s="651"/>
      <c r="BO7" s="651"/>
      <c r="BP7" s="651"/>
      <c r="BQ7" s="651"/>
      <c r="BR7" s="651"/>
      <c r="BS7" s="651"/>
      <c r="BT7" s="651"/>
      <c r="BU7" s="651"/>
      <c r="BV7" s="651"/>
      <c r="BW7" s="651"/>
      <c r="BX7" s="651"/>
      <c r="BY7" s="651"/>
      <c r="BZ7" s="651"/>
      <c r="CA7" s="651"/>
      <c r="CB7" s="689" t="str">
        <f>IF('B-Paystubs'!CE7="","",'B-Paystubs'!CE7)</f>
        <v/>
      </c>
      <c r="CC7" s="690"/>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690"/>
      <c r="DC7" s="690"/>
      <c r="DD7" s="690"/>
      <c r="DE7" s="99"/>
      <c r="DF7" s="23"/>
      <c r="DG7" s="23"/>
      <c r="DH7" s="23"/>
      <c r="DI7" s="23"/>
      <c r="DJ7" s="23"/>
      <c r="DK7" s="23"/>
    </row>
    <row r="8" spans="1:115" ht="9.9499999999999993" customHeight="1" thickBot="1" x14ac:dyDescent="0.25">
      <c r="A8" s="23"/>
      <c r="B8" s="132"/>
      <c r="C8" s="318"/>
      <c r="D8" s="354"/>
      <c r="E8" s="318"/>
      <c r="F8" s="318"/>
      <c r="G8" s="318"/>
      <c r="H8" s="1267"/>
      <c r="I8" s="1267"/>
      <c r="J8" s="1267"/>
      <c r="K8" s="1267"/>
      <c r="L8" s="1267"/>
      <c r="M8" s="1267"/>
      <c r="N8" s="1267"/>
      <c r="O8" s="1267"/>
      <c r="P8" s="1267"/>
      <c r="Q8" s="1267"/>
      <c r="R8" s="1267"/>
      <c r="S8" s="1267"/>
      <c r="T8" s="1267"/>
      <c r="U8" s="1267"/>
      <c r="V8" s="1267"/>
      <c r="W8" s="1267"/>
      <c r="X8" s="1267"/>
      <c r="Y8" s="1267"/>
      <c r="Z8" s="1267"/>
      <c r="AA8" s="1267"/>
      <c r="AB8" s="1267"/>
      <c r="AC8" s="1267"/>
      <c r="AD8" s="1267"/>
      <c r="AE8" s="1267"/>
      <c r="AF8" s="1267"/>
      <c r="AG8" s="1267"/>
      <c r="AH8" s="1267"/>
      <c r="AI8" s="1267"/>
      <c r="AJ8" s="1267"/>
      <c r="AK8" s="1267"/>
      <c r="AL8" s="1267"/>
      <c r="AM8" s="1267"/>
      <c r="AN8" s="1267"/>
      <c r="AO8" s="1267"/>
      <c r="AP8" s="1267"/>
      <c r="AQ8" s="1267"/>
      <c r="AR8" s="1267"/>
      <c r="AS8" s="1267"/>
      <c r="AT8" s="1267"/>
      <c r="AU8" s="1267"/>
      <c r="AV8" s="1267"/>
      <c r="AW8" s="1267"/>
      <c r="AX8" s="1267"/>
      <c r="AY8" s="1267"/>
      <c r="AZ8" s="1267"/>
      <c r="BA8" s="1267"/>
      <c r="BB8" s="1267"/>
      <c r="BC8" s="1267"/>
      <c r="BD8" s="1267"/>
      <c r="BE8" s="1267"/>
      <c r="BF8" s="1267"/>
      <c r="BG8" s="1267"/>
      <c r="BH8" s="1267"/>
      <c r="BI8" s="1267"/>
      <c r="BJ8" s="1267"/>
      <c r="BK8" s="1267"/>
      <c r="BL8" s="1267"/>
      <c r="BM8" s="1267"/>
      <c r="BN8" s="1267"/>
      <c r="BO8" s="1267"/>
      <c r="BP8" s="1267"/>
      <c r="BQ8" s="1267"/>
      <c r="BR8" s="1267"/>
      <c r="BS8" s="1267"/>
      <c r="BT8" s="1267"/>
      <c r="BU8" s="1267"/>
      <c r="BV8" s="1267"/>
      <c r="BW8" s="1267"/>
      <c r="BX8" s="1267"/>
      <c r="BY8" s="1267"/>
      <c r="BZ8" s="1267"/>
      <c r="CA8" s="1267"/>
      <c r="CB8" s="1267"/>
      <c r="CC8" s="1267"/>
      <c r="CD8" s="1267"/>
      <c r="CE8" s="1267"/>
      <c r="CF8" s="1267"/>
      <c r="CG8" s="1267"/>
      <c r="CH8" s="1267"/>
      <c r="CI8" s="1267"/>
      <c r="CJ8" s="1267"/>
      <c r="CK8" s="1267"/>
      <c r="CL8" s="1267"/>
      <c r="CM8" s="1267"/>
      <c r="CN8" s="1267"/>
      <c r="CO8" s="1267"/>
      <c r="CP8" s="1267"/>
      <c r="CQ8" s="1267"/>
      <c r="CR8" s="1267"/>
      <c r="CS8" s="1267"/>
      <c r="CT8" s="1267"/>
      <c r="CU8" s="1267"/>
      <c r="CV8" s="1267"/>
      <c r="CW8" s="1267"/>
      <c r="CX8" s="1267"/>
      <c r="CY8" s="1267"/>
      <c r="CZ8" s="1267"/>
      <c r="DA8" s="1267"/>
      <c r="DB8" s="1267"/>
      <c r="DC8" s="1267"/>
      <c r="DD8" s="1267"/>
      <c r="DE8" s="133"/>
      <c r="DF8" s="23"/>
      <c r="DG8" s="23"/>
      <c r="DH8" s="23"/>
      <c r="DI8" s="23"/>
      <c r="DJ8" s="23"/>
      <c r="DK8" s="23"/>
    </row>
    <row r="9" spans="1:115" ht="6.95" customHeight="1" x14ac:dyDescent="0.2">
      <c r="A9" s="23"/>
      <c r="B9" s="389"/>
      <c r="C9" s="1165"/>
      <c r="D9" s="1165"/>
      <c r="E9" s="1165"/>
      <c r="F9" s="1165"/>
      <c r="G9" s="1165"/>
      <c r="H9" s="1165"/>
      <c r="I9" s="1165"/>
      <c r="J9" s="1165"/>
      <c r="K9" s="1165"/>
      <c r="L9" s="1165"/>
      <c r="M9" s="1165"/>
      <c r="N9" s="1165"/>
      <c r="O9" s="1165"/>
      <c r="P9" s="1165"/>
      <c r="Q9" s="1165"/>
      <c r="R9" s="1165"/>
      <c r="S9" s="1165"/>
      <c r="T9" s="1165"/>
      <c r="U9" s="1165"/>
      <c r="V9" s="1165"/>
      <c r="W9" s="1165"/>
      <c r="X9" s="1165"/>
      <c r="Y9" s="1165"/>
      <c r="Z9" s="1165"/>
      <c r="AA9" s="1165"/>
      <c r="AB9" s="1165"/>
      <c r="AC9" s="1165"/>
      <c r="AD9" s="1165"/>
      <c r="AE9" s="1165"/>
      <c r="AF9" s="1165"/>
      <c r="AG9" s="1165"/>
      <c r="AH9" s="1165"/>
      <c r="AI9" s="1165"/>
      <c r="AJ9" s="1165"/>
      <c r="AK9" s="1165"/>
      <c r="AL9" s="1165"/>
      <c r="AM9" s="1165"/>
      <c r="AN9" s="1165"/>
      <c r="AO9" s="1165"/>
      <c r="AP9" s="1165"/>
      <c r="AQ9" s="1165"/>
      <c r="AR9" s="1165"/>
      <c r="AS9" s="1165"/>
      <c r="AT9" s="1165"/>
      <c r="AU9" s="1165"/>
      <c r="AV9" s="1165"/>
      <c r="AW9" s="1165"/>
      <c r="AX9" s="1165"/>
      <c r="AY9" s="1165"/>
      <c r="AZ9" s="1165"/>
      <c r="BA9" s="1165"/>
      <c r="BB9" s="1165"/>
      <c r="BC9" s="1165"/>
      <c r="BD9" s="1165"/>
      <c r="BE9" s="1165"/>
      <c r="BF9" s="1165"/>
      <c r="BG9" s="1165"/>
      <c r="BH9" s="1165"/>
      <c r="BI9" s="1165"/>
      <c r="BJ9" s="1165"/>
      <c r="BK9" s="1165"/>
      <c r="BL9" s="1165"/>
      <c r="BM9" s="1165"/>
      <c r="BN9" s="1165"/>
      <c r="BO9" s="1165"/>
      <c r="BP9" s="1165"/>
      <c r="BQ9" s="1165"/>
      <c r="BR9" s="1165"/>
      <c r="BS9" s="1165"/>
      <c r="BT9" s="1165"/>
      <c r="BU9" s="1165"/>
      <c r="BV9" s="1165"/>
      <c r="BW9" s="1165"/>
      <c r="BX9" s="1165"/>
      <c r="BY9" s="1165"/>
      <c r="BZ9" s="1165"/>
      <c r="CA9" s="1165"/>
      <c r="CB9" s="1165"/>
      <c r="CC9" s="1165"/>
      <c r="CD9" s="1165"/>
      <c r="CE9" s="1165"/>
      <c r="CF9" s="1165"/>
      <c r="CG9" s="1165"/>
      <c r="CH9" s="1165"/>
      <c r="CI9" s="1165"/>
      <c r="CJ9" s="1165"/>
      <c r="CK9" s="1165"/>
      <c r="CL9" s="1165"/>
      <c r="CM9" s="1165"/>
      <c r="CN9" s="1165"/>
      <c r="CO9" s="1165"/>
      <c r="CP9" s="1165"/>
      <c r="CQ9" s="1165"/>
      <c r="CR9" s="1165"/>
      <c r="CS9" s="1165"/>
      <c r="CT9" s="1165"/>
      <c r="CU9" s="1165"/>
      <c r="CV9" s="1165"/>
      <c r="CW9" s="1165"/>
      <c r="CX9" s="1165"/>
      <c r="CY9" s="1165"/>
      <c r="CZ9" s="1165"/>
      <c r="DA9" s="1165"/>
      <c r="DB9" s="1165"/>
      <c r="DC9" s="1165"/>
      <c r="DD9" s="1165"/>
      <c r="DE9" s="390"/>
      <c r="DF9" s="23"/>
      <c r="DG9" s="23"/>
      <c r="DH9" s="23"/>
      <c r="DI9" s="23"/>
      <c r="DJ9" s="23"/>
      <c r="DK9" s="23"/>
    </row>
    <row r="10" spans="1:115" ht="9.9499999999999993" customHeight="1" x14ac:dyDescent="0.2">
      <c r="A10" s="23"/>
      <c r="B10" s="1289" t="s">
        <v>845</v>
      </c>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6"/>
      <c r="Y10" s="1266"/>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90"/>
      <c r="DF10" s="23"/>
      <c r="DG10" s="23"/>
      <c r="DH10" s="23"/>
      <c r="DI10" s="23"/>
      <c r="DJ10" s="23"/>
      <c r="DK10" s="23"/>
    </row>
    <row r="11" spans="1:115" ht="9.9499999999999993" customHeight="1" x14ac:dyDescent="0.2">
      <c r="A11" s="23"/>
      <c r="B11" s="1289" t="s">
        <v>846</v>
      </c>
      <c r="C11" s="1266"/>
      <c r="D11" s="1266"/>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1266"/>
      <c r="AM11" s="1266"/>
      <c r="AN11" s="1266"/>
      <c r="AO11" s="1266"/>
      <c r="AP11" s="1266"/>
      <c r="AQ11" s="1266"/>
      <c r="AR11" s="1266"/>
      <c r="AS11" s="1266"/>
      <c r="AT11" s="1266"/>
      <c r="AU11" s="1266"/>
      <c r="AV11" s="1266"/>
      <c r="AW11" s="1266"/>
      <c r="AX11" s="1266"/>
      <c r="AY11" s="1266"/>
      <c r="AZ11" s="1266"/>
      <c r="BA11" s="1266"/>
      <c r="BB11" s="1266"/>
      <c r="BC11" s="1266"/>
      <c r="BD11" s="1266"/>
      <c r="BE11" s="1266"/>
      <c r="BF11" s="1266"/>
      <c r="BG11" s="1266"/>
      <c r="BH11" s="1266"/>
      <c r="BI11" s="1266"/>
      <c r="BJ11" s="1266"/>
      <c r="BK11" s="1266"/>
      <c r="BL11" s="1266"/>
      <c r="BM11" s="1266"/>
      <c r="BN11" s="1266"/>
      <c r="BO11" s="1266"/>
      <c r="BP11" s="1266"/>
      <c r="BQ11" s="1266"/>
      <c r="BR11" s="1266"/>
      <c r="BS11" s="1266"/>
      <c r="BT11" s="1266"/>
      <c r="BU11" s="1266"/>
      <c r="BV11" s="1266"/>
      <c r="BW11" s="1266"/>
      <c r="BX11" s="1266"/>
      <c r="BY11" s="1266"/>
      <c r="BZ11" s="1266"/>
      <c r="CA11" s="1266"/>
      <c r="CB11" s="1266"/>
      <c r="CC11" s="1266"/>
      <c r="CD11" s="1266"/>
      <c r="CE11" s="1266"/>
      <c r="CF11" s="1266"/>
      <c r="CG11" s="1266"/>
      <c r="CH11" s="1266"/>
      <c r="CI11" s="1266"/>
      <c r="CJ11" s="1266"/>
      <c r="CK11" s="1266"/>
      <c r="CL11" s="1266"/>
      <c r="CM11" s="1266"/>
      <c r="CN11" s="1266"/>
      <c r="CO11" s="1266"/>
      <c r="CP11" s="1266"/>
      <c r="CQ11" s="1266"/>
      <c r="CR11" s="1266"/>
      <c r="CS11" s="1266"/>
      <c r="CT11" s="1266"/>
      <c r="CU11" s="1266"/>
      <c r="CV11" s="1266"/>
      <c r="CW11" s="1266"/>
      <c r="CX11" s="1266"/>
      <c r="CY11" s="1266"/>
      <c r="CZ11" s="1266"/>
      <c r="DA11" s="1266"/>
      <c r="DB11" s="1266"/>
      <c r="DC11" s="1266"/>
      <c r="DD11" s="1266"/>
      <c r="DE11" s="1290"/>
      <c r="DF11" s="23"/>
      <c r="DG11" s="23"/>
      <c r="DH11" s="23"/>
      <c r="DI11" s="23"/>
      <c r="DJ11" s="23"/>
      <c r="DK11" s="23"/>
    </row>
    <row r="12" spans="1:115" ht="6.95" customHeight="1" thickBot="1" x14ac:dyDescent="0.25">
      <c r="A12" s="23"/>
      <c r="B12" s="1125"/>
      <c r="C12" s="1126"/>
      <c r="D12" s="1126"/>
      <c r="E12" s="1126"/>
      <c r="F12" s="1126"/>
      <c r="G12" s="1126"/>
      <c r="H12" s="1126"/>
      <c r="I12" s="1126"/>
      <c r="J12" s="1126"/>
      <c r="K12" s="1126"/>
      <c r="L12" s="1126"/>
      <c r="M12" s="1126"/>
      <c r="N12" s="1126"/>
      <c r="O12" s="1126"/>
      <c r="P12" s="1126"/>
      <c r="Q12" s="1126"/>
      <c r="R12" s="1126"/>
      <c r="S12" s="1126"/>
      <c r="T12" s="1126"/>
      <c r="U12" s="1126"/>
      <c r="V12" s="1126"/>
      <c r="W12" s="1126"/>
      <c r="X12" s="1126"/>
      <c r="Y12" s="1126"/>
      <c r="Z12" s="1126"/>
      <c r="AA12" s="1126"/>
      <c r="AB12" s="1126"/>
      <c r="AC12" s="1126"/>
      <c r="AD12" s="1126"/>
      <c r="AE12" s="1126"/>
      <c r="AF12" s="1126"/>
      <c r="AG12" s="1126"/>
      <c r="AH12" s="1126"/>
      <c r="AI12" s="1126"/>
      <c r="AJ12" s="1126"/>
      <c r="AK12" s="1126"/>
      <c r="AL12" s="1126"/>
      <c r="AM12" s="1126"/>
      <c r="AN12" s="1126"/>
      <c r="AO12" s="1126"/>
      <c r="AP12" s="1126"/>
      <c r="AQ12" s="1126"/>
      <c r="AR12" s="1126"/>
      <c r="AS12" s="1126"/>
      <c r="AT12" s="1126"/>
      <c r="AU12" s="1126"/>
      <c r="AV12" s="1126"/>
      <c r="AW12" s="1126"/>
      <c r="AX12" s="1126"/>
      <c r="AY12" s="1126"/>
      <c r="AZ12" s="1126"/>
      <c r="BA12" s="1126"/>
      <c r="BB12" s="1126"/>
      <c r="BC12" s="1126"/>
      <c r="BD12" s="1126"/>
      <c r="BE12" s="1126"/>
      <c r="BF12" s="1126"/>
      <c r="BG12" s="1126"/>
      <c r="BH12" s="1126"/>
      <c r="BI12" s="1126"/>
      <c r="BJ12" s="1126"/>
      <c r="BK12" s="1126"/>
      <c r="BL12" s="1126"/>
      <c r="BM12" s="1126"/>
      <c r="BN12" s="1126"/>
      <c r="BO12" s="1126"/>
      <c r="BP12" s="1126"/>
      <c r="BQ12" s="1126"/>
      <c r="BR12" s="1126"/>
      <c r="BS12" s="1126"/>
      <c r="BT12" s="1126"/>
      <c r="BU12" s="1126"/>
      <c r="BV12" s="1126"/>
      <c r="BW12" s="1126"/>
      <c r="BX12" s="1126"/>
      <c r="BY12" s="1126"/>
      <c r="BZ12" s="1126"/>
      <c r="CA12" s="1126"/>
      <c r="CB12" s="1126"/>
      <c r="CC12" s="1126"/>
      <c r="CD12" s="1126"/>
      <c r="CE12" s="1126"/>
      <c r="CF12" s="1126"/>
      <c r="CG12" s="1126"/>
      <c r="CH12" s="1126"/>
      <c r="CI12" s="1126"/>
      <c r="CJ12" s="1126"/>
      <c r="CK12" s="1126"/>
      <c r="CL12" s="1126"/>
      <c r="CM12" s="1126"/>
      <c r="CN12" s="1126"/>
      <c r="CO12" s="1126"/>
      <c r="CP12" s="1126"/>
      <c r="CQ12" s="1126"/>
      <c r="CR12" s="1126"/>
      <c r="CS12" s="1126"/>
      <c r="CT12" s="1126"/>
      <c r="CU12" s="1126"/>
      <c r="CV12" s="1126"/>
      <c r="CW12" s="1126"/>
      <c r="CX12" s="1126"/>
      <c r="CY12" s="1126"/>
      <c r="CZ12" s="1126"/>
      <c r="DA12" s="1126"/>
      <c r="DB12" s="1126"/>
      <c r="DC12" s="1126"/>
      <c r="DD12" s="1126"/>
      <c r="DE12" s="1291"/>
      <c r="DF12" s="23"/>
      <c r="DG12" s="23"/>
      <c r="DH12" s="23"/>
      <c r="DI12" s="23"/>
      <c r="DJ12" s="23"/>
      <c r="DK12" s="23"/>
    </row>
    <row r="13" spans="1:115" ht="20.100000000000001" customHeight="1" thickBot="1" x14ac:dyDescent="0.25">
      <c r="A13" s="23"/>
      <c r="B13" s="366"/>
      <c r="C13" s="1253" t="s">
        <v>762</v>
      </c>
      <c r="D13" s="1253"/>
      <c r="E13" s="1253"/>
      <c r="F13" s="1253"/>
      <c r="G13" s="1253"/>
      <c r="H13" s="1253"/>
      <c r="I13" s="1253"/>
      <c r="J13" s="1253"/>
      <c r="K13" s="1253"/>
      <c r="L13" s="1253"/>
      <c r="M13" s="1253"/>
      <c r="N13" s="1253"/>
      <c r="O13" s="1253"/>
      <c r="P13" s="1253"/>
      <c r="Q13" s="1253"/>
      <c r="R13" s="1253"/>
      <c r="S13" s="1253"/>
      <c r="T13" s="1253"/>
      <c r="U13" s="1253"/>
      <c r="V13" s="1253"/>
      <c r="W13" s="1253"/>
      <c r="X13" s="1253"/>
      <c r="Y13" s="1253"/>
      <c r="Z13" s="1253"/>
      <c r="AA13" s="1253"/>
      <c r="AB13" s="1253"/>
      <c r="AC13" s="1253"/>
      <c r="AD13" s="1253"/>
      <c r="AE13" s="1253"/>
      <c r="AF13" s="1253"/>
      <c r="AG13" s="1253"/>
      <c r="AH13" s="1253"/>
      <c r="AI13" s="1253"/>
      <c r="AJ13" s="1253"/>
      <c r="AK13" s="1253"/>
      <c r="AL13" s="1253"/>
      <c r="AM13" s="1253"/>
      <c r="AN13" s="1253"/>
      <c r="AO13" s="1253"/>
      <c r="AP13" s="1253"/>
      <c r="AQ13" s="1253"/>
      <c r="AR13" s="1253"/>
      <c r="AS13" s="1253"/>
      <c r="AT13" s="1253"/>
      <c r="AU13" s="1253"/>
      <c r="AV13" s="1253"/>
      <c r="AW13" s="1253"/>
      <c r="AX13" s="1253"/>
      <c r="AY13" s="1253"/>
      <c r="AZ13" s="1253"/>
      <c r="BA13" s="1253"/>
      <c r="BB13" s="1253"/>
      <c r="BC13" s="1253"/>
      <c r="BD13" s="1253"/>
      <c r="BE13" s="1253"/>
      <c r="BF13" s="1253"/>
      <c r="BG13" s="1253"/>
      <c r="BH13" s="1253"/>
      <c r="BI13" s="1253"/>
      <c r="BJ13" s="1253"/>
      <c r="BK13" s="1253"/>
      <c r="BL13" s="1253"/>
      <c r="BM13" s="1253"/>
      <c r="BN13" s="1253"/>
      <c r="BO13" s="1253"/>
      <c r="BP13" s="1253"/>
      <c r="BQ13" s="1253"/>
      <c r="BR13" s="1253"/>
      <c r="BS13" s="1253"/>
      <c r="BT13" s="1253"/>
      <c r="BU13" s="1253"/>
      <c r="BV13" s="1253"/>
      <c r="BW13" s="1253"/>
      <c r="BX13" s="1253"/>
      <c r="BY13" s="1253"/>
      <c r="BZ13" s="1253"/>
      <c r="CA13" s="1253"/>
      <c r="CB13" s="1253"/>
      <c r="CC13" s="1253"/>
      <c r="CD13" s="1253"/>
      <c r="CE13" s="1253"/>
      <c r="CF13" s="1253"/>
      <c r="CG13" s="1253"/>
      <c r="CH13" s="1253"/>
      <c r="CI13" s="1253"/>
      <c r="CJ13" s="1253"/>
      <c r="CK13" s="1253"/>
      <c r="CL13" s="1253"/>
      <c r="CM13" s="1253"/>
      <c r="CN13" s="1253"/>
      <c r="CO13" s="1253"/>
      <c r="CP13" s="1253"/>
      <c r="CQ13" s="1253"/>
      <c r="CR13" s="1253"/>
      <c r="CS13" s="1253"/>
      <c r="CT13" s="1253"/>
      <c r="CU13" s="1253"/>
      <c r="CV13" s="1253"/>
      <c r="CW13" s="1253"/>
      <c r="CX13" s="1253"/>
      <c r="CY13" s="1253"/>
      <c r="CZ13" s="1253"/>
      <c r="DA13" s="1253"/>
      <c r="DB13" s="1253"/>
      <c r="DC13" s="1253"/>
      <c r="DD13" s="1253"/>
      <c r="DE13" s="1254"/>
      <c r="DF13" s="23"/>
      <c r="DG13" s="23"/>
      <c r="DH13" s="23"/>
      <c r="DI13" s="23"/>
      <c r="DJ13" s="23"/>
      <c r="DK13" s="23"/>
    </row>
    <row r="14" spans="1:115" ht="6.95" customHeight="1" x14ac:dyDescent="0.2">
      <c r="A14" s="23"/>
      <c r="B14" s="329"/>
      <c r="C14" s="1288"/>
      <c r="D14" s="1288"/>
      <c r="E14" s="1288"/>
      <c r="F14" s="1288"/>
      <c r="G14" s="1288"/>
      <c r="H14" s="1288"/>
      <c r="I14" s="1288"/>
      <c r="J14" s="1288"/>
      <c r="K14" s="1288"/>
      <c r="L14" s="1288"/>
      <c r="M14" s="1288"/>
      <c r="N14" s="1288"/>
      <c r="O14" s="1288"/>
      <c r="P14" s="1288"/>
      <c r="Q14" s="1288"/>
      <c r="R14" s="1288"/>
      <c r="S14" s="1288"/>
      <c r="T14" s="1288"/>
      <c r="U14" s="1288"/>
      <c r="V14" s="1288"/>
      <c r="W14" s="1288"/>
      <c r="X14" s="1288"/>
      <c r="Y14" s="1288"/>
      <c r="Z14" s="1288"/>
      <c r="AA14" s="1288"/>
      <c r="AB14" s="1288"/>
      <c r="AC14" s="1288"/>
      <c r="AD14" s="1288"/>
      <c r="AE14" s="1288"/>
      <c r="AF14" s="1288"/>
      <c r="AG14" s="1288"/>
      <c r="AH14" s="1288"/>
      <c r="AI14" s="1288"/>
      <c r="AJ14" s="1288"/>
      <c r="AK14" s="1288"/>
      <c r="AL14" s="1288"/>
      <c r="AM14" s="1288"/>
      <c r="AN14" s="1288"/>
      <c r="AO14" s="1288"/>
      <c r="AP14" s="1288"/>
      <c r="AQ14" s="1288"/>
      <c r="AR14" s="1288"/>
      <c r="AS14" s="1288"/>
      <c r="AT14" s="1288"/>
      <c r="AU14" s="1288"/>
      <c r="AV14" s="1288"/>
      <c r="AW14" s="1288"/>
      <c r="AX14" s="1288"/>
      <c r="AY14" s="1288"/>
      <c r="AZ14" s="1288"/>
      <c r="BA14" s="1288"/>
      <c r="BB14" s="1288"/>
      <c r="BC14" s="1288"/>
      <c r="BD14" s="1288"/>
      <c r="BE14" s="1288"/>
      <c r="BF14" s="1288"/>
      <c r="BG14" s="1288"/>
      <c r="BH14" s="1288"/>
      <c r="BI14" s="1288"/>
      <c r="BJ14" s="1288"/>
      <c r="BK14" s="1288"/>
      <c r="BL14" s="1288"/>
      <c r="BM14" s="1288"/>
      <c r="BN14" s="1288"/>
      <c r="BO14" s="1288"/>
      <c r="BP14" s="1288"/>
      <c r="BQ14" s="1288"/>
      <c r="BR14" s="1288"/>
      <c r="BS14" s="1288"/>
      <c r="BT14" s="1288"/>
      <c r="BU14" s="1288"/>
      <c r="BV14" s="1288"/>
      <c r="BW14" s="1288"/>
      <c r="BX14" s="1288"/>
      <c r="BY14" s="1288"/>
      <c r="BZ14" s="1288"/>
      <c r="CA14" s="1288"/>
      <c r="CB14" s="1288"/>
      <c r="CC14" s="1288"/>
      <c r="CD14" s="1288"/>
      <c r="CE14" s="1288"/>
      <c r="CF14" s="1288"/>
      <c r="CG14" s="1288"/>
      <c r="CH14" s="1288"/>
      <c r="CI14" s="1288"/>
      <c r="CJ14" s="1288"/>
      <c r="CK14" s="1288"/>
      <c r="CL14" s="1288"/>
      <c r="CM14" s="1288"/>
      <c r="CN14" s="1288"/>
      <c r="CO14" s="1288"/>
      <c r="CP14" s="1288"/>
      <c r="CQ14" s="1288"/>
      <c r="CR14" s="1288"/>
      <c r="CS14" s="1288"/>
      <c r="CT14" s="1288"/>
      <c r="CU14" s="1288"/>
      <c r="CV14" s="1288"/>
      <c r="CW14" s="1288"/>
      <c r="CX14" s="1288"/>
      <c r="CY14" s="1288"/>
      <c r="CZ14" s="1288"/>
      <c r="DA14" s="1288"/>
      <c r="DB14" s="1288"/>
      <c r="DC14" s="1288"/>
      <c r="DD14" s="1288"/>
      <c r="DE14" s="330"/>
      <c r="DF14" s="23"/>
      <c r="DG14" s="23"/>
      <c r="DH14" s="23"/>
      <c r="DI14" s="23"/>
      <c r="DJ14" s="23"/>
      <c r="DK14" s="23"/>
    </row>
    <row r="15" spans="1:115" ht="14.1" customHeight="1" x14ac:dyDescent="0.2">
      <c r="A15" s="23"/>
      <c r="B15" s="329"/>
      <c r="C15" s="1279" t="s">
        <v>188</v>
      </c>
      <c r="D15" s="1279"/>
      <c r="E15" s="1280"/>
      <c r="F15" s="1280"/>
      <c r="G15" s="1280"/>
      <c r="H15" s="1246" t="s">
        <v>670</v>
      </c>
      <c r="I15" s="1246"/>
      <c r="J15" s="1246"/>
      <c r="K15" s="1246"/>
      <c r="L15" s="1246"/>
      <c r="M15" s="1246"/>
      <c r="N15" s="1246"/>
      <c r="O15" s="1246"/>
      <c r="P15" s="1246"/>
      <c r="Q15" s="1246"/>
      <c r="R15" s="1246"/>
      <c r="S15" s="1246"/>
      <c r="T15" s="1246"/>
      <c r="U15" s="1246"/>
      <c r="V15" s="1246"/>
      <c r="W15" s="1246"/>
      <c r="X15" s="1246"/>
      <c r="Y15" s="1246"/>
      <c r="Z15" s="1246"/>
      <c r="AA15" s="1246"/>
      <c r="AB15" s="1246"/>
      <c r="AC15" s="1246"/>
      <c r="AD15" s="1246"/>
      <c r="AE15" s="1246"/>
      <c r="AF15" s="1246"/>
      <c r="AG15" s="1246"/>
      <c r="AH15" s="1246"/>
      <c r="AI15" s="1246"/>
      <c r="AJ15" s="1246"/>
      <c r="AK15" s="1246"/>
      <c r="AL15" s="1246"/>
      <c r="AM15" s="1246"/>
      <c r="AN15" s="1246"/>
      <c r="AO15" s="1246"/>
      <c r="AP15" s="1246"/>
      <c r="AQ15" s="1246"/>
      <c r="AR15" s="1246"/>
      <c r="AS15" s="1246"/>
      <c r="AT15" s="1246"/>
      <c r="AU15" s="1246"/>
      <c r="AV15" s="1246"/>
      <c r="AW15" s="1246"/>
      <c r="AX15" s="1246"/>
      <c r="AY15" s="1246"/>
      <c r="AZ15" s="1246"/>
      <c r="BA15" s="1246"/>
      <c r="BB15" s="1246"/>
      <c r="BC15" s="1246"/>
      <c r="BD15" s="1246"/>
      <c r="BE15" s="1246"/>
      <c r="BF15" s="1246"/>
      <c r="BG15" s="1246"/>
      <c r="BH15" s="1246"/>
      <c r="BI15" s="1246"/>
      <c r="BJ15" s="1246"/>
      <c r="BK15" s="1246"/>
      <c r="BL15" s="1246"/>
      <c r="BM15" s="1246"/>
      <c r="BN15" s="1246"/>
      <c r="BO15" s="1246"/>
      <c r="BP15" s="1246"/>
      <c r="BQ15" s="1247" t="s">
        <v>69</v>
      </c>
      <c r="BR15" s="1247"/>
      <c r="BS15" s="1247"/>
      <c r="BT15" s="1247"/>
      <c r="BU15" s="1247"/>
      <c r="BV15" s="1247"/>
      <c r="BW15" s="1282" t="s">
        <v>843</v>
      </c>
      <c r="BX15" s="1282"/>
      <c r="BY15" s="1282"/>
      <c r="BZ15" s="1282"/>
      <c r="CA15" s="1282"/>
      <c r="CB15" s="1282"/>
      <c r="CC15" s="1282"/>
      <c r="CD15" s="1282"/>
      <c r="CE15" s="1282"/>
      <c r="CF15" s="1282"/>
      <c r="CG15" s="1282"/>
      <c r="CH15" s="1282"/>
      <c r="CI15" s="1130"/>
      <c r="CJ15" s="1130"/>
      <c r="CK15" s="1130"/>
      <c r="CL15" s="1130"/>
      <c r="CM15" s="1247" t="s">
        <v>69</v>
      </c>
      <c r="CN15" s="1247"/>
      <c r="CO15" s="1247"/>
      <c r="CP15" s="1247"/>
      <c r="CQ15" s="1247"/>
      <c r="CR15" s="1247"/>
      <c r="CS15" s="1282" t="s">
        <v>843</v>
      </c>
      <c r="CT15" s="1282"/>
      <c r="CU15" s="1282"/>
      <c r="CV15" s="1282"/>
      <c r="CW15" s="1282"/>
      <c r="CX15" s="1282"/>
      <c r="CY15" s="1282"/>
      <c r="CZ15" s="1282"/>
      <c r="DA15" s="1282"/>
      <c r="DB15" s="1282"/>
      <c r="DC15" s="1282"/>
      <c r="DD15" s="1282"/>
      <c r="DE15" s="330"/>
      <c r="DF15" s="23"/>
      <c r="DG15" s="23"/>
      <c r="DH15" s="23"/>
      <c r="DI15" s="23"/>
      <c r="DJ15" s="23"/>
      <c r="DK15" s="23"/>
    </row>
    <row r="16" spans="1:115" ht="14.1" customHeight="1" x14ac:dyDescent="0.2">
      <c r="A16" s="23"/>
      <c r="B16" s="329"/>
      <c r="C16" s="1279" t="s">
        <v>213</v>
      </c>
      <c r="D16" s="1279"/>
      <c r="E16" s="1280"/>
      <c r="F16" s="1280"/>
      <c r="G16" s="1280"/>
      <c r="H16" s="1124" t="s">
        <v>669</v>
      </c>
      <c r="I16" s="1124"/>
      <c r="J16" s="1124"/>
      <c r="K16" s="1124"/>
      <c r="L16" s="1124"/>
      <c r="M16" s="1124"/>
      <c r="N16" s="1124"/>
      <c r="O16" s="1124"/>
      <c r="P16" s="1124"/>
      <c r="Q16" s="1124"/>
      <c r="R16" s="1124"/>
      <c r="S16" s="1124"/>
      <c r="T16" s="1124"/>
      <c r="U16" s="1124"/>
      <c r="V16" s="1124"/>
      <c r="W16" s="1124"/>
      <c r="X16" s="1124"/>
      <c r="Y16" s="1124"/>
      <c r="Z16" s="1124"/>
      <c r="AA16" s="1124"/>
      <c r="AB16" s="1124"/>
      <c r="AC16" s="1124"/>
      <c r="AD16" s="1124"/>
      <c r="AE16" s="1124"/>
      <c r="AF16" s="1124"/>
      <c r="AG16" s="1124"/>
      <c r="AH16" s="1124"/>
      <c r="AI16" s="1124"/>
      <c r="AJ16" s="1124"/>
      <c r="AK16" s="1124"/>
      <c r="AL16" s="1124"/>
      <c r="AM16" s="1124"/>
      <c r="AN16" s="1124"/>
      <c r="AO16" s="1124"/>
      <c r="AP16" s="1124"/>
      <c r="AQ16" s="1124"/>
      <c r="AR16" s="1124"/>
      <c r="AS16" s="1124"/>
      <c r="AT16" s="1124"/>
      <c r="AU16" s="1124"/>
      <c r="AV16" s="1124"/>
      <c r="AW16" s="1124"/>
      <c r="AX16" s="1124"/>
      <c r="AY16" s="1124"/>
      <c r="AZ16" s="1124"/>
      <c r="BA16" s="1124"/>
      <c r="BB16" s="1124"/>
      <c r="BC16" s="1124"/>
      <c r="BD16" s="1124"/>
      <c r="BE16" s="1124"/>
      <c r="BF16" s="1124"/>
      <c r="BG16" s="1124"/>
      <c r="BH16" s="1124"/>
      <c r="BI16" s="1124"/>
      <c r="BJ16" s="1124"/>
      <c r="BK16" s="1124"/>
      <c r="BL16" s="1124"/>
      <c r="BM16" s="1124"/>
      <c r="BN16" s="1124"/>
      <c r="BO16" s="1124"/>
      <c r="BP16" s="1124"/>
      <c r="BQ16" s="1134" t="s">
        <v>601</v>
      </c>
      <c r="BR16" s="1134"/>
      <c r="BS16" s="1134"/>
      <c r="BT16" s="1134"/>
      <c r="BU16" s="1134"/>
      <c r="BV16" s="1129">
        <v>0</v>
      </c>
      <c r="BW16" s="1129"/>
      <c r="BX16" s="1129"/>
      <c r="BY16" s="1129"/>
      <c r="BZ16" s="1129"/>
      <c r="CA16" s="1129"/>
      <c r="CB16" s="1129"/>
      <c r="CC16" s="1129"/>
      <c r="CD16" s="1129"/>
      <c r="CE16" s="1129"/>
      <c r="CF16" s="1129"/>
      <c r="CG16" s="1129"/>
      <c r="CH16" s="1129"/>
      <c r="CI16" s="1130"/>
      <c r="CJ16" s="1130"/>
      <c r="CK16" s="1130"/>
      <c r="CL16" s="1130"/>
      <c r="CM16" s="1134" t="s">
        <v>601</v>
      </c>
      <c r="CN16" s="1134"/>
      <c r="CO16" s="1134"/>
      <c r="CP16" s="1134"/>
      <c r="CQ16" s="1134"/>
      <c r="CR16" s="1129">
        <v>0</v>
      </c>
      <c r="CS16" s="1129"/>
      <c r="CT16" s="1129"/>
      <c r="CU16" s="1129"/>
      <c r="CV16" s="1129"/>
      <c r="CW16" s="1129"/>
      <c r="CX16" s="1129"/>
      <c r="CY16" s="1129"/>
      <c r="CZ16" s="1129"/>
      <c r="DA16" s="1129"/>
      <c r="DB16" s="1129"/>
      <c r="DC16" s="1129"/>
      <c r="DD16" s="1129"/>
      <c r="DE16" s="330"/>
      <c r="DF16" s="23"/>
      <c r="DG16" s="23"/>
      <c r="DH16" s="23"/>
      <c r="DI16" s="23"/>
      <c r="DJ16" s="23"/>
      <c r="DK16" s="23"/>
    </row>
    <row r="17" spans="1:115" ht="9.9499999999999993" customHeight="1" x14ac:dyDescent="0.2">
      <c r="A17" s="23"/>
      <c r="B17" s="329"/>
      <c r="C17" s="1241"/>
      <c r="D17" s="1241"/>
      <c r="E17" s="1242"/>
      <c r="F17" s="1242"/>
      <c r="G17" s="1242"/>
      <c r="H17" s="1124"/>
      <c r="I17" s="1124"/>
      <c r="J17" s="1124"/>
      <c r="K17" s="1124"/>
      <c r="L17" s="1124"/>
      <c r="M17" s="1124"/>
      <c r="N17" s="1124"/>
      <c r="O17" s="1124"/>
      <c r="P17" s="1124"/>
      <c r="Q17" s="1124"/>
      <c r="R17" s="1124"/>
      <c r="S17" s="1124"/>
      <c r="T17" s="1124"/>
      <c r="U17" s="1124"/>
      <c r="V17" s="1124"/>
      <c r="W17" s="1124"/>
      <c r="X17" s="1124"/>
      <c r="Y17" s="1124"/>
      <c r="Z17" s="1124"/>
      <c r="AA17" s="1124"/>
      <c r="AB17" s="1124"/>
      <c r="AC17" s="1124"/>
      <c r="AD17" s="1124"/>
      <c r="AE17" s="1124"/>
      <c r="AF17" s="1124"/>
      <c r="AG17" s="1124"/>
      <c r="AH17" s="1124"/>
      <c r="AI17" s="1124"/>
      <c r="AJ17" s="1124"/>
      <c r="AK17" s="1124"/>
      <c r="AL17" s="1124"/>
      <c r="AM17" s="1124"/>
      <c r="AN17" s="1124"/>
      <c r="AO17" s="1124"/>
      <c r="AP17" s="1124"/>
      <c r="AQ17" s="1124"/>
      <c r="AR17" s="1124"/>
      <c r="AS17" s="1124"/>
      <c r="AT17" s="1124"/>
      <c r="AU17" s="1124"/>
      <c r="AV17" s="1124"/>
      <c r="AW17" s="1124"/>
      <c r="AX17" s="1124"/>
      <c r="AY17" s="1124"/>
      <c r="AZ17" s="1124"/>
      <c r="BA17" s="1124"/>
      <c r="BB17" s="1124"/>
      <c r="BC17" s="1124"/>
      <c r="BD17" s="1124"/>
      <c r="BE17" s="1124"/>
      <c r="BF17" s="1124"/>
      <c r="BG17" s="1124"/>
      <c r="BH17" s="1124"/>
      <c r="BI17" s="1124"/>
      <c r="BJ17" s="1124"/>
      <c r="BK17" s="1124"/>
      <c r="BL17" s="1124"/>
      <c r="BM17" s="1124"/>
      <c r="BN17" s="1124"/>
      <c r="BO17" s="1124"/>
      <c r="BP17" s="1124"/>
      <c r="BQ17" s="1245"/>
      <c r="BR17" s="1245"/>
      <c r="BS17" s="1245"/>
      <c r="BT17" s="1245"/>
      <c r="BU17" s="1245"/>
      <c r="BV17" s="1285"/>
      <c r="BW17" s="1285"/>
      <c r="BX17" s="1285"/>
      <c r="BY17" s="1285"/>
      <c r="BZ17" s="1285"/>
      <c r="CA17" s="1285"/>
      <c r="CB17" s="1285"/>
      <c r="CC17" s="1285"/>
      <c r="CD17" s="1285"/>
      <c r="CE17" s="1285"/>
      <c r="CF17" s="1285"/>
      <c r="CG17" s="1285"/>
      <c r="CH17" s="1285"/>
      <c r="CI17" s="1130"/>
      <c r="CJ17" s="1130"/>
      <c r="CK17" s="1130"/>
      <c r="CL17" s="1130"/>
      <c r="CM17" s="1255"/>
      <c r="CN17" s="1255"/>
      <c r="CO17" s="1255"/>
      <c r="CP17" s="1255"/>
      <c r="CQ17" s="1255"/>
      <c r="CR17" s="1285"/>
      <c r="CS17" s="1285"/>
      <c r="CT17" s="1285"/>
      <c r="CU17" s="1285"/>
      <c r="CV17" s="1285"/>
      <c r="CW17" s="1285"/>
      <c r="CX17" s="1285"/>
      <c r="CY17" s="1285"/>
      <c r="CZ17" s="1285"/>
      <c r="DA17" s="1285"/>
      <c r="DB17" s="1285"/>
      <c r="DC17" s="1285"/>
      <c r="DD17" s="1285"/>
      <c r="DE17" s="330"/>
      <c r="DF17" s="23"/>
      <c r="DG17" s="23"/>
      <c r="DH17" s="23"/>
      <c r="DI17" s="23"/>
      <c r="DJ17" s="23"/>
      <c r="DK17" s="23"/>
    </row>
    <row r="18" spans="1:115" ht="14.1" customHeight="1" x14ac:dyDescent="0.2">
      <c r="A18" s="23"/>
      <c r="B18" s="329"/>
      <c r="C18" s="1279" t="s">
        <v>671</v>
      </c>
      <c r="D18" s="1279"/>
      <c r="E18" s="1280"/>
      <c r="F18" s="1280"/>
      <c r="G18" s="1280"/>
      <c r="H18" s="1246" t="s">
        <v>672</v>
      </c>
      <c r="I18" s="1246"/>
      <c r="J18" s="1246"/>
      <c r="K18" s="1246"/>
      <c r="L18" s="1246"/>
      <c r="M18" s="1246"/>
      <c r="N18" s="1246"/>
      <c r="O18" s="1246"/>
      <c r="P18" s="1246"/>
      <c r="Q18" s="1246"/>
      <c r="R18" s="1246"/>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1246"/>
      <c r="AS18" s="1246"/>
      <c r="AT18" s="1246"/>
      <c r="AU18" s="1246"/>
      <c r="AV18" s="1246"/>
      <c r="AW18" s="1246"/>
      <c r="AX18" s="1246"/>
      <c r="AY18" s="1246"/>
      <c r="AZ18" s="1246"/>
      <c r="BA18" s="1246"/>
      <c r="BB18" s="1246"/>
      <c r="BC18" s="1246"/>
      <c r="BD18" s="1246"/>
      <c r="BE18" s="1246"/>
      <c r="BF18" s="1246"/>
      <c r="BG18" s="1246"/>
      <c r="BH18" s="1246"/>
      <c r="BI18" s="1246"/>
      <c r="BJ18" s="1246"/>
      <c r="BK18" s="1246"/>
      <c r="BL18" s="1246"/>
      <c r="BM18" s="1246"/>
      <c r="BN18" s="1246"/>
      <c r="BO18" s="1246"/>
      <c r="BP18" s="1246"/>
      <c r="BQ18" s="1245"/>
      <c r="BR18" s="1245"/>
      <c r="BS18" s="1245"/>
      <c r="BT18" s="1245"/>
      <c r="BU18" s="1245"/>
      <c r="BV18" s="1130"/>
      <c r="BW18" s="1130"/>
      <c r="BX18" s="1130"/>
      <c r="BY18" s="1130"/>
      <c r="BZ18" s="1130"/>
      <c r="CA18" s="1130"/>
      <c r="CB18" s="1130"/>
      <c r="CC18" s="1130"/>
      <c r="CD18" s="1130"/>
      <c r="CE18" s="1130"/>
      <c r="CF18" s="1130"/>
      <c r="CG18" s="1130"/>
      <c r="CH18" s="1130"/>
      <c r="CI18" s="1130"/>
      <c r="CJ18" s="1130"/>
      <c r="CK18" s="1130"/>
      <c r="CL18" s="1130"/>
      <c r="CM18" s="1255"/>
      <c r="CN18" s="1255"/>
      <c r="CO18" s="1255"/>
      <c r="CP18" s="1255"/>
      <c r="CQ18" s="1255"/>
      <c r="CR18" s="1130"/>
      <c r="CS18" s="1130"/>
      <c r="CT18" s="1130"/>
      <c r="CU18" s="1130"/>
      <c r="CV18" s="1130"/>
      <c r="CW18" s="1130"/>
      <c r="CX18" s="1130"/>
      <c r="CY18" s="1130"/>
      <c r="CZ18" s="1130"/>
      <c r="DA18" s="1130"/>
      <c r="DB18" s="1130"/>
      <c r="DC18" s="1130"/>
      <c r="DD18" s="1130"/>
      <c r="DE18" s="330"/>
      <c r="DF18" s="23"/>
      <c r="DG18" s="23"/>
      <c r="DH18" s="23"/>
      <c r="DI18" s="23"/>
      <c r="DJ18" s="23"/>
      <c r="DK18" s="23"/>
    </row>
    <row r="19" spans="1:115" ht="14.1" customHeight="1" x14ac:dyDescent="0.2">
      <c r="A19" s="23"/>
      <c r="B19" s="329"/>
      <c r="C19" s="1279" t="s">
        <v>214</v>
      </c>
      <c r="D19" s="1279"/>
      <c r="E19" s="1280"/>
      <c r="F19" s="1280"/>
      <c r="G19" s="1280"/>
      <c r="H19" s="1124" t="s">
        <v>673</v>
      </c>
      <c r="I19" s="1124"/>
      <c r="J19" s="1124"/>
      <c r="K19" s="1124"/>
      <c r="L19" s="1124"/>
      <c r="M19" s="1124"/>
      <c r="N19" s="1124"/>
      <c r="O19" s="1124"/>
      <c r="P19" s="1124"/>
      <c r="Q19" s="1124"/>
      <c r="R19" s="1124"/>
      <c r="S19" s="1124"/>
      <c r="T19" s="1124"/>
      <c r="U19" s="1124"/>
      <c r="V19" s="1124"/>
      <c r="W19" s="1124"/>
      <c r="X19" s="1124"/>
      <c r="Y19" s="1124"/>
      <c r="Z19" s="1124"/>
      <c r="AA19" s="1124"/>
      <c r="AB19" s="1124"/>
      <c r="AC19" s="1124"/>
      <c r="AD19" s="1124"/>
      <c r="AE19" s="1124"/>
      <c r="AF19" s="1124"/>
      <c r="AG19" s="1124"/>
      <c r="AH19" s="1124"/>
      <c r="AI19" s="1124"/>
      <c r="AJ19" s="1124"/>
      <c r="AK19" s="1124"/>
      <c r="AL19" s="1124"/>
      <c r="AM19" s="1124"/>
      <c r="AN19" s="1124"/>
      <c r="AO19" s="1124"/>
      <c r="AP19" s="1124"/>
      <c r="AQ19" s="1124"/>
      <c r="AR19" s="1124"/>
      <c r="AS19" s="1124"/>
      <c r="AT19" s="1124"/>
      <c r="AU19" s="1124"/>
      <c r="AV19" s="1124"/>
      <c r="AW19" s="1124"/>
      <c r="AX19" s="1124"/>
      <c r="AY19" s="1124"/>
      <c r="AZ19" s="1124"/>
      <c r="BA19" s="1124"/>
      <c r="BB19" s="1124"/>
      <c r="BC19" s="1124"/>
      <c r="BD19" s="1124"/>
      <c r="BE19" s="1124"/>
      <c r="BF19" s="1124"/>
      <c r="BG19" s="1124"/>
      <c r="BH19" s="1124"/>
      <c r="BI19" s="1124"/>
      <c r="BJ19" s="1124"/>
      <c r="BK19" s="1124"/>
      <c r="BL19" s="1124"/>
      <c r="BM19" s="1124"/>
      <c r="BN19" s="1124"/>
      <c r="BO19" s="1124"/>
      <c r="BP19" s="1124"/>
      <c r="BQ19" s="1134" t="s">
        <v>601</v>
      </c>
      <c r="BR19" s="1134"/>
      <c r="BS19" s="1134"/>
      <c r="BT19" s="1134"/>
      <c r="BU19" s="1134"/>
      <c r="BV19" s="1129">
        <v>0</v>
      </c>
      <c r="BW19" s="1129"/>
      <c r="BX19" s="1129"/>
      <c r="BY19" s="1129"/>
      <c r="BZ19" s="1129"/>
      <c r="CA19" s="1129"/>
      <c r="CB19" s="1129"/>
      <c r="CC19" s="1129"/>
      <c r="CD19" s="1129"/>
      <c r="CE19" s="1129"/>
      <c r="CF19" s="1129"/>
      <c r="CG19" s="1129"/>
      <c r="CH19" s="1129"/>
      <c r="CI19" s="1130"/>
      <c r="CJ19" s="1130"/>
      <c r="CK19" s="1130"/>
      <c r="CL19" s="1130"/>
      <c r="CM19" s="1134" t="s">
        <v>601</v>
      </c>
      <c r="CN19" s="1134"/>
      <c r="CO19" s="1134"/>
      <c r="CP19" s="1134"/>
      <c r="CQ19" s="1134"/>
      <c r="CR19" s="1129">
        <v>0</v>
      </c>
      <c r="CS19" s="1129"/>
      <c r="CT19" s="1129"/>
      <c r="CU19" s="1129"/>
      <c r="CV19" s="1129"/>
      <c r="CW19" s="1129"/>
      <c r="CX19" s="1129"/>
      <c r="CY19" s="1129"/>
      <c r="CZ19" s="1129"/>
      <c r="DA19" s="1129"/>
      <c r="DB19" s="1129"/>
      <c r="DC19" s="1129"/>
      <c r="DD19" s="1129"/>
      <c r="DE19" s="330"/>
      <c r="DF19" s="23"/>
      <c r="DG19" s="23"/>
      <c r="DH19" s="23"/>
      <c r="DI19" s="23"/>
      <c r="DJ19" s="23"/>
      <c r="DK19" s="23"/>
    </row>
    <row r="20" spans="1:115" ht="14.1" customHeight="1" x14ac:dyDescent="0.2">
      <c r="A20" s="23"/>
      <c r="B20" s="329"/>
      <c r="C20" s="1279" t="s">
        <v>215</v>
      </c>
      <c r="D20" s="1279"/>
      <c r="E20" s="1280"/>
      <c r="F20" s="1280"/>
      <c r="G20" s="1280"/>
      <c r="H20" s="1124" t="s">
        <v>675</v>
      </c>
      <c r="I20" s="1124"/>
      <c r="J20" s="1124"/>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34" t="s">
        <v>601</v>
      </c>
      <c r="BR20" s="1134"/>
      <c r="BS20" s="1134"/>
      <c r="BT20" s="1134"/>
      <c r="BU20" s="1134"/>
      <c r="BV20" s="1129">
        <v>0</v>
      </c>
      <c r="BW20" s="1129"/>
      <c r="BX20" s="1129"/>
      <c r="BY20" s="1129"/>
      <c r="BZ20" s="1129"/>
      <c r="CA20" s="1129"/>
      <c r="CB20" s="1129"/>
      <c r="CC20" s="1129"/>
      <c r="CD20" s="1129"/>
      <c r="CE20" s="1129"/>
      <c r="CF20" s="1129"/>
      <c r="CG20" s="1129"/>
      <c r="CH20" s="1129"/>
      <c r="CI20" s="1130"/>
      <c r="CJ20" s="1130"/>
      <c r="CK20" s="1130"/>
      <c r="CL20" s="1130"/>
      <c r="CM20" s="1134" t="s">
        <v>601</v>
      </c>
      <c r="CN20" s="1134"/>
      <c r="CO20" s="1134"/>
      <c r="CP20" s="1134"/>
      <c r="CQ20" s="1134"/>
      <c r="CR20" s="1129">
        <v>0</v>
      </c>
      <c r="CS20" s="1129"/>
      <c r="CT20" s="1129"/>
      <c r="CU20" s="1129"/>
      <c r="CV20" s="1129"/>
      <c r="CW20" s="1129"/>
      <c r="CX20" s="1129"/>
      <c r="CY20" s="1129"/>
      <c r="CZ20" s="1129"/>
      <c r="DA20" s="1129"/>
      <c r="DB20" s="1129"/>
      <c r="DC20" s="1129"/>
      <c r="DD20" s="1129"/>
      <c r="DE20" s="330"/>
      <c r="DF20" s="23"/>
      <c r="DG20" s="23"/>
      <c r="DH20" s="23"/>
      <c r="DI20" s="23"/>
      <c r="DJ20" s="23"/>
      <c r="DK20" s="23"/>
    </row>
    <row r="21" spans="1:115" ht="14.1" customHeight="1" x14ac:dyDescent="0.2">
      <c r="A21" s="23"/>
      <c r="B21" s="329"/>
      <c r="C21" s="1279" t="s">
        <v>216</v>
      </c>
      <c r="D21" s="1279"/>
      <c r="E21" s="1280"/>
      <c r="F21" s="1280"/>
      <c r="G21" s="1280"/>
      <c r="H21" s="1124" t="s">
        <v>674</v>
      </c>
      <c r="I21" s="1124"/>
      <c r="J21" s="1124"/>
      <c r="K21" s="1124"/>
      <c r="L21" s="1124"/>
      <c r="M21" s="1124"/>
      <c r="N21" s="1124"/>
      <c r="O21" s="1124"/>
      <c r="P21" s="1124"/>
      <c r="Q21" s="1124"/>
      <c r="R21" s="1124"/>
      <c r="S21" s="1124"/>
      <c r="T21" s="1124"/>
      <c r="U21" s="1124"/>
      <c r="V21" s="1124"/>
      <c r="W21" s="1124"/>
      <c r="X21" s="1124"/>
      <c r="Y21" s="1124"/>
      <c r="Z21" s="1124"/>
      <c r="AA21" s="1124"/>
      <c r="AB21" s="1124"/>
      <c r="AC21" s="1124"/>
      <c r="AD21" s="1124"/>
      <c r="AE21" s="1124"/>
      <c r="AF21" s="1124"/>
      <c r="AG21" s="1124"/>
      <c r="AH21" s="1124"/>
      <c r="AI21" s="1124"/>
      <c r="AJ21" s="1124"/>
      <c r="AK21" s="1124"/>
      <c r="AL21" s="1124"/>
      <c r="AM21" s="1124"/>
      <c r="AN21" s="1124"/>
      <c r="AO21" s="1124"/>
      <c r="AP21" s="1124"/>
      <c r="AQ21" s="1124"/>
      <c r="AR21" s="1124"/>
      <c r="AS21" s="1124"/>
      <c r="AT21" s="1124"/>
      <c r="AU21" s="1124"/>
      <c r="AV21" s="1124"/>
      <c r="AW21" s="1124"/>
      <c r="AX21" s="1124"/>
      <c r="AY21" s="1124"/>
      <c r="AZ21" s="1124"/>
      <c r="BA21" s="1124"/>
      <c r="BB21" s="1124"/>
      <c r="BC21" s="1124"/>
      <c r="BD21" s="1124"/>
      <c r="BE21" s="1124"/>
      <c r="BF21" s="1124"/>
      <c r="BG21" s="1124"/>
      <c r="BH21" s="1124"/>
      <c r="BI21" s="1124"/>
      <c r="BJ21" s="1124"/>
      <c r="BK21" s="1124"/>
      <c r="BL21" s="1124"/>
      <c r="BM21" s="1124"/>
      <c r="BN21" s="1124"/>
      <c r="BO21" s="1124"/>
      <c r="BP21" s="1124"/>
      <c r="BQ21" s="1134" t="s">
        <v>601</v>
      </c>
      <c r="BR21" s="1134"/>
      <c r="BS21" s="1134"/>
      <c r="BT21" s="1134"/>
      <c r="BU21" s="1134"/>
      <c r="BV21" s="1129">
        <v>0</v>
      </c>
      <c r="BW21" s="1129"/>
      <c r="BX21" s="1129"/>
      <c r="BY21" s="1129"/>
      <c r="BZ21" s="1129"/>
      <c r="CA21" s="1129"/>
      <c r="CB21" s="1129"/>
      <c r="CC21" s="1129"/>
      <c r="CD21" s="1129"/>
      <c r="CE21" s="1129"/>
      <c r="CF21" s="1129"/>
      <c r="CG21" s="1129"/>
      <c r="CH21" s="1129"/>
      <c r="CI21" s="1130"/>
      <c r="CJ21" s="1130"/>
      <c r="CK21" s="1130"/>
      <c r="CL21" s="1130"/>
      <c r="CM21" s="1134" t="s">
        <v>601</v>
      </c>
      <c r="CN21" s="1134"/>
      <c r="CO21" s="1134"/>
      <c r="CP21" s="1134"/>
      <c r="CQ21" s="1134"/>
      <c r="CR21" s="1129">
        <v>0</v>
      </c>
      <c r="CS21" s="1129"/>
      <c r="CT21" s="1129"/>
      <c r="CU21" s="1129"/>
      <c r="CV21" s="1129"/>
      <c r="CW21" s="1129"/>
      <c r="CX21" s="1129"/>
      <c r="CY21" s="1129"/>
      <c r="CZ21" s="1129"/>
      <c r="DA21" s="1129"/>
      <c r="DB21" s="1129"/>
      <c r="DC21" s="1129"/>
      <c r="DD21" s="1129"/>
      <c r="DE21" s="330"/>
      <c r="DF21" s="23"/>
      <c r="DG21" s="23"/>
      <c r="DH21" s="23"/>
      <c r="DI21" s="23"/>
      <c r="DJ21" s="23"/>
      <c r="DK21" s="23"/>
    </row>
    <row r="22" spans="1:115" ht="14.1" customHeight="1" x14ac:dyDescent="0.2">
      <c r="A22" s="23"/>
      <c r="B22" s="329"/>
      <c r="C22" s="1279" t="s">
        <v>217</v>
      </c>
      <c r="D22" s="1279"/>
      <c r="E22" s="1280"/>
      <c r="F22" s="1280"/>
      <c r="G22" s="1280"/>
      <c r="H22" s="1124" t="s">
        <v>676</v>
      </c>
      <c r="I22" s="1124"/>
      <c r="J22" s="1124"/>
      <c r="K22" s="1124"/>
      <c r="L22" s="1124"/>
      <c r="M22" s="1124"/>
      <c r="N22" s="1124"/>
      <c r="O22" s="1124"/>
      <c r="P22" s="1124"/>
      <c r="Q22" s="1124"/>
      <c r="R22" s="1124"/>
      <c r="S22" s="1124"/>
      <c r="T22" s="1124"/>
      <c r="U22" s="1124"/>
      <c r="V22" s="1124"/>
      <c r="W22" s="1124"/>
      <c r="X22" s="1124"/>
      <c r="Y22" s="1124"/>
      <c r="Z22" s="1124"/>
      <c r="AA22" s="1124"/>
      <c r="AB22" s="1124"/>
      <c r="AC22" s="1124"/>
      <c r="AD22" s="1124"/>
      <c r="AE22" s="1124"/>
      <c r="AF22" s="1124"/>
      <c r="AG22" s="1124"/>
      <c r="AH22" s="1124"/>
      <c r="AI22" s="1124"/>
      <c r="AJ22" s="1124"/>
      <c r="AK22" s="1124"/>
      <c r="AL22" s="1124"/>
      <c r="AM22" s="1124"/>
      <c r="AN22" s="1124"/>
      <c r="AO22" s="1124"/>
      <c r="AP22" s="1124"/>
      <c r="AQ22" s="1124"/>
      <c r="AR22" s="1124"/>
      <c r="AS22" s="1124"/>
      <c r="AT22" s="1124"/>
      <c r="AU22" s="1124"/>
      <c r="AV22" s="1124"/>
      <c r="AW22" s="1124"/>
      <c r="AX22" s="1124"/>
      <c r="AY22" s="1124"/>
      <c r="AZ22" s="1124"/>
      <c r="BA22" s="1124"/>
      <c r="BB22" s="1124"/>
      <c r="BC22" s="1124"/>
      <c r="BD22" s="1124"/>
      <c r="BE22" s="1124"/>
      <c r="BF22" s="1124"/>
      <c r="BG22" s="1124"/>
      <c r="BH22" s="1124"/>
      <c r="BI22" s="1124"/>
      <c r="BJ22" s="1124"/>
      <c r="BK22" s="1124"/>
      <c r="BL22" s="1124"/>
      <c r="BM22" s="1124"/>
      <c r="BN22" s="1124"/>
      <c r="BO22" s="1124"/>
      <c r="BP22" s="1124"/>
      <c r="BQ22" s="1134" t="s">
        <v>601</v>
      </c>
      <c r="BR22" s="1134"/>
      <c r="BS22" s="1134"/>
      <c r="BT22" s="1134"/>
      <c r="BU22" s="1134"/>
      <c r="BV22" s="1129">
        <v>0</v>
      </c>
      <c r="BW22" s="1129"/>
      <c r="BX22" s="1129"/>
      <c r="BY22" s="1129"/>
      <c r="BZ22" s="1129"/>
      <c r="CA22" s="1129"/>
      <c r="CB22" s="1129"/>
      <c r="CC22" s="1129"/>
      <c r="CD22" s="1129"/>
      <c r="CE22" s="1129"/>
      <c r="CF22" s="1129"/>
      <c r="CG22" s="1129"/>
      <c r="CH22" s="1129"/>
      <c r="CI22" s="1130"/>
      <c r="CJ22" s="1130"/>
      <c r="CK22" s="1130"/>
      <c r="CL22" s="1130"/>
      <c r="CM22" s="1134" t="s">
        <v>601</v>
      </c>
      <c r="CN22" s="1134"/>
      <c r="CO22" s="1134"/>
      <c r="CP22" s="1134"/>
      <c r="CQ22" s="1134"/>
      <c r="CR22" s="1129">
        <v>0</v>
      </c>
      <c r="CS22" s="1129"/>
      <c r="CT22" s="1129"/>
      <c r="CU22" s="1129"/>
      <c r="CV22" s="1129"/>
      <c r="CW22" s="1129"/>
      <c r="CX22" s="1129"/>
      <c r="CY22" s="1129"/>
      <c r="CZ22" s="1129"/>
      <c r="DA22" s="1129"/>
      <c r="DB22" s="1129"/>
      <c r="DC22" s="1129"/>
      <c r="DD22" s="1129"/>
      <c r="DE22" s="330"/>
      <c r="DF22" s="23"/>
      <c r="DG22" s="23"/>
      <c r="DH22" s="23"/>
      <c r="DI22" s="23"/>
      <c r="DJ22" s="23"/>
      <c r="DK22" s="23"/>
    </row>
    <row r="23" spans="1:115" ht="14.1" customHeight="1" x14ac:dyDescent="0.2">
      <c r="A23" s="23"/>
      <c r="B23" s="329"/>
      <c r="C23" s="1279" t="s">
        <v>218</v>
      </c>
      <c r="D23" s="1279"/>
      <c r="E23" s="1280"/>
      <c r="F23" s="1280"/>
      <c r="G23" s="1280"/>
      <c r="H23" s="1124" t="s">
        <v>677</v>
      </c>
      <c r="I23" s="1124"/>
      <c r="J23" s="1124"/>
      <c r="K23" s="1124"/>
      <c r="L23" s="1124"/>
      <c r="M23" s="1124"/>
      <c r="N23" s="1124"/>
      <c r="O23" s="1124"/>
      <c r="P23" s="1124"/>
      <c r="Q23" s="1124"/>
      <c r="R23" s="1124"/>
      <c r="S23" s="1124"/>
      <c r="T23" s="1124"/>
      <c r="U23" s="1124"/>
      <c r="V23" s="1124"/>
      <c r="W23" s="1124"/>
      <c r="X23" s="1124"/>
      <c r="Y23" s="1124"/>
      <c r="Z23" s="1124"/>
      <c r="AA23" s="1124"/>
      <c r="AB23" s="1124"/>
      <c r="AC23" s="1124"/>
      <c r="AD23" s="1124"/>
      <c r="AE23" s="1124"/>
      <c r="AF23" s="1124"/>
      <c r="AG23" s="1124"/>
      <c r="AH23" s="1124"/>
      <c r="AI23" s="1124"/>
      <c r="AJ23" s="1124"/>
      <c r="AK23" s="1124"/>
      <c r="AL23" s="1124"/>
      <c r="AM23" s="1124"/>
      <c r="AN23" s="1124"/>
      <c r="AO23" s="1124"/>
      <c r="AP23" s="1124"/>
      <c r="AQ23" s="1124"/>
      <c r="AR23" s="1124"/>
      <c r="AS23" s="1124"/>
      <c r="AT23" s="1124"/>
      <c r="AU23" s="1124"/>
      <c r="AV23" s="1124"/>
      <c r="AW23" s="1124"/>
      <c r="AX23" s="1124"/>
      <c r="AY23" s="1124"/>
      <c r="AZ23" s="1124"/>
      <c r="BA23" s="1124"/>
      <c r="BB23" s="1124"/>
      <c r="BC23" s="1124"/>
      <c r="BD23" s="1124"/>
      <c r="BE23" s="1124"/>
      <c r="BF23" s="1124"/>
      <c r="BG23" s="1124"/>
      <c r="BH23" s="1124"/>
      <c r="BI23" s="1124"/>
      <c r="BJ23" s="1124"/>
      <c r="BK23" s="1124"/>
      <c r="BL23" s="1124"/>
      <c r="BM23" s="1124"/>
      <c r="BN23" s="1124"/>
      <c r="BO23" s="1124"/>
      <c r="BP23" s="1124"/>
      <c r="BQ23" s="1134" t="s">
        <v>601</v>
      </c>
      <c r="BR23" s="1134"/>
      <c r="BS23" s="1134"/>
      <c r="BT23" s="1134"/>
      <c r="BU23" s="1134"/>
      <c r="BV23" s="1129">
        <v>0</v>
      </c>
      <c r="BW23" s="1129"/>
      <c r="BX23" s="1129"/>
      <c r="BY23" s="1129"/>
      <c r="BZ23" s="1129"/>
      <c r="CA23" s="1129"/>
      <c r="CB23" s="1129"/>
      <c r="CC23" s="1129"/>
      <c r="CD23" s="1129"/>
      <c r="CE23" s="1129"/>
      <c r="CF23" s="1129"/>
      <c r="CG23" s="1129"/>
      <c r="CH23" s="1129"/>
      <c r="CI23" s="1130"/>
      <c r="CJ23" s="1130"/>
      <c r="CK23" s="1130"/>
      <c r="CL23" s="1130"/>
      <c r="CM23" s="1134" t="s">
        <v>601</v>
      </c>
      <c r="CN23" s="1134"/>
      <c r="CO23" s="1134"/>
      <c r="CP23" s="1134"/>
      <c r="CQ23" s="1134"/>
      <c r="CR23" s="1129">
        <v>0</v>
      </c>
      <c r="CS23" s="1129"/>
      <c r="CT23" s="1129"/>
      <c r="CU23" s="1129"/>
      <c r="CV23" s="1129"/>
      <c r="CW23" s="1129"/>
      <c r="CX23" s="1129"/>
      <c r="CY23" s="1129"/>
      <c r="CZ23" s="1129"/>
      <c r="DA23" s="1129"/>
      <c r="DB23" s="1129"/>
      <c r="DC23" s="1129"/>
      <c r="DD23" s="1129"/>
      <c r="DE23" s="330"/>
      <c r="DF23" s="23"/>
      <c r="DG23" s="23"/>
      <c r="DH23" s="23"/>
      <c r="DI23" s="23"/>
      <c r="DJ23" s="23"/>
      <c r="DK23" s="23"/>
    </row>
    <row r="24" spans="1:115" ht="14.1" customHeight="1" x14ac:dyDescent="0.2">
      <c r="A24" s="23"/>
      <c r="B24" s="329"/>
      <c r="C24" s="1279" t="s">
        <v>219</v>
      </c>
      <c r="D24" s="1279"/>
      <c r="E24" s="1280"/>
      <c r="F24" s="1280"/>
      <c r="G24" s="1280"/>
      <c r="H24" s="1124" t="s">
        <v>678</v>
      </c>
      <c r="I24" s="1124"/>
      <c r="J24" s="1124"/>
      <c r="K24" s="1124"/>
      <c r="L24" s="1124"/>
      <c r="M24" s="1124"/>
      <c r="N24" s="1124"/>
      <c r="O24" s="1124"/>
      <c r="P24" s="1124"/>
      <c r="Q24" s="1124"/>
      <c r="R24" s="1124"/>
      <c r="S24" s="1124"/>
      <c r="T24" s="1124"/>
      <c r="U24" s="1124"/>
      <c r="V24" s="1124"/>
      <c r="W24" s="1124"/>
      <c r="X24" s="1124"/>
      <c r="Y24" s="1124"/>
      <c r="Z24" s="1124"/>
      <c r="AA24" s="1124"/>
      <c r="AB24" s="1124"/>
      <c r="AC24" s="1124"/>
      <c r="AD24" s="1124"/>
      <c r="AE24" s="1124"/>
      <c r="AF24" s="1124"/>
      <c r="AG24" s="1124"/>
      <c r="AH24" s="1124"/>
      <c r="AI24" s="1124"/>
      <c r="AJ24" s="1124"/>
      <c r="AK24" s="1124"/>
      <c r="AL24" s="1124"/>
      <c r="AM24" s="1124"/>
      <c r="AN24" s="1124"/>
      <c r="AO24" s="1124"/>
      <c r="AP24" s="1124"/>
      <c r="AQ24" s="1124"/>
      <c r="AR24" s="1124"/>
      <c r="AS24" s="1124"/>
      <c r="AT24" s="1124"/>
      <c r="AU24" s="1124"/>
      <c r="AV24" s="1124"/>
      <c r="AW24" s="1124"/>
      <c r="AX24" s="1124"/>
      <c r="AY24" s="1124"/>
      <c r="AZ24" s="1124"/>
      <c r="BA24" s="1124"/>
      <c r="BB24" s="1124"/>
      <c r="BC24" s="1124"/>
      <c r="BD24" s="1124"/>
      <c r="BE24" s="1124"/>
      <c r="BF24" s="1124"/>
      <c r="BG24" s="1124"/>
      <c r="BH24" s="1124"/>
      <c r="BI24" s="1124"/>
      <c r="BJ24" s="1124"/>
      <c r="BK24" s="1124"/>
      <c r="BL24" s="1124"/>
      <c r="BM24" s="1124"/>
      <c r="BN24" s="1124"/>
      <c r="BO24" s="1124"/>
      <c r="BP24" s="1124"/>
      <c r="BQ24" s="1134" t="s">
        <v>601</v>
      </c>
      <c r="BR24" s="1134"/>
      <c r="BS24" s="1134"/>
      <c r="BT24" s="1134"/>
      <c r="BU24" s="1134"/>
      <c r="BV24" s="1129">
        <v>0</v>
      </c>
      <c r="BW24" s="1129"/>
      <c r="BX24" s="1129"/>
      <c r="BY24" s="1129"/>
      <c r="BZ24" s="1129"/>
      <c r="CA24" s="1129"/>
      <c r="CB24" s="1129"/>
      <c r="CC24" s="1129"/>
      <c r="CD24" s="1129"/>
      <c r="CE24" s="1129"/>
      <c r="CF24" s="1129"/>
      <c r="CG24" s="1129"/>
      <c r="CH24" s="1129"/>
      <c r="CI24" s="1130"/>
      <c r="CJ24" s="1130"/>
      <c r="CK24" s="1130"/>
      <c r="CL24" s="1130"/>
      <c r="CM24" s="1134" t="s">
        <v>601</v>
      </c>
      <c r="CN24" s="1134"/>
      <c r="CO24" s="1134"/>
      <c r="CP24" s="1134"/>
      <c r="CQ24" s="1134"/>
      <c r="CR24" s="1129">
        <v>0</v>
      </c>
      <c r="CS24" s="1129"/>
      <c r="CT24" s="1129"/>
      <c r="CU24" s="1129"/>
      <c r="CV24" s="1129"/>
      <c r="CW24" s="1129"/>
      <c r="CX24" s="1129"/>
      <c r="CY24" s="1129"/>
      <c r="CZ24" s="1129"/>
      <c r="DA24" s="1129"/>
      <c r="DB24" s="1129"/>
      <c r="DC24" s="1129"/>
      <c r="DD24" s="1129"/>
      <c r="DE24" s="330"/>
      <c r="DF24" s="23"/>
      <c r="DG24" s="23"/>
      <c r="DH24" s="23"/>
      <c r="DI24" s="23"/>
      <c r="DJ24" s="23"/>
      <c r="DK24" s="23"/>
    </row>
    <row r="25" spans="1:115" ht="14.1" customHeight="1" x14ac:dyDescent="0.2">
      <c r="A25" s="23"/>
      <c r="B25" s="329"/>
      <c r="C25" s="1279" t="s">
        <v>220</v>
      </c>
      <c r="D25" s="1279"/>
      <c r="E25" s="1280"/>
      <c r="F25" s="1280"/>
      <c r="G25" s="1280"/>
      <c r="H25" s="1124" t="s">
        <v>679</v>
      </c>
      <c r="I25" s="1124"/>
      <c r="J25" s="1124"/>
      <c r="K25" s="1124"/>
      <c r="L25" s="1124"/>
      <c r="M25" s="1124"/>
      <c r="N25" s="1124"/>
      <c r="O25" s="1124"/>
      <c r="P25" s="1124"/>
      <c r="Q25" s="1124"/>
      <c r="R25" s="1124"/>
      <c r="S25" s="1124"/>
      <c r="T25" s="1124"/>
      <c r="U25" s="1124"/>
      <c r="V25" s="1124"/>
      <c r="W25" s="1124"/>
      <c r="X25" s="1124"/>
      <c r="Y25" s="1124"/>
      <c r="Z25" s="1124"/>
      <c r="AA25" s="1124"/>
      <c r="AB25" s="1124"/>
      <c r="AC25" s="1124"/>
      <c r="AD25" s="1124"/>
      <c r="AE25" s="1124"/>
      <c r="AF25" s="1124"/>
      <c r="AG25" s="1124"/>
      <c r="AH25" s="1124"/>
      <c r="AI25" s="1124"/>
      <c r="AJ25" s="1124"/>
      <c r="AK25" s="1124"/>
      <c r="AL25" s="1124"/>
      <c r="AM25" s="1124"/>
      <c r="AN25" s="1124"/>
      <c r="AO25" s="1124"/>
      <c r="AP25" s="1124"/>
      <c r="AQ25" s="1124"/>
      <c r="AR25" s="1124"/>
      <c r="AS25" s="1124"/>
      <c r="AT25" s="1124"/>
      <c r="AU25" s="1124"/>
      <c r="AV25" s="1124"/>
      <c r="AW25" s="1124"/>
      <c r="AX25" s="1124"/>
      <c r="AY25" s="1124"/>
      <c r="AZ25" s="1124"/>
      <c r="BA25" s="1124"/>
      <c r="BB25" s="1124"/>
      <c r="BC25" s="1124"/>
      <c r="BD25" s="1124"/>
      <c r="BE25" s="1124"/>
      <c r="BF25" s="1124"/>
      <c r="BG25" s="1124"/>
      <c r="BH25" s="1124"/>
      <c r="BI25" s="1124"/>
      <c r="BJ25" s="1124"/>
      <c r="BK25" s="1124"/>
      <c r="BL25" s="1124"/>
      <c r="BM25" s="1124"/>
      <c r="BN25" s="1124"/>
      <c r="BO25" s="1124"/>
      <c r="BP25" s="1124"/>
      <c r="BQ25" s="1134" t="s">
        <v>601</v>
      </c>
      <c r="BR25" s="1134"/>
      <c r="BS25" s="1134"/>
      <c r="BT25" s="1134"/>
      <c r="BU25" s="1134"/>
      <c r="BV25" s="1129">
        <v>0</v>
      </c>
      <c r="BW25" s="1129"/>
      <c r="BX25" s="1129"/>
      <c r="BY25" s="1129"/>
      <c r="BZ25" s="1129"/>
      <c r="CA25" s="1129"/>
      <c r="CB25" s="1129"/>
      <c r="CC25" s="1129"/>
      <c r="CD25" s="1129"/>
      <c r="CE25" s="1129"/>
      <c r="CF25" s="1129"/>
      <c r="CG25" s="1129"/>
      <c r="CH25" s="1129"/>
      <c r="CI25" s="1130"/>
      <c r="CJ25" s="1130"/>
      <c r="CK25" s="1130"/>
      <c r="CL25" s="1130"/>
      <c r="CM25" s="1134" t="s">
        <v>601</v>
      </c>
      <c r="CN25" s="1134"/>
      <c r="CO25" s="1134"/>
      <c r="CP25" s="1134"/>
      <c r="CQ25" s="1134"/>
      <c r="CR25" s="1129">
        <v>0</v>
      </c>
      <c r="CS25" s="1129"/>
      <c r="CT25" s="1129"/>
      <c r="CU25" s="1129"/>
      <c r="CV25" s="1129"/>
      <c r="CW25" s="1129"/>
      <c r="CX25" s="1129"/>
      <c r="CY25" s="1129"/>
      <c r="CZ25" s="1129"/>
      <c r="DA25" s="1129"/>
      <c r="DB25" s="1129"/>
      <c r="DC25" s="1129"/>
      <c r="DD25" s="1129"/>
      <c r="DE25" s="330"/>
      <c r="DF25" s="23"/>
      <c r="DG25" s="23"/>
      <c r="DH25" s="23"/>
      <c r="DI25" s="23"/>
      <c r="DJ25" s="23"/>
      <c r="DK25" s="23"/>
    </row>
    <row r="26" spans="1:115" ht="14.1" customHeight="1" x14ac:dyDescent="0.2">
      <c r="A26" s="23"/>
      <c r="B26" s="329"/>
      <c r="C26" s="1279"/>
      <c r="D26" s="1279"/>
      <c r="E26" s="1280"/>
      <c r="F26" s="1280"/>
      <c r="G26" s="1280"/>
      <c r="H26" s="1124" t="s">
        <v>626</v>
      </c>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1124"/>
      <c r="AU26" s="1124"/>
      <c r="AV26" s="1124"/>
      <c r="AW26" s="1124"/>
      <c r="AX26" s="1124"/>
      <c r="AY26" s="1124"/>
      <c r="AZ26" s="1124"/>
      <c r="BA26" s="1124"/>
      <c r="BB26" s="1124"/>
      <c r="BC26" s="1124"/>
      <c r="BD26" s="1124"/>
      <c r="BE26" s="1124"/>
      <c r="BF26" s="1124"/>
      <c r="BG26" s="1124"/>
      <c r="BH26" s="1124"/>
      <c r="BI26" s="1124"/>
      <c r="BJ26" s="1124"/>
      <c r="BK26" s="1124"/>
      <c r="BL26" s="1124"/>
      <c r="BM26" s="1124"/>
      <c r="BN26" s="1124"/>
      <c r="BO26" s="1124"/>
      <c r="BP26" s="1124"/>
      <c r="BQ26" s="1134"/>
      <c r="BR26" s="1134"/>
      <c r="BS26" s="1134"/>
      <c r="BT26" s="1134"/>
      <c r="BU26" s="1134"/>
      <c r="BV26" s="1284">
        <f>Data_Income!C1002</f>
        <v>0</v>
      </c>
      <c r="BW26" s="1284"/>
      <c r="BX26" s="1284"/>
      <c r="BY26" s="1284"/>
      <c r="BZ26" s="1284"/>
      <c r="CA26" s="1284"/>
      <c r="CB26" s="1284"/>
      <c r="CC26" s="1284"/>
      <c r="CD26" s="1284"/>
      <c r="CE26" s="1284"/>
      <c r="CF26" s="1284"/>
      <c r="CG26" s="1284"/>
      <c r="CH26" s="1284"/>
      <c r="CI26" s="1130"/>
      <c r="CJ26" s="1130"/>
      <c r="CK26" s="1130"/>
      <c r="CL26" s="1130"/>
      <c r="CM26" s="1134"/>
      <c r="CN26" s="1134"/>
      <c r="CO26" s="1134"/>
      <c r="CP26" s="1134"/>
      <c r="CQ26" s="1134"/>
      <c r="CR26" s="1284">
        <f>Data_Income!D1002</f>
        <v>0</v>
      </c>
      <c r="CS26" s="1284"/>
      <c r="CT26" s="1284"/>
      <c r="CU26" s="1284"/>
      <c r="CV26" s="1284"/>
      <c r="CW26" s="1284"/>
      <c r="CX26" s="1284"/>
      <c r="CY26" s="1284"/>
      <c r="CZ26" s="1284"/>
      <c r="DA26" s="1284"/>
      <c r="DB26" s="1284"/>
      <c r="DC26" s="1284"/>
      <c r="DD26" s="1284"/>
      <c r="DE26" s="330"/>
      <c r="DF26" s="23"/>
      <c r="DG26" s="23"/>
      <c r="DH26" s="23"/>
      <c r="DI26" s="23"/>
      <c r="DJ26" s="23"/>
      <c r="DK26" s="23"/>
    </row>
    <row r="27" spans="1:115" ht="9.9499999999999993" customHeight="1" x14ac:dyDescent="0.2">
      <c r="A27" s="23"/>
      <c r="B27" s="329"/>
      <c r="C27" s="1241"/>
      <c r="D27" s="1241"/>
      <c r="E27" s="1242"/>
      <c r="F27" s="1242"/>
      <c r="G27" s="1242"/>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c r="BP27" s="1124"/>
      <c r="BQ27" s="1245"/>
      <c r="BR27" s="1245"/>
      <c r="BS27" s="1245"/>
      <c r="BT27" s="1245"/>
      <c r="BU27" s="1245"/>
      <c r="BV27" s="1285"/>
      <c r="BW27" s="1285"/>
      <c r="BX27" s="1285"/>
      <c r="BY27" s="1285"/>
      <c r="BZ27" s="1285"/>
      <c r="CA27" s="1285"/>
      <c r="CB27" s="1285"/>
      <c r="CC27" s="1285"/>
      <c r="CD27" s="1285"/>
      <c r="CE27" s="1285"/>
      <c r="CF27" s="1285"/>
      <c r="CG27" s="1285"/>
      <c r="CH27" s="1285"/>
      <c r="CI27" s="1130"/>
      <c r="CJ27" s="1130"/>
      <c r="CK27" s="1130"/>
      <c r="CL27" s="1130"/>
      <c r="CM27" s="1255"/>
      <c r="CN27" s="1255"/>
      <c r="CO27" s="1255"/>
      <c r="CP27" s="1255"/>
      <c r="CQ27" s="1255"/>
      <c r="CR27" s="1285"/>
      <c r="CS27" s="1285"/>
      <c r="CT27" s="1285"/>
      <c r="CU27" s="1285"/>
      <c r="CV27" s="1285"/>
      <c r="CW27" s="1285"/>
      <c r="CX27" s="1285"/>
      <c r="CY27" s="1285"/>
      <c r="CZ27" s="1285"/>
      <c r="DA27" s="1285"/>
      <c r="DB27" s="1285"/>
      <c r="DC27" s="1285"/>
      <c r="DD27" s="1285"/>
      <c r="DE27" s="330"/>
      <c r="DF27" s="23"/>
      <c r="DG27" s="23"/>
      <c r="DH27" s="23"/>
      <c r="DI27" s="23"/>
      <c r="DJ27" s="23"/>
      <c r="DK27" s="23"/>
    </row>
    <row r="28" spans="1:115" ht="14.1" customHeight="1" x14ac:dyDescent="0.2">
      <c r="A28" s="23"/>
      <c r="B28" s="329"/>
      <c r="C28" s="1279" t="s">
        <v>681</v>
      </c>
      <c r="D28" s="1279"/>
      <c r="E28" s="1280"/>
      <c r="F28" s="1280"/>
      <c r="G28" s="1280"/>
      <c r="H28" s="1246" t="s">
        <v>682</v>
      </c>
      <c r="I28" s="1246"/>
      <c r="J28" s="1246"/>
      <c r="K28" s="1246"/>
      <c r="L28" s="1246"/>
      <c r="M28" s="1246"/>
      <c r="N28" s="1246"/>
      <c r="O28" s="1246"/>
      <c r="P28" s="1246"/>
      <c r="Q28" s="1246"/>
      <c r="R28" s="1246"/>
      <c r="S28" s="1246"/>
      <c r="T28" s="1246"/>
      <c r="U28" s="1246"/>
      <c r="V28" s="1246"/>
      <c r="W28" s="1246"/>
      <c r="X28" s="1246"/>
      <c r="Y28" s="1246"/>
      <c r="Z28" s="1246"/>
      <c r="AA28" s="1246"/>
      <c r="AB28" s="1246"/>
      <c r="AC28" s="1246"/>
      <c r="AD28" s="1246"/>
      <c r="AE28" s="1246"/>
      <c r="AF28" s="1246"/>
      <c r="AG28" s="1246"/>
      <c r="AH28" s="1246"/>
      <c r="AI28" s="1246"/>
      <c r="AJ28" s="1246"/>
      <c r="AK28" s="1246"/>
      <c r="AL28" s="1246"/>
      <c r="AM28" s="1246"/>
      <c r="AN28" s="1246"/>
      <c r="AO28" s="1246"/>
      <c r="AP28" s="1246"/>
      <c r="AQ28" s="1246"/>
      <c r="AR28" s="1246"/>
      <c r="AS28" s="1246"/>
      <c r="AT28" s="1246"/>
      <c r="AU28" s="1246"/>
      <c r="AV28" s="1246"/>
      <c r="AW28" s="1246"/>
      <c r="AX28" s="1246"/>
      <c r="AY28" s="1246"/>
      <c r="AZ28" s="1246"/>
      <c r="BA28" s="1246"/>
      <c r="BB28" s="1246"/>
      <c r="BC28" s="1246"/>
      <c r="BD28" s="1246"/>
      <c r="BE28" s="1246"/>
      <c r="BF28" s="1246"/>
      <c r="BG28" s="1246"/>
      <c r="BH28" s="1246"/>
      <c r="BI28" s="1246"/>
      <c r="BJ28" s="1246"/>
      <c r="BK28" s="1246"/>
      <c r="BL28" s="1246"/>
      <c r="BM28" s="1246"/>
      <c r="BN28" s="1246"/>
      <c r="BO28" s="1246"/>
      <c r="BP28" s="1246"/>
      <c r="BQ28" s="1245"/>
      <c r="BR28" s="1245"/>
      <c r="BS28" s="1245"/>
      <c r="BT28" s="1245"/>
      <c r="BU28" s="1245"/>
      <c r="BV28" s="1130"/>
      <c r="BW28" s="1130"/>
      <c r="BX28" s="1130"/>
      <c r="BY28" s="1130"/>
      <c r="BZ28" s="1130"/>
      <c r="CA28" s="1130"/>
      <c r="CB28" s="1130"/>
      <c r="CC28" s="1130"/>
      <c r="CD28" s="1130"/>
      <c r="CE28" s="1130"/>
      <c r="CF28" s="1130"/>
      <c r="CG28" s="1130"/>
      <c r="CH28" s="1130"/>
      <c r="CI28" s="1130"/>
      <c r="CJ28" s="1130"/>
      <c r="CK28" s="1130"/>
      <c r="CL28" s="1130"/>
      <c r="CM28" s="1255"/>
      <c r="CN28" s="1255"/>
      <c r="CO28" s="1255"/>
      <c r="CP28" s="1255"/>
      <c r="CQ28" s="1255"/>
      <c r="CR28" s="1130"/>
      <c r="CS28" s="1130"/>
      <c r="CT28" s="1130"/>
      <c r="CU28" s="1130"/>
      <c r="CV28" s="1130"/>
      <c r="CW28" s="1130"/>
      <c r="CX28" s="1130"/>
      <c r="CY28" s="1130"/>
      <c r="CZ28" s="1130"/>
      <c r="DA28" s="1130"/>
      <c r="DB28" s="1130"/>
      <c r="DC28" s="1130"/>
      <c r="DD28" s="1130"/>
      <c r="DE28" s="330"/>
      <c r="DF28" s="23"/>
      <c r="DG28" s="23"/>
      <c r="DH28" s="23"/>
      <c r="DI28" s="23"/>
      <c r="DJ28" s="23"/>
      <c r="DK28" s="23"/>
    </row>
    <row r="29" spans="1:115" ht="14.1" customHeight="1" x14ac:dyDescent="0.2">
      <c r="A29" s="23"/>
      <c r="B29" s="329"/>
      <c r="C29" s="1279" t="s">
        <v>221</v>
      </c>
      <c r="D29" s="1279"/>
      <c r="E29" s="1280"/>
      <c r="F29" s="1280"/>
      <c r="G29" s="1280"/>
      <c r="H29" s="1124" t="s">
        <v>683</v>
      </c>
      <c r="I29" s="1124"/>
      <c r="J29" s="1124"/>
      <c r="K29" s="1124"/>
      <c r="L29" s="1124"/>
      <c r="M29" s="1124"/>
      <c r="N29" s="1124"/>
      <c r="O29" s="1124"/>
      <c r="P29" s="1124"/>
      <c r="Q29" s="1124"/>
      <c r="R29" s="1124"/>
      <c r="S29" s="1124"/>
      <c r="T29" s="1124"/>
      <c r="U29" s="1124"/>
      <c r="V29" s="1124"/>
      <c r="W29" s="1124"/>
      <c r="X29" s="1124"/>
      <c r="Y29" s="1124"/>
      <c r="Z29" s="1124"/>
      <c r="AA29" s="1124"/>
      <c r="AB29" s="1124"/>
      <c r="AC29" s="1124"/>
      <c r="AD29" s="1124"/>
      <c r="AE29" s="1124"/>
      <c r="AF29" s="1124"/>
      <c r="AG29" s="1124"/>
      <c r="AH29" s="1124"/>
      <c r="AI29" s="1124"/>
      <c r="AJ29" s="1124"/>
      <c r="AK29" s="1124"/>
      <c r="AL29" s="1124"/>
      <c r="AM29" s="1124"/>
      <c r="AN29" s="1124"/>
      <c r="AO29" s="1124"/>
      <c r="AP29" s="1124"/>
      <c r="AQ29" s="1124"/>
      <c r="AR29" s="1124"/>
      <c r="AS29" s="1124"/>
      <c r="AT29" s="1124"/>
      <c r="AU29" s="1124"/>
      <c r="AV29" s="1124"/>
      <c r="AW29" s="1124"/>
      <c r="AX29" s="1124"/>
      <c r="AY29" s="1124"/>
      <c r="AZ29" s="1124"/>
      <c r="BA29" s="1124"/>
      <c r="BB29" s="1124"/>
      <c r="BC29" s="1124"/>
      <c r="BD29" s="1124"/>
      <c r="BE29" s="1124"/>
      <c r="BF29" s="1124"/>
      <c r="BG29" s="1124"/>
      <c r="BH29" s="1124"/>
      <c r="BI29" s="1124"/>
      <c r="BJ29" s="1124"/>
      <c r="BK29" s="1124"/>
      <c r="BL29" s="1124"/>
      <c r="BM29" s="1124"/>
      <c r="BN29" s="1124"/>
      <c r="BO29" s="1124"/>
      <c r="BP29" s="1124"/>
      <c r="BQ29" s="1134" t="s">
        <v>601</v>
      </c>
      <c r="BR29" s="1134"/>
      <c r="BS29" s="1134"/>
      <c r="BT29" s="1134"/>
      <c r="BU29" s="1134"/>
      <c r="BV29" s="1129">
        <v>0</v>
      </c>
      <c r="BW29" s="1129"/>
      <c r="BX29" s="1129"/>
      <c r="BY29" s="1129"/>
      <c r="BZ29" s="1129"/>
      <c r="CA29" s="1129"/>
      <c r="CB29" s="1129"/>
      <c r="CC29" s="1129"/>
      <c r="CD29" s="1129"/>
      <c r="CE29" s="1129"/>
      <c r="CF29" s="1129"/>
      <c r="CG29" s="1129"/>
      <c r="CH29" s="1129"/>
      <c r="CI29" s="1130"/>
      <c r="CJ29" s="1130"/>
      <c r="CK29" s="1130"/>
      <c r="CL29" s="1130"/>
      <c r="CM29" s="1134" t="s">
        <v>601</v>
      </c>
      <c r="CN29" s="1134"/>
      <c r="CO29" s="1134"/>
      <c r="CP29" s="1134"/>
      <c r="CQ29" s="1134"/>
      <c r="CR29" s="1129">
        <v>0</v>
      </c>
      <c r="CS29" s="1129"/>
      <c r="CT29" s="1129"/>
      <c r="CU29" s="1129"/>
      <c r="CV29" s="1129"/>
      <c r="CW29" s="1129"/>
      <c r="CX29" s="1129"/>
      <c r="CY29" s="1129"/>
      <c r="CZ29" s="1129"/>
      <c r="DA29" s="1129"/>
      <c r="DB29" s="1129"/>
      <c r="DC29" s="1129"/>
      <c r="DD29" s="1129"/>
      <c r="DE29" s="330"/>
      <c r="DF29" s="23"/>
      <c r="DG29" s="23"/>
      <c r="DH29" s="23"/>
      <c r="DI29" s="23"/>
      <c r="DJ29" s="23"/>
      <c r="DK29" s="23"/>
    </row>
    <row r="30" spans="1:115" ht="14.1" customHeight="1" x14ac:dyDescent="0.2">
      <c r="A30" s="23"/>
      <c r="B30" s="329"/>
      <c r="C30" s="1279" t="s">
        <v>222</v>
      </c>
      <c r="D30" s="1279"/>
      <c r="E30" s="1280"/>
      <c r="F30" s="1280"/>
      <c r="G30" s="1280"/>
      <c r="H30" s="1124" t="s">
        <v>685</v>
      </c>
      <c r="I30" s="1124"/>
      <c r="J30" s="1124"/>
      <c r="K30" s="1124"/>
      <c r="L30" s="1124"/>
      <c r="M30" s="1124"/>
      <c r="N30" s="1124"/>
      <c r="O30" s="1124"/>
      <c r="P30" s="1124"/>
      <c r="Q30" s="1124"/>
      <c r="R30" s="1124"/>
      <c r="S30" s="1124"/>
      <c r="T30" s="1124"/>
      <c r="U30" s="1124"/>
      <c r="V30" s="1124"/>
      <c r="W30" s="1124"/>
      <c r="X30" s="1124"/>
      <c r="Y30" s="1124"/>
      <c r="Z30" s="1124"/>
      <c r="AA30" s="1124"/>
      <c r="AB30" s="1124"/>
      <c r="AC30" s="1124"/>
      <c r="AD30" s="1124"/>
      <c r="AE30" s="1124"/>
      <c r="AF30" s="1124"/>
      <c r="AG30" s="1124"/>
      <c r="AH30" s="1124"/>
      <c r="AI30" s="1124"/>
      <c r="AJ30" s="1124"/>
      <c r="AK30" s="1124"/>
      <c r="AL30" s="1124"/>
      <c r="AM30" s="1124"/>
      <c r="AN30" s="1124"/>
      <c r="AO30" s="1124"/>
      <c r="AP30" s="1124"/>
      <c r="AQ30" s="1124"/>
      <c r="AR30" s="1124"/>
      <c r="AS30" s="1124"/>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c r="BP30" s="1124"/>
      <c r="BQ30" s="1134" t="s">
        <v>601</v>
      </c>
      <c r="BR30" s="1134"/>
      <c r="BS30" s="1134"/>
      <c r="BT30" s="1134"/>
      <c r="BU30" s="1134"/>
      <c r="BV30" s="1129">
        <v>0</v>
      </c>
      <c r="BW30" s="1129"/>
      <c r="BX30" s="1129"/>
      <c r="BY30" s="1129"/>
      <c r="BZ30" s="1129"/>
      <c r="CA30" s="1129"/>
      <c r="CB30" s="1129"/>
      <c r="CC30" s="1129"/>
      <c r="CD30" s="1129"/>
      <c r="CE30" s="1129"/>
      <c r="CF30" s="1129"/>
      <c r="CG30" s="1129"/>
      <c r="CH30" s="1129"/>
      <c r="CI30" s="1130"/>
      <c r="CJ30" s="1130"/>
      <c r="CK30" s="1130"/>
      <c r="CL30" s="1130"/>
      <c r="CM30" s="1134" t="s">
        <v>601</v>
      </c>
      <c r="CN30" s="1134"/>
      <c r="CO30" s="1134"/>
      <c r="CP30" s="1134"/>
      <c r="CQ30" s="1134"/>
      <c r="CR30" s="1129">
        <v>0</v>
      </c>
      <c r="CS30" s="1129"/>
      <c r="CT30" s="1129"/>
      <c r="CU30" s="1129"/>
      <c r="CV30" s="1129"/>
      <c r="CW30" s="1129"/>
      <c r="CX30" s="1129"/>
      <c r="CY30" s="1129"/>
      <c r="CZ30" s="1129"/>
      <c r="DA30" s="1129"/>
      <c r="DB30" s="1129"/>
      <c r="DC30" s="1129"/>
      <c r="DD30" s="1129"/>
      <c r="DE30" s="330"/>
      <c r="DF30" s="23"/>
      <c r="DG30" s="23"/>
      <c r="DH30" s="23"/>
      <c r="DI30" s="23"/>
      <c r="DJ30" s="23"/>
      <c r="DK30" s="23"/>
    </row>
    <row r="31" spans="1:115" ht="14.1" customHeight="1" x14ac:dyDescent="0.2">
      <c r="A31" s="23"/>
      <c r="B31" s="329"/>
      <c r="C31" s="1279" t="s">
        <v>684</v>
      </c>
      <c r="D31" s="1279"/>
      <c r="E31" s="1280"/>
      <c r="F31" s="1280"/>
      <c r="G31" s="1280"/>
      <c r="H31" s="1124" t="s">
        <v>686</v>
      </c>
      <c r="I31" s="1124"/>
      <c r="J31" s="1124"/>
      <c r="K31" s="1124"/>
      <c r="L31" s="1124"/>
      <c r="M31" s="1124"/>
      <c r="N31" s="1124"/>
      <c r="O31" s="1124"/>
      <c r="P31" s="1124"/>
      <c r="Q31" s="1124"/>
      <c r="R31" s="1124"/>
      <c r="S31" s="1124"/>
      <c r="T31" s="1124"/>
      <c r="U31" s="1124"/>
      <c r="V31" s="1124"/>
      <c r="W31" s="1124"/>
      <c r="X31" s="1124"/>
      <c r="Y31" s="1124"/>
      <c r="Z31" s="1124"/>
      <c r="AA31" s="1124"/>
      <c r="AB31" s="1124"/>
      <c r="AC31" s="1124"/>
      <c r="AD31" s="1124"/>
      <c r="AE31" s="1124"/>
      <c r="AF31" s="1124"/>
      <c r="AG31" s="1124"/>
      <c r="AH31" s="1124"/>
      <c r="AI31" s="1124"/>
      <c r="AJ31" s="1124"/>
      <c r="AK31" s="1124"/>
      <c r="AL31" s="1124"/>
      <c r="AM31" s="1124"/>
      <c r="AN31" s="1124"/>
      <c r="AO31" s="1124"/>
      <c r="AP31" s="1124"/>
      <c r="AQ31" s="1124"/>
      <c r="AR31" s="1124"/>
      <c r="AS31" s="1124"/>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c r="BP31" s="1124"/>
      <c r="BQ31" s="1134" t="s">
        <v>601</v>
      </c>
      <c r="BR31" s="1134"/>
      <c r="BS31" s="1134"/>
      <c r="BT31" s="1134"/>
      <c r="BU31" s="1134"/>
      <c r="BV31" s="1129">
        <v>0</v>
      </c>
      <c r="BW31" s="1129"/>
      <c r="BX31" s="1129"/>
      <c r="BY31" s="1129"/>
      <c r="BZ31" s="1129"/>
      <c r="CA31" s="1129"/>
      <c r="CB31" s="1129"/>
      <c r="CC31" s="1129"/>
      <c r="CD31" s="1129"/>
      <c r="CE31" s="1129"/>
      <c r="CF31" s="1129"/>
      <c r="CG31" s="1129"/>
      <c r="CH31" s="1129"/>
      <c r="CI31" s="1130"/>
      <c r="CJ31" s="1130"/>
      <c r="CK31" s="1130"/>
      <c r="CL31" s="1130"/>
      <c r="CM31" s="1134" t="s">
        <v>601</v>
      </c>
      <c r="CN31" s="1134"/>
      <c r="CO31" s="1134"/>
      <c r="CP31" s="1134"/>
      <c r="CQ31" s="1134"/>
      <c r="CR31" s="1129">
        <v>0</v>
      </c>
      <c r="CS31" s="1129"/>
      <c r="CT31" s="1129"/>
      <c r="CU31" s="1129"/>
      <c r="CV31" s="1129"/>
      <c r="CW31" s="1129"/>
      <c r="CX31" s="1129"/>
      <c r="CY31" s="1129"/>
      <c r="CZ31" s="1129"/>
      <c r="DA31" s="1129"/>
      <c r="DB31" s="1129"/>
      <c r="DC31" s="1129"/>
      <c r="DD31" s="1129"/>
      <c r="DE31" s="330"/>
      <c r="DF31" s="23"/>
      <c r="DG31" s="23"/>
      <c r="DH31" s="23"/>
      <c r="DI31" s="23"/>
      <c r="DJ31" s="23"/>
      <c r="DK31" s="23"/>
    </row>
    <row r="32" spans="1:115" ht="14.1" customHeight="1" x14ac:dyDescent="0.2">
      <c r="A32" s="23"/>
      <c r="B32" s="329"/>
      <c r="C32" s="1279" t="s">
        <v>687</v>
      </c>
      <c r="D32" s="1279"/>
      <c r="E32" s="1280"/>
      <c r="F32" s="1280"/>
      <c r="G32" s="1280"/>
      <c r="H32" s="1292" t="s">
        <v>1458</v>
      </c>
      <c r="I32" s="1292"/>
      <c r="J32" s="1292"/>
      <c r="K32" s="1292"/>
      <c r="L32" s="1292"/>
      <c r="M32" s="1292"/>
      <c r="N32" s="1292"/>
      <c r="O32" s="1292"/>
      <c r="P32" s="1292"/>
      <c r="Q32" s="1292"/>
      <c r="R32" s="1292"/>
      <c r="S32" s="1292"/>
      <c r="T32" s="1292"/>
      <c r="U32" s="1292"/>
      <c r="V32" s="1292"/>
      <c r="W32" s="1292"/>
      <c r="X32" s="1292"/>
      <c r="Y32" s="1292"/>
      <c r="Z32" s="1292"/>
      <c r="AA32" s="1292"/>
      <c r="AB32" s="1292"/>
      <c r="AC32" s="1292"/>
      <c r="AD32" s="1292"/>
      <c r="AE32" s="1292"/>
      <c r="AF32" s="1292"/>
      <c r="AG32" s="1292"/>
      <c r="AH32" s="1292"/>
      <c r="AI32" s="1292"/>
      <c r="AJ32" s="1292"/>
      <c r="AK32" s="1292"/>
      <c r="AL32" s="1292"/>
      <c r="AM32" s="1292"/>
      <c r="AN32" s="1292"/>
      <c r="AO32" s="1292"/>
      <c r="AP32" s="1292"/>
      <c r="AQ32" s="1292"/>
      <c r="AR32" s="1292"/>
      <c r="AS32" s="1292"/>
      <c r="AT32" s="1292"/>
      <c r="AU32" s="1292"/>
      <c r="AV32" s="1292"/>
      <c r="AW32" s="1292"/>
      <c r="AX32" s="1292"/>
      <c r="AY32" s="1292"/>
      <c r="AZ32" s="1292"/>
      <c r="BA32" s="1292"/>
      <c r="BB32" s="1292"/>
      <c r="BC32" s="1292"/>
      <c r="BD32" s="1292"/>
      <c r="BE32" s="1292"/>
      <c r="BF32" s="1292"/>
      <c r="BG32" s="1292"/>
      <c r="BH32" s="1292"/>
      <c r="BI32" s="1292"/>
      <c r="BJ32" s="1292"/>
      <c r="BK32" s="1292"/>
      <c r="BL32" s="1292"/>
      <c r="BM32" s="1292"/>
      <c r="BN32" s="1292"/>
      <c r="BO32" s="1292"/>
      <c r="BP32" s="1292"/>
      <c r="BQ32" s="1134" t="s">
        <v>691</v>
      </c>
      <c r="BR32" s="1134"/>
      <c r="BS32" s="1134"/>
      <c r="BT32" s="1134"/>
      <c r="BU32" s="1134"/>
      <c r="BV32" s="1293">
        <f>Data_Income!C1006</f>
        <v>0</v>
      </c>
      <c r="BW32" s="1293"/>
      <c r="BX32" s="1293"/>
      <c r="BY32" s="1293"/>
      <c r="BZ32" s="1293"/>
      <c r="CA32" s="1293"/>
      <c r="CB32" s="1293"/>
      <c r="CC32" s="1293"/>
      <c r="CD32" s="1293"/>
      <c r="CE32" s="1293"/>
      <c r="CF32" s="1293"/>
      <c r="CG32" s="1293"/>
      <c r="CH32" s="1293"/>
      <c r="CI32" s="1130"/>
      <c r="CJ32" s="1130"/>
      <c r="CK32" s="1130"/>
      <c r="CL32" s="1130"/>
      <c r="CM32" s="1134" t="s">
        <v>691</v>
      </c>
      <c r="CN32" s="1134"/>
      <c r="CO32" s="1134"/>
      <c r="CP32" s="1134"/>
      <c r="CQ32" s="1134"/>
      <c r="CR32" s="1293">
        <f>Data_Income!D1006</f>
        <v>0</v>
      </c>
      <c r="CS32" s="1293"/>
      <c r="CT32" s="1293"/>
      <c r="CU32" s="1293"/>
      <c r="CV32" s="1293"/>
      <c r="CW32" s="1293"/>
      <c r="CX32" s="1293"/>
      <c r="CY32" s="1293"/>
      <c r="CZ32" s="1293"/>
      <c r="DA32" s="1293"/>
      <c r="DB32" s="1293"/>
      <c r="DC32" s="1293"/>
      <c r="DD32" s="1293"/>
      <c r="DE32" s="330"/>
      <c r="DF32" s="23"/>
      <c r="DG32" s="23"/>
      <c r="DH32" s="23"/>
      <c r="DI32" s="23"/>
      <c r="DJ32" s="23"/>
      <c r="DK32" s="23"/>
    </row>
    <row r="33" spans="1:115" ht="14.1" customHeight="1" x14ac:dyDescent="0.2">
      <c r="A33" s="23"/>
      <c r="B33" s="329"/>
      <c r="C33" s="1279" t="s">
        <v>688</v>
      </c>
      <c r="D33" s="1279"/>
      <c r="E33" s="1280"/>
      <c r="F33" s="1280"/>
      <c r="G33" s="1280"/>
      <c r="H33" s="1292" t="s">
        <v>707</v>
      </c>
      <c r="I33" s="1292"/>
      <c r="J33" s="1292"/>
      <c r="K33" s="1292"/>
      <c r="L33" s="1292"/>
      <c r="M33" s="1292"/>
      <c r="N33" s="1292"/>
      <c r="O33" s="1292"/>
      <c r="P33" s="1292"/>
      <c r="Q33" s="1292"/>
      <c r="R33" s="1292"/>
      <c r="S33" s="1292"/>
      <c r="T33" s="1292"/>
      <c r="U33" s="1292"/>
      <c r="V33" s="1292"/>
      <c r="W33" s="1292"/>
      <c r="X33" s="1292"/>
      <c r="Y33" s="1292"/>
      <c r="Z33" s="1292"/>
      <c r="AA33" s="1292"/>
      <c r="AB33" s="1292"/>
      <c r="AC33" s="1292"/>
      <c r="AD33" s="1292"/>
      <c r="AE33" s="1292"/>
      <c r="AF33" s="1292"/>
      <c r="AG33" s="1292"/>
      <c r="AH33" s="1292"/>
      <c r="AI33" s="1292"/>
      <c r="AJ33" s="1292"/>
      <c r="AK33" s="1292"/>
      <c r="AL33" s="1292"/>
      <c r="AM33" s="1292"/>
      <c r="AN33" s="1292"/>
      <c r="AO33" s="1292"/>
      <c r="AP33" s="1292"/>
      <c r="AQ33" s="1292"/>
      <c r="AR33" s="1292"/>
      <c r="AS33" s="1292"/>
      <c r="AT33" s="1292"/>
      <c r="AU33" s="1292"/>
      <c r="AV33" s="1292"/>
      <c r="AW33" s="1292"/>
      <c r="AX33" s="1292"/>
      <c r="AY33" s="1292"/>
      <c r="AZ33" s="1292"/>
      <c r="BA33" s="1292"/>
      <c r="BB33" s="1292"/>
      <c r="BC33" s="1292"/>
      <c r="BD33" s="1292"/>
      <c r="BE33" s="1292"/>
      <c r="BF33" s="1292"/>
      <c r="BG33" s="1292"/>
      <c r="BH33" s="1292"/>
      <c r="BI33" s="1292"/>
      <c r="BJ33" s="1292"/>
      <c r="BK33" s="1292"/>
      <c r="BL33" s="1292"/>
      <c r="BM33" s="1292"/>
      <c r="BN33" s="1292"/>
      <c r="BO33" s="1292"/>
      <c r="BP33" s="1292"/>
      <c r="BQ33" s="1134" t="s">
        <v>680</v>
      </c>
      <c r="BR33" s="1134"/>
      <c r="BS33" s="1134"/>
      <c r="BT33" s="1134"/>
      <c r="BU33" s="1134"/>
      <c r="BV33" s="1284">
        <f>Data_Income!C1007</f>
        <v>0</v>
      </c>
      <c r="BW33" s="1284"/>
      <c r="BX33" s="1284"/>
      <c r="BY33" s="1284"/>
      <c r="BZ33" s="1284"/>
      <c r="CA33" s="1284"/>
      <c r="CB33" s="1284"/>
      <c r="CC33" s="1284"/>
      <c r="CD33" s="1284"/>
      <c r="CE33" s="1284"/>
      <c r="CF33" s="1284"/>
      <c r="CG33" s="1284"/>
      <c r="CH33" s="1284"/>
      <c r="CI33" s="1130"/>
      <c r="CJ33" s="1130"/>
      <c r="CK33" s="1130"/>
      <c r="CL33" s="1130"/>
      <c r="CM33" s="1134" t="s">
        <v>680</v>
      </c>
      <c r="CN33" s="1134"/>
      <c r="CO33" s="1134"/>
      <c r="CP33" s="1134"/>
      <c r="CQ33" s="1134"/>
      <c r="CR33" s="1284">
        <f>Data_Income!D1007</f>
        <v>0</v>
      </c>
      <c r="CS33" s="1284"/>
      <c r="CT33" s="1284"/>
      <c r="CU33" s="1284"/>
      <c r="CV33" s="1284"/>
      <c r="CW33" s="1284"/>
      <c r="CX33" s="1284"/>
      <c r="CY33" s="1284"/>
      <c r="CZ33" s="1284"/>
      <c r="DA33" s="1284"/>
      <c r="DB33" s="1284"/>
      <c r="DC33" s="1284"/>
      <c r="DD33" s="1284"/>
      <c r="DE33" s="330"/>
      <c r="DF33" s="23"/>
      <c r="DG33" s="23"/>
      <c r="DH33" s="23"/>
      <c r="DI33" s="23"/>
      <c r="DJ33" s="23"/>
      <c r="DK33" s="23"/>
    </row>
    <row r="34" spans="1:115" ht="14.1" customHeight="1" x14ac:dyDescent="0.2">
      <c r="A34" s="23"/>
      <c r="B34" s="329"/>
      <c r="C34" s="1279"/>
      <c r="D34" s="1279"/>
      <c r="E34" s="1280"/>
      <c r="F34" s="1280"/>
      <c r="G34" s="1280"/>
      <c r="H34" s="1124" t="s">
        <v>626</v>
      </c>
      <c r="I34" s="1124"/>
      <c r="J34" s="1124"/>
      <c r="K34" s="1124"/>
      <c r="L34" s="1124"/>
      <c r="M34" s="1124"/>
      <c r="N34" s="1124"/>
      <c r="O34" s="1124"/>
      <c r="P34" s="1124"/>
      <c r="Q34" s="1124"/>
      <c r="R34" s="1124"/>
      <c r="S34" s="1124"/>
      <c r="T34" s="1124"/>
      <c r="U34" s="1124"/>
      <c r="V34" s="1124"/>
      <c r="W34" s="1124"/>
      <c r="X34" s="1124"/>
      <c r="Y34" s="1124"/>
      <c r="Z34" s="1124"/>
      <c r="AA34" s="1124"/>
      <c r="AB34" s="1124"/>
      <c r="AC34" s="1124"/>
      <c r="AD34" s="1124"/>
      <c r="AE34" s="1124"/>
      <c r="AF34" s="1124"/>
      <c r="AG34" s="1124"/>
      <c r="AH34" s="1124"/>
      <c r="AI34" s="1124"/>
      <c r="AJ34" s="1124"/>
      <c r="AK34" s="1124"/>
      <c r="AL34" s="1124"/>
      <c r="AM34" s="1124"/>
      <c r="AN34" s="1124"/>
      <c r="AO34" s="1124"/>
      <c r="AP34" s="1124"/>
      <c r="AQ34" s="1124"/>
      <c r="AR34" s="1124"/>
      <c r="AS34" s="1124"/>
      <c r="AT34" s="1124"/>
      <c r="AU34" s="1124"/>
      <c r="AV34" s="1124"/>
      <c r="AW34" s="1124"/>
      <c r="AX34" s="1124"/>
      <c r="AY34" s="1124"/>
      <c r="AZ34" s="1124"/>
      <c r="BA34" s="1124"/>
      <c r="BB34" s="1124"/>
      <c r="BC34" s="1124"/>
      <c r="BD34" s="1124"/>
      <c r="BE34" s="1124"/>
      <c r="BF34" s="1124"/>
      <c r="BG34" s="1124"/>
      <c r="BH34" s="1124"/>
      <c r="BI34" s="1124"/>
      <c r="BJ34" s="1124"/>
      <c r="BK34" s="1124"/>
      <c r="BL34" s="1124"/>
      <c r="BM34" s="1124"/>
      <c r="BN34" s="1124"/>
      <c r="BO34" s="1124"/>
      <c r="BP34" s="1124"/>
      <c r="BQ34" s="1134"/>
      <c r="BR34" s="1134"/>
      <c r="BS34" s="1134"/>
      <c r="BT34" s="1134"/>
      <c r="BU34" s="1134"/>
      <c r="BV34" s="1284">
        <f>Data_Income!C1008</f>
        <v>0</v>
      </c>
      <c r="BW34" s="1284"/>
      <c r="BX34" s="1284"/>
      <c r="BY34" s="1284"/>
      <c r="BZ34" s="1284"/>
      <c r="CA34" s="1284"/>
      <c r="CB34" s="1284"/>
      <c r="CC34" s="1284"/>
      <c r="CD34" s="1284"/>
      <c r="CE34" s="1284"/>
      <c r="CF34" s="1284"/>
      <c r="CG34" s="1284"/>
      <c r="CH34" s="1284"/>
      <c r="CI34" s="1130"/>
      <c r="CJ34" s="1130"/>
      <c r="CK34" s="1130"/>
      <c r="CL34" s="1130"/>
      <c r="CM34" s="1134"/>
      <c r="CN34" s="1134"/>
      <c r="CO34" s="1134"/>
      <c r="CP34" s="1134"/>
      <c r="CQ34" s="1134"/>
      <c r="CR34" s="1284">
        <f>Data_Income!D1008</f>
        <v>0</v>
      </c>
      <c r="CS34" s="1284"/>
      <c r="CT34" s="1284"/>
      <c r="CU34" s="1284"/>
      <c r="CV34" s="1284"/>
      <c r="CW34" s="1284"/>
      <c r="CX34" s="1284"/>
      <c r="CY34" s="1284"/>
      <c r="CZ34" s="1284"/>
      <c r="DA34" s="1284"/>
      <c r="DB34" s="1284"/>
      <c r="DC34" s="1284"/>
      <c r="DD34" s="1284"/>
      <c r="DE34" s="330"/>
      <c r="DF34" s="23"/>
      <c r="DG34" s="23"/>
      <c r="DH34" s="23"/>
      <c r="DI34" s="23"/>
      <c r="DJ34" s="23"/>
      <c r="DK34" s="23"/>
    </row>
    <row r="35" spans="1:115" ht="9.9499999999999993" customHeight="1" x14ac:dyDescent="0.2">
      <c r="A35" s="23"/>
      <c r="B35" s="329"/>
      <c r="C35" s="1241"/>
      <c r="D35" s="1241"/>
      <c r="E35" s="1242"/>
      <c r="F35" s="1242"/>
      <c r="G35" s="1242"/>
      <c r="H35" s="1124"/>
      <c r="I35" s="1124"/>
      <c r="J35" s="1124"/>
      <c r="K35" s="1124"/>
      <c r="L35" s="1124"/>
      <c r="M35" s="1124"/>
      <c r="N35" s="1124"/>
      <c r="O35" s="1124"/>
      <c r="P35" s="1124"/>
      <c r="Q35" s="1124"/>
      <c r="R35" s="1124"/>
      <c r="S35" s="1124"/>
      <c r="T35" s="1124"/>
      <c r="U35" s="1124"/>
      <c r="V35" s="1124"/>
      <c r="W35" s="1124"/>
      <c r="X35" s="1124"/>
      <c r="Y35" s="1124"/>
      <c r="Z35" s="1124"/>
      <c r="AA35" s="1124"/>
      <c r="AB35" s="1124"/>
      <c r="AC35" s="1124"/>
      <c r="AD35" s="1124"/>
      <c r="AE35" s="1124"/>
      <c r="AF35" s="1124"/>
      <c r="AG35" s="1124"/>
      <c r="AH35" s="1124"/>
      <c r="AI35" s="1124"/>
      <c r="AJ35" s="1124"/>
      <c r="AK35" s="1124"/>
      <c r="AL35" s="1124"/>
      <c r="AM35" s="1124"/>
      <c r="AN35" s="1124"/>
      <c r="AO35" s="1124"/>
      <c r="AP35" s="1124"/>
      <c r="AQ35" s="1124"/>
      <c r="AR35" s="1124"/>
      <c r="AS35" s="1124"/>
      <c r="AT35" s="1124"/>
      <c r="AU35" s="1124"/>
      <c r="AV35" s="1124"/>
      <c r="AW35" s="1124"/>
      <c r="AX35" s="1124"/>
      <c r="AY35" s="1124"/>
      <c r="AZ35" s="1124"/>
      <c r="BA35" s="1124"/>
      <c r="BB35" s="1124"/>
      <c r="BC35" s="1124"/>
      <c r="BD35" s="1124"/>
      <c r="BE35" s="1124"/>
      <c r="BF35" s="1124"/>
      <c r="BG35" s="1124"/>
      <c r="BH35" s="1124"/>
      <c r="BI35" s="1124"/>
      <c r="BJ35" s="1124"/>
      <c r="BK35" s="1124"/>
      <c r="BL35" s="1124"/>
      <c r="BM35" s="1124"/>
      <c r="BN35" s="1124"/>
      <c r="BO35" s="1124"/>
      <c r="BP35" s="1124"/>
      <c r="BQ35" s="1245"/>
      <c r="BR35" s="1245"/>
      <c r="BS35" s="1245"/>
      <c r="BT35" s="1245"/>
      <c r="BU35" s="1245"/>
      <c r="BV35" s="1285"/>
      <c r="BW35" s="1285"/>
      <c r="BX35" s="1285"/>
      <c r="BY35" s="1285"/>
      <c r="BZ35" s="1285"/>
      <c r="CA35" s="1285"/>
      <c r="CB35" s="1285"/>
      <c r="CC35" s="1285"/>
      <c r="CD35" s="1285"/>
      <c r="CE35" s="1285"/>
      <c r="CF35" s="1285"/>
      <c r="CG35" s="1285"/>
      <c r="CH35" s="1285"/>
      <c r="CI35" s="1130"/>
      <c r="CJ35" s="1130"/>
      <c r="CK35" s="1130"/>
      <c r="CL35" s="1130"/>
      <c r="CM35" s="1255"/>
      <c r="CN35" s="1255"/>
      <c r="CO35" s="1255"/>
      <c r="CP35" s="1255"/>
      <c r="CQ35" s="1255"/>
      <c r="CR35" s="1285"/>
      <c r="CS35" s="1285"/>
      <c r="CT35" s="1285"/>
      <c r="CU35" s="1285"/>
      <c r="CV35" s="1285"/>
      <c r="CW35" s="1285"/>
      <c r="CX35" s="1285"/>
      <c r="CY35" s="1285"/>
      <c r="CZ35" s="1285"/>
      <c r="DA35" s="1285"/>
      <c r="DB35" s="1285"/>
      <c r="DC35" s="1285"/>
      <c r="DD35" s="1285"/>
      <c r="DE35" s="330"/>
      <c r="DF35" s="23"/>
      <c r="DG35" s="23"/>
      <c r="DH35" s="23"/>
      <c r="DI35" s="23"/>
      <c r="DJ35" s="23"/>
      <c r="DK35" s="23"/>
    </row>
    <row r="36" spans="1:115" ht="14.1" customHeight="1" x14ac:dyDescent="0.2">
      <c r="A36" s="23"/>
      <c r="B36" s="329"/>
      <c r="C36" s="1279" t="s">
        <v>708</v>
      </c>
      <c r="D36" s="1279"/>
      <c r="E36" s="1280"/>
      <c r="F36" s="1280"/>
      <c r="G36" s="1280"/>
      <c r="H36" s="1246" t="s">
        <v>583</v>
      </c>
      <c r="I36" s="1246"/>
      <c r="J36" s="1246"/>
      <c r="K36" s="1246"/>
      <c r="L36" s="1246"/>
      <c r="M36" s="1246"/>
      <c r="N36" s="1246"/>
      <c r="O36" s="1246"/>
      <c r="P36" s="1246"/>
      <c r="Q36" s="1246"/>
      <c r="R36" s="1246"/>
      <c r="S36" s="1246"/>
      <c r="T36" s="1246"/>
      <c r="U36" s="1246"/>
      <c r="V36" s="1246"/>
      <c r="W36" s="1246"/>
      <c r="X36" s="1246"/>
      <c r="Y36" s="1246"/>
      <c r="Z36" s="1246"/>
      <c r="AA36" s="1246"/>
      <c r="AB36" s="1246"/>
      <c r="AC36" s="1246"/>
      <c r="AD36" s="1246"/>
      <c r="AE36" s="1246"/>
      <c r="AF36" s="1246"/>
      <c r="AG36" s="1246"/>
      <c r="AH36" s="1246"/>
      <c r="AI36" s="1246"/>
      <c r="AJ36" s="1246"/>
      <c r="AK36" s="1246"/>
      <c r="AL36" s="1246"/>
      <c r="AM36" s="1246"/>
      <c r="AN36" s="1246"/>
      <c r="AO36" s="1246"/>
      <c r="AP36" s="1246"/>
      <c r="AQ36" s="1246"/>
      <c r="AR36" s="1246"/>
      <c r="AS36" s="1246"/>
      <c r="AT36" s="1246"/>
      <c r="AU36" s="1246"/>
      <c r="AV36" s="1246"/>
      <c r="AW36" s="1246"/>
      <c r="AX36" s="1246"/>
      <c r="AY36" s="1246"/>
      <c r="AZ36" s="1246"/>
      <c r="BA36" s="1246"/>
      <c r="BB36" s="1246"/>
      <c r="BC36" s="1246"/>
      <c r="BD36" s="1246"/>
      <c r="BE36" s="1246"/>
      <c r="BF36" s="1246"/>
      <c r="BG36" s="1246"/>
      <c r="BH36" s="1246"/>
      <c r="BI36" s="1246"/>
      <c r="BJ36" s="1246"/>
      <c r="BK36" s="1246"/>
      <c r="BL36" s="1246"/>
      <c r="BM36" s="1246"/>
      <c r="BN36" s="1246"/>
      <c r="BO36" s="1246"/>
      <c r="BP36" s="1246"/>
      <c r="BQ36" s="1245"/>
      <c r="BR36" s="1245"/>
      <c r="BS36" s="1245"/>
      <c r="BT36" s="1245"/>
      <c r="BU36" s="1245"/>
      <c r="BV36" s="1130"/>
      <c r="BW36" s="1130"/>
      <c r="BX36" s="1130"/>
      <c r="BY36" s="1130"/>
      <c r="BZ36" s="1130"/>
      <c r="CA36" s="1130"/>
      <c r="CB36" s="1130"/>
      <c r="CC36" s="1130"/>
      <c r="CD36" s="1130"/>
      <c r="CE36" s="1130"/>
      <c r="CF36" s="1130"/>
      <c r="CG36" s="1130"/>
      <c r="CH36" s="1130"/>
      <c r="CI36" s="1130"/>
      <c r="CJ36" s="1130"/>
      <c r="CK36" s="1130"/>
      <c r="CL36" s="1130"/>
      <c r="CM36" s="1255"/>
      <c r="CN36" s="1255"/>
      <c r="CO36" s="1255"/>
      <c r="CP36" s="1255"/>
      <c r="CQ36" s="1255"/>
      <c r="CR36" s="1130"/>
      <c r="CS36" s="1130"/>
      <c r="CT36" s="1130"/>
      <c r="CU36" s="1130"/>
      <c r="CV36" s="1130"/>
      <c r="CW36" s="1130"/>
      <c r="CX36" s="1130"/>
      <c r="CY36" s="1130"/>
      <c r="CZ36" s="1130"/>
      <c r="DA36" s="1130"/>
      <c r="DB36" s="1130"/>
      <c r="DC36" s="1130"/>
      <c r="DD36" s="1130"/>
      <c r="DE36" s="330"/>
      <c r="DF36" s="23"/>
      <c r="DG36" s="23"/>
      <c r="DH36" s="23"/>
      <c r="DI36" s="23"/>
      <c r="DJ36" s="23"/>
      <c r="DK36" s="23"/>
    </row>
    <row r="37" spans="1:115" ht="14.1" customHeight="1" x14ac:dyDescent="0.2">
      <c r="A37" s="23"/>
      <c r="B37" s="329"/>
      <c r="C37" s="1279" t="s">
        <v>710</v>
      </c>
      <c r="D37" s="1279"/>
      <c r="E37" s="1280"/>
      <c r="F37" s="1280"/>
      <c r="G37" s="1280"/>
      <c r="H37" s="1124" t="s">
        <v>712</v>
      </c>
      <c r="I37" s="1124"/>
      <c r="J37" s="1124"/>
      <c r="K37" s="1124"/>
      <c r="L37" s="1124"/>
      <c r="M37" s="1124"/>
      <c r="N37" s="1124"/>
      <c r="O37" s="1124"/>
      <c r="P37" s="1124"/>
      <c r="Q37" s="1124"/>
      <c r="R37" s="1124"/>
      <c r="S37" s="1124"/>
      <c r="T37" s="1124"/>
      <c r="U37" s="1124"/>
      <c r="V37" s="1124"/>
      <c r="W37" s="1124"/>
      <c r="X37" s="1124"/>
      <c r="Y37" s="1124"/>
      <c r="Z37" s="1124"/>
      <c r="AA37" s="1124"/>
      <c r="AB37" s="1124"/>
      <c r="AC37" s="1124"/>
      <c r="AD37" s="1124"/>
      <c r="AE37" s="1124"/>
      <c r="AF37" s="1124"/>
      <c r="AG37" s="1124"/>
      <c r="AH37" s="1124"/>
      <c r="AI37" s="1124"/>
      <c r="AJ37" s="1124"/>
      <c r="AK37" s="1124"/>
      <c r="AL37" s="1124"/>
      <c r="AM37" s="1124"/>
      <c r="AN37" s="1124"/>
      <c r="AO37" s="1124"/>
      <c r="AP37" s="1124"/>
      <c r="AQ37" s="1124"/>
      <c r="AR37" s="1124"/>
      <c r="AS37" s="1124"/>
      <c r="AT37" s="1124"/>
      <c r="AU37" s="1124"/>
      <c r="AV37" s="1124"/>
      <c r="AW37" s="1124"/>
      <c r="AX37" s="1124"/>
      <c r="AY37" s="1124"/>
      <c r="AZ37" s="1124"/>
      <c r="BA37" s="1124"/>
      <c r="BB37" s="1124"/>
      <c r="BC37" s="1124"/>
      <c r="BD37" s="1124"/>
      <c r="BE37" s="1124"/>
      <c r="BF37" s="1124"/>
      <c r="BG37" s="1124"/>
      <c r="BH37" s="1124"/>
      <c r="BI37" s="1124"/>
      <c r="BJ37" s="1124"/>
      <c r="BK37" s="1124"/>
      <c r="BL37" s="1124"/>
      <c r="BM37" s="1124"/>
      <c r="BN37" s="1124"/>
      <c r="BO37" s="1124"/>
      <c r="BP37" s="1124"/>
      <c r="BQ37" s="1134" t="s">
        <v>601</v>
      </c>
      <c r="BR37" s="1134"/>
      <c r="BS37" s="1134"/>
      <c r="BT37" s="1134"/>
      <c r="BU37" s="1134"/>
      <c r="BV37" s="1129">
        <v>0</v>
      </c>
      <c r="BW37" s="1129"/>
      <c r="BX37" s="1129"/>
      <c r="BY37" s="1129"/>
      <c r="BZ37" s="1129"/>
      <c r="CA37" s="1129"/>
      <c r="CB37" s="1129"/>
      <c r="CC37" s="1129"/>
      <c r="CD37" s="1129"/>
      <c r="CE37" s="1129"/>
      <c r="CF37" s="1129"/>
      <c r="CG37" s="1129"/>
      <c r="CH37" s="1129"/>
      <c r="CI37" s="1130"/>
      <c r="CJ37" s="1130"/>
      <c r="CK37" s="1130"/>
      <c r="CL37" s="1130"/>
      <c r="CM37" s="1134" t="s">
        <v>601</v>
      </c>
      <c r="CN37" s="1134"/>
      <c r="CO37" s="1134"/>
      <c r="CP37" s="1134"/>
      <c r="CQ37" s="1134"/>
      <c r="CR37" s="1129">
        <v>0</v>
      </c>
      <c r="CS37" s="1129"/>
      <c r="CT37" s="1129"/>
      <c r="CU37" s="1129"/>
      <c r="CV37" s="1129"/>
      <c r="CW37" s="1129"/>
      <c r="CX37" s="1129"/>
      <c r="CY37" s="1129"/>
      <c r="CZ37" s="1129"/>
      <c r="DA37" s="1129"/>
      <c r="DB37" s="1129"/>
      <c r="DC37" s="1129"/>
      <c r="DD37" s="1129"/>
      <c r="DE37" s="330"/>
      <c r="DF37" s="23"/>
      <c r="DG37" s="23"/>
      <c r="DH37" s="23"/>
      <c r="DI37" s="23"/>
      <c r="DJ37" s="23"/>
      <c r="DK37" s="23"/>
    </row>
    <row r="38" spans="1:115" ht="14.1" customHeight="1" x14ac:dyDescent="0.2">
      <c r="A38" s="23"/>
      <c r="B38" s="329"/>
      <c r="C38" s="1279" t="s">
        <v>711</v>
      </c>
      <c r="D38" s="1279"/>
      <c r="E38" s="1280"/>
      <c r="F38" s="1280"/>
      <c r="G38" s="1280"/>
      <c r="H38" s="1124" t="s">
        <v>713</v>
      </c>
      <c r="I38" s="1124"/>
      <c r="J38" s="1124"/>
      <c r="K38" s="1124"/>
      <c r="L38" s="1124"/>
      <c r="M38" s="1124"/>
      <c r="N38" s="1124"/>
      <c r="O38" s="1124"/>
      <c r="P38" s="1124"/>
      <c r="Q38" s="1124"/>
      <c r="R38" s="1124"/>
      <c r="S38" s="1124"/>
      <c r="T38" s="1124"/>
      <c r="U38" s="1124"/>
      <c r="V38" s="1124"/>
      <c r="W38" s="1124"/>
      <c r="X38" s="1124"/>
      <c r="Y38" s="1124"/>
      <c r="Z38" s="1124"/>
      <c r="AA38" s="1124"/>
      <c r="AB38" s="1124"/>
      <c r="AC38" s="1124"/>
      <c r="AD38" s="1124"/>
      <c r="AE38" s="1124"/>
      <c r="AF38" s="1124"/>
      <c r="AG38" s="1124"/>
      <c r="AH38" s="1124"/>
      <c r="AI38" s="1124"/>
      <c r="AJ38" s="1124"/>
      <c r="AK38" s="1124"/>
      <c r="AL38" s="1124"/>
      <c r="AM38" s="1124"/>
      <c r="AN38" s="1124"/>
      <c r="AO38" s="1124"/>
      <c r="AP38" s="1124"/>
      <c r="AQ38" s="1124"/>
      <c r="AR38" s="1124"/>
      <c r="AS38" s="1124"/>
      <c r="AT38" s="1124"/>
      <c r="AU38" s="1124"/>
      <c r="AV38" s="1124"/>
      <c r="AW38" s="1124"/>
      <c r="AX38" s="1124"/>
      <c r="AY38" s="1124"/>
      <c r="AZ38" s="1124"/>
      <c r="BA38" s="1124"/>
      <c r="BB38" s="1124"/>
      <c r="BC38" s="1124"/>
      <c r="BD38" s="1124"/>
      <c r="BE38" s="1124"/>
      <c r="BF38" s="1124"/>
      <c r="BG38" s="1124"/>
      <c r="BH38" s="1124"/>
      <c r="BI38" s="1124"/>
      <c r="BJ38" s="1124"/>
      <c r="BK38" s="1124"/>
      <c r="BL38" s="1124"/>
      <c r="BM38" s="1124"/>
      <c r="BN38" s="1124"/>
      <c r="BO38" s="1124"/>
      <c r="BP38" s="1124"/>
      <c r="BQ38" s="1134" t="s">
        <v>601</v>
      </c>
      <c r="BR38" s="1134"/>
      <c r="BS38" s="1134"/>
      <c r="BT38" s="1134"/>
      <c r="BU38" s="1134"/>
      <c r="BV38" s="1143">
        <v>0</v>
      </c>
      <c r="BW38" s="1143"/>
      <c r="BX38" s="1143"/>
      <c r="BY38" s="1143"/>
      <c r="BZ38" s="1143"/>
      <c r="CA38" s="1143"/>
      <c r="CB38" s="1143"/>
      <c r="CC38" s="1143"/>
      <c r="CD38" s="1143"/>
      <c r="CE38" s="1143"/>
      <c r="CF38" s="1143"/>
      <c r="CG38" s="1143"/>
      <c r="CH38" s="1143"/>
      <c r="CI38" s="1130"/>
      <c r="CJ38" s="1130"/>
      <c r="CK38" s="1130"/>
      <c r="CL38" s="1130"/>
      <c r="CM38" s="1134" t="s">
        <v>601</v>
      </c>
      <c r="CN38" s="1134"/>
      <c r="CO38" s="1134"/>
      <c r="CP38" s="1134"/>
      <c r="CQ38" s="1134"/>
      <c r="CR38" s="1143">
        <v>0</v>
      </c>
      <c r="CS38" s="1143"/>
      <c r="CT38" s="1143"/>
      <c r="CU38" s="1143"/>
      <c r="CV38" s="1143"/>
      <c r="CW38" s="1143"/>
      <c r="CX38" s="1143"/>
      <c r="CY38" s="1143"/>
      <c r="CZ38" s="1143"/>
      <c r="DA38" s="1143"/>
      <c r="DB38" s="1143"/>
      <c r="DC38" s="1143"/>
      <c r="DD38" s="1143"/>
      <c r="DE38" s="330"/>
      <c r="DF38" s="23"/>
      <c r="DG38" s="23"/>
      <c r="DH38" s="23"/>
      <c r="DI38" s="23"/>
      <c r="DJ38" s="23"/>
      <c r="DK38" s="23"/>
    </row>
    <row r="39" spans="1:115" ht="14.1" customHeight="1" x14ac:dyDescent="0.2">
      <c r="A39" s="23"/>
      <c r="B39" s="329"/>
      <c r="C39" s="1279"/>
      <c r="D39" s="1279"/>
      <c r="E39" s="1280"/>
      <c r="F39" s="1280"/>
      <c r="G39" s="1280"/>
      <c r="H39" s="1124" t="s">
        <v>626</v>
      </c>
      <c r="I39" s="1124"/>
      <c r="J39" s="1124"/>
      <c r="K39" s="1124"/>
      <c r="L39" s="1124"/>
      <c r="M39" s="1124"/>
      <c r="N39" s="1124"/>
      <c r="O39" s="1124"/>
      <c r="P39" s="1124"/>
      <c r="Q39" s="1124"/>
      <c r="R39" s="1124"/>
      <c r="S39" s="1124"/>
      <c r="T39" s="1124"/>
      <c r="U39" s="1124"/>
      <c r="V39" s="1124"/>
      <c r="W39" s="1124"/>
      <c r="X39" s="1124"/>
      <c r="Y39" s="1124"/>
      <c r="Z39" s="1124"/>
      <c r="AA39" s="1124"/>
      <c r="AB39" s="1124"/>
      <c r="AC39" s="1124"/>
      <c r="AD39" s="1124"/>
      <c r="AE39" s="1124"/>
      <c r="AF39" s="1124"/>
      <c r="AG39" s="1124"/>
      <c r="AH39" s="1124"/>
      <c r="AI39" s="1124"/>
      <c r="AJ39" s="1124"/>
      <c r="AK39" s="1124"/>
      <c r="AL39" s="1124"/>
      <c r="AM39" s="1124"/>
      <c r="AN39" s="1124"/>
      <c r="AO39" s="1124"/>
      <c r="AP39" s="1124"/>
      <c r="AQ39" s="1124"/>
      <c r="AR39" s="1124"/>
      <c r="AS39" s="1124"/>
      <c r="AT39" s="1124"/>
      <c r="AU39" s="1124"/>
      <c r="AV39" s="1124"/>
      <c r="AW39" s="1124"/>
      <c r="AX39" s="1124"/>
      <c r="AY39" s="1124"/>
      <c r="AZ39" s="1124"/>
      <c r="BA39" s="1124"/>
      <c r="BB39" s="1124"/>
      <c r="BC39" s="1124"/>
      <c r="BD39" s="1124"/>
      <c r="BE39" s="1124"/>
      <c r="BF39" s="1124"/>
      <c r="BG39" s="1124"/>
      <c r="BH39" s="1124"/>
      <c r="BI39" s="1124"/>
      <c r="BJ39" s="1124"/>
      <c r="BK39" s="1124"/>
      <c r="BL39" s="1124"/>
      <c r="BM39" s="1124"/>
      <c r="BN39" s="1124"/>
      <c r="BO39" s="1124"/>
      <c r="BP39" s="1124"/>
      <c r="BQ39" s="1134"/>
      <c r="BR39" s="1134"/>
      <c r="BS39" s="1134"/>
      <c r="BT39" s="1134"/>
      <c r="BU39" s="1134"/>
      <c r="BV39" s="1284">
        <f>Data_Income!C1010</f>
        <v>0</v>
      </c>
      <c r="BW39" s="1284"/>
      <c r="BX39" s="1284"/>
      <c r="BY39" s="1284"/>
      <c r="BZ39" s="1284"/>
      <c r="CA39" s="1284"/>
      <c r="CB39" s="1284"/>
      <c r="CC39" s="1284"/>
      <c r="CD39" s="1284"/>
      <c r="CE39" s="1284"/>
      <c r="CF39" s="1284"/>
      <c r="CG39" s="1284"/>
      <c r="CH39" s="1284"/>
      <c r="CI39" s="1130"/>
      <c r="CJ39" s="1130"/>
      <c r="CK39" s="1130"/>
      <c r="CL39" s="1130"/>
      <c r="CM39" s="1134"/>
      <c r="CN39" s="1134"/>
      <c r="CO39" s="1134"/>
      <c r="CP39" s="1134"/>
      <c r="CQ39" s="1134"/>
      <c r="CR39" s="1284">
        <f>Data_Income!D1010</f>
        <v>0</v>
      </c>
      <c r="CS39" s="1284"/>
      <c r="CT39" s="1284"/>
      <c r="CU39" s="1284"/>
      <c r="CV39" s="1284"/>
      <c r="CW39" s="1284"/>
      <c r="CX39" s="1284"/>
      <c r="CY39" s="1284"/>
      <c r="CZ39" s="1284"/>
      <c r="DA39" s="1284"/>
      <c r="DB39" s="1284"/>
      <c r="DC39" s="1284"/>
      <c r="DD39" s="1284"/>
      <c r="DE39" s="330"/>
      <c r="DF39" s="23"/>
      <c r="DG39" s="23"/>
      <c r="DH39" s="23"/>
      <c r="DI39" s="23"/>
      <c r="DJ39" s="23"/>
      <c r="DK39" s="23"/>
    </row>
    <row r="40" spans="1:115" ht="9.9499999999999993" customHeight="1" x14ac:dyDescent="0.2">
      <c r="A40" s="23"/>
      <c r="B40" s="329"/>
      <c r="C40" s="1241"/>
      <c r="D40" s="1241"/>
      <c r="E40" s="1242"/>
      <c r="F40" s="1242"/>
      <c r="G40" s="1242"/>
      <c r="H40" s="1124"/>
      <c r="I40" s="1124"/>
      <c r="J40" s="1124"/>
      <c r="K40" s="1124"/>
      <c r="L40" s="1124"/>
      <c r="M40" s="1124"/>
      <c r="N40" s="1124"/>
      <c r="O40" s="1124"/>
      <c r="P40" s="1124"/>
      <c r="Q40" s="1124"/>
      <c r="R40" s="1124"/>
      <c r="S40" s="1124"/>
      <c r="T40" s="1124"/>
      <c r="U40" s="1124"/>
      <c r="V40" s="1124"/>
      <c r="W40" s="1124"/>
      <c r="X40" s="1124"/>
      <c r="Y40" s="1124"/>
      <c r="Z40" s="1124"/>
      <c r="AA40" s="1124"/>
      <c r="AB40" s="1124"/>
      <c r="AC40" s="1124"/>
      <c r="AD40" s="1124"/>
      <c r="AE40" s="1124"/>
      <c r="AF40" s="1124"/>
      <c r="AG40" s="1124"/>
      <c r="AH40" s="1124"/>
      <c r="AI40" s="1124"/>
      <c r="AJ40" s="1124"/>
      <c r="AK40" s="1124"/>
      <c r="AL40" s="1124"/>
      <c r="AM40" s="1124"/>
      <c r="AN40" s="1124"/>
      <c r="AO40" s="1124"/>
      <c r="AP40" s="1124"/>
      <c r="AQ40" s="1124"/>
      <c r="AR40" s="1124"/>
      <c r="AS40" s="1124"/>
      <c r="AT40" s="1124"/>
      <c r="AU40" s="1124"/>
      <c r="AV40" s="1124"/>
      <c r="AW40" s="1124"/>
      <c r="AX40" s="1124"/>
      <c r="AY40" s="1124"/>
      <c r="AZ40" s="1124"/>
      <c r="BA40" s="1124"/>
      <c r="BB40" s="1124"/>
      <c r="BC40" s="1124"/>
      <c r="BD40" s="1124"/>
      <c r="BE40" s="1124"/>
      <c r="BF40" s="1124"/>
      <c r="BG40" s="1124"/>
      <c r="BH40" s="1124"/>
      <c r="BI40" s="1124"/>
      <c r="BJ40" s="1124"/>
      <c r="BK40" s="1124"/>
      <c r="BL40" s="1124"/>
      <c r="BM40" s="1124"/>
      <c r="BN40" s="1124"/>
      <c r="BO40" s="1124"/>
      <c r="BP40" s="1124"/>
      <c r="BQ40" s="1245"/>
      <c r="BR40" s="1245"/>
      <c r="BS40" s="1245"/>
      <c r="BT40" s="1245"/>
      <c r="BU40" s="1245"/>
      <c r="BV40" s="1285"/>
      <c r="BW40" s="1285"/>
      <c r="BX40" s="1285"/>
      <c r="BY40" s="1285"/>
      <c r="BZ40" s="1285"/>
      <c r="CA40" s="1285"/>
      <c r="CB40" s="1285"/>
      <c r="CC40" s="1285"/>
      <c r="CD40" s="1285"/>
      <c r="CE40" s="1285"/>
      <c r="CF40" s="1285"/>
      <c r="CG40" s="1285"/>
      <c r="CH40" s="1285"/>
      <c r="CI40" s="1130"/>
      <c r="CJ40" s="1130"/>
      <c r="CK40" s="1130"/>
      <c r="CL40" s="1130"/>
      <c r="CM40" s="1255"/>
      <c r="CN40" s="1255"/>
      <c r="CO40" s="1255"/>
      <c r="CP40" s="1255"/>
      <c r="CQ40" s="1255"/>
      <c r="CR40" s="1285"/>
      <c r="CS40" s="1285"/>
      <c r="CT40" s="1285"/>
      <c r="CU40" s="1285"/>
      <c r="CV40" s="1285"/>
      <c r="CW40" s="1285"/>
      <c r="CX40" s="1285"/>
      <c r="CY40" s="1285"/>
      <c r="CZ40" s="1285"/>
      <c r="DA40" s="1285"/>
      <c r="DB40" s="1285"/>
      <c r="DC40" s="1285"/>
      <c r="DD40" s="1285"/>
      <c r="DE40" s="330"/>
      <c r="DF40" s="23"/>
      <c r="DG40" s="23"/>
      <c r="DH40" s="23"/>
      <c r="DI40" s="23"/>
      <c r="DJ40" s="23"/>
      <c r="DK40" s="23"/>
    </row>
    <row r="41" spans="1:115" ht="14.1" customHeight="1" x14ac:dyDescent="0.2">
      <c r="A41" s="23"/>
      <c r="B41" s="329"/>
      <c r="C41" s="1279" t="s">
        <v>714</v>
      </c>
      <c r="D41" s="1279"/>
      <c r="E41" s="1280"/>
      <c r="F41" s="1280"/>
      <c r="G41" s="1280"/>
      <c r="H41" s="1246" t="s">
        <v>586</v>
      </c>
      <c r="I41" s="1246"/>
      <c r="J41" s="1246"/>
      <c r="K41" s="1246"/>
      <c r="L41" s="1246"/>
      <c r="M41" s="1246"/>
      <c r="N41" s="1246"/>
      <c r="O41" s="1246"/>
      <c r="P41" s="1246"/>
      <c r="Q41" s="1246"/>
      <c r="R41" s="1246"/>
      <c r="S41" s="1246"/>
      <c r="T41" s="1246"/>
      <c r="U41" s="1246"/>
      <c r="V41" s="1246"/>
      <c r="W41" s="1246"/>
      <c r="X41" s="1246"/>
      <c r="Y41" s="1246"/>
      <c r="Z41" s="1246"/>
      <c r="AA41" s="1246"/>
      <c r="AB41" s="1246"/>
      <c r="AC41" s="1246"/>
      <c r="AD41" s="1246"/>
      <c r="AE41" s="1246"/>
      <c r="AF41" s="1246"/>
      <c r="AG41" s="1246"/>
      <c r="AH41" s="1246"/>
      <c r="AI41" s="1246"/>
      <c r="AJ41" s="1246"/>
      <c r="AK41" s="1246"/>
      <c r="AL41" s="1246"/>
      <c r="AM41" s="1246"/>
      <c r="AN41" s="1246"/>
      <c r="AO41" s="1246"/>
      <c r="AP41" s="1246"/>
      <c r="AQ41" s="1246"/>
      <c r="AR41" s="1246"/>
      <c r="AS41" s="1246"/>
      <c r="AT41" s="1246"/>
      <c r="AU41" s="1246"/>
      <c r="AV41" s="1246"/>
      <c r="AW41" s="1246"/>
      <c r="AX41" s="1246"/>
      <c r="AY41" s="1246"/>
      <c r="AZ41" s="1246"/>
      <c r="BA41" s="1246"/>
      <c r="BB41" s="1246"/>
      <c r="BC41" s="1246"/>
      <c r="BD41" s="1246"/>
      <c r="BE41" s="1246"/>
      <c r="BF41" s="1246"/>
      <c r="BG41" s="1246"/>
      <c r="BH41" s="1246"/>
      <c r="BI41" s="1246"/>
      <c r="BJ41" s="1246"/>
      <c r="BK41" s="1246"/>
      <c r="BL41" s="1246"/>
      <c r="BM41" s="1246"/>
      <c r="BN41" s="1246"/>
      <c r="BO41" s="1246"/>
      <c r="BP41" s="1246"/>
      <c r="BQ41" s="1245"/>
      <c r="BR41" s="1245"/>
      <c r="BS41" s="1245"/>
      <c r="BT41" s="1245"/>
      <c r="BU41" s="1245"/>
      <c r="BV41" s="1130"/>
      <c r="BW41" s="1130"/>
      <c r="BX41" s="1130"/>
      <c r="BY41" s="1130"/>
      <c r="BZ41" s="1130"/>
      <c r="CA41" s="1130"/>
      <c r="CB41" s="1130"/>
      <c r="CC41" s="1130"/>
      <c r="CD41" s="1130"/>
      <c r="CE41" s="1130"/>
      <c r="CF41" s="1130"/>
      <c r="CG41" s="1130"/>
      <c r="CH41" s="1130"/>
      <c r="CI41" s="1130"/>
      <c r="CJ41" s="1130"/>
      <c r="CK41" s="1130"/>
      <c r="CL41" s="1130"/>
      <c r="CM41" s="1255"/>
      <c r="CN41" s="1255"/>
      <c r="CO41" s="1255"/>
      <c r="CP41" s="1255"/>
      <c r="CQ41" s="1255"/>
      <c r="CR41" s="1130"/>
      <c r="CS41" s="1130"/>
      <c r="CT41" s="1130"/>
      <c r="CU41" s="1130"/>
      <c r="CV41" s="1130"/>
      <c r="CW41" s="1130"/>
      <c r="CX41" s="1130"/>
      <c r="CY41" s="1130"/>
      <c r="CZ41" s="1130"/>
      <c r="DA41" s="1130"/>
      <c r="DB41" s="1130"/>
      <c r="DC41" s="1130"/>
      <c r="DD41" s="1130"/>
      <c r="DE41" s="330"/>
      <c r="DF41" s="23"/>
      <c r="DG41" s="23"/>
      <c r="DH41" s="23"/>
      <c r="DI41" s="23"/>
      <c r="DJ41" s="23"/>
      <c r="DK41" s="23"/>
    </row>
    <row r="42" spans="1:115" ht="14.1" customHeight="1" x14ac:dyDescent="0.2">
      <c r="A42" s="23"/>
      <c r="B42" s="329"/>
      <c r="C42" s="1279" t="s">
        <v>709</v>
      </c>
      <c r="D42" s="1279"/>
      <c r="E42" s="1280"/>
      <c r="F42" s="1280"/>
      <c r="G42" s="1280"/>
      <c r="H42" s="1124" t="s">
        <v>724</v>
      </c>
      <c r="I42" s="1124"/>
      <c r="J42" s="1124"/>
      <c r="K42" s="1124"/>
      <c r="L42" s="1124"/>
      <c r="M42" s="1124"/>
      <c r="N42" s="1124"/>
      <c r="O42" s="1124"/>
      <c r="P42" s="1124"/>
      <c r="Q42" s="1124"/>
      <c r="R42" s="1124"/>
      <c r="S42" s="1124"/>
      <c r="T42" s="1124"/>
      <c r="U42" s="1124"/>
      <c r="V42" s="1124"/>
      <c r="W42" s="1124"/>
      <c r="X42" s="1124"/>
      <c r="Y42" s="1124"/>
      <c r="Z42" s="1124"/>
      <c r="AA42" s="1124"/>
      <c r="AB42" s="1124"/>
      <c r="AC42" s="1124"/>
      <c r="AD42" s="1124"/>
      <c r="AE42" s="1124"/>
      <c r="AF42" s="1124"/>
      <c r="AG42" s="1124"/>
      <c r="AH42" s="1124"/>
      <c r="AI42" s="1124"/>
      <c r="AJ42" s="1124"/>
      <c r="AK42" s="1124"/>
      <c r="AL42" s="1124"/>
      <c r="AM42" s="1124"/>
      <c r="AN42" s="1124"/>
      <c r="AO42" s="1124"/>
      <c r="AP42" s="1124"/>
      <c r="AQ42" s="1124"/>
      <c r="AR42" s="1124"/>
      <c r="AS42" s="1124"/>
      <c r="AT42" s="1124"/>
      <c r="AU42" s="1124"/>
      <c r="AV42" s="1124"/>
      <c r="AW42" s="1124"/>
      <c r="AX42" s="1124"/>
      <c r="AY42" s="1124"/>
      <c r="AZ42" s="1124"/>
      <c r="BA42" s="1124"/>
      <c r="BB42" s="1124"/>
      <c r="BC42" s="1124"/>
      <c r="BD42" s="1124"/>
      <c r="BE42" s="1124"/>
      <c r="BF42" s="1124"/>
      <c r="BG42" s="1124"/>
      <c r="BH42" s="1124"/>
      <c r="BI42" s="1124"/>
      <c r="BJ42" s="1124"/>
      <c r="BK42" s="1124"/>
      <c r="BL42" s="1124"/>
      <c r="BM42" s="1124"/>
      <c r="BN42" s="1124"/>
      <c r="BO42" s="1124"/>
      <c r="BP42" s="1124"/>
      <c r="BQ42" s="1134" t="s">
        <v>580</v>
      </c>
      <c r="BR42" s="1134"/>
      <c r="BS42" s="1134"/>
      <c r="BT42" s="1134"/>
      <c r="BU42" s="1134"/>
      <c r="BV42" s="1129">
        <v>0</v>
      </c>
      <c r="BW42" s="1129"/>
      <c r="BX42" s="1129"/>
      <c r="BY42" s="1129"/>
      <c r="BZ42" s="1129"/>
      <c r="CA42" s="1129"/>
      <c r="CB42" s="1129"/>
      <c r="CC42" s="1129"/>
      <c r="CD42" s="1129"/>
      <c r="CE42" s="1129"/>
      <c r="CF42" s="1129"/>
      <c r="CG42" s="1129"/>
      <c r="CH42" s="1129"/>
      <c r="CI42" s="1130"/>
      <c r="CJ42" s="1130"/>
      <c r="CK42" s="1130"/>
      <c r="CL42" s="1130"/>
      <c r="CM42" s="1128" t="s">
        <v>580</v>
      </c>
      <c r="CN42" s="1128"/>
      <c r="CO42" s="1128"/>
      <c r="CP42" s="1128"/>
      <c r="CQ42" s="1128"/>
      <c r="CR42" s="1129">
        <v>0</v>
      </c>
      <c r="CS42" s="1129"/>
      <c r="CT42" s="1129"/>
      <c r="CU42" s="1129"/>
      <c r="CV42" s="1129"/>
      <c r="CW42" s="1129"/>
      <c r="CX42" s="1129"/>
      <c r="CY42" s="1129"/>
      <c r="CZ42" s="1129"/>
      <c r="DA42" s="1129"/>
      <c r="DB42" s="1129"/>
      <c r="DC42" s="1129"/>
      <c r="DD42" s="1129"/>
      <c r="DE42" s="330"/>
      <c r="DF42" s="23"/>
      <c r="DG42" s="23"/>
      <c r="DH42" s="23"/>
      <c r="DI42" s="23"/>
      <c r="DJ42" s="23"/>
      <c r="DK42" s="23"/>
    </row>
    <row r="43" spans="1:115" ht="14.1" customHeight="1" x14ac:dyDescent="0.2">
      <c r="A43" s="23"/>
      <c r="B43" s="329"/>
      <c r="C43" s="1279" t="s">
        <v>715</v>
      </c>
      <c r="D43" s="1279"/>
      <c r="E43" s="1280"/>
      <c r="F43" s="1280"/>
      <c r="G43" s="1280"/>
      <c r="H43" s="1124" t="s">
        <v>725</v>
      </c>
      <c r="I43" s="1124"/>
      <c r="J43" s="1124"/>
      <c r="K43" s="1124"/>
      <c r="L43" s="1124"/>
      <c r="M43" s="1124"/>
      <c r="N43" s="1124"/>
      <c r="O43" s="1124"/>
      <c r="P43" s="1124"/>
      <c r="Q43" s="1124"/>
      <c r="R43" s="1124"/>
      <c r="S43" s="1124"/>
      <c r="T43" s="1124"/>
      <c r="U43" s="1124"/>
      <c r="V43" s="1124"/>
      <c r="W43" s="1124"/>
      <c r="X43" s="1124"/>
      <c r="Y43" s="1124"/>
      <c r="Z43" s="1124"/>
      <c r="AA43" s="1124"/>
      <c r="AB43" s="1124"/>
      <c r="AC43" s="1124"/>
      <c r="AD43" s="1124"/>
      <c r="AE43" s="1124"/>
      <c r="AF43" s="1124"/>
      <c r="AG43" s="1124"/>
      <c r="AH43" s="1124"/>
      <c r="AI43" s="1124"/>
      <c r="AJ43" s="1124"/>
      <c r="AK43" s="1124"/>
      <c r="AL43" s="1124"/>
      <c r="AM43" s="1124"/>
      <c r="AN43" s="1124"/>
      <c r="AO43" s="1124"/>
      <c r="AP43" s="1124"/>
      <c r="AQ43" s="1124"/>
      <c r="AR43" s="1124"/>
      <c r="AS43" s="1124"/>
      <c r="AT43" s="1124"/>
      <c r="AU43" s="1124"/>
      <c r="AV43" s="1124"/>
      <c r="AW43" s="1124"/>
      <c r="AX43" s="1124"/>
      <c r="AY43" s="1124"/>
      <c r="AZ43" s="1124"/>
      <c r="BA43" s="1124"/>
      <c r="BB43" s="1124"/>
      <c r="BC43" s="1124"/>
      <c r="BD43" s="1124"/>
      <c r="BE43" s="1124"/>
      <c r="BF43" s="1124"/>
      <c r="BG43" s="1124"/>
      <c r="BH43" s="1124"/>
      <c r="BI43" s="1124"/>
      <c r="BJ43" s="1124"/>
      <c r="BK43" s="1124"/>
      <c r="BL43" s="1124"/>
      <c r="BM43" s="1124"/>
      <c r="BN43" s="1124"/>
      <c r="BO43" s="1124"/>
      <c r="BP43" s="1124"/>
      <c r="BQ43" s="1134" t="s">
        <v>580</v>
      </c>
      <c r="BR43" s="1134"/>
      <c r="BS43" s="1134"/>
      <c r="BT43" s="1134"/>
      <c r="BU43" s="1134"/>
      <c r="BV43" s="1129">
        <v>0</v>
      </c>
      <c r="BW43" s="1129"/>
      <c r="BX43" s="1129"/>
      <c r="BY43" s="1129"/>
      <c r="BZ43" s="1129"/>
      <c r="CA43" s="1129"/>
      <c r="CB43" s="1129"/>
      <c r="CC43" s="1129"/>
      <c r="CD43" s="1129"/>
      <c r="CE43" s="1129"/>
      <c r="CF43" s="1129"/>
      <c r="CG43" s="1129"/>
      <c r="CH43" s="1129"/>
      <c r="CI43" s="1130"/>
      <c r="CJ43" s="1130"/>
      <c r="CK43" s="1130"/>
      <c r="CL43" s="1130"/>
      <c r="CM43" s="1128" t="s">
        <v>580</v>
      </c>
      <c r="CN43" s="1128"/>
      <c r="CO43" s="1128"/>
      <c r="CP43" s="1128"/>
      <c r="CQ43" s="1128"/>
      <c r="CR43" s="1129">
        <v>0</v>
      </c>
      <c r="CS43" s="1129"/>
      <c r="CT43" s="1129"/>
      <c r="CU43" s="1129"/>
      <c r="CV43" s="1129"/>
      <c r="CW43" s="1129"/>
      <c r="CX43" s="1129"/>
      <c r="CY43" s="1129"/>
      <c r="CZ43" s="1129"/>
      <c r="DA43" s="1129"/>
      <c r="DB43" s="1129"/>
      <c r="DC43" s="1129"/>
      <c r="DD43" s="1129"/>
      <c r="DE43" s="330"/>
      <c r="DF43" s="23"/>
      <c r="DG43" s="23"/>
      <c r="DH43" s="23"/>
      <c r="DI43" s="23"/>
      <c r="DJ43" s="23"/>
      <c r="DK43" s="23"/>
    </row>
    <row r="44" spans="1:115" ht="14.1" customHeight="1" x14ac:dyDescent="0.2">
      <c r="A44" s="23"/>
      <c r="B44" s="329"/>
      <c r="C44" s="1279" t="s">
        <v>716</v>
      </c>
      <c r="D44" s="1279"/>
      <c r="E44" s="1280"/>
      <c r="F44" s="1280"/>
      <c r="G44" s="1280"/>
      <c r="H44" s="1124" t="s">
        <v>726</v>
      </c>
      <c r="I44" s="1124"/>
      <c r="J44" s="1124"/>
      <c r="K44" s="1124"/>
      <c r="L44" s="1124"/>
      <c r="M44" s="1124"/>
      <c r="N44" s="1124"/>
      <c r="O44" s="1124"/>
      <c r="P44" s="1124"/>
      <c r="Q44" s="1124"/>
      <c r="R44" s="1124"/>
      <c r="S44" s="1124"/>
      <c r="T44" s="1124"/>
      <c r="U44" s="1124"/>
      <c r="V44" s="1124"/>
      <c r="W44" s="1124"/>
      <c r="X44" s="1124"/>
      <c r="Y44" s="1124"/>
      <c r="Z44" s="1124"/>
      <c r="AA44" s="1124"/>
      <c r="AB44" s="1124"/>
      <c r="AC44" s="1124"/>
      <c r="AD44" s="1124"/>
      <c r="AE44" s="1124"/>
      <c r="AF44" s="1124"/>
      <c r="AG44" s="1124"/>
      <c r="AH44" s="1124"/>
      <c r="AI44" s="1124"/>
      <c r="AJ44" s="1124"/>
      <c r="AK44" s="1124"/>
      <c r="AL44" s="1124"/>
      <c r="AM44" s="1124"/>
      <c r="AN44" s="1124"/>
      <c r="AO44" s="1124"/>
      <c r="AP44" s="1124"/>
      <c r="AQ44" s="1124"/>
      <c r="AR44" s="1124"/>
      <c r="AS44" s="1124"/>
      <c r="AT44" s="1124"/>
      <c r="AU44" s="1124"/>
      <c r="AV44" s="1124"/>
      <c r="AW44" s="1124"/>
      <c r="AX44" s="1124"/>
      <c r="AY44" s="1124"/>
      <c r="AZ44" s="1124"/>
      <c r="BA44" s="1124"/>
      <c r="BB44" s="1124"/>
      <c r="BC44" s="1124"/>
      <c r="BD44" s="1124"/>
      <c r="BE44" s="1124"/>
      <c r="BF44" s="1124"/>
      <c r="BG44" s="1124"/>
      <c r="BH44" s="1124"/>
      <c r="BI44" s="1124"/>
      <c r="BJ44" s="1124"/>
      <c r="BK44" s="1124"/>
      <c r="BL44" s="1124"/>
      <c r="BM44" s="1124"/>
      <c r="BN44" s="1124"/>
      <c r="BO44" s="1124"/>
      <c r="BP44" s="1124"/>
      <c r="BQ44" s="1134" t="s">
        <v>601</v>
      </c>
      <c r="BR44" s="1134"/>
      <c r="BS44" s="1134"/>
      <c r="BT44" s="1134"/>
      <c r="BU44" s="1134"/>
      <c r="BV44" s="1129">
        <v>0</v>
      </c>
      <c r="BW44" s="1129"/>
      <c r="BX44" s="1129"/>
      <c r="BY44" s="1129"/>
      <c r="BZ44" s="1129"/>
      <c r="CA44" s="1129"/>
      <c r="CB44" s="1129"/>
      <c r="CC44" s="1129"/>
      <c r="CD44" s="1129"/>
      <c r="CE44" s="1129"/>
      <c r="CF44" s="1129"/>
      <c r="CG44" s="1129"/>
      <c r="CH44" s="1129"/>
      <c r="CI44" s="1130"/>
      <c r="CJ44" s="1130"/>
      <c r="CK44" s="1130"/>
      <c r="CL44" s="1130"/>
      <c r="CM44" s="1134" t="s">
        <v>601</v>
      </c>
      <c r="CN44" s="1134"/>
      <c r="CO44" s="1134"/>
      <c r="CP44" s="1134"/>
      <c r="CQ44" s="1134"/>
      <c r="CR44" s="1129">
        <v>0</v>
      </c>
      <c r="CS44" s="1129"/>
      <c r="CT44" s="1129"/>
      <c r="CU44" s="1129"/>
      <c r="CV44" s="1129"/>
      <c r="CW44" s="1129"/>
      <c r="CX44" s="1129"/>
      <c r="CY44" s="1129"/>
      <c r="CZ44" s="1129"/>
      <c r="DA44" s="1129"/>
      <c r="DB44" s="1129"/>
      <c r="DC44" s="1129"/>
      <c r="DD44" s="1129"/>
      <c r="DE44" s="330"/>
      <c r="DF44" s="23"/>
      <c r="DG44" s="23"/>
      <c r="DH44" s="23"/>
      <c r="DI44" s="23"/>
      <c r="DJ44" s="23"/>
      <c r="DK44" s="23"/>
    </row>
    <row r="45" spans="1:115" ht="14.1" customHeight="1" x14ac:dyDescent="0.2">
      <c r="A45" s="23"/>
      <c r="B45" s="329"/>
      <c r="C45" s="1279" t="s">
        <v>717</v>
      </c>
      <c r="D45" s="1279"/>
      <c r="E45" s="1280"/>
      <c r="F45" s="1280"/>
      <c r="G45" s="1280"/>
      <c r="H45" s="1124" t="s">
        <v>727</v>
      </c>
      <c r="I45" s="1124"/>
      <c r="J45" s="1124"/>
      <c r="K45" s="1124"/>
      <c r="L45" s="1124"/>
      <c r="M45" s="1124"/>
      <c r="N45" s="1124"/>
      <c r="O45" s="1124"/>
      <c r="P45" s="1124"/>
      <c r="Q45" s="1124"/>
      <c r="R45" s="1124"/>
      <c r="S45" s="1124"/>
      <c r="T45" s="1124"/>
      <c r="U45" s="1124"/>
      <c r="V45" s="1124"/>
      <c r="W45" s="1124"/>
      <c r="X45" s="1124"/>
      <c r="Y45" s="1124"/>
      <c r="Z45" s="1124"/>
      <c r="AA45" s="1124"/>
      <c r="AB45" s="1124"/>
      <c r="AC45" s="1124"/>
      <c r="AD45" s="1124"/>
      <c r="AE45" s="1124"/>
      <c r="AF45" s="1124"/>
      <c r="AG45" s="1124"/>
      <c r="AH45" s="1124"/>
      <c r="AI45" s="1124"/>
      <c r="AJ45" s="1124"/>
      <c r="AK45" s="1124"/>
      <c r="AL45" s="1124"/>
      <c r="AM45" s="1124"/>
      <c r="AN45" s="1124"/>
      <c r="AO45" s="1124"/>
      <c r="AP45" s="1124"/>
      <c r="AQ45" s="1124"/>
      <c r="AR45" s="1124"/>
      <c r="AS45" s="1124"/>
      <c r="AT45" s="1124"/>
      <c r="AU45" s="1124"/>
      <c r="AV45" s="1124"/>
      <c r="AW45" s="1124"/>
      <c r="AX45" s="1124"/>
      <c r="AY45" s="1124"/>
      <c r="AZ45" s="1124"/>
      <c r="BA45" s="1124"/>
      <c r="BB45" s="1124"/>
      <c r="BC45" s="1124"/>
      <c r="BD45" s="1124"/>
      <c r="BE45" s="1124"/>
      <c r="BF45" s="1124"/>
      <c r="BG45" s="1124"/>
      <c r="BH45" s="1124"/>
      <c r="BI45" s="1124"/>
      <c r="BJ45" s="1124"/>
      <c r="BK45" s="1124"/>
      <c r="BL45" s="1124"/>
      <c r="BM45" s="1124"/>
      <c r="BN45" s="1124"/>
      <c r="BO45" s="1124"/>
      <c r="BP45" s="1124"/>
      <c r="BQ45" s="1134" t="s">
        <v>601</v>
      </c>
      <c r="BR45" s="1134"/>
      <c r="BS45" s="1134"/>
      <c r="BT45" s="1134"/>
      <c r="BU45" s="1134"/>
      <c r="BV45" s="1129">
        <v>0</v>
      </c>
      <c r="BW45" s="1129"/>
      <c r="BX45" s="1129"/>
      <c r="BY45" s="1129"/>
      <c r="BZ45" s="1129"/>
      <c r="CA45" s="1129"/>
      <c r="CB45" s="1129"/>
      <c r="CC45" s="1129"/>
      <c r="CD45" s="1129"/>
      <c r="CE45" s="1129"/>
      <c r="CF45" s="1129"/>
      <c r="CG45" s="1129"/>
      <c r="CH45" s="1129"/>
      <c r="CI45" s="1130"/>
      <c r="CJ45" s="1130"/>
      <c r="CK45" s="1130"/>
      <c r="CL45" s="1130"/>
      <c r="CM45" s="1134" t="s">
        <v>601</v>
      </c>
      <c r="CN45" s="1134"/>
      <c r="CO45" s="1134"/>
      <c r="CP45" s="1134"/>
      <c r="CQ45" s="1134"/>
      <c r="CR45" s="1129">
        <v>0</v>
      </c>
      <c r="CS45" s="1129"/>
      <c r="CT45" s="1129"/>
      <c r="CU45" s="1129"/>
      <c r="CV45" s="1129"/>
      <c r="CW45" s="1129"/>
      <c r="CX45" s="1129"/>
      <c r="CY45" s="1129"/>
      <c r="CZ45" s="1129"/>
      <c r="DA45" s="1129"/>
      <c r="DB45" s="1129"/>
      <c r="DC45" s="1129"/>
      <c r="DD45" s="1129"/>
      <c r="DE45" s="330"/>
      <c r="DF45" s="23"/>
      <c r="DG45" s="23"/>
      <c r="DH45" s="23"/>
      <c r="DI45" s="23"/>
      <c r="DJ45" s="23"/>
      <c r="DK45" s="23"/>
    </row>
    <row r="46" spans="1:115" ht="14.1" customHeight="1" x14ac:dyDescent="0.2">
      <c r="A46" s="23"/>
      <c r="B46" s="329"/>
      <c r="C46" s="1279" t="s">
        <v>718</v>
      </c>
      <c r="D46" s="1279"/>
      <c r="E46" s="1280"/>
      <c r="F46" s="1280"/>
      <c r="G46" s="1280"/>
      <c r="H46" s="1124" t="s">
        <v>728</v>
      </c>
      <c r="I46" s="1124"/>
      <c r="J46" s="1124"/>
      <c r="K46" s="1124"/>
      <c r="L46" s="1124"/>
      <c r="M46" s="1124"/>
      <c r="N46" s="1124"/>
      <c r="O46" s="1124"/>
      <c r="P46" s="1124"/>
      <c r="Q46" s="1124"/>
      <c r="R46" s="1124"/>
      <c r="S46" s="1124"/>
      <c r="T46" s="1124"/>
      <c r="U46" s="1124"/>
      <c r="V46" s="1124"/>
      <c r="W46" s="1124"/>
      <c r="X46" s="1124"/>
      <c r="Y46" s="1124"/>
      <c r="Z46" s="1124"/>
      <c r="AA46" s="1124"/>
      <c r="AB46" s="1124"/>
      <c r="AC46" s="1124"/>
      <c r="AD46" s="1124"/>
      <c r="AE46" s="1124"/>
      <c r="AF46" s="1124"/>
      <c r="AG46" s="1124"/>
      <c r="AH46" s="1124"/>
      <c r="AI46" s="1124"/>
      <c r="AJ46" s="1124"/>
      <c r="AK46" s="1124"/>
      <c r="AL46" s="1124"/>
      <c r="AM46" s="1124"/>
      <c r="AN46" s="1124"/>
      <c r="AO46" s="1124"/>
      <c r="AP46" s="1124"/>
      <c r="AQ46" s="1124"/>
      <c r="AR46" s="1124"/>
      <c r="AS46" s="1124"/>
      <c r="AT46" s="1124"/>
      <c r="AU46" s="1124"/>
      <c r="AV46" s="1124"/>
      <c r="AW46" s="1124"/>
      <c r="AX46" s="1124"/>
      <c r="AY46" s="1124"/>
      <c r="AZ46" s="1124"/>
      <c r="BA46" s="1124"/>
      <c r="BB46" s="1124"/>
      <c r="BC46" s="1124"/>
      <c r="BD46" s="1124"/>
      <c r="BE46" s="1124"/>
      <c r="BF46" s="1124"/>
      <c r="BG46" s="1124"/>
      <c r="BH46" s="1124"/>
      <c r="BI46" s="1124"/>
      <c r="BJ46" s="1124"/>
      <c r="BK46" s="1124"/>
      <c r="BL46" s="1124"/>
      <c r="BM46" s="1124"/>
      <c r="BN46" s="1124"/>
      <c r="BO46" s="1124"/>
      <c r="BP46" s="1124"/>
      <c r="BQ46" s="1134" t="s">
        <v>602</v>
      </c>
      <c r="BR46" s="1134"/>
      <c r="BS46" s="1134"/>
      <c r="BT46" s="1134"/>
      <c r="BU46" s="1134"/>
      <c r="BV46" s="1129">
        <v>0</v>
      </c>
      <c r="BW46" s="1129"/>
      <c r="BX46" s="1129"/>
      <c r="BY46" s="1129"/>
      <c r="BZ46" s="1129"/>
      <c r="CA46" s="1129"/>
      <c r="CB46" s="1129"/>
      <c r="CC46" s="1129"/>
      <c r="CD46" s="1129"/>
      <c r="CE46" s="1129"/>
      <c r="CF46" s="1129"/>
      <c r="CG46" s="1129"/>
      <c r="CH46" s="1129"/>
      <c r="CI46" s="1130"/>
      <c r="CJ46" s="1130"/>
      <c r="CK46" s="1130"/>
      <c r="CL46" s="1130"/>
      <c r="CM46" s="1134" t="s">
        <v>602</v>
      </c>
      <c r="CN46" s="1134"/>
      <c r="CO46" s="1134"/>
      <c r="CP46" s="1134"/>
      <c r="CQ46" s="1134"/>
      <c r="CR46" s="1129">
        <v>0</v>
      </c>
      <c r="CS46" s="1129"/>
      <c r="CT46" s="1129"/>
      <c r="CU46" s="1129"/>
      <c r="CV46" s="1129"/>
      <c r="CW46" s="1129"/>
      <c r="CX46" s="1129"/>
      <c r="CY46" s="1129"/>
      <c r="CZ46" s="1129"/>
      <c r="DA46" s="1129"/>
      <c r="DB46" s="1129"/>
      <c r="DC46" s="1129"/>
      <c r="DD46" s="1129"/>
      <c r="DE46" s="330"/>
      <c r="DF46" s="23"/>
      <c r="DG46" s="23"/>
      <c r="DH46" s="23"/>
      <c r="DI46" s="23"/>
      <c r="DJ46" s="23"/>
      <c r="DK46" s="23"/>
    </row>
    <row r="47" spans="1:115" ht="14.1" customHeight="1" x14ac:dyDescent="0.2">
      <c r="A47" s="23"/>
      <c r="B47" s="329"/>
      <c r="C47" s="1279" t="s">
        <v>719</v>
      </c>
      <c r="D47" s="1279"/>
      <c r="E47" s="1280"/>
      <c r="F47" s="1280"/>
      <c r="G47" s="1280"/>
      <c r="H47" s="1124" t="s">
        <v>729</v>
      </c>
      <c r="I47" s="1124"/>
      <c r="J47" s="1124"/>
      <c r="K47" s="1124"/>
      <c r="L47" s="1124"/>
      <c r="M47" s="1124"/>
      <c r="N47" s="1124"/>
      <c r="O47" s="1124"/>
      <c r="P47" s="1124"/>
      <c r="Q47" s="1124"/>
      <c r="R47" s="1124"/>
      <c r="S47" s="1124"/>
      <c r="T47" s="1124"/>
      <c r="U47" s="1124"/>
      <c r="V47" s="1124"/>
      <c r="W47" s="1124"/>
      <c r="X47" s="1124"/>
      <c r="Y47" s="1124"/>
      <c r="Z47" s="1124"/>
      <c r="AA47" s="1124"/>
      <c r="AB47" s="1124"/>
      <c r="AC47" s="1124"/>
      <c r="AD47" s="1124"/>
      <c r="AE47" s="1124"/>
      <c r="AF47" s="1124"/>
      <c r="AG47" s="1124"/>
      <c r="AH47" s="1124"/>
      <c r="AI47" s="1124"/>
      <c r="AJ47" s="1124"/>
      <c r="AK47" s="1124"/>
      <c r="AL47" s="1124"/>
      <c r="AM47" s="1124"/>
      <c r="AN47" s="1124"/>
      <c r="AO47" s="1124"/>
      <c r="AP47" s="1124"/>
      <c r="AQ47" s="1124"/>
      <c r="AR47" s="1124"/>
      <c r="AS47" s="1124"/>
      <c r="AT47" s="1124"/>
      <c r="AU47" s="1124"/>
      <c r="AV47" s="1124"/>
      <c r="AW47" s="1124"/>
      <c r="AX47" s="1124"/>
      <c r="AY47" s="1124"/>
      <c r="AZ47" s="1124"/>
      <c r="BA47" s="1124"/>
      <c r="BB47" s="1124"/>
      <c r="BC47" s="1124"/>
      <c r="BD47" s="1124"/>
      <c r="BE47" s="1124"/>
      <c r="BF47" s="1124"/>
      <c r="BG47" s="1124"/>
      <c r="BH47" s="1124"/>
      <c r="BI47" s="1124"/>
      <c r="BJ47" s="1124"/>
      <c r="BK47" s="1124"/>
      <c r="BL47" s="1124"/>
      <c r="BM47" s="1124"/>
      <c r="BN47" s="1124"/>
      <c r="BO47" s="1124"/>
      <c r="BP47" s="1124"/>
      <c r="BQ47" s="1134" t="s">
        <v>601</v>
      </c>
      <c r="BR47" s="1134"/>
      <c r="BS47" s="1134"/>
      <c r="BT47" s="1134"/>
      <c r="BU47" s="1134"/>
      <c r="BV47" s="1129">
        <v>0</v>
      </c>
      <c r="BW47" s="1129"/>
      <c r="BX47" s="1129"/>
      <c r="BY47" s="1129"/>
      <c r="BZ47" s="1129"/>
      <c r="CA47" s="1129"/>
      <c r="CB47" s="1129"/>
      <c r="CC47" s="1129"/>
      <c r="CD47" s="1129"/>
      <c r="CE47" s="1129"/>
      <c r="CF47" s="1129"/>
      <c r="CG47" s="1129"/>
      <c r="CH47" s="1129"/>
      <c r="CI47" s="1130"/>
      <c r="CJ47" s="1130"/>
      <c r="CK47" s="1130"/>
      <c r="CL47" s="1130"/>
      <c r="CM47" s="1134" t="s">
        <v>601</v>
      </c>
      <c r="CN47" s="1134"/>
      <c r="CO47" s="1134"/>
      <c r="CP47" s="1134"/>
      <c r="CQ47" s="1134"/>
      <c r="CR47" s="1129">
        <v>0</v>
      </c>
      <c r="CS47" s="1129"/>
      <c r="CT47" s="1129"/>
      <c r="CU47" s="1129"/>
      <c r="CV47" s="1129"/>
      <c r="CW47" s="1129"/>
      <c r="CX47" s="1129"/>
      <c r="CY47" s="1129"/>
      <c r="CZ47" s="1129"/>
      <c r="DA47" s="1129"/>
      <c r="DB47" s="1129"/>
      <c r="DC47" s="1129"/>
      <c r="DD47" s="1129"/>
      <c r="DE47" s="330"/>
      <c r="DF47" s="23"/>
      <c r="DG47" s="23"/>
      <c r="DH47" s="23"/>
      <c r="DI47" s="23"/>
      <c r="DJ47" s="23"/>
      <c r="DK47" s="23"/>
    </row>
    <row r="48" spans="1:115" ht="14.1" customHeight="1" x14ac:dyDescent="0.2">
      <c r="A48" s="23"/>
      <c r="B48" s="329"/>
      <c r="C48" s="1279" t="s">
        <v>720</v>
      </c>
      <c r="D48" s="1279"/>
      <c r="E48" s="1280"/>
      <c r="F48" s="1280"/>
      <c r="G48" s="1280"/>
      <c r="H48" s="1124" t="s">
        <v>723</v>
      </c>
      <c r="I48" s="1124"/>
      <c r="J48" s="1124"/>
      <c r="K48" s="1124"/>
      <c r="L48" s="1124"/>
      <c r="M48" s="1124"/>
      <c r="N48" s="1124"/>
      <c r="O48" s="1124"/>
      <c r="P48" s="1124"/>
      <c r="Q48" s="1124"/>
      <c r="R48" s="1124"/>
      <c r="S48" s="1124"/>
      <c r="T48" s="1124"/>
      <c r="U48" s="1124"/>
      <c r="V48" s="1124"/>
      <c r="W48" s="1124"/>
      <c r="X48" s="1124"/>
      <c r="Y48" s="1124"/>
      <c r="Z48" s="1124"/>
      <c r="AA48" s="1124"/>
      <c r="AB48" s="1124"/>
      <c r="AC48" s="1124"/>
      <c r="AD48" s="1124"/>
      <c r="AE48" s="1124"/>
      <c r="AF48" s="1124"/>
      <c r="AG48" s="1124"/>
      <c r="AH48" s="1124"/>
      <c r="AI48" s="1124"/>
      <c r="AJ48" s="1124"/>
      <c r="AK48" s="1124"/>
      <c r="AL48" s="1124"/>
      <c r="AM48" s="1124"/>
      <c r="AN48" s="1124"/>
      <c r="AO48" s="1124"/>
      <c r="AP48" s="1124"/>
      <c r="AQ48" s="1124"/>
      <c r="AR48" s="1124"/>
      <c r="AS48" s="1124"/>
      <c r="AT48" s="1124"/>
      <c r="AU48" s="1124"/>
      <c r="AV48" s="1124"/>
      <c r="AW48" s="1124"/>
      <c r="AX48" s="1124"/>
      <c r="AY48" s="1124"/>
      <c r="AZ48" s="1124"/>
      <c r="BA48" s="1124"/>
      <c r="BB48" s="1124"/>
      <c r="BC48" s="1124"/>
      <c r="BD48" s="1124"/>
      <c r="BE48" s="1124"/>
      <c r="BF48" s="1124"/>
      <c r="BG48" s="1124"/>
      <c r="BH48" s="1124"/>
      <c r="BI48" s="1124"/>
      <c r="BJ48" s="1124"/>
      <c r="BK48" s="1124"/>
      <c r="BL48" s="1124"/>
      <c r="BM48" s="1124"/>
      <c r="BN48" s="1124"/>
      <c r="BO48" s="1124"/>
      <c r="BP48" s="1124"/>
      <c r="BQ48" s="1134" t="s">
        <v>601</v>
      </c>
      <c r="BR48" s="1134"/>
      <c r="BS48" s="1134"/>
      <c r="BT48" s="1134"/>
      <c r="BU48" s="1134"/>
      <c r="BV48" s="1129">
        <v>0</v>
      </c>
      <c r="BW48" s="1129"/>
      <c r="BX48" s="1129"/>
      <c r="BY48" s="1129"/>
      <c r="BZ48" s="1129"/>
      <c r="CA48" s="1129"/>
      <c r="CB48" s="1129"/>
      <c r="CC48" s="1129"/>
      <c r="CD48" s="1129"/>
      <c r="CE48" s="1129"/>
      <c r="CF48" s="1129"/>
      <c r="CG48" s="1129"/>
      <c r="CH48" s="1129"/>
      <c r="CI48" s="1130"/>
      <c r="CJ48" s="1130"/>
      <c r="CK48" s="1130"/>
      <c r="CL48" s="1130"/>
      <c r="CM48" s="1134" t="s">
        <v>601</v>
      </c>
      <c r="CN48" s="1134"/>
      <c r="CO48" s="1134"/>
      <c r="CP48" s="1134"/>
      <c r="CQ48" s="1134"/>
      <c r="CR48" s="1129">
        <v>0</v>
      </c>
      <c r="CS48" s="1129"/>
      <c r="CT48" s="1129"/>
      <c r="CU48" s="1129"/>
      <c r="CV48" s="1129"/>
      <c r="CW48" s="1129"/>
      <c r="CX48" s="1129"/>
      <c r="CY48" s="1129"/>
      <c r="CZ48" s="1129"/>
      <c r="DA48" s="1129"/>
      <c r="DB48" s="1129"/>
      <c r="DC48" s="1129"/>
      <c r="DD48" s="1129"/>
      <c r="DE48" s="330"/>
      <c r="DF48" s="23"/>
      <c r="DG48" s="23"/>
      <c r="DH48" s="23"/>
      <c r="DI48" s="23"/>
      <c r="DJ48" s="23"/>
      <c r="DK48" s="23"/>
    </row>
    <row r="49" spans="1:115" ht="14.1" customHeight="1" x14ac:dyDescent="0.2">
      <c r="A49" s="23"/>
      <c r="B49" s="329"/>
      <c r="C49" s="1279" t="s">
        <v>721</v>
      </c>
      <c r="D49" s="1279"/>
      <c r="E49" s="1280"/>
      <c r="F49" s="1280"/>
      <c r="G49" s="1280"/>
      <c r="H49" s="1292" t="s">
        <v>690</v>
      </c>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1292"/>
      <c r="AV49" s="1292"/>
      <c r="AW49" s="1292"/>
      <c r="AX49" s="1292"/>
      <c r="AY49" s="1292"/>
      <c r="AZ49" s="1292"/>
      <c r="BA49" s="1292"/>
      <c r="BB49" s="1292"/>
      <c r="BC49" s="1292"/>
      <c r="BD49" s="1292"/>
      <c r="BE49" s="1292"/>
      <c r="BF49" s="1292"/>
      <c r="BG49" s="1292"/>
      <c r="BH49" s="1292"/>
      <c r="BI49" s="1292"/>
      <c r="BJ49" s="1292"/>
      <c r="BK49" s="1292"/>
      <c r="BL49" s="1292"/>
      <c r="BM49" s="1292"/>
      <c r="BN49" s="1292"/>
      <c r="BO49" s="1292"/>
      <c r="BP49" s="1292"/>
      <c r="BQ49" s="1134" t="s">
        <v>691</v>
      </c>
      <c r="BR49" s="1134"/>
      <c r="BS49" s="1134"/>
      <c r="BT49" s="1134"/>
      <c r="BU49" s="1134"/>
      <c r="BV49" s="1293">
        <f>Data_Income!C1014</f>
        <v>0</v>
      </c>
      <c r="BW49" s="1293"/>
      <c r="BX49" s="1293"/>
      <c r="BY49" s="1293"/>
      <c r="BZ49" s="1293"/>
      <c r="CA49" s="1293"/>
      <c r="CB49" s="1293"/>
      <c r="CC49" s="1293"/>
      <c r="CD49" s="1293"/>
      <c r="CE49" s="1293"/>
      <c r="CF49" s="1293"/>
      <c r="CG49" s="1293"/>
      <c r="CH49" s="1293"/>
      <c r="CI49" s="1130"/>
      <c r="CJ49" s="1130"/>
      <c r="CK49" s="1130"/>
      <c r="CL49" s="1130"/>
      <c r="CM49" s="1134" t="s">
        <v>691</v>
      </c>
      <c r="CN49" s="1134"/>
      <c r="CO49" s="1134"/>
      <c r="CP49" s="1134"/>
      <c r="CQ49" s="1134"/>
      <c r="CR49" s="1293">
        <f>Data_Income!D1014</f>
        <v>0</v>
      </c>
      <c r="CS49" s="1293"/>
      <c r="CT49" s="1293"/>
      <c r="CU49" s="1293"/>
      <c r="CV49" s="1293"/>
      <c r="CW49" s="1293"/>
      <c r="CX49" s="1293"/>
      <c r="CY49" s="1293"/>
      <c r="CZ49" s="1293"/>
      <c r="DA49" s="1293"/>
      <c r="DB49" s="1293"/>
      <c r="DC49" s="1293"/>
      <c r="DD49" s="1293"/>
      <c r="DE49" s="330"/>
      <c r="DF49" s="23"/>
      <c r="DG49" s="23"/>
      <c r="DH49" s="23"/>
      <c r="DI49" s="23"/>
      <c r="DJ49" s="23"/>
      <c r="DK49" s="23"/>
    </row>
    <row r="50" spans="1:115" ht="14.1" customHeight="1" x14ac:dyDescent="0.2">
      <c r="A50" s="23"/>
      <c r="B50" s="329"/>
      <c r="C50" s="1279" t="s">
        <v>722</v>
      </c>
      <c r="D50" s="1279"/>
      <c r="E50" s="1280"/>
      <c r="F50" s="1280"/>
      <c r="G50" s="1280"/>
      <c r="H50" s="1292" t="s">
        <v>707</v>
      </c>
      <c r="I50" s="1292"/>
      <c r="J50" s="1292"/>
      <c r="K50" s="1292"/>
      <c r="L50" s="1292"/>
      <c r="M50" s="1292"/>
      <c r="N50" s="1292"/>
      <c r="O50" s="1292"/>
      <c r="P50" s="1292"/>
      <c r="Q50" s="1292"/>
      <c r="R50" s="1292"/>
      <c r="S50" s="1292"/>
      <c r="T50" s="1292"/>
      <c r="U50" s="1292"/>
      <c r="V50" s="1292"/>
      <c r="W50" s="1292"/>
      <c r="X50" s="1292"/>
      <c r="Y50" s="1292"/>
      <c r="Z50" s="1292"/>
      <c r="AA50" s="1292"/>
      <c r="AB50" s="1292"/>
      <c r="AC50" s="1292"/>
      <c r="AD50" s="1292"/>
      <c r="AE50" s="1292"/>
      <c r="AF50" s="1292"/>
      <c r="AG50" s="1292"/>
      <c r="AH50" s="1292"/>
      <c r="AI50" s="1292"/>
      <c r="AJ50" s="1292"/>
      <c r="AK50" s="1292"/>
      <c r="AL50" s="1292"/>
      <c r="AM50" s="1292"/>
      <c r="AN50" s="1292"/>
      <c r="AO50" s="1292"/>
      <c r="AP50" s="1292"/>
      <c r="AQ50" s="1292"/>
      <c r="AR50" s="1292"/>
      <c r="AS50" s="1292"/>
      <c r="AT50" s="1292"/>
      <c r="AU50" s="1292"/>
      <c r="AV50" s="1292"/>
      <c r="AW50" s="1292"/>
      <c r="AX50" s="1292"/>
      <c r="AY50" s="1292"/>
      <c r="AZ50" s="1292"/>
      <c r="BA50" s="1292"/>
      <c r="BB50" s="1292"/>
      <c r="BC50" s="1292"/>
      <c r="BD50" s="1292"/>
      <c r="BE50" s="1292"/>
      <c r="BF50" s="1292"/>
      <c r="BG50" s="1292"/>
      <c r="BH50" s="1292"/>
      <c r="BI50" s="1292"/>
      <c r="BJ50" s="1292"/>
      <c r="BK50" s="1292"/>
      <c r="BL50" s="1292"/>
      <c r="BM50" s="1292"/>
      <c r="BN50" s="1292"/>
      <c r="BO50" s="1292"/>
      <c r="BP50" s="1292"/>
      <c r="BQ50" s="1134" t="s">
        <v>680</v>
      </c>
      <c r="BR50" s="1134"/>
      <c r="BS50" s="1134"/>
      <c r="BT50" s="1134"/>
      <c r="BU50" s="1134"/>
      <c r="BV50" s="1284">
        <f>Data_Income!C1015</f>
        <v>0</v>
      </c>
      <c r="BW50" s="1284"/>
      <c r="BX50" s="1284"/>
      <c r="BY50" s="1284"/>
      <c r="BZ50" s="1284"/>
      <c r="CA50" s="1284"/>
      <c r="CB50" s="1284"/>
      <c r="CC50" s="1284"/>
      <c r="CD50" s="1284"/>
      <c r="CE50" s="1284"/>
      <c r="CF50" s="1284"/>
      <c r="CG50" s="1284"/>
      <c r="CH50" s="1284"/>
      <c r="CI50" s="1130"/>
      <c r="CJ50" s="1130"/>
      <c r="CK50" s="1130"/>
      <c r="CL50" s="1130"/>
      <c r="CM50" s="1134" t="s">
        <v>680</v>
      </c>
      <c r="CN50" s="1134"/>
      <c r="CO50" s="1134"/>
      <c r="CP50" s="1134"/>
      <c r="CQ50" s="1134"/>
      <c r="CR50" s="1284">
        <f>Data_Income!D1015</f>
        <v>0</v>
      </c>
      <c r="CS50" s="1284"/>
      <c r="CT50" s="1284"/>
      <c r="CU50" s="1284"/>
      <c r="CV50" s="1284"/>
      <c r="CW50" s="1284"/>
      <c r="CX50" s="1284"/>
      <c r="CY50" s="1284"/>
      <c r="CZ50" s="1284"/>
      <c r="DA50" s="1284"/>
      <c r="DB50" s="1284"/>
      <c r="DC50" s="1284"/>
      <c r="DD50" s="1284"/>
      <c r="DE50" s="330"/>
      <c r="DF50" s="23"/>
      <c r="DG50" s="23"/>
      <c r="DH50" s="23"/>
      <c r="DI50" s="23"/>
      <c r="DJ50" s="23"/>
      <c r="DK50" s="23"/>
    </row>
    <row r="51" spans="1:115" ht="14.1" customHeight="1" x14ac:dyDescent="0.2">
      <c r="A51" s="23"/>
      <c r="B51" s="329"/>
      <c r="C51" s="1279" t="s">
        <v>731</v>
      </c>
      <c r="D51" s="1279"/>
      <c r="E51" s="1280"/>
      <c r="F51" s="1280"/>
      <c r="G51" s="1280"/>
      <c r="H51" s="1124" t="s">
        <v>732</v>
      </c>
      <c r="I51" s="1124"/>
      <c r="J51" s="1124"/>
      <c r="K51" s="1124"/>
      <c r="L51" s="1124"/>
      <c r="M51" s="1124"/>
      <c r="N51" s="1124"/>
      <c r="O51" s="1124"/>
      <c r="P51" s="1124"/>
      <c r="Q51" s="1124"/>
      <c r="R51" s="1124"/>
      <c r="S51" s="1124"/>
      <c r="T51" s="1124"/>
      <c r="U51" s="1124"/>
      <c r="V51" s="1124"/>
      <c r="W51" s="1124"/>
      <c r="X51" s="1124"/>
      <c r="Y51" s="1124"/>
      <c r="Z51" s="1124"/>
      <c r="AA51" s="1124"/>
      <c r="AB51" s="1124"/>
      <c r="AC51" s="1124"/>
      <c r="AD51" s="1124"/>
      <c r="AE51" s="1124"/>
      <c r="AF51" s="1124"/>
      <c r="AG51" s="1124"/>
      <c r="AH51" s="1124"/>
      <c r="AI51" s="1124"/>
      <c r="AJ51" s="1124"/>
      <c r="AK51" s="1124"/>
      <c r="AL51" s="1124"/>
      <c r="AM51" s="1124"/>
      <c r="AN51" s="1124"/>
      <c r="AO51" s="1124"/>
      <c r="AP51" s="1124"/>
      <c r="AQ51" s="1124"/>
      <c r="AR51" s="1124"/>
      <c r="AS51" s="1124"/>
      <c r="AT51" s="1124"/>
      <c r="AU51" s="1124"/>
      <c r="AV51" s="1124"/>
      <c r="AW51" s="1124"/>
      <c r="AX51" s="1124"/>
      <c r="AY51" s="1124"/>
      <c r="AZ51" s="1124"/>
      <c r="BA51" s="1124"/>
      <c r="BB51" s="1124"/>
      <c r="BC51" s="1124"/>
      <c r="BD51" s="1124"/>
      <c r="BE51" s="1124"/>
      <c r="BF51" s="1124"/>
      <c r="BG51" s="1124"/>
      <c r="BH51" s="1124"/>
      <c r="BI51" s="1124"/>
      <c r="BJ51" s="1124"/>
      <c r="BK51" s="1124"/>
      <c r="BL51" s="1124"/>
      <c r="BM51" s="1124"/>
      <c r="BN51" s="1124"/>
      <c r="BO51" s="1124"/>
      <c r="BP51" s="1124"/>
      <c r="BQ51" s="1134" t="s">
        <v>601</v>
      </c>
      <c r="BR51" s="1134"/>
      <c r="BS51" s="1134"/>
      <c r="BT51" s="1134"/>
      <c r="BU51" s="1134"/>
      <c r="BV51" s="1129">
        <v>0</v>
      </c>
      <c r="BW51" s="1129"/>
      <c r="BX51" s="1129"/>
      <c r="BY51" s="1129"/>
      <c r="BZ51" s="1129"/>
      <c r="CA51" s="1129"/>
      <c r="CB51" s="1129"/>
      <c r="CC51" s="1129"/>
      <c r="CD51" s="1129"/>
      <c r="CE51" s="1129"/>
      <c r="CF51" s="1129"/>
      <c r="CG51" s="1129"/>
      <c r="CH51" s="1129"/>
      <c r="CI51" s="1130"/>
      <c r="CJ51" s="1130"/>
      <c r="CK51" s="1130"/>
      <c r="CL51" s="1130"/>
      <c r="CM51" s="1134" t="s">
        <v>601</v>
      </c>
      <c r="CN51" s="1134"/>
      <c r="CO51" s="1134"/>
      <c r="CP51" s="1134"/>
      <c r="CQ51" s="1134"/>
      <c r="CR51" s="1129">
        <v>0</v>
      </c>
      <c r="CS51" s="1129"/>
      <c r="CT51" s="1129"/>
      <c r="CU51" s="1129"/>
      <c r="CV51" s="1129"/>
      <c r="CW51" s="1129"/>
      <c r="CX51" s="1129"/>
      <c r="CY51" s="1129"/>
      <c r="CZ51" s="1129"/>
      <c r="DA51" s="1129"/>
      <c r="DB51" s="1129"/>
      <c r="DC51" s="1129"/>
      <c r="DD51" s="1129"/>
      <c r="DE51" s="330"/>
      <c r="DF51" s="23"/>
      <c r="DG51" s="23"/>
      <c r="DH51" s="23"/>
      <c r="DI51" s="23"/>
      <c r="DJ51" s="23"/>
      <c r="DK51" s="23"/>
    </row>
    <row r="52" spans="1:115" ht="14.1" customHeight="1" x14ac:dyDescent="0.2">
      <c r="A52" s="23"/>
      <c r="B52" s="329"/>
      <c r="C52" s="1279"/>
      <c r="D52" s="1279"/>
      <c r="E52" s="1280"/>
      <c r="F52" s="1280"/>
      <c r="G52" s="1280"/>
      <c r="H52" s="1124" t="s">
        <v>626</v>
      </c>
      <c r="I52" s="1124"/>
      <c r="J52" s="1124"/>
      <c r="K52" s="1124"/>
      <c r="L52" s="1124"/>
      <c r="M52" s="1124"/>
      <c r="N52" s="1124"/>
      <c r="O52" s="1124"/>
      <c r="P52" s="1124"/>
      <c r="Q52" s="1124"/>
      <c r="R52" s="1124"/>
      <c r="S52" s="1124"/>
      <c r="T52" s="1124"/>
      <c r="U52" s="1124"/>
      <c r="V52" s="1124"/>
      <c r="W52" s="1124"/>
      <c r="X52" s="1124"/>
      <c r="Y52" s="1124"/>
      <c r="Z52" s="1124"/>
      <c r="AA52" s="1124"/>
      <c r="AB52" s="1124"/>
      <c r="AC52" s="1124"/>
      <c r="AD52" s="1124"/>
      <c r="AE52" s="1124"/>
      <c r="AF52" s="1124"/>
      <c r="AG52" s="1124"/>
      <c r="AH52" s="1124"/>
      <c r="AI52" s="1124"/>
      <c r="AJ52" s="1124"/>
      <c r="AK52" s="1124"/>
      <c r="AL52" s="1124"/>
      <c r="AM52" s="1124"/>
      <c r="AN52" s="1124"/>
      <c r="AO52" s="1124"/>
      <c r="AP52" s="1124"/>
      <c r="AQ52" s="1124"/>
      <c r="AR52" s="1124"/>
      <c r="AS52" s="1124"/>
      <c r="AT52" s="1124"/>
      <c r="AU52" s="1124"/>
      <c r="AV52" s="1124"/>
      <c r="AW52" s="1124"/>
      <c r="AX52" s="1124"/>
      <c r="AY52" s="1124"/>
      <c r="AZ52" s="1124"/>
      <c r="BA52" s="1124"/>
      <c r="BB52" s="1124"/>
      <c r="BC52" s="1124"/>
      <c r="BD52" s="1124"/>
      <c r="BE52" s="1124"/>
      <c r="BF52" s="1124"/>
      <c r="BG52" s="1124"/>
      <c r="BH52" s="1124"/>
      <c r="BI52" s="1124"/>
      <c r="BJ52" s="1124"/>
      <c r="BK52" s="1124"/>
      <c r="BL52" s="1124"/>
      <c r="BM52" s="1124"/>
      <c r="BN52" s="1124"/>
      <c r="BO52" s="1124"/>
      <c r="BP52" s="1124"/>
      <c r="BQ52" s="1134"/>
      <c r="BR52" s="1134"/>
      <c r="BS52" s="1134"/>
      <c r="BT52" s="1134"/>
      <c r="BU52" s="1134"/>
      <c r="BV52" s="1284">
        <f>Data_Income!C1016</f>
        <v>0</v>
      </c>
      <c r="BW52" s="1284"/>
      <c r="BX52" s="1284"/>
      <c r="BY52" s="1284"/>
      <c r="BZ52" s="1284"/>
      <c r="CA52" s="1284"/>
      <c r="CB52" s="1284"/>
      <c r="CC52" s="1284"/>
      <c r="CD52" s="1284"/>
      <c r="CE52" s="1284"/>
      <c r="CF52" s="1284"/>
      <c r="CG52" s="1284"/>
      <c r="CH52" s="1284"/>
      <c r="CI52" s="1130"/>
      <c r="CJ52" s="1130"/>
      <c r="CK52" s="1130"/>
      <c r="CL52" s="1130"/>
      <c r="CM52" s="1134"/>
      <c r="CN52" s="1134"/>
      <c r="CO52" s="1134"/>
      <c r="CP52" s="1134"/>
      <c r="CQ52" s="1134"/>
      <c r="CR52" s="1284">
        <f>Data_Income!D1016</f>
        <v>0</v>
      </c>
      <c r="CS52" s="1284"/>
      <c r="CT52" s="1284"/>
      <c r="CU52" s="1284"/>
      <c r="CV52" s="1284"/>
      <c r="CW52" s="1284"/>
      <c r="CX52" s="1284"/>
      <c r="CY52" s="1284"/>
      <c r="CZ52" s="1284"/>
      <c r="DA52" s="1284"/>
      <c r="DB52" s="1284"/>
      <c r="DC52" s="1284"/>
      <c r="DD52" s="1284"/>
      <c r="DE52" s="330"/>
      <c r="DF52" s="23"/>
      <c r="DG52" s="23"/>
      <c r="DH52" s="23"/>
      <c r="DI52" s="23"/>
      <c r="DJ52" s="23"/>
      <c r="DK52" s="23"/>
    </row>
    <row r="53" spans="1:115" ht="9.9499999999999993" customHeight="1" x14ac:dyDescent="0.2">
      <c r="A53" s="23"/>
      <c r="B53" s="329"/>
      <c r="C53" s="1241"/>
      <c r="D53" s="1241"/>
      <c r="E53" s="1242"/>
      <c r="F53" s="1242"/>
      <c r="G53" s="1242"/>
      <c r="H53" s="1124"/>
      <c r="I53" s="1124"/>
      <c r="J53" s="1124"/>
      <c r="K53" s="1124"/>
      <c r="L53" s="1124"/>
      <c r="M53" s="1124"/>
      <c r="N53" s="1124"/>
      <c r="O53" s="1124"/>
      <c r="P53" s="1124"/>
      <c r="Q53" s="1124"/>
      <c r="R53" s="1124"/>
      <c r="S53" s="1124"/>
      <c r="T53" s="1124"/>
      <c r="U53" s="1124"/>
      <c r="V53" s="1124"/>
      <c r="W53" s="1124"/>
      <c r="X53" s="1124"/>
      <c r="Y53" s="1124"/>
      <c r="Z53" s="1124"/>
      <c r="AA53" s="1124"/>
      <c r="AB53" s="1124"/>
      <c r="AC53" s="1124"/>
      <c r="AD53" s="1124"/>
      <c r="AE53" s="1124"/>
      <c r="AF53" s="1124"/>
      <c r="AG53" s="1124"/>
      <c r="AH53" s="1124"/>
      <c r="AI53" s="1124"/>
      <c r="AJ53" s="1124"/>
      <c r="AK53" s="1124"/>
      <c r="AL53" s="1124"/>
      <c r="AM53" s="1124"/>
      <c r="AN53" s="1124"/>
      <c r="AO53" s="1124"/>
      <c r="AP53" s="1124"/>
      <c r="AQ53" s="1124"/>
      <c r="AR53" s="1124"/>
      <c r="AS53" s="1124"/>
      <c r="AT53" s="1124"/>
      <c r="AU53" s="1124"/>
      <c r="AV53" s="1124"/>
      <c r="AW53" s="1124"/>
      <c r="AX53" s="1124"/>
      <c r="AY53" s="1124"/>
      <c r="AZ53" s="1124"/>
      <c r="BA53" s="1124"/>
      <c r="BB53" s="1124"/>
      <c r="BC53" s="1124"/>
      <c r="BD53" s="1124"/>
      <c r="BE53" s="1124"/>
      <c r="BF53" s="1124"/>
      <c r="BG53" s="1124"/>
      <c r="BH53" s="1124"/>
      <c r="BI53" s="1124"/>
      <c r="BJ53" s="1124"/>
      <c r="BK53" s="1124"/>
      <c r="BL53" s="1124"/>
      <c r="BM53" s="1124"/>
      <c r="BN53" s="1124"/>
      <c r="BO53" s="1124"/>
      <c r="BP53" s="1124"/>
      <c r="BQ53" s="1245"/>
      <c r="BR53" s="1245"/>
      <c r="BS53" s="1245"/>
      <c r="BT53" s="1245"/>
      <c r="BU53" s="1245"/>
      <c r="BV53" s="1285"/>
      <c r="BW53" s="1285"/>
      <c r="BX53" s="1285"/>
      <c r="BY53" s="1285"/>
      <c r="BZ53" s="1285"/>
      <c r="CA53" s="1285"/>
      <c r="CB53" s="1285"/>
      <c r="CC53" s="1285"/>
      <c r="CD53" s="1285"/>
      <c r="CE53" s="1285"/>
      <c r="CF53" s="1285"/>
      <c r="CG53" s="1285"/>
      <c r="CH53" s="1285"/>
      <c r="CI53" s="1130"/>
      <c r="CJ53" s="1130"/>
      <c r="CK53" s="1130"/>
      <c r="CL53" s="1130"/>
      <c r="CM53" s="1255"/>
      <c r="CN53" s="1255"/>
      <c r="CO53" s="1255"/>
      <c r="CP53" s="1255"/>
      <c r="CQ53" s="1255"/>
      <c r="CR53" s="1285"/>
      <c r="CS53" s="1285"/>
      <c r="CT53" s="1285"/>
      <c r="CU53" s="1285"/>
      <c r="CV53" s="1285"/>
      <c r="CW53" s="1285"/>
      <c r="CX53" s="1285"/>
      <c r="CY53" s="1285"/>
      <c r="CZ53" s="1285"/>
      <c r="DA53" s="1285"/>
      <c r="DB53" s="1285"/>
      <c r="DC53" s="1285"/>
      <c r="DD53" s="1285"/>
      <c r="DE53" s="330"/>
      <c r="DF53" s="23"/>
      <c r="DG53" s="23"/>
      <c r="DH53" s="23"/>
      <c r="DI53" s="23"/>
      <c r="DJ53" s="23"/>
      <c r="DK53" s="23"/>
    </row>
    <row r="54" spans="1:115" ht="14.1" customHeight="1" x14ac:dyDescent="0.2">
      <c r="A54" s="23"/>
      <c r="B54" s="329"/>
      <c r="C54" s="1279" t="s">
        <v>733</v>
      </c>
      <c r="D54" s="1279"/>
      <c r="E54" s="1280"/>
      <c r="F54" s="1280"/>
      <c r="G54" s="1280"/>
      <c r="H54" s="1246" t="s">
        <v>600</v>
      </c>
      <c r="I54" s="1246"/>
      <c r="J54" s="1246"/>
      <c r="K54" s="1246"/>
      <c r="L54" s="1246"/>
      <c r="M54" s="1246"/>
      <c r="N54" s="1246"/>
      <c r="O54" s="1246"/>
      <c r="P54" s="1246"/>
      <c r="Q54" s="1246"/>
      <c r="R54" s="1246"/>
      <c r="S54" s="1246"/>
      <c r="T54" s="1246"/>
      <c r="U54" s="1246"/>
      <c r="V54" s="1246"/>
      <c r="W54" s="1246"/>
      <c r="X54" s="1246"/>
      <c r="Y54" s="1246"/>
      <c r="Z54" s="1246"/>
      <c r="AA54" s="1246"/>
      <c r="AB54" s="1246"/>
      <c r="AC54" s="1246"/>
      <c r="AD54" s="1246"/>
      <c r="AE54" s="1246"/>
      <c r="AF54" s="1246"/>
      <c r="AG54" s="1246"/>
      <c r="AH54" s="1246"/>
      <c r="AI54" s="1246"/>
      <c r="AJ54" s="1246"/>
      <c r="AK54" s="1246"/>
      <c r="AL54" s="1246"/>
      <c r="AM54" s="1246"/>
      <c r="AN54" s="1246"/>
      <c r="AO54" s="1246"/>
      <c r="AP54" s="1246"/>
      <c r="AQ54" s="1246"/>
      <c r="AR54" s="1246"/>
      <c r="AS54" s="1246"/>
      <c r="AT54" s="1246"/>
      <c r="AU54" s="1246"/>
      <c r="AV54" s="1246"/>
      <c r="AW54" s="1246"/>
      <c r="AX54" s="1246"/>
      <c r="AY54" s="1246"/>
      <c r="AZ54" s="1246"/>
      <c r="BA54" s="1246"/>
      <c r="BB54" s="1246"/>
      <c r="BC54" s="1246"/>
      <c r="BD54" s="1246"/>
      <c r="BE54" s="1246"/>
      <c r="BF54" s="1246"/>
      <c r="BG54" s="1246"/>
      <c r="BH54" s="1246"/>
      <c r="BI54" s="1246"/>
      <c r="BJ54" s="1246"/>
      <c r="BK54" s="1246"/>
      <c r="BL54" s="1246"/>
      <c r="BM54" s="1246"/>
      <c r="BN54" s="1246"/>
      <c r="BO54" s="1246"/>
      <c r="BP54" s="1246"/>
      <c r="BQ54" s="1245"/>
      <c r="BR54" s="1245"/>
      <c r="BS54" s="1245"/>
      <c r="BT54" s="1245"/>
      <c r="BU54" s="1245"/>
      <c r="BV54" s="1130"/>
      <c r="BW54" s="1130"/>
      <c r="BX54" s="1130"/>
      <c r="BY54" s="1130"/>
      <c r="BZ54" s="1130"/>
      <c r="CA54" s="1130"/>
      <c r="CB54" s="1130"/>
      <c r="CC54" s="1130"/>
      <c r="CD54" s="1130"/>
      <c r="CE54" s="1130"/>
      <c r="CF54" s="1130"/>
      <c r="CG54" s="1130"/>
      <c r="CH54" s="1130"/>
      <c r="CI54" s="1130"/>
      <c r="CJ54" s="1130"/>
      <c r="CK54" s="1130"/>
      <c r="CL54" s="1130"/>
      <c r="CM54" s="1255"/>
      <c r="CN54" s="1255"/>
      <c r="CO54" s="1255"/>
      <c r="CP54" s="1255"/>
      <c r="CQ54" s="1255"/>
      <c r="CR54" s="1130"/>
      <c r="CS54" s="1130"/>
      <c r="CT54" s="1130"/>
      <c r="CU54" s="1130"/>
      <c r="CV54" s="1130"/>
      <c r="CW54" s="1130"/>
      <c r="CX54" s="1130"/>
      <c r="CY54" s="1130"/>
      <c r="CZ54" s="1130"/>
      <c r="DA54" s="1130"/>
      <c r="DB54" s="1130"/>
      <c r="DC54" s="1130"/>
      <c r="DD54" s="1130"/>
      <c r="DE54" s="330"/>
      <c r="DF54" s="23"/>
      <c r="DG54" s="23"/>
      <c r="DH54" s="23"/>
      <c r="DI54" s="23"/>
      <c r="DJ54" s="23"/>
      <c r="DK54" s="23"/>
    </row>
    <row r="55" spans="1:115" ht="14.1" customHeight="1" x14ac:dyDescent="0.2">
      <c r="A55" s="23"/>
      <c r="B55" s="329"/>
      <c r="C55" s="1279" t="s">
        <v>738</v>
      </c>
      <c r="D55" s="1279"/>
      <c r="E55" s="1280"/>
      <c r="F55" s="1280"/>
      <c r="G55" s="1280"/>
      <c r="H55" s="1124" t="s">
        <v>734</v>
      </c>
      <c r="I55" s="1124"/>
      <c r="J55" s="1124"/>
      <c r="K55" s="1124"/>
      <c r="L55" s="1124"/>
      <c r="M55" s="1124"/>
      <c r="N55" s="1124"/>
      <c r="O55" s="1124"/>
      <c r="P55" s="1124"/>
      <c r="Q55" s="1124"/>
      <c r="R55" s="1124"/>
      <c r="S55" s="1124"/>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24"/>
      <c r="AU55" s="1124"/>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1134" t="s">
        <v>601</v>
      </c>
      <c r="BR55" s="1134"/>
      <c r="BS55" s="1134"/>
      <c r="BT55" s="1134"/>
      <c r="BU55" s="1134"/>
      <c r="BV55" s="1129">
        <v>0</v>
      </c>
      <c r="BW55" s="1129"/>
      <c r="BX55" s="1129"/>
      <c r="BY55" s="1129"/>
      <c r="BZ55" s="1129"/>
      <c r="CA55" s="1129"/>
      <c r="CB55" s="1129"/>
      <c r="CC55" s="1129"/>
      <c r="CD55" s="1129"/>
      <c r="CE55" s="1129"/>
      <c r="CF55" s="1129"/>
      <c r="CG55" s="1129"/>
      <c r="CH55" s="1129"/>
      <c r="CI55" s="1130"/>
      <c r="CJ55" s="1130"/>
      <c r="CK55" s="1130"/>
      <c r="CL55" s="1130"/>
      <c r="CM55" s="1134" t="s">
        <v>601</v>
      </c>
      <c r="CN55" s="1134"/>
      <c r="CO55" s="1134"/>
      <c r="CP55" s="1134"/>
      <c r="CQ55" s="1134"/>
      <c r="CR55" s="1129">
        <v>0</v>
      </c>
      <c r="CS55" s="1129"/>
      <c r="CT55" s="1129"/>
      <c r="CU55" s="1129"/>
      <c r="CV55" s="1129"/>
      <c r="CW55" s="1129"/>
      <c r="CX55" s="1129"/>
      <c r="CY55" s="1129"/>
      <c r="CZ55" s="1129"/>
      <c r="DA55" s="1129"/>
      <c r="DB55" s="1129"/>
      <c r="DC55" s="1129"/>
      <c r="DD55" s="1129"/>
      <c r="DE55" s="330"/>
      <c r="DF55" s="23"/>
      <c r="DG55" s="23"/>
      <c r="DH55" s="23"/>
      <c r="DI55" s="23"/>
      <c r="DJ55" s="23"/>
      <c r="DK55" s="23"/>
    </row>
    <row r="56" spans="1:115" ht="14.1" customHeight="1" x14ac:dyDescent="0.2">
      <c r="A56" s="23"/>
      <c r="B56" s="329"/>
      <c r="C56" s="1279"/>
      <c r="D56" s="1279"/>
      <c r="E56" s="1280"/>
      <c r="F56" s="1280"/>
      <c r="G56" s="1280"/>
      <c r="H56" s="1124" t="s">
        <v>626</v>
      </c>
      <c r="I56" s="1124"/>
      <c r="J56" s="1124"/>
      <c r="K56" s="1124"/>
      <c r="L56" s="1124"/>
      <c r="M56" s="1124"/>
      <c r="N56" s="1124"/>
      <c r="O56" s="1124"/>
      <c r="P56" s="1124"/>
      <c r="Q56" s="1124"/>
      <c r="R56" s="1124"/>
      <c r="S56" s="1124"/>
      <c r="T56" s="1124"/>
      <c r="U56" s="1124"/>
      <c r="V56" s="1124"/>
      <c r="W56" s="1124"/>
      <c r="X56" s="1124"/>
      <c r="Y56" s="1124"/>
      <c r="Z56" s="1124"/>
      <c r="AA56" s="1124"/>
      <c r="AB56" s="1124"/>
      <c r="AC56" s="1124"/>
      <c r="AD56" s="1124"/>
      <c r="AE56" s="1124"/>
      <c r="AF56" s="1124"/>
      <c r="AG56" s="1124"/>
      <c r="AH56" s="1124"/>
      <c r="AI56" s="1124"/>
      <c r="AJ56" s="1124"/>
      <c r="AK56" s="1124"/>
      <c r="AL56" s="1124"/>
      <c r="AM56" s="1124"/>
      <c r="AN56" s="1124"/>
      <c r="AO56" s="1124"/>
      <c r="AP56" s="1124"/>
      <c r="AQ56" s="1124"/>
      <c r="AR56" s="1124"/>
      <c r="AS56" s="1124"/>
      <c r="AT56" s="1124"/>
      <c r="AU56" s="1124"/>
      <c r="AV56" s="1124"/>
      <c r="AW56" s="1124"/>
      <c r="AX56" s="1124"/>
      <c r="AY56" s="1124"/>
      <c r="AZ56" s="1124"/>
      <c r="BA56" s="1124"/>
      <c r="BB56" s="1124"/>
      <c r="BC56" s="1124"/>
      <c r="BD56" s="1124"/>
      <c r="BE56" s="1124"/>
      <c r="BF56" s="1124"/>
      <c r="BG56" s="1124"/>
      <c r="BH56" s="1124"/>
      <c r="BI56" s="1124"/>
      <c r="BJ56" s="1124"/>
      <c r="BK56" s="1124"/>
      <c r="BL56" s="1124"/>
      <c r="BM56" s="1124"/>
      <c r="BN56" s="1124"/>
      <c r="BO56" s="1124"/>
      <c r="BP56" s="1124"/>
      <c r="BQ56" s="1134"/>
      <c r="BR56" s="1134"/>
      <c r="BS56" s="1134"/>
      <c r="BT56" s="1134"/>
      <c r="BU56" s="1134"/>
      <c r="BV56" s="1284">
        <f>Data_Income!C1018</f>
        <v>0</v>
      </c>
      <c r="BW56" s="1284"/>
      <c r="BX56" s="1284"/>
      <c r="BY56" s="1284"/>
      <c r="BZ56" s="1284"/>
      <c r="CA56" s="1284"/>
      <c r="CB56" s="1284"/>
      <c r="CC56" s="1284"/>
      <c r="CD56" s="1284"/>
      <c r="CE56" s="1284"/>
      <c r="CF56" s="1284"/>
      <c r="CG56" s="1284"/>
      <c r="CH56" s="1284"/>
      <c r="CI56" s="1130"/>
      <c r="CJ56" s="1130"/>
      <c r="CK56" s="1130"/>
      <c r="CL56" s="1130"/>
      <c r="CM56" s="1134"/>
      <c r="CN56" s="1134"/>
      <c r="CO56" s="1134"/>
      <c r="CP56" s="1134"/>
      <c r="CQ56" s="1134"/>
      <c r="CR56" s="1284">
        <f>Data_Income!D1018</f>
        <v>0</v>
      </c>
      <c r="CS56" s="1284"/>
      <c r="CT56" s="1284"/>
      <c r="CU56" s="1284"/>
      <c r="CV56" s="1284"/>
      <c r="CW56" s="1284"/>
      <c r="CX56" s="1284"/>
      <c r="CY56" s="1284"/>
      <c r="CZ56" s="1284"/>
      <c r="DA56" s="1284"/>
      <c r="DB56" s="1284"/>
      <c r="DC56" s="1284"/>
      <c r="DD56" s="1284"/>
      <c r="DE56" s="330"/>
      <c r="DF56" s="23"/>
      <c r="DG56" s="23"/>
      <c r="DH56" s="23"/>
      <c r="DI56" s="23"/>
      <c r="DJ56" s="23"/>
      <c r="DK56" s="23"/>
    </row>
    <row r="57" spans="1:115" ht="9.9499999999999993" customHeight="1" x14ac:dyDescent="0.2">
      <c r="A57" s="23"/>
      <c r="B57" s="329"/>
      <c r="C57" s="1241"/>
      <c r="D57" s="1241"/>
      <c r="E57" s="1242"/>
      <c r="F57" s="1242"/>
      <c r="G57" s="1242"/>
      <c r="H57" s="1124"/>
      <c r="I57" s="1124"/>
      <c r="J57" s="1124"/>
      <c r="K57" s="1124"/>
      <c r="L57" s="1124"/>
      <c r="M57" s="1124"/>
      <c r="N57" s="1124"/>
      <c r="O57" s="1124"/>
      <c r="P57" s="1124"/>
      <c r="Q57" s="1124"/>
      <c r="R57" s="1124"/>
      <c r="S57" s="1124"/>
      <c r="T57" s="1124"/>
      <c r="U57" s="1124"/>
      <c r="V57" s="1124"/>
      <c r="W57" s="1124"/>
      <c r="X57" s="1124"/>
      <c r="Y57" s="1124"/>
      <c r="Z57" s="1124"/>
      <c r="AA57" s="1124"/>
      <c r="AB57" s="1124"/>
      <c r="AC57" s="1124"/>
      <c r="AD57" s="1124"/>
      <c r="AE57" s="1124"/>
      <c r="AF57" s="1124"/>
      <c r="AG57" s="1124"/>
      <c r="AH57" s="1124"/>
      <c r="AI57" s="1124"/>
      <c r="AJ57" s="1124"/>
      <c r="AK57" s="1124"/>
      <c r="AL57" s="1124"/>
      <c r="AM57" s="1124"/>
      <c r="AN57" s="1124"/>
      <c r="AO57" s="1124"/>
      <c r="AP57" s="1124"/>
      <c r="AQ57" s="1124"/>
      <c r="AR57" s="1124"/>
      <c r="AS57" s="1124"/>
      <c r="AT57" s="1124"/>
      <c r="AU57" s="1124"/>
      <c r="AV57" s="1124"/>
      <c r="AW57" s="1124"/>
      <c r="AX57" s="1124"/>
      <c r="AY57" s="1124"/>
      <c r="AZ57" s="1124"/>
      <c r="BA57" s="1124"/>
      <c r="BB57" s="1124"/>
      <c r="BC57" s="1124"/>
      <c r="BD57" s="1124"/>
      <c r="BE57" s="1124"/>
      <c r="BF57" s="1124"/>
      <c r="BG57" s="1124"/>
      <c r="BH57" s="1124"/>
      <c r="BI57" s="1124"/>
      <c r="BJ57" s="1124"/>
      <c r="BK57" s="1124"/>
      <c r="BL57" s="1124"/>
      <c r="BM57" s="1124"/>
      <c r="BN57" s="1124"/>
      <c r="BO57" s="1124"/>
      <c r="BP57" s="1124"/>
      <c r="BQ57" s="1245"/>
      <c r="BR57" s="1245"/>
      <c r="BS57" s="1245"/>
      <c r="BT57" s="1245"/>
      <c r="BU57" s="1245"/>
      <c r="BV57" s="1285"/>
      <c r="BW57" s="1285"/>
      <c r="BX57" s="1285"/>
      <c r="BY57" s="1285"/>
      <c r="BZ57" s="1285"/>
      <c r="CA57" s="1285"/>
      <c r="CB57" s="1285"/>
      <c r="CC57" s="1285"/>
      <c r="CD57" s="1285"/>
      <c r="CE57" s="1285"/>
      <c r="CF57" s="1285"/>
      <c r="CG57" s="1285"/>
      <c r="CH57" s="1285"/>
      <c r="CI57" s="1130"/>
      <c r="CJ57" s="1130"/>
      <c r="CK57" s="1130"/>
      <c r="CL57" s="1130"/>
      <c r="CM57" s="1255"/>
      <c r="CN57" s="1255"/>
      <c r="CO57" s="1255"/>
      <c r="CP57" s="1255"/>
      <c r="CQ57" s="1255"/>
      <c r="CR57" s="1285"/>
      <c r="CS57" s="1285"/>
      <c r="CT57" s="1285"/>
      <c r="CU57" s="1285"/>
      <c r="CV57" s="1285"/>
      <c r="CW57" s="1285"/>
      <c r="CX57" s="1285"/>
      <c r="CY57" s="1285"/>
      <c r="CZ57" s="1285"/>
      <c r="DA57" s="1285"/>
      <c r="DB57" s="1285"/>
      <c r="DC57" s="1285"/>
      <c r="DD57" s="1285"/>
      <c r="DE57" s="330"/>
      <c r="DF57" s="23"/>
      <c r="DG57" s="23"/>
      <c r="DH57" s="23"/>
      <c r="DI57" s="23"/>
      <c r="DJ57" s="23"/>
      <c r="DK57" s="23"/>
    </row>
    <row r="58" spans="1:115" ht="14.1" customHeight="1" x14ac:dyDescent="0.2">
      <c r="A58" s="23"/>
      <c r="B58" s="329"/>
      <c r="C58" s="1279" t="s">
        <v>735</v>
      </c>
      <c r="D58" s="1279"/>
      <c r="E58" s="1280"/>
      <c r="F58" s="1280"/>
      <c r="G58" s="1280"/>
      <c r="H58" s="1246" t="s">
        <v>736</v>
      </c>
      <c r="I58" s="1246"/>
      <c r="J58" s="1246"/>
      <c r="K58" s="1246"/>
      <c r="L58" s="1246"/>
      <c r="M58" s="1246"/>
      <c r="N58" s="1246"/>
      <c r="O58" s="1246"/>
      <c r="P58" s="1246"/>
      <c r="Q58" s="1246"/>
      <c r="R58" s="1246"/>
      <c r="S58" s="1246"/>
      <c r="T58" s="1246"/>
      <c r="U58" s="1246"/>
      <c r="V58" s="1246"/>
      <c r="W58" s="1246"/>
      <c r="X58" s="1246"/>
      <c r="Y58" s="1246"/>
      <c r="Z58" s="1246"/>
      <c r="AA58" s="1246"/>
      <c r="AB58" s="1246"/>
      <c r="AC58" s="1246"/>
      <c r="AD58" s="1246"/>
      <c r="AE58" s="1246"/>
      <c r="AF58" s="1246"/>
      <c r="AG58" s="1246"/>
      <c r="AH58" s="1246"/>
      <c r="AI58" s="1246"/>
      <c r="AJ58" s="1246"/>
      <c r="AK58" s="1246"/>
      <c r="AL58" s="1246"/>
      <c r="AM58" s="1246"/>
      <c r="AN58" s="1246"/>
      <c r="AO58" s="1246"/>
      <c r="AP58" s="1246"/>
      <c r="AQ58" s="1246"/>
      <c r="AR58" s="1246"/>
      <c r="AS58" s="1246"/>
      <c r="AT58" s="1246"/>
      <c r="AU58" s="1246"/>
      <c r="AV58" s="1246"/>
      <c r="AW58" s="1246"/>
      <c r="AX58" s="1246"/>
      <c r="AY58" s="1246"/>
      <c r="AZ58" s="1246"/>
      <c r="BA58" s="1246"/>
      <c r="BB58" s="1246"/>
      <c r="BC58" s="1246"/>
      <c r="BD58" s="1246"/>
      <c r="BE58" s="1246"/>
      <c r="BF58" s="1246"/>
      <c r="BG58" s="1246"/>
      <c r="BH58" s="1246"/>
      <c r="BI58" s="1246"/>
      <c r="BJ58" s="1246"/>
      <c r="BK58" s="1246"/>
      <c r="BL58" s="1246"/>
      <c r="BM58" s="1246"/>
      <c r="BN58" s="1246"/>
      <c r="BO58" s="1246"/>
      <c r="BP58" s="1246"/>
      <c r="BQ58" s="1245"/>
      <c r="BR58" s="1245"/>
      <c r="BS58" s="1245"/>
      <c r="BT58" s="1245"/>
      <c r="BU58" s="1245"/>
      <c r="BV58" s="1130"/>
      <c r="BW58" s="1130"/>
      <c r="BX58" s="1130"/>
      <c r="BY58" s="1130"/>
      <c r="BZ58" s="1130"/>
      <c r="CA58" s="1130"/>
      <c r="CB58" s="1130"/>
      <c r="CC58" s="1130"/>
      <c r="CD58" s="1130"/>
      <c r="CE58" s="1130"/>
      <c r="CF58" s="1130"/>
      <c r="CG58" s="1130"/>
      <c r="CH58" s="1130"/>
      <c r="CI58" s="1130"/>
      <c r="CJ58" s="1130"/>
      <c r="CK58" s="1130"/>
      <c r="CL58" s="1130"/>
      <c r="CM58" s="1255"/>
      <c r="CN58" s="1255"/>
      <c r="CO58" s="1255"/>
      <c r="CP58" s="1255"/>
      <c r="CQ58" s="1255"/>
      <c r="CR58" s="1130"/>
      <c r="CS58" s="1130"/>
      <c r="CT58" s="1130"/>
      <c r="CU58" s="1130"/>
      <c r="CV58" s="1130"/>
      <c r="CW58" s="1130"/>
      <c r="CX58" s="1130"/>
      <c r="CY58" s="1130"/>
      <c r="CZ58" s="1130"/>
      <c r="DA58" s="1130"/>
      <c r="DB58" s="1130"/>
      <c r="DC58" s="1130"/>
      <c r="DD58" s="1130"/>
      <c r="DE58" s="330"/>
      <c r="DF58" s="23"/>
      <c r="DG58" s="23"/>
      <c r="DH58" s="23"/>
      <c r="DI58" s="23"/>
      <c r="DJ58" s="23"/>
      <c r="DK58" s="23"/>
    </row>
    <row r="59" spans="1:115" ht="14.1" customHeight="1" x14ac:dyDescent="0.2">
      <c r="A59" s="23"/>
      <c r="B59" s="329"/>
      <c r="C59" s="1279" t="s">
        <v>739</v>
      </c>
      <c r="D59" s="1279"/>
      <c r="E59" s="1280"/>
      <c r="F59" s="1280"/>
      <c r="G59" s="1280"/>
      <c r="H59" s="1124" t="s">
        <v>737</v>
      </c>
      <c r="I59" s="1124"/>
      <c r="J59" s="1124"/>
      <c r="K59" s="1124"/>
      <c r="L59" s="1124"/>
      <c r="M59" s="1124"/>
      <c r="N59" s="1124"/>
      <c r="O59" s="1124"/>
      <c r="P59" s="1124"/>
      <c r="Q59" s="1124"/>
      <c r="R59" s="1124"/>
      <c r="S59" s="1124"/>
      <c r="T59" s="1124"/>
      <c r="U59" s="1124"/>
      <c r="V59" s="1124"/>
      <c r="W59" s="1124"/>
      <c r="X59" s="1124"/>
      <c r="Y59" s="1124"/>
      <c r="Z59" s="1124"/>
      <c r="AA59" s="1124"/>
      <c r="AB59" s="1124"/>
      <c r="AC59" s="1124"/>
      <c r="AD59" s="1124"/>
      <c r="AE59" s="1124"/>
      <c r="AF59" s="1124"/>
      <c r="AG59" s="1124"/>
      <c r="AH59" s="1124"/>
      <c r="AI59" s="1124"/>
      <c r="AJ59" s="1124"/>
      <c r="AK59" s="1124"/>
      <c r="AL59" s="1124"/>
      <c r="AM59" s="1124"/>
      <c r="AN59" s="1124"/>
      <c r="AO59" s="1124"/>
      <c r="AP59" s="1124"/>
      <c r="AQ59" s="1124"/>
      <c r="AR59" s="1124"/>
      <c r="AS59" s="1124"/>
      <c r="AT59" s="1124"/>
      <c r="AU59" s="1124"/>
      <c r="AV59" s="1124"/>
      <c r="AW59" s="1124"/>
      <c r="AX59" s="1124"/>
      <c r="AY59" s="1124"/>
      <c r="AZ59" s="1124"/>
      <c r="BA59" s="1124"/>
      <c r="BB59" s="1124"/>
      <c r="BC59" s="1124"/>
      <c r="BD59" s="1124"/>
      <c r="BE59" s="1124"/>
      <c r="BF59" s="1124"/>
      <c r="BG59" s="1124"/>
      <c r="BH59" s="1124"/>
      <c r="BI59" s="1124"/>
      <c r="BJ59" s="1124"/>
      <c r="BK59" s="1124"/>
      <c r="BL59" s="1124"/>
      <c r="BM59" s="1124"/>
      <c r="BN59" s="1124"/>
      <c r="BO59" s="1124"/>
      <c r="BP59" s="1124"/>
      <c r="BQ59" s="1134" t="s">
        <v>601</v>
      </c>
      <c r="BR59" s="1134"/>
      <c r="BS59" s="1134"/>
      <c r="BT59" s="1134"/>
      <c r="BU59" s="1134"/>
      <c r="BV59" s="1129">
        <v>0</v>
      </c>
      <c r="BW59" s="1129"/>
      <c r="BX59" s="1129"/>
      <c r="BY59" s="1129"/>
      <c r="BZ59" s="1129"/>
      <c r="CA59" s="1129"/>
      <c r="CB59" s="1129"/>
      <c r="CC59" s="1129"/>
      <c r="CD59" s="1129"/>
      <c r="CE59" s="1129"/>
      <c r="CF59" s="1129"/>
      <c r="CG59" s="1129"/>
      <c r="CH59" s="1129"/>
      <c r="CI59" s="1130"/>
      <c r="CJ59" s="1130"/>
      <c r="CK59" s="1130"/>
      <c r="CL59" s="1130"/>
      <c r="CM59" s="1134" t="s">
        <v>601</v>
      </c>
      <c r="CN59" s="1134"/>
      <c r="CO59" s="1134"/>
      <c r="CP59" s="1134"/>
      <c r="CQ59" s="1134"/>
      <c r="CR59" s="1129">
        <v>0</v>
      </c>
      <c r="CS59" s="1129"/>
      <c r="CT59" s="1129"/>
      <c r="CU59" s="1129"/>
      <c r="CV59" s="1129"/>
      <c r="CW59" s="1129"/>
      <c r="CX59" s="1129"/>
      <c r="CY59" s="1129"/>
      <c r="CZ59" s="1129"/>
      <c r="DA59" s="1129"/>
      <c r="DB59" s="1129"/>
      <c r="DC59" s="1129"/>
      <c r="DD59" s="1129"/>
      <c r="DE59" s="330"/>
      <c r="DF59" s="23"/>
      <c r="DG59" s="23"/>
      <c r="DH59" s="23"/>
      <c r="DI59" s="23"/>
      <c r="DJ59" s="23"/>
      <c r="DK59" s="23"/>
    </row>
    <row r="60" spans="1:115" ht="14.1" customHeight="1" x14ac:dyDescent="0.2">
      <c r="A60" s="23"/>
      <c r="B60" s="329"/>
      <c r="C60" s="1279"/>
      <c r="D60" s="1279"/>
      <c r="E60" s="1280"/>
      <c r="F60" s="1280"/>
      <c r="G60" s="1280"/>
      <c r="H60" s="1124" t="s">
        <v>626</v>
      </c>
      <c r="I60" s="1124"/>
      <c r="J60" s="1124"/>
      <c r="K60" s="1124"/>
      <c r="L60" s="1124"/>
      <c r="M60" s="1124"/>
      <c r="N60" s="1124"/>
      <c r="O60" s="1124"/>
      <c r="P60" s="1124"/>
      <c r="Q60" s="1124"/>
      <c r="R60" s="1124"/>
      <c r="S60" s="1124"/>
      <c r="T60" s="1124"/>
      <c r="U60" s="1124"/>
      <c r="V60" s="1124"/>
      <c r="W60" s="1124"/>
      <c r="X60" s="1124"/>
      <c r="Y60" s="1124"/>
      <c r="Z60" s="1124"/>
      <c r="AA60" s="1124"/>
      <c r="AB60" s="1124"/>
      <c r="AC60" s="1124"/>
      <c r="AD60" s="1124"/>
      <c r="AE60" s="1124"/>
      <c r="AF60" s="1124"/>
      <c r="AG60" s="1124"/>
      <c r="AH60" s="1124"/>
      <c r="AI60" s="1124"/>
      <c r="AJ60" s="1124"/>
      <c r="AK60" s="1124"/>
      <c r="AL60" s="1124"/>
      <c r="AM60" s="1124"/>
      <c r="AN60" s="1124"/>
      <c r="AO60" s="1124"/>
      <c r="AP60" s="1124"/>
      <c r="AQ60" s="1124"/>
      <c r="AR60" s="1124"/>
      <c r="AS60" s="1124"/>
      <c r="AT60" s="1124"/>
      <c r="AU60" s="1124"/>
      <c r="AV60" s="1124"/>
      <c r="AW60" s="1124"/>
      <c r="AX60" s="1124"/>
      <c r="AY60" s="1124"/>
      <c r="AZ60" s="1124"/>
      <c r="BA60" s="1124"/>
      <c r="BB60" s="1124"/>
      <c r="BC60" s="1124"/>
      <c r="BD60" s="1124"/>
      <c r="BE60" s="1124"/>
      <c r="BF60" s="1124"/>
      <c r="BG60" s="1124"/>
      <c r="BH60" s="1124"/>
      <c r="BI60" s="1124"/>
      <c r="BJ60" s="1124"/>
      <c r="BK60" s="1124"/>
      <c r="BL60" s="1124"/>
      <c r="BM60" s="1124"/>
      <c r="BN60" s="1124"/>
      <c r="BO60" s="1124"/>
      <c r="BP60" s="1124"/>
      <c r="BQ60" s="1134"/>
      <c r="BR60" s="1134"/>
      <c r="BS60" s="1134"/>
      <c r="BT60" s="1134"/>
      <c r="BU60" s="1134"/>
      <c r="BV60" s="1284">
        <f>Data_Income!C1020</f>
        <v>0</v>
      </c>
      <c r="BW60" s="1284"/>
      <c r="BX60" s="1284"/>
      <c r="BY60" s="1284"/>
      <c r="BZ60" s="1284"/>
      <c r="CA60" s="1284"/>
      <c r="CB60" s="1284"/>
      <c r="CC60" s="1284"/>
      <c r="CD60" s="1284"/>
      <c r="CE60" s="1284"/>
      <c r="CF60" s="1284"/>
      <c r="CG60" s="1284"/>
      <c r="CH60" s="1284"/>
      <c r="CI60" s="1130"/>
      <c r="CJ60" s="1130"/>
      <c r="CK60" s="1130"/>
      <c r="CL60" s="1130"/>
      <c r="CM60" s="1134"/>
      <c r="CN60" s="1134"/>
      <c r="CO60" s="1134"/>
      <c r="CP60" s="1134"/>
      <c r="CQ60" s="1134"/>
      <c r="CR60" s="1284">
        <f>Data_Income!D1020</f>
        <v>0</v>
      </c>
      <c r="CS60" s="1284"/>
      <c r="CT60" s="1284"/>
      <c r="CU60" s="1284"/>
      <c r="CV60" s="1284"/>
      <c r="CW60" s="1284"/>
      <c r="CX60" s="1284"/>
      <c r="CY60" s="1284"/>
      <c r="CZ60" s="1284"/>
      <c r="DA60" s="1284"/>
      <c r="DB60" s="1284"/>
      <c r="DC60" s="1284"/>
      <c r="DD60" s="1284"/>
      <c r="DE60" s="330"/>
      <c r="DF60" s="23"/>
      <c r="DG60" s="23"/>
      <c r="DH60" s="23"/>
      <c r="DI60" s="23"/>
      <c r="DJ60" s="23"/>
      <c r="DK60" s="23"/>
    </row>
    <row r="61" spans="1:115" ht="9.9499999999999993" customHeight="1" x14ac:dyDescent="0.2">
      <c r="A61" s="23"/>
      <c r="B61" s="329"/>
      <c r="C61" s="1241"/>
      <c r="D61" s="1241"/>
      <c r="E61" s="1242"/>
      <c r="F61" s="1242"/>
      <c r="G61" s="1242"/>
      <c r="H61" s="1124"/>
      <c r="I61" s="1124"/>
      <c r="J61" s="1124"/>
      <c r="K61" s="1124"/>
      <c r="L61" s="1124"/>
      <c r="M61" s="1124"/>
      <c r="N61" s="1124"/>
      <c r="O61" s="1124"/>
      <c r="P61" s="1124"/>
      <c r="Q61" s="1124"/>
      <c r="R61" s="1124"/>
      <c r="S61" s="1124"/>
      <c r="T61" s="1124"/>
      <c r="U61" s="1124"/>
      <c r="V61" s="1124"/>
      <c r="W61" s="1124"/>
      <c r="X61" s="1124"/>
      <c r="Y61" s="1124"/>
      <c r="Z61" s="1124"/>
      <c r="AA61" s="1124"/>
      <c r="AB61" s="1124"/>
      <c r="AC61" s="1124"/>
      <c r="AD61" s="1124"/>
      <c r="AE61" s="1124"/>
      <c r="AF61" s="1124"/>
      <c r="AG61" s="1124"/>
      <c r="AH61" s="1124"/>
      <c r="AI61" s="1124"/>
      <c r="AJ61" s="1124"/>
      <c r="AK61" s="1124"/>
      <c r="AL61" s="1124"/>
      <c r="AM61" s="1124"/>
      <c r="AN61" s="1124"/>
      <c r="AO61" s="1124"/>
      <c r="AP61" s="1124"/>
      <c r="AQ61" s="1124"/>
      <c r="AR61" s="1124"/>
      <c r="AS61" s="1124"/>
      <c r="AT61" s="1124"/>
      <c r="AU61" s="1124"/>
      <c r="AV61" s="1124"/>
      <c r="AW61" s="1124"/>
      <c r="AX61" s="1124"/>
      <c r="AY61" s="1124"/>
      <c r="AZ61" s="1124"/>
      <c r="BA61" s="1124"/>
      <c r="BB61" s="1124"/>
      <c r="BC61" s="1124"/>
      <c r="BD61" s="1124"/>
      <c r="BE61" s="1124"/>
      <c r="BF61" s="1124"/>
      <c r="BG61" s="1124"/>
      <c r="BH61" s="1124"/>
      <c r="BI61" s="1124"/>
      <c r="BJ61" s="1124"/>
      <c r="BK61" s="1124"/>
      <c r="BL61" s="1124"/>
      <c r="BM61" s="1124"/>
      <c r="BN61" s="1124"/>
      <c r="BO61" s="1124"/>
      <c r="BP61" s="1124"/>
      <c r="BQ61" s="1245"/>
      <c r="BR61" s="1245"/>
      <c r="BS61" s="1245"/>
      <c r="BT61" s="1245"/>
      <c r="BU61" s="1245"/>
      <c r="BV61" s="1285"/>
      <c r="BW61" s="1285"/>
      <c r="BX61" s="1285"/>
      <c r="BY61" s="1285"/>
      <c r="BZ61" s="1285"/>
      <c r="CA61" s="1285"/>
      <c r="CB61" s="1285"/>
      <c r="CC61" s="1285"/>
      <c r="CD61" s="1285"/>
      <c r="CE61" s="1285"/>
      <c r="CF61" s="1285"/>
      <c r="CG61" s="1285"/>
      <c r="CH61" s="1285"/>
      <c r="CI61" s="1130"/>
      <c r="CJ61" s="1130"/>
      <c r="CK61" s="1130"/>
      <c r="CL61" s="1130"/>
      <c r="CM61" s="1255"/>
      <c r="CN61" s="1255"/>
      <c r="CO61" s="1255"/>
      <c r="CP61" s="1255"/>
      <c r="CQ61" s="1255"/>
      <c r="CR61" s="1285"/>
      <c r="CS61" s="1285"/>
      <c r="CT61" s="1285"/>
      <c r="CU61" s="1285"/>
      <c r="CV61" s="1285"/>
      <c r="CW61" s="1285"/>
      <c r="CX61" s="1285"/>
      <c r="CY61" s="1285"/>
      <c r="CZ61" s="1285"/>
      <c r="DA61" s="1285"/>
      <c r="DB61" s="1285"/>
      <c r="DC61" s="1285"/>
      <c r="DD61" s="1285"/>
      <c r="DE61" s="330"/>
      <c r="DF61" s="23"/>
      <c r="DG61" s="23"/>
      <c r="DH61" s="23"/>
      <c r="DI61" s="23"/>
      <c r="DJ61" s="23"/>
      <c r="DK61" s="23"/>
    </row>
    <row r="62" spans="1:115" ht="14.1" customHeight="1" x14ac:dyDescent="0.2">
      <c r="A62" s="23"/>
      <c r="B62" s="329"/>
      <c r="C62" s="1279" t="s">
        <v>740</v>
      </c>
      <c r="D62" s="1279"/>
      <c r="E62" s="1280"/>
      <c r="F62" s="1280"/>
      <c r="G62" s="1280"/>
      <c r="H62" s="1246" t="s">
        <v>604</v>
      </c>
      <c r="I62" s="1246"/>
      <c r="J62" s="1246"/>
      <c r="K62" s="1246"/>
      <c r="L62" s="1246"/>
      <c r="M62" s="1246"/>
      <c r="N62" s="1246"/>
      <c r="O62" s="1246"/>
      <c r="P62" s="1246"/>
      <c r="Q62" s="1246"/>
      <c r="R62" s="1246"/>
      <c r="S62" s="1246"/>
      <c r="T62" s="1246"/>
      <c r="U62" s="1246"/>
      <c r="V62" s="1246"/>
      <c r="W62" s="1246"/>
      <c r="X62" s="1246"/>
      <c r="Y62" s="1246"/>
      <c r="Z62" s="1246"/>
      <c r="AA62" s="1246"/>
      <c r="AB62" s="1246"/>
      <c r="AC62" s="1246"/>
      <c r="AD62" s="1246"/>
      <c r="AE62" s="1246"/>
      <c r="AF62" s="1246"/>
      <c r="AG62" s="1246"/>
      <c r="AH62" s="1246"/>
      <c r="AI62" s="1246"/>
      <c r="AJ62" s="1246"/>
      <c r="AK62" s="1246"/>
      <c r="AL62" s="1246"/>
      <c r="AM62" s="1246"/>
      <c r="AN62" s="1246"/>
      <c r="AO62" s="1246"/>
      <c r="AP62" s="1246"/>
      <c r="AQ62" s="1246"/>
      <c r="AR62" s="1246"/>
      <c r="AS62" s="1246"/>
      <c r="AT62" s="1246"/>
      <c r="AU62" s="1246"/>
      <c r="AV62" s="1246"/>
      <c r="AW62" s="1246"/>
      <c r="AX62" s="1246"/>
      <c r="AY62" s="1246"/>
      <c r="AZ62" s="1246"/>
      <c r="BA62" s="1246"/>
      <c r="BB62" s="1246"/>
      <c r="BC62" s="1246"/>
      <c r="BD62" s="1246"/>
      <c r="BE62" s="1246"/>
      <c r="BF62" s="1246"/>
      <c r="BG62" s="1246"/>
      <c r="BH62" s="1246"/>
      <c r="BI62" s="1246"/>
      <c r="BJ62" s="1246"/>
      <c r="BK62" s="1246"/>
      <c r="BL62" s="1246"/>
      <c r="BM62" s="1246"/>
      <c r="BN62" s="1246"/>
      <c r="BO62" s="1246"/>
      <c r="BP62" s="1246"/>
      <c r="BQ62" s="1245"/>
      <c r="BR62" s="1245"/>
      <c r="BS62" s="1245"/>
      <c r="BT62" s="1245"/>
      <c r="BU62" s="1245"/>
      <c r="BV62" s="1130"/>
      <c r="BW62" s="1130"/>
      <c r="BX62" s="1130"/>
      <c r="BY62" s="1130"/>
      <c r="BZ62" s="1130"/>
      <c r="CA62" s="1130"/>
      <c r="CB62" s="1130"/>
      <c r="CC62" s="1130"/>
      <c r="CD62" s="1130"/>
      <c r="CE62" s="1130"/>
      <c r="CF62" s="1130"/>
      <c r="CG62" s="1130"/>
      <c r="CH62" s="1130"/>
      <c r="CI62" s="1130"/>
      <c r="CJ62" s="1130"/>
      <c r="CK62" s="1130"/>
      <c r="CL62" s="1130"/>
      <c r="CM62" s="1255"/>
      <c r="CN62" s="1255"/>
      <c r="CO62" s="1255"/>
      <c r="CP62" s="1255"/>
      <c r="CQ62" s="1255"/>
      <c r="CR62" s="1130"/>
      <c r="CS62" s="1130"/>
      <c r="CT62" s="1130"/>
      <c r="CU62" s="1130"/>
      <c r="CV62" s="1130"/>
      <c r="CW62" s="1130"/>
      <c r="CX62" s="1130"/>
      <c r="CY62" s="1130"/>
      <c r="CZ62" s="1130"/>
      <c r="DA62" s="1130"/>
      <c r="DB62" s="1130"/>
      <c r="DC62" s="1130"/>
      <c r="DD62" s="1130"/>
      <c r="DE62" s="330"/>
      <c r="DF62" s="23"/>
      <c r="DG62" s="23"/>
      <c r="DH62" s="23"/>
      <c r="DI62" s="23"/>
      <c r="DJ62" s="23"/>
      <c r="DK62" s="23"/>
    </row>
    <row r="63" spans="1:115" ht="14.1" customHeight="1" x14ac:dyDescent="0.2">
      <c r="A63" s="23"/>
      <c r="B63" s="329"/>
      <c r="C63" s="1279" t="s">
        <v>741</v>
      </c>
      <c r="D63" s="1279"/>
      <c r="E63" s="1280"/>
      <c r="F63" s="1280"/>
      <c r="G63" s="1280"/>
      <c r="H63" s="1124" t="s">
        <v>744</v>
      </c>
      <c r="I63" s="1124"/>
      <c r="J63" s="1124"/>
      <c r="K63" s="1124"/>
      <c r="L63" s="1124"/>
      <c r="M63" s="1124"/>
      <c r="N63" s="1124"/>
      <c r="O63" s="1124"/>
      <c r="P63" s="1124"/>
      <c r="Q63" s="1124"/>
      <c r="R63" s="1124"/>
      <c r="S63" s="1124"/>
      <c r="T63" s="1124"/>
      <c r="U63" s="1124"/>
      <c r="V63" s="1124"/>
      <c r="W63" s="1124"/>
      <c r="X63" s="1124"/>
      <c r="Y63" s="1124"/>
      <c r="Z63" s="1124"/>
      <c r="AA63" s="1124"/>
      <c r="AB63" s="1124"/>
      <c r="AC63" s="1124"/>
      <c r="AD63" s="1124"/>
      <c r="AE63" s="1124"/>
      <c r="AF63" s="1124"/>
      <c r="AG63" s="1124"/>
      <c r="AH63" s="1124"/>
      <c r="AI63" s="1124"/>
      <c r="AJ63" s="1124"/>
      <c r="AK63" s="1124"/>
      <c r="AL63" s="1124"/>
      <c r="AM63" s="1124"/>
      <c r="AN63" s="1124"/>
      <c r="AO63" s="1124"/>
      <c r="AP63" s="1124"/>
      <c r="AQ63" s="1124"/>
      <c r="AR63" s="1124"/>
      <c r="AS63" s="1124"/>
      <c r="AT63" s="1124"/>
      <c r="AU63" s="1124"/>
      <c r="AV63" s="1124"/>
      <c r="AW63" s="1124"/>
      <c r="AX63" s="1124"/>
      <c r="AY63" s="1124"/>
      <c r="AZ63" s="1124"/>
      <c r="BA63" s="1124"/>
      <c r="BB63" s="1124"/>
      <c r="BC63" s="1124"/>
      <c r="BD63" s="1124"/>
      <c r="BE63" s="1124"/>
      <c r="BF63" s="1124"/>
      <c r="BG63" s="1124"/>
      <c r="BH63" s="1124"/>
      <c r="BI63" s="1124"/>
      <c r="BJ63" s="1124"/>
      <c r="BK63" s="1124"/>
      <c r="BL63" s="1124"/>
      <c r="BM63" s="1124"/>
      <c r="BN63" s="1124"/>
      <c r="BO63" s="1124"/>
      <c r="BP63" s="1124"/>
      <c r="BQ63" s="1134" t="s">
        <v>601</v>
      </c>
      <c r="BR63" s="1134"/>
      <c r="BS63" s="1134"/>
      <c r="BT63" s="1134"/>
      <c r="BU63" s="1134"/>
      <c r="BV63" s="1129">
        <v>0</v>
      </c>
      <c r="BW63" s="1129"/>
      <c r="BX63" s="1129"/>
      <c r="BY63" s="1129"/>
      <c r="BZ63" s="1129"/>
      <c r="CA63" s="1129"/>
      <c r="CB63" s="1129"/>
      <c r="CC63" s="1129"/>
      <c r="CD63" s="1129"/>
      <c r="CE63" s="1129"/>
      <c r="CF63" s="1129"/>
      <c r="CG63" s="1129"/>
      <c r="CH63" s="1129"/>
      <c r="CI63" s="1130"/>
      <c r="CJ63" s="1130"/>
      <c r="CK63" s="1130"/>
      <c r="CL63" s="1130"/>
      <c r="CM63" s="1134" t="s">
        <v>601</v>
      </c>
      <c r="CN63" s="1134"/>
      <c r="CO63" s="1134"/>
      <c r="CP63" s="1134"/>
      <c r="CQ63" s="1134"/>
      <c r="CR63" s="1129">
        <v>0</v>
      </c>
      <c r="CS63" s="1129"/>
      <c r="CT63" s="1129"/>
      <c r="CU63" s="1129"/>
      <c r="CV63" s="1129"/>
      <c r="CW63" s="1129"/>
      <c r="CX63" s="1129"/>
      <c r="CY63" s="1129"/>
      <c r="CZ63" s="1129"/>
      <c r="DA63" s="1129"/>
      <c r="DB63" s="1129"/>
      <c r="DC63" s="1129"/>
      <c r="DD63" s="1129"/>
      <c r="DE63" s="330"/>
      <c r="DF63" s="23"/>
      <c r="DG63" s="23"/>
      <c r="DH63" s="23"/>
      <c r="DI63" s="23"/>
      <c r="DJ63" s="23"/>
      <c r="DK63" s="23"/>
    </row>
    <row r="64" spans="1:115" ht="14.1" customHeight="1" x14ac:dyDescent="0.2">
      <c r="A64" s="23"/>
      <c r="B64" s="329"/>
      <c r="C64" s="1279" t="s">
        <v>742</v>
      </c>
      <c r="D64" s="1279"/>
      <c r="E64" s="1280"/>
      <c r="F64" s="1280"/>
      <c r="G64" s="1280"/>
      <c r="H64" s="1124" t="s">
        <v>745</v>
      </c>
      <c r="I64" s="1124"/>
      <c r="J64" s="1124"/>
      <c r="K64" s="1124"/>
      <c r="L64" s="1124"/>
      <c r="M64" s="1124"/>
      <c r="N64" s="1124"/>
      <c r="O64" s="1124"/>
      <c r="P64" s="1124"/>
      <c r="Q64" s="1124"/>
      <c r="R64" s="1124"/>
      <c r="S64" s="1124"/>
      <c r="T64" s="1124"/>
      <c r="U64" s="1124"/>
      <c r="V64" s="1124"/>
      <c r="W64" s="1124"/>
      <c r="X64" s="1124"/>
      <c r="Y64" s="1124"/>
      <c r="Z64" s="1124"/>
      <c r="AA64" s="1124"/>
      <c r="AB64" s="1124"/>
      <c r="AC64" s="1124"/>
      <c r="AD64" s="1124"/>
      <c r="AE64" s="1124"/>
      <c r="AF64" s="1124"/>
      <c r="AG64" s="1124"/>
      <c r="AH64" s="1124"/>
      <c r="AI64" s="1124"/>
      <c r="AJ64" s="1124"/>
      <c r="AK64" s="1124"/>
      <c r="AL64" s="1124"/>
      <c r="AM64" s="1124"/>
      <c r="AN64" s="1124"/>
      <c r="AO64" s="1124"/>
      <c r="AP64" s="1124"/>
      <c r="AQ64" s="1124"/>
      <c r="AR64" s="1124"/>
      <c r="AS64" s="1124"/>
      <c r="AT64" s="1124"/>
      <c r="AU64" s="1124"/>
      <c r="AV64" s="1124"/>
      <c r="AW64" s="1124"/>
      <c r="AX64" s="1124"/>
      <c r="AY64" s="1124"/>
      <c r="AZ64" s="1124"/>
      <c r="BA64" s="1124"/>
      <c r="BB64" s="1124"/>
      <c r="BC64" s="1124"/>
      <c r="BD64" s="1124"/>
      <c r="BE64" s="1124"/>
      <c r="BF64" s="1124"/>
      <c r="BG64" s="1124"/>
      <c r="BH64" s="1124"/>
      <c r="BI64" s="1124"/>
      <c r="BJ64" s="1124"/>
      <c r="BK64" s="1124"/>
      <c r="BL64" s="1124"/>
      <c r="BM64" s="1124"/>
      <c r="BN64" s="1124"/>
      <c r="BO64" s="1124"/>
      <c r="BP64" s="1124"/>
      <c r="BQ64" s="1128" t="s">
        <v>602</v>
      </c>
      <c r="BR64" s="1128"/>
      <c r="BS64" s="1128"/>
      <c r="BT64" s="1128"/>
      <c r="BU64" s="1128"/>
      <c r="BV64" s="1129">
        <v>0</v>
      </c>
      <c r="BW64" s="1129"/>
      <c r="BX64" s="1129"/>
      <c r="BY64" s="1129"/>
      <c r="BZ64" s="1129"/>
      <c r="CA64" s="1129"/>
      <c r="CB64" s="1129"/>
      <c r="CC64" s="1129"/>
      <c r="CD64" s="1129"/>
      <c r="CE64" s="1129"/>
      <c r="CF64" s="1129"/>
      <c r="CG64" s="1129"/>
      <c r="CH64" s="1129"/>
      <c r="CI64" s="1130"/>
      <c r="CJ64" s="1130"/>
      <c r="CK64" s="1130"/>
      <c r="CL64" s="1130"/>
      <c r="CM64" s="1128" t="s">
        <v>602</v>
      </c>
      <c r="CN64" s="1128"/>
      <c r="CO64" s="1128"/>
      <c r="CP64" s="1128"/>
      <c r="CQ64" s="1128"/>
      <c r="CR64" s="1129">
        <v>0</v>
      </c>
      <c r="CS64" s="1129"/>
      <c r="CT64" s="1129"/>
      <c r="CU64" s="1129"/>
      <c r="CV64" s="1129"/>
      <c r="CW64" s="1129"/>
      <c r="CX64" s="1129"/>
      <c r="CY64" s="1129"/>
      <c r="CZ64" s="1129"/>
      <c r="DA64" s="1129"/>
      <c r="DB64" s="1129"/>
      <c r="DC64" s="1129"/>
      <c r="DD64" s="1129"/>
      <c r="DE64" s="330"/>
      <c r="DF64" s="23"/>
      <c r="DG64" s="23"/>
      <c r="DH64" s="23"/>
      <c r="DI64" s="23"/>
      <c r="DJ64" s="23"/>
      <c r="DK64" s="23"/>
    </row>
    <row r="65" spans="1:115" ht="14.1" customHeight="1" x14ac:dyDescent="0.2">
      <c r="A65" s="23"/>
      <c r="B65" s="329"/>
      <c r="C65" s="1279" t="s">
        <v>743</v>
      </c>
      <c r="D65" s="1279"/>
      <c r="E65" s="1280"/>
      <c r="F65" s="1280"/>
      <c r="G65" s="1280"/>
      <c r="H65" s="1124" t="s">
        <v>746</v>
      </c>
      <c r="I65" s="1124"/>
      <c r="J65" s="1124"/>
      <c r="K65" s="1124"/>
      <c r="L65" s="1124"/>
      <c r="M65" s="1124"/>
      <c r="N65" s="1124"/>
      <c r="O65" s="1124"/>
      <c r="P65" s="1124"/>
      <c r="Q65" s="1124"/>
      <c r="R65" s="1124"/>
      <c r="S65" s="1124"/>
      <c r="T65" s="1124"/>
      <c r="U65" s="1124"/>
      <c r="V65" s="1124"/>
      <c r="W65" s="1124"/>
      <c r="X65" s="1124"/>
      <c r="Y65" s="1124"/>
      <c r="Z65" s="1124"/>
      <c r="AA65" s="1124"/>
      <c r="AB65" s="1124"/>
      <c r="AC65" s="1124"/>
      <c r="AD65" s="1124"/>
      <c r="AE65" s="1124"/>
      <c r="AF65" s="1124"/>
      <c r="AG65" s="1124"/>
      <c r="AH65" s="1124"/>
      <c r="AI65" s="1124"/>
      <c r="AJ65" s="1124"/>
      <c r="AK65" s="1124"/>
      <c r="AL65" s="1124"/>
      <c r="AM65" s="1124"/>
      <c r="AN65" s="1124"/>
      <c r="AO65" s="1124"/>
      <c r="AP65" s="1124"/>
      <c r="AQ65" s="1124"/>
      <c r="AR65" s="1124"/>
      <c r="AS65" s="1124"/>
      <c r="AT65" s="1124"/>
      <c r="AU65" s="1124"/>
      <c r="AV65" s="1124"/>
      <c r="AW65" s="1124"/>
      <c r="AX65" s="1124"/>
      <c r="AY65" s="1124"/>
      <c r="AZ65" s="1124"/>
      <c r="BA65" s="1124"/>
      <c r="BB65" s="1124"/>
      <c r="BC65" s="1124"/>
      <c r="BD65" s="1124"/>
      <c r="BE65" s="1124"/>
      <c r="BF65" s="1124"/>
      <c r="BG65" s="1124"/>
      <c r="BH65" s="1124"/>
      <c r="BI65" s="1124"/>
      <c r="BJ65" s="1124"/>
      <c r="BK65" s="1124"/>
      <c r="BL65" s="1124"/>
      <c r="BM65" s="1124"/>
      <c r="BN65" s="1124"/>
      <c r="BO65" s="1124"/>
      <c r="BP65" s="1124"/>
      <c r="BQ65" s="1134" t="s">
        <v>601</v>
      </c>
      <c r="BR65" s="1134"/>
      <c r="BS65" s="1134"/>
      <c r="BT65" s="1134"/>
      <c r="BU65" s="1134"/>
      <c r="BV65" s="1129">
        <v>0</v>
      </c>
      <c r="BW65" s="1129"/>
      <c r="BX65" s="1129"/>
      <c r="BY65" s="1129"/>
      <c r="BZ65" s="1129"/>
      <c r="CA65" s="1129"/>
      <c r="CB65" s="1129"/>
      <c r="CC65" s="1129"/>
      <c r="CD65" s="1129"/>
      <c r="CE65" s="1129"/>
      <c r="CF65" s="1129"/>
      <c r="CG65" s="1129"/>
      <c r="CH65" s="1129"/>
      <c r="CI65" s="1130"/>
      <c r="CJ65" s="1130"/>
      <c r="CK65" s="1130"/>
      <c r="CL65" s="1130"/>
      <c r="CM65" s="1134" t="s">
        <v>601</v>
      </c>
      <c r="CN65" s="1134"/>
      <c r="CO65" s="1134"/>
      <c r="CP65" s="1134"/>
      <c r="CQ65" s="1134"/>
      <c r="CR65" s="1129">
        <v>0</v>
      </c>
      <c r="CS65" s="1129"/>
      <c r="CT65" s="1129"/>
      <c r="CU65" s="1129"/>
      <c r="CV65" s="1129"/>
      <c r="CW65" s="1129"/>
      <c r="CX65" s="1129"/>
      <c r="CY65" s="1129"/>
      <c r="CZ65" s="1129"/>
      <c r="DA65" s="1129"/>
      <c r="DB65" s="1129"/>
      <c r="DC65" s="1129"/>
      <c r="DD65" s="1129"/>
      <c r="DE65" s="330"/>
      <c r="DF65" s="23"/>
      <c r="DG65" s="23"/>
      <c r="DH65" s="23"/>
      <c r="DI65" s="23"/>
      <c r="DJ65" s="23"/>
      <c r="DK65" s="23"/>
    </row>
    <row r="66" spans="1:115" ht="14.1" customHeight="1" x14ac:dyDescent="0.2">
      <c r="A66" s="23"/>
      <c r="B66" s="329"/>
      <c r="C66" s="1279"/>
      <c r="D66" s="1279"/>
      <c r="E66" s="1280"/>
      <c r="F66" s="1280"/>
      <c r="G66" s="1280"/>
      <c r="H66" s="1124" t="s">
        <v>626</v>
      </c>
      <c r="I66" s="1124"/>
      <c r="J66" s="1124"/>
      <c r="K66" s="1124"/>
      <c r="L66" s="1124"/>
      <c r="M66" s="1124"/>
      <c r="N66" s="1124"/>
      <c r="O66" s="1124"/>
      <c r="P66" s="1124"/>
      <c r="Q66" s="1124"/>
      <c r="R66" s="1124"/>
      <c r="S66" s="1124"/>
      <c r="T66" s="1124"/>
      <c r="U66" s="1124"/>
      <c r="V66" s="1124"/>
      <c r="W66" s="1124"/>
      <c r="X66" s="1124"/>
      <c r="Y66" s="1124"/>
      <c r="Z66" s="1124"/>
      <c r="AA66" s="1124"/>
      <c r="AB66" s="1124"/>
      <c r="AC66" s="1124"/>
      <c r="AD66" s="1124"/>
      <c r="AE66" s="1124"/>
      <c r="AF66" s="1124"/>
      <c r="AG66" s="1124"/>
      <c r="AH66" s="1124"/>
      <c r="AI66" s="1124"/>
      <c r="AJ66" s="1124"/>
      <c r="AK66" s="1124"/>
      <c r="AL66" s="1124"/>
      <c r="AM66" s="1124"/>
      <c r="AN66" s="1124"/>
      <c r="AO66" s="1124"/>
      <c r="AP66" s="1124"/>
      <c r="AQ66" s="1124"/>
      <c r="AR66" s="1124"/>
      <c r="AS66" s="1124"/>
      <c r="AT66" s="1124"/>
      <c r="AU66" s="1124"/>
      <c r="AV66" s="1124"/>
      <c r="AW66" s="1124"/>
      <c r="AX66" s="1124"/>
      <c r="AY66" s="1124"/>
      <c r="AZ66" s="1124"/>
      <c r="BA66" s="1124"/>
      <c r="BB66" s="1124"/>
      <c r="BC66" s="1124"/>
      <c r="BD66" s="1124"/>
      <c r="BE66" s="1124"/>
      <c r="BF66" s="1124"/>
      <c r="BG66" s="1124"/>
      <c r="BH66" s="1124"/>
      <c r="BI66" s="1124"/>
      <c r="BJ66" s="1124"/>
      <c r="BK66" s="1124"/>
      <c r="BL66" s="1124"/>
      <c r="BM66" s="1124"/>
      <c r="BN66" s="1124"/>
      <c r="BO66" s="1124"/>
      <c r="BP66" s="1124"/>
      <c r="BQ66" s="1134"/>
      <c r="BR66" s="1134"/>
      <c r="BS66" s="1134"/>
      <c r="BT66" s="1134"/>
      <c r="BU66" s="1134"/>
      <c r="BV66" s="1284">
        <f>Data_Income!C1022</f>
        <v>0</v>
      </c>
      <c r="BW66" s="1284"/>
      <c r="BX66" s="1284"/>
      <c r="BY66" s="1284"/>
      <c r="BZ66" s="1284"/>
      <c r="CA66" s="1284"/>
      <c r="CB66" s="1284"/>
      <c r="CC66" s="1284"/>
      <c r="CD66" s="1284"/>
      <c r="CE66" s="1284"/>
      <c r="CF66" s="1284"/>
      <c r="CG66" s="1284"/>
      <c r="CH66" s="1284"/>
      <c r="CI66" s="1130"/>
      <c r="CJ66" s="1130"/>
      <c r="CK66" s="1130"/>
      <c r="CL66" s="1130"/>
      <c r="CM66" s="1134"/>
      <c r="CN66" s="1134"/>
      <c r="CO66" s="1134"/>
      <c r="CP66" s="1134"/>
      <c r="CQ66" s="1134"/>
      <c r="CR66" s="1284">
        <f>Data_Income!D1022</f>
        <v>0</v>
      </c>
      <c r="CS66" s="1284"/>
      <c r="CT66" s="1284"/>
      <c r="CU66" s="1284"/>
      <c r="CV66" s="1284"/>
      <c r="CW66" s="1284"/>
      <c r="CX66" s="1284"/>
      <c r="CY66" s="1284"/>
      <c r="CZ66" s="1284"/>
      <c r="DA66" s="1284"/>
      <c r="DB66" s="1284"/>
      <c r="DC66" s="1284"/>
      <c r="DD66" s="1284"/>
      <c r="DE66" s="330"/>
      <c r="DF66" s="23"/>
      <c r="DG66" s="23"/>
      <c r="DH66" s="23"/>
      <c r="DI66" s="23"/>
      <c r="DJ66" s="23"/>
      <c r="DK66" s="23"/>
    </row>
    <row r="67" spans="1:115" ht="9.9499999999999993" customHeight="1" x14ac:dyDescent="0.2">
      <c r="A67" s="23"/>
      <c r="B67" s="329"/>
      <c r="C67" s="1241"/>
      <c r="D67" s="1241"/>
      <c r="E67" s="1242"/>
      <c r="F67" s="1242"/>
      <c r="G67" s="1242"/>
      <c r="H67" s="1124"/>
      <c r="I67" s="1124"/>
      <c r="J67" s="1124"/>
      <c r="K67" s="1124"/>
      <c r="L67" s="1124"/>
      <c r="M67" s="1124"/>
      <c r="N67" s="1124"/>
      <c r="O67" s="1124"/>
      <c r="P67" s="1124"/>
      <c r="Q67" s="1124"/>
      <c r="R67" s="1124"/>
      <c r="S67" s="1124"/>
      <c r="T67" s="1124"/>
      <c r="U67" s="1124"/>
      <c r="V67" s="1124"/>
      <c r="W67" s="1124"/>
      <c r="X67" s="1124"/>
      <c r="Y67" s="1124"/>
      <c r="Z67" s="1124"/>
      <c r="AA67" s="1124"/>
      <c r="AB67" s="1124"/>
      <c r="AC67" s="1124"/>
      <c r="AD67" s="1124"/>
      <c r="AE67" s="1124"/>
      <c r="AF67" s="1124"/>
      <c r="AG67" s="1124"/>
      <c r="AH67" s="1124"/>
      <c r="AI67" s="1124"/>
      <c r="AJ67" s="1124"/>
      <c r="AK67" s="1124"/>
      <c r="AL67" s="1124"/>
      <c r="AM67" s="1124"/>
      <c r="AN67" s="1124"/>
      <c r="AO67" s="1124"/>
      <c r="AP67" s="1124"/>
      <c r="AQ67" s="1124"/>
      <c r="AR67" s="1124"/>
      <c r="AS67" s="1124"/>
      <c r="AT67" s="1124"/>
      <c r="AU67" s="1124"/>
      <c r="AV67" s="1124"/>
      <c r="AW67" s="1124"/>
      <c r="AX67" s="1124"/>
      <c r="AY67" s="1124"/>
      <c r="AZ67" s="1124"/>
      <c r="BA67" s="1124"/>
      <c r="BB67" s="1124"/>
      <c r="BC67" s="1124"/>
      <c r="BD67" s="1124"/>
      <c r="BE67" s="1124"/>
      <c r="BF67" s="1124"/>
      <c r="BG67" s="1124"/>
      <c r="BH67" s="1124"/>
      <c r="BI67" s="1124"/>
      <c r="BJ67" s="1124"/>
      <c r="BK67" s="1124"/>
      <c r="BL67" s="1124"/>
      <c r="BM67" s="1124"/>
      <c r="BN67" s="1124"/>
      <c r="BO67" s="1124"/>
      <c r="BP67" s="1124"/>
      <c r="BQ67" s="1245"/>
      <c r="BR67" s="1245"/>
      <c r="BS67" s="1245"/>
      <c r="BT67" s="1245"/>
      <c r="BU67" s="1245"/>
      <c r="BV67" s="1285"/>
      <c r="BW67" s="1285"/>
      <c r="BX67" s="1285"/>
      <c r="BY67" s="1285"/>
      <c r="BZ67" s="1285"/>
      <c r="CA67" s="1285"/>
      <c r="CB67" s="1285"/>
      <c r="CC67" s="1285"/>
      <c r="CD67" s="1285"/>
      <c r="CE67" s="1285"/>
      <c r="CF67" s="1285"/>
      <c r="CG67" s="1285"/>
      <c r="CH67" s="1285"/>
      <c r="CI67" s="1130"/>
      <c r="CJ67" s="1130"/>
      <c r="CK67" s="1130"/>
      <c r="CL67" s="1130"/>
      <c r="CM67" s="1255"/>
      <c r="CN67" s="1255"/>
      <c r="CO67" s="1255"/>
      <c r="CP67" s="1255"/>
      <c r="CQ67" s="1255"/>
      <c r="CR67" s="1285"/>
      <c r="CS67" s="1285"/>
      <c r="CT67" s="1285"/>
      <c r="CU67" s="1285"/>
      <c r="CV67" s="1285"/>
      <c r="CW67" s="1285"/>
      <c r="CX67" s="1285"/>
      <c r="CY67" s="1285"/>
      <c r="CZ67" s="1285"/>
      <c r="DA67" s="1285"/>
      <c r="DB67" s="1285"/>
      <c r="DC67" s="1285"/>
      <c r="DD67" s="1285"/>
      <c r="DE67" s="330"/>
      <c r="DF67" s="23"/>
      <c r="DG67" s="23"/>
      <c r="DH67" s="23"/>
      <c r="DI67" s="23"/>
      <c r="DJ67" s="23"/>
      <c r="DK67" s="23"/>
    </row>
    <row r="68" spans="1:115" ht="14.1" customHeight="1" x14ac:dyDescent="0.2">
      <c r="A68" s="23"/>
      <c r="B68" s="329"/>
      <c r="C68" s="1279" t="s">
        <v>747</v>
      </c>
      <c r="D68" s="1279"/>
      <c r="E68" s="1280"/>
      <c r="F68" s="1280"/>
      <c r="G68" s="1280"/>
      <c r="H68" s="1246" t="s">
        <v>608</v>
      </c>
      <c r="I68" s="1246"/>
      <c r="J68" s="1246"/>
      <c r="K68" s="1246"/>
      <c r="L68" s="1246"/>
      <c r="M68" s="1246"/>
      <c r="N68" s="1246"/>
      <c r="O68" s="1246"/>
      <c r="P68" s="1246"/>
      <c r="Q68" s="1246"/>
      <c r="R68" s="1246"/>
      <c r="S68" s="1246"/>
      <c r="T68" s="1246"/>
      <c r="U68" s="1246"/>
      <c r="V68" s="1246"/>
      <c r="W68" s="1246"/>
      <c r="X68" s="1246"/>
      <c r="Y68" s="1246"/>
      <c r="Z68" s="1246"/>
      <c r="AA68" s="1246"/>
      <c r="AB68" s="1246"/>
      <c r="AC68" s="1246"/>
      <c r="AD68" s="1246"/>
      <c r="AE68" s="1246"/>
      <c r="AF68" s="1246"/>
      <c r="AG68" s="1246"/>
      <c r="AH68" s="1246"/>
      <c r="AI68" s="1246"/>
      <c r="AJ68" s="1246"/>
      <c r="AK68" s="1246"/>
      <c r="AL68" s="1246"/>
      <c r="AM68" s="1246"/>
      <c r="AN68" s="1246"/>
      <c r="AO68" s="1246"/>
      <c r="AP68" s="1246"/>
      <c r="AQ68" s="1246"/>
      <c r="AR68" s="1246"/>
      <c r="AS68" s="1246"/>
      <c r="AT68" s="1246"/>
      <c r="AU68" s="1246"/>
      <c r="AV68" s="1246"/>
      <c r="AW68" s="1246"/>
      <c r="AX68" s="1246"/>
      <c r="AY68" s="1246"/>
      <c r="AZ68" s="1246"/>
      <c r="BA68" s="1246"/>
      <c r="BB68" s="1246"/>
      <c r="BC68" s="1246"/>
      <c r="BD68" s="1246"/>
      <c r="BE68" s="1246"/>
      <c r="BF68" s="1246"/>
      <c r="BG68" s="1246"/>
      <c r="BH68" s="1246"/>
      <c r="BI68" s="1246"/>
      <c r="BJ68" s="1246"/>
      <c r="BK68" s="1246"/>
      <c r="BL68" s="1246"/>
      <c r="BM68" s="1246"/>
      <c r="BN68" s="1246"/>
      <c r="BO68" s="1246"/>
      <c r="BP68" s="1246"/>
      <c r="BQ68" s="1245"/>
      <c r="BR68" s="1245"/>
      <c r="BS68" s="1245"/>
      <c r="BT68" s="1245"/>
      <c r="BU68" s="1245"/>
      <c r="BV68" s="1130"/>
      <c r="BW68" s="1130"/>
      <c r="BX68" s="1130"/>
      <c r="BY68" s="1130"/>
      <c r="BZ68" s="1130"/>
      <c r="CA68" s="1130"/>
      <c r="CB68" s="1130"/>
      <c r="CC68" s="1130"/>
      <c r="CD68" s="1130"/>
      <c r="CE68" s="1130"/>
      <c r="CF68" s="1130"/>
      <c r="CG68" s="1130"/>
      <c r="CH68" s="1130"/>
      <c r="CI68" s="1130"/>
      <c r="CJ68" s="1130"/>
      <c r="CK68" s="1130"/>
      <c r="CL68" s="1130"/>
      <c r="CM68" s="1255"/>
      <c r="CN68" s="1255"/>
      <c r="CO68" s="1255"/>
      <c r="CP68" s="1255"/>
      <c r="CQ68" s="1255"/>
      <c r="CR68" s="1130"/>
      <c r="CS68" s="1130"/>
      <c r="CT68" s="1130"/>
      <c r="CU68" s="1130"/>
      <c r="CV68" s="1130"/>
      <c r="CW68" s="1130"/>
      <c r="CX68" s="1130"/>
      <c r="CY68" s="1130"/>
      <c r="CZ68" s="1130"/>
      <c r="DA68" s="1130"/>
      <c r="DB68" s="1130"/>
      <c r="DC68" s="1130"/>
      <c r="DD68" s="1130"/>
      <c r="DE68" s="330"/>
      <c r="DF68" s="23"/>
      <c r="DG68" s="23"/>
      <c r="DH68" s="23"/>
      <c r="DI68" s="23"/>
      <c r="DJ68" s="23"/>
      <c r="DK68" s="23"/>
    </row>
    <row r="69" spans="1:115" ht="14.1" customHeight="1" x14ac:dyDescent="0.2">
      <c r="A69" s="23"/>
      <c r="B69" s="329"/>
      <c r="C69" s="1279" t="s">
        <v>748</v>
      </c>
      <c r="D69" s="1279"/>
      <c r="E69" s="1280"/>
      <c r="F69" s="1280"/>
      <c r="G69" s="1280"/>
      <c r="H69" s="1124" t="s">
        <v>754</v>
      </c>
      <c r="I69" s="1124"/>
      <c r="J69" s="1124"/>
      <c r="K69" s="1124"/>
      <c r="L69" s="1124"/>
      <c r="M69" s="1124"/>
      <c r="N69" s="1124"/>
      <c r="O69" s="1124"/>
      <c r="P69" s="1124"/>
      <c r="Q69" s="1124"/>
      <c r="R69" s="1124"/>
      <c r="S69" s="1124"/>
      <c r="T69" s="1124"/>
      <c r="U69" s="1124"/>
      <c r="V69" s="1124"/>
      <c r="W69" s="1124"/>
      <c r="X69" s="1124"/>
      <c r="Y69" s="1124"/>
      <c r="Z69" s="1124"/>
      <c r="AA69" s="1124"/>
      <c r="AB69" s="1124"/>
      <c r="AC69" s="1124"/>
      <c r="AD69" s="1124"/>
      <c r="AE69" s="1124"/>
      <c r="AF69" s="1124"/>
      <c r="AG69" s="1124"/>
      <c r="AH69" s="1124"/>
      <c r="AI69" s="1124"/>
      <c r="AJ69" s="1124"/>
      <c r="AK69" s="1124"/>
      <c r="AL69" s="1124"/>
      <c r="AM69" s="1124"/>
      <c r="AN69" s="1124"/>
      <c r="AO69" s="1124"/>
      <c r="AP69" s="1124"/>
      <c r="AQ69" s="1124"/>
      <c r="AR69" s="1124"/>
      <c r="AS69" s="1124"/>
      <c r="AT69" s="1124"/>
      <c r="AU69" s="1124"/>
      <c r="AV69" s="1124"/>
      <c r="AW69" s="1124"/>
      <c r="AX69" s="1124"/>
      <c r="AY69" s="1124"/>
      <c r="AZ69" s="1124"/>
      <c r="BA69" s="1124"/>
      <c r="BB69" s="1124"/>
      <c r="BC69" s="1124"/>
      <c r="BD69" s="1124"/>
      <c r="BE69" s="1124"/>
      <c r="BF69" s="1124"/>
      <c r="BG69" s="1124"/>
      <c r="BH69" s="1124"/>
      <c r="BI69" s="1124"/>
      <c r="BJ69" s="1124"/>
      <c r="BK69" s="1124"/>
      <c r="BL69" s="1124"/>
      <c r="BM69" s="1124"/>
      <c r="BN69" s="1124"/>
      <c r="BO69" s="1124"/>
      <c r="BP69" s="1124"/>
      <c r="BQ69" s="1245" t="s">
        <v>580</v>
      </c>
      <c r="BR69" s="1245"/>
      <c r="BS69" s="1245"/>
      <c r="BT69" s="1245"/>
      <c r="BU69" s="1245"/>
      <c r="BV69" s="1129">
        <v>0</v>
      </c>
      <c r="BW69" s="1129"/>
      <c r="BX69" s="1129"/>
      <c r="BY69" s="1129"/>
      <c r="BZ69" s="1129"/>
      <c r="CA69" s="1129"/>
      <c r="CB69" s="1129"/>
      <c r="CC69" s="1129"/>
      <c r="CD69" s="1129"/>
      <c r="CE69" s="1129"/>
      <c r="CF69" s="1129"/>
      <c r="CG69" s="1129"/>
      <c r="CH69" s="1129"/>
      <c r="CI69" s="1130"/>
      <c r="CJ69" s="1130"/>
      <c r="CK69" s="1130"/>
      <c r="CL69" s="1130"/>
      <c r="CM69" s="1255" t="s">
        <v>580</v>
      </c>
      <c r="CN69" s="1255"/>
      <c r="CO69" s="1255"/>
      <c r="CP69" s="1255"/>
      <c r="CQ69" s="1255"/>
      <c r="CR69" s="1129">
        <v>0</v>
      </c>
      <c r="CS69" s="1129"/>
      <c r="CT69" s="1129"/>
      <c r="CU69" s="1129"/>
      <c r="CV69" s="1129"/>
      <c r="CW69" s="1129"/>
      <c r="CX69" s="1129"/>
      <c r="CY69" s="1129"/>
      <c r="CZ69" s="1129"/>
      <c r="DA69" s="1129"/>
      <c r="DB69" s="1129"/>
      <c r="DC69" s="1129"/>
      <c r="DD69" s="1129"/>
      <c r="DE69" s="330"/>
      <c r="DF69" s="23"/>
      <c r="DG69" s="23"/>
      <c r="DH69" s="23"/>
      <c r="DI69" s="23"/>
      <c r="DJ69" s="23"/>
      <c r="DK69" s="23"/>
    </row>
    <row r="70" spans="1:115" ht="14.1" customHeight="1" x14ac:dyDescent="0.2">
      <c r="A70" s="23"/>
      <c r="B70" s="329"/>
      <c r="C70" s="1279" t="s">
        <v>749</v>
      </c>
      <c r="D70" s="1279"/>
      <c r="E70" s="1280"/>
      <c r="F70" s="1280"/>
      <c r="G70" s="1280"/>
      <c r="H70" s="1124" t="s">
        <v>756</v>
      </c>
      <c r="I70" s="1124"/>
      <c r="J70" s="1124"/>
      <c r="K70" s="1124"/>
      <c r="L70" s="1124"/>
      <c r="M70" s="1124"/>
      <c r="N70" s="1124"/>
      <c r="O70" s="1124"/>
      <c r="P70" s="1124"/>
      <c r="Q70" s="1124"/>
      <c r="R70" s="1124"/>
      <c r="S70" s="1124"/>
      <c r="T70" s="1124"/>
      <c r="U70" s="1124"/>
      <c r="V70" s="1124"/>
      <c r="W70" s="1124"/>
      <c r="X70" s="1124"/>
      <c r="Y70" s="1124"/>
      <c r="Z70" s="1124"/>
      <c r="AA70" s="1124"/>
      <c r="AB70" s="1124"/>
      <c r="AC70" s="1124"/>
      <c r="AD70" s="1124"/>
      <c r="AE70" s="1124"/>
      <c r="AF70" s="1124"/>
      <c r="AG70" s="1124"/>
      <c r="AH70" s="1124"/>
      <c r="AI70" s="1124"/>
      <c r="AJ70" s="1124"/>
      <c r="AK70" s="1124"/>
      <c r="AL70" s="1124"/>
      <c r="AM70" s="1124"/>
      <c r="AN70" s="1124"/>
      <c r="AO70" s="1124"/>
      <c r="AP70" s="1124"/>
      <c r="AQ70" s="1124"/>
      <c r="AR70" s="1124"/>
      <c r="AS70" s="1124"/>
      <c r="AT70" s="1124"/>
      <c r="AU70" s="1124"/>
      <c r="AV70" s="1124"/>
      <c r="AW70" s="1124"/>
      <c r="AX70" s="1124"/>
      <c r="AY70" s="1124"/>
      <c r="AZ70" s="1124"/>
      <c r="BA70" s="1124"/>
      <c r="BB70" s="1124"/>
      <c r="BC70" s="1124"/>
      <c r="BD70" s="1124"/>
      <c r="BE70" s="1124"/>
      <c r="BF70" s="1124"/>
      <c r="BG70" s="1124"/>
      <c r="BH70" s="1124"/>
      <c r="BI70" s="1124"/>
      <c r="BJ70" s="1124"/>
      <c r="BK70" s="1124"/>
      <c r="BL70" s="1124"/>
      <c r="BM70" s="1124"/>
      <c r="BN70" s="1124"/>
      <c r="BO70" s="1124"/>
      <c r="BP70" s="1124"/>
      <c r="DE70" s="330"/>
      <c r="DF70" s="23"/>
      <c r="DG70" s="23"/>
      <c r="DH70" s="23"/>
      <c r="DI70" s="23"/>
      <c r="DJ70" s="23"/>
      <c r="DK70" s="23"/>
    </row>
    <row r="71" spans="1:115" ht="14.1" customHeight="1" x14ac:dyDescent="0.2">
      <c r="A71" s="23"/>
      <c r="B71" s="329"/>
      <c r="C71" s="1279"/>
      <c r="D71" s="1279"/>
      <c r="E71" s="1280"/>
      <c r="F71" s="1280"/>
      <c r="G71" s="1280"/>
      <c r="H71" s="1124" t="s">
        <v>755</v>
      </c>
      <c r="I71" s="1124"/>
      <c r="J71" s="1124"/>
      <c r="K71" s="1124"/>
      <c r="L71" s="1124"/>
      <c r="M71" s="1124"/>
      <c r="N71" s="1124"/>
      <c r="O71" s="1124"/>
      <c r="P71" s="1124"/>
      <c r="Q71" s="1124"/>
      <c r="R71" s="1124"/>
      <c r="S71" s="1124"/>
      <c r="T71" s="1124"/>
      <c r="U71" s="1124"/>
      <c r="V71" s="1124"/>
      <c r="W71" s="1124"/>
      <c r="X71" s="1124"/>
      <c r="Y71" s="1124"/>
      <c r="Z71" s="1124"/>
      <c r="AA71" s="1124"/>
      <c r="AB71" s="1124"/>
      <c r="AC71" s="1124"/>
      <c r="AD71" s="1124"/>
      <c r="AE71" s="1124"/>
      <c r="AF71" s="1124"/>
      <c r="AG71" s="1124"/>
      <c r="AH71" s="1124"/>
      <c r="AI71" s="1124"/>
      <c r="AJ71" s="1124"/>
      <c r="AK71" s="1124"/>
      <c r="AL71" s="1124"/>
      <c r="AM71" s="1124"/>
      <c r="AN71" s="1124"/>
      <c r="AO71" s="1124"/>
      <c r="AP71" s="1124"/>
      <c r="AQ71" s="1124"/>
      <c r="AR71" s="1124"/>
      <c r="AS71" s="1124"/>
      <c r="AT71" s="1124"/>
      <c r="AU71" s="1124"/>
      <c r="AV71" s="1124"/>
      <c r="AW71" s="1124"/>
      <c r="AX71" s="1124"/>
      <c r="AY71" s="1124"/>
      <c r="AZ71" s="1124"/>
      <c r="BA71" s="1124"/>
      <c r="BB71" s="1124"/>
      <c r="BC71" s="1124"/>
      <c r="BD71" s="1124"/>
      <c r="BE71" s="1124"/>
      <c r="BF71" s="1124"/>
      <c r="BG71" s="1124"/>
      <c r="BH71" s="1124"/>
      <c r="BI71" s="1124"/>
      <c r="BJ71" s="1124"/>
      <c r="BK71" s="1124"/>
      <c r="BL71" s="1124"/>
      <c r="BM71" s="1124"/>
      <c r="BN71" s="1124"/>
      <c r="BO71" s="1124"/>
      <c r="BP71" s="1124"/>
      <c r="BQ71" s="1134" t="s">
        <v>601</v>
      </c>
      <c r="BR71" s="1134"/>
      <c r="BS71" s="1134"/>
      <c r="BT71" s="1134"/>
      <c r="BU71" s="1134"/>
      <c r="BV71" s="1129">
        <v>0</v>
      </c>
      <c r="BW71" s="1129"/>
      <c r="BX71" s="1129"/>
      <c r="BY71" s="1129"/>
      <c r="BZ71" s="1129"/>
      <c r="CA71" s="1129"/>
      <c r="CB71" s="1129"/>
      <c r="CC71" s="1129"/>
      <c r="CD71" s="1129"/>
      <c r="CE71" s="1129"/>
      <c r="CF71" s="1129"/>
      <c r="CG71" s="1129"/>
      <c r="CH71" s="1129"/>
      <c r="CI71" s="1130"/>
      <c r="CJ71" s="1130"/>
      <c r="CK71" s="1130"/>
      <c r="CL71" s="1130"/>
      <c r="CM71" s="1134" t="s">
        <v>601</v>
      </c>
      <c r="CN71" s="1134"/>
      <c r="CO71" s="1134"/>
      <c r="CP71" s="1134"/>
      <c r="CQ71" s="1134"/>
      <c r="CR71" s="1129">
        <v>0</v>
      </c>
      <c r="CS71" s="1129"/>
      <c r="CT71" s="1129"/>
      <c r="CU71" s="1129"/>
      <c r="CV71" s="1129"/>
      <c r="CW71" s="1129"/>
      <c r="CX71" s="1129"/>
      <c r="CY71" s="1129"/>
      <c r="CZ71" s="1129"/>
      <c r="DA71" s="1129"/>
      <c r="DB71" s="1129"/>
      <c r="DC71" s="1129"/>
      <c r="DD71" s="1129"/>
      <c r="DE71" s="330"/>
      <c r="DF71" s="23"/>
      <c r="DG71" s="23"/>
      <c r="DH71" s="23"/>
      <c r="DI71" s="23"/>
      <c r="DJ71" s="23"/>
      <c r="DK71" s="23"/>
    </row>
    <row r="72" spans="1:115" ht="14.1" customHeight="1" x14ac:dyDescent="0.2">
      <c r="A72" s="23"/>
      <c r="B72" s="329"/>
      <c r="C72" s="1279" t="s">
        <v>750</v>
      </c>
      <c r="D72" s="1279"/>
      <c r="E72" s="1280"/>
      <c r="F72" s="1280"/>
      <c r="G72" s="1280"/>
      <c r="H72" s="1124" t="s">
        <v>757</v>
      </c>
      <c r="I72" s="1124"/>
      <c r="J72" s="1124"/>
      <c r="K72" s="1124"/>
      <c r="L72" s="1124"/>
      <c r="M72" s="1124"/>
      <c r="N72" s="1124"/>
      <c r="O72" s="1124"/>
      <c r="P72" s="1124"/>
      <c r="Q72" s="1124"/>
      <c r="R72" s="1124"/>
      <c r="S72" s="1124"/>
      <c r="T72" s="1124"/>
      <c r="U72" s="1124"/>
      <c r="V72" s="1124"/>
      <c r="W72" s="1124"/>
      <c r="X72" s="1124"/>
      <c r="Y72" s="1124"/>
      <c r="Z72" s="1124"/>
      <c r="AA72" s="1124"/>
      <c r="AB72" s="1124"/>
      <c r="AC72" s="1124"/>
      <c r="AD72" s="1124"/>
      <c r="AE72" s="1124"/>
      <c r="AF72" s="1124"/>
      <c r="AG72" s="1124"/>
      <c r="AH72" s="1124"/>
      <c r="AI72" s="1124"/>
      <c r="AJ72" s="1124"/>
      <c r="AK72" s="1124"/>
      <c r="AL72" s="1124"/>
      <c r="AM72" s="1124"/>
      <c r="AN72" s="1124"/>
      <c r="AO72" s="1124"/>
      <c r="AP72" s="1124"/>
      <c r="AQ72" s="1124"/>
      <c r="AR72" s="1124"/>
      <c r="AS72" s="1124"/>
      <c r="AT72" s="1124"/>
      <c r="AU72" s="1124"/>
      <c r="AV72" s="1124"/>
      <c r="AW72" s="1124"/>
      <c r="AX72" s="1124"/>
      <c r="AY72" s="1124"/>
      <c r="AZ72" s="1124"/>
      <c r="BA72" s="1124"/>
      <c r="BB72" s="1124"/>
      <c r="BC72" s="1124"/>
      <c r="BD72" s="1124"/>
      <c r="BE72" s="1124"/>
      <c r="BF72" s="1124"/>
      <c r="BG72" s="1124"/>
      <c r="BH72" s="1124"/>
      <c r="BI72" s="1124"/>
      <c r="BJ72" s="1124"/>
      <c r="BK72" s="1124"/>
      <c r="BL72" s="1124"/>
      <c r="BM72" s="1124"/>
      <c r="BN72" s="1124"/>
      <c r="BO72" s="1124"/>
      <c r="BP72" s="1124"/>
      <c r="BQ72" s="1245" t="s">
        <v>580</v>
      </c>
      <c r="BR72" s="1245"/>
      <c r="BS72" s="1245"/>
      <c r="BT72" s="1245"/>
      <c r="BU72" s="1245"/>
      <c r="BV72" s="1129">
        <v>0</v>
      </c>
      <c r="BW72" s="1129"/>
      <c r="BX72" s="1129"/>
      <c r="BY72" s="1129"/>
      <c r="BZ72" s="1129"/>
      <c r="CA72" s="1129"/>
      <c r="CB72" s="1129"/>
      <c r="CC72" s="1129"/>
      <c r="CD72" s="1129"/>
      <c r="CE72" s="1129"/>
      <c r="CF72" s="1129"/>
      <c r="CG72" s="1129"/>
      <c r="CH72" s="1129"/>
      <c r="CI72" s="1130"/>
      <c r="CJ72" s="1130"/>
      <c r="CK72" s="1130"/>
      <c r="CL72" s="1130"/>
      <c r="CM72" s="1255" t="s">
        <v>580</v>
      </c>
      <c r="CN72" s="1255"/>
      <c r="CO72" s="1255"/>
      <c r="CP72" s="1255"/>
      <c r="CQ72" s="1255"/>
      <c r="CR72" s="1129">
        <v>0</v>
      </c>
      <c r="CS72" s="1129"/>
      <c r="CT72" s="1129"/>
      <c r="CU72" s="1129"/>
      <c r="CV72" s="1129"/>
      <c r="CW72" s="1129"/>
      <c r="CX72" s="1129"/>
      <c r="CY72" s="1129"/>
      <c r="CZ72" s="1129"/>
      <c r="DA72" s="1129"/>
      <c r="DB72" s="1129"/>
      <c r="DC72" s="1129"/>
      <c r="DD72" s="1129"/>
      <c r="DE72" s="330"/>
      <c r="DF72" s="23"/>
      <c r="DG72" s="23"/>
      <c r="DH72" s="23"/>
      <c r="DI72" s="23"/>
      <c r="DJ72" s="23"/>
      <c r="DK72" s="23"/>
    </row>
    <row r="73" spans="1:115" ht="14.1" customHeight="1" x14ac:dyDescent="0.2">
      <c r="A73" s="23"/>
      <c r="B73" s="329"/>
      <c r="C73" s="1279" t="s">
        <v>751</v>
      </c>
      <c r="D73" s="1279"/>
      <c r="E73" s="1280"/>
      <c r="F73" s="1280"/>
      <c r="G73" s="1280"/>
      <c r="H73" s="1124" t="s">
        <v>758</v>
      </c>
      <c r="I73" s="1124"/>
      <c r="J73" s="1124"/>
      <c r="K73" s="1124"/>
      <c r="L73" s="1124"/>
      <c r="M73" s="1124"/>
      <c r="N73" s="1124"/>
      <c r="O73" s="1124"/>
      <c r="P73" s="1124"/>
      <c r="Q73" s="1124"/>
      <c r="R73" s="1124"/>
      <c r="S73" s="1124"/>
      <c r="T73" s="1124"/>
      <c r="U73" s="1124"/>
      <c r="V73" s="1124"/>
      <c r="W73" s="1124"/>
      <c r="X73" s="1124"/>
      <c r="Y73" s="1124"/>
      <c r="Z73" s="1124"/>
      <c r="AA73" s="1124"/>
      <c r="AB73" s="1124"/>
      <c r="AC73" s="1124"/>
      <c r="AD73" s="1124"/>
      <c r="AE73" s="1124"/>
      <c r="AF73" s="1124"/>
      <c r="AG73" s="1124"/>
      <c r="AH73" s="1124"/>
      <c r="AI73" s="1124"/>
      <c r="AJ73" s="1124"/>
      <c r="AK73" s="1124"/>
      <c r="AL73" s="1124"/>
      <c r="AM73" s="1124"/>
      <c r="AN73" s="1124"/>
      <c r="AO73" s="1124"/>
      <c r="AP73" s="1124"/>
      <c r="AQ73" s="1124"/>
      <c r="AR73" s="1124"/>
      <c r="AS73" s="1124"/>
      <c r="AT73" s="1124"/>
      <c r="AU73" s="1124"/>
      <c r="AV73" s="1124"/>
      <c r="AW73" s="1124"/>
      <c r="AX73" s="1124"/>
      <c r="AY73" s="1124"/>
      <c r="AZ73" s="1124"/>
      <c r="BA73" s="1124"/>
      <c r="BB73" s="1124"/>
      <c r="BC73" s="1124"/>
      <c r="BD73" s="1124"/>
      <c r="BE73" s="1124"/>
      <c r="BF73" s="1124"/>
      <c r="BG73" s="1124"/>
      <c r="BH73" s="1124"/>
      <c r="BI73" s="1124"/>
      <c r="BJ73" s="1124"/>
      <c r="BK73" s="1124"/>
      <c r="BL73" s="1124"/>
      <c r="BM73" s="1124"/>
      <c r="BN73" s="1124"/>
      <c r="BO73" s="1124"/>
      <c r="BP73" s="1124"/>
      <c r="BQ73" s="1134" t="s">
        <v>601</v>
      </c>
      <c r="BR73" s="1134"/>
      <c r="BS73" s="1134"/>
      <c r="BT73" s="1134"/>
      <c r="BU73" s="1134"/>
      <c r="BV73" s="1129">
        <v>0</v>
      </c>
      <c r="BW73" s="1129"/>
      <c r="BX73" s="1129"/>
      <c r="BY73" s="1129"/>
      <c r="BZ73" s="1129"/>
      <c r="CA73" s="1129"/>
      <c r="CB73" s="1129"/>
      <c r="CC73" s="1129"/>
      <c r="CD73" s="1129"/>
      <c r="CE73" s="1129"/>
      <c r="CF73" s="1129"/>
      <c r="CG73" s="1129"/>
      <c r="CH73" s="1129"/>
      <c r="CI73" s="1130"/>
      <c r="CJ73" s="1130"/>
      <c r="CK73" s="1130"/>
      <c r="CL73" s="1130"/>
      <c r="CM73" s="1134" t="s">
        <v>601</v>
      </c>
      <c r="CN73" s="1134"/>
      <c r="CO73" s="1134"/>
      <c r="CP73" s="1134"/>
      <c r="CQ73" s="1134"/>
      <c r="CR73" s="1129">
        <v>0</v>
      </c>
      <c r="CS73" s="1129"/>
      <c r="CT73" s="1129"/>
      <c r="CU73" s="1129"/>
      <c r="CV73" s="1129"/>
      <c r="CW73" s="1129"/>
      <c r="CX73" s="1129"/>
      <c r="CY73" s="1129"/>
      <c r="CZ73" s="1129"/>
      <c r="DA73" s="1129"/>
      <c r="DB73" s="1129"/>
      <c r="DC73" s="1129"/>
      <c r="DD73" s="1129"/>
      <c r="DE73" s="330"/>
      <c r="DF73" s="23"/>
      <c r="DG73" s="23"/>
      <c r="DH73" s="23"/>
      <c r="DI73" s="23"/>
      <c r="DJ73" s="23"/>
      <c r="DK73" s="23"/>
    </row>
    <row r="74" spans="1:115" ht="14.1" customHeight="1" x14ac:dyDescent="0.2">
      <c r="A74" s="23"/>
      <c r="B74" s="329"/>
      <c r="C74" s="1279" t="s">
        <v>752</v>
      </c>
      <c r="D74" s="1279"/>
      <c r="E74" s="1280"/>
      <c r="F74" s="1280"/>
      <c r="G74" s="1280"/>
      <c r="H74" s="1124" t="s">
        <v>759</v>
      </c>
      <c r="I74" s="1124"/>
      <c r="J74" s="1124"/>
      <c r="K74" s="1124"/>
      <c r="L74" s="1124"/>
      <c r="M74" s="1124"/>
      <c r="N74" s="1124"/>
      <c r="O74" s="1124"/>
      <c r="P74" s="1124"/>
      <c r="Q74" s="1124"/>
      <c r="R74" s="1124"/>
      <c r="S74" s="1124"/>
      <c r="T74" s="1124"/>
      <c r="U74" s="1124"/>
      <c r="V74" s="1124"/>
      <c r="W74" s="1124"/>
      <c r="X74" s="1124"/>
      <c r="Y74" s="1124"/>
      <c r="Z74" s="1124"/>
      <c r="AA74" s="1124"/>
      <c r="AB74" s="1124"/>
      <c r="AC74" s="1124"/>
      <c r="AD74" s="1124"/>
      <c r="AE74" s="1124"/>
      <c r="AF74" s="1124"/>
      <c r="AG74" s="1124"/>
      <c r="AH74" s="1124"/>
      <c r="AI74" s="1124"/>
      <c r="AJ74" s="1124"/>
      <c r="AK74" s="1124"/>
      <c r="AL74" s="1124"/>
      <c r="AM74" s="1124"/>
      <c r="AN74" s="1124"/>
      <c r="AO74" s="1124"/>
      <c r="AP74" s="1124"/>
      <c r="AQ74" s="1124"/>
      <c r="AR74" s="1124"/>
      <c r="AS74" s="1124"/>
      <c r="AT74" s="1124"/>
      <c r="AU74" s="1124"/>
      <c r="AV74" s="1124"/>
      <c r="AW74" s="1124"/>
      <c r="AX74" s="1124"/>
      <c r="AY74" s="1124"/>
      <c r="AZ74" s="1124"/>
      <c r="BA74" s="1124"/>
      <c r="BB74" s="1124"/>
      <c r="BC74" s="1124"/>
      <c r="BD74" s="1124"/>
      <c r="BE74" s="1124"/>
      <c r="BF74" s="1124"/>
      <c r="BG74" s="1124"/>
      <c r="BH74" s="1124"/>
      <c r="BI74" s="1124"/>
      <c r="BJ74" s="1124"/>
      <c r="BK74" s="1124"/>
      <c r="BL74" s="1124"/>
      <c r="BM74" s="1124"/>
      <c r="BN74" s="1124"/>
      <c r="BO74" s="1124"/>
      <c r="BP74" s="1124"/>
      <c r="BQ74" s="1134" t="s">
        <v>601</v>
      </c>
      <c r="BR74" s="1134"/>
      <c r="BS74" s="1134"/>
      <c r="BT74" s="1134"/>
      <c r="BU74" s="1134"/>
      <c r="BV74" s="1129">
        <v>0</v>
      </c>
      <c r="BW74" s="1129"/>
      <c r="BX74" s="1129"/>
      <c r="BY74" s="1129"/>
      <c r="BZ74" s="1129"/>
      <c r="CA74" s="1129"/>
      <c r="CB74" s="1129"/>
      <c r="CC74" s="1129"/>
      <c r="CD74" s="1129"/>
      <c r="CE74" s="1129"/>
      <c r="CF74" s="1129"/>
      <c r="CG74" s="1129"/>
      <c r="CH74" s="1129"/>
      <c r="CI74" s="1130"/>
      <c r="CJ74" s="1130"/>
      <c r="CK74" s="1130"/>
      <c r="CL74" s="1130"/>
      <c r="CM74" s="1134" t="s">
        <v>601</v>
      </c>
      <c r="CN74" s="1134"/>
      <c r="CO74" s="1134"/>
      <c r="CP74" s="1134"/>
      <c r="CQ74" s="1134"/>
      <c r="CR74" s="1129">
        <v>0</v>
      </c>
      <c r="CS74" s="1129"/>
      <c r="CT74" s="1129"/>
      <c r="CU74" s="1129"/>
      <c r="CV74" s="1129"/>
      <c r="CW74" s="1129"/>
      <c r="CX74" s="1129"/>
      <c r="CY74" s="1129"/>
      <c r="CZ74" s="1129"/>
      <c r="DA74" s="1129"/>
      <c r="DB74" s="1129"/>
      <c r="DC74" s="1129"/>
      <c r="DD74" s="1129"/>
      <c r="DE74" s="330"/>
      <c r="DF74" s="23"/>
      <c r="DG74" s="23"/>
      <c r="DH74" s="23"/>
      <c r="DI74" s="23"/>
      <c r="DJ74" s="23"/>
      <c r="DK74" s="23"/>
    </row>
    <row r="75" spans="1:115" ht="14.1" customHeight="1" x14ac:dyDescent="0.2">
      <c r="A75" s="23"/>
      <c r="B75" s="329"/>
      <c r="C75" s="1279" t="s">
        <v>753</v>
      </c>
      <c r="D75" s="1279"/>
      <c r="E75" s="1280"/>
      <c r="F75" s="1280"/>
      <c r="G75" s="1280"/>
      <c r="H75" s="1124" t="s">
        <v>760</v>
      </c>
      <c r="I75" s="1124"/>
      <c r="J75" s="1124"/>
      <c r="K75" s="1124"/>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c r="AG75" s="1124"/>
      <c r="AH75" s="1124"/>
      <c r="AI75" s="1124"/>
      <c r="AJ75" s="1124"/>
      <c r="AK75" s="1124"/>
      <c r="AL75" s="1124"/>
      <c r="AM75" s="1124"/>
      <c r="AN75" s="1124"/>
      <c r="AO75" s="1124"/>
      <c r="AP75" s="1124"/>
      <c r="AQ75" s="1124"/>
      <c r="AR75" s="1124"/>
      <c r="AS75" s="1124"/>
      <c r="AT75" s="1124"/>
      <c r="AU75" s="1124"/>
      <c r="AV75" s="1124"/>
      <c r="AW75" s="1124"/>
      <c r="AX75" s="1124"/>
      <c r="AY75" s="1124"/>
      <c r="AZ75" s="1124"/>
      <c r="BA75" s="1124"/>
      <c r="BB75" s="1124"/>
      <c r="BC75" s="1124"/>
      <c r="BD75" s="1124"/>
      <c r="BE75" s="1124"/>
      <c r="BF75" s="1124"/>
      <c r="BG75" s="1124"/>
      <c r="BH75" s="1124"/>
      <c r="BI75" s="1124"/>
      <c r="BJ75" s="1124"/>
      <c r="BK75" s="1124"/>
      <c r="BL75" s="1124"/>
      <c r="BM75" s="1124"/>
      <c r="BN75" s="1124"/>
      <c r="BO75" s="1124"/>
      <c r="BP75" s="1124"/>
      <c r="BQ75" s="1134" t="s">
        <v>601</v>
      </c>
      <c r="BR75" s="1134"/>
      <c r="BS75" s="1134"/>
      <c r="BT75" s="1134"/>
      <c r="BU75" s="1134"/>
      <c r="BV75" s="1129">
        <v>0</v>
      </c>
      <c r="BW75" s="1129"/>
      <c r="BX75" s="1129"/>
      <c r="BY75" s="1129"/>
      <c r="BZ75" s="1129"/>
      <c r="CA75" s="1129"/>
      <c r="CB75" s="1129"/>
      <c r="CC75" s="1129"/>
      <c r="CD75" s="1129"/>
      <c r="CE75" s="1129"/>
      <c r="CF75" s="1129"/>
      <c r="CG75" s="1129"/>
      <c r="CH75" s="1129"/>
      <c r="CI75" s="1130"/>
      <c r="CJ75" s="1130"/>
      <c r="CK75" s="1130"/>
      <c r="CL75" s="1130"/>
      <c r="CM75" s="1134" t="s">
        <v>601</v>
      </c>
      <c r="CN75" s="1134"/>
      <c r="CO75" s="1134"/>
      <c r="CP75" s="1134"/>
      <c r="CQ75" s="1134"/>
      <c r="CR75" s="1129">
        <v>0</v>
      </c>
      <c r="CS75" s="1129"/>
      <c r="CT75" s="1129"/>
      <c r="CU75" s="1129"/>
      <c r="CV75" s="1129"/>
      <c r="CW75" s="1129"/>
      <c r="CX75" s="1129"/>
      <c r="CY75" s="1129"/>
      <c r="CZ75" s="1129"/>
      <c r="DA75" s="1129"/>
      <c r="DB75" s="1129"/>
      <c r="DC75" s="1129"/>
      <c r="DD75" s="1129"/>
      <c r="DE75" s="330"/>
      <c r="DF75" s="23"/>
      <c r="DG75" s="23"/>
      <c r="DH75" s="23"/>
      <c r="DI75" s="23"/>
      <c r="DJ75" s="23"/>
      <c r="DK75" s="23"/>
    </row>
    <row r="76" spans="1:115" ht="14.1" customHeight="1" x14ac:dyDescent="0.2">
      <c r="A76" s="23"/>
      <c r="B76" s="329"/>
      <c r="C76" s="1279"/>
      <c r="D76" s="1279"/>
      <c r="E76" s="1280"/>
      <c r="F76" s="1280"/>
      <c r="G76" s="1280"/>
      <c r="H76" s="1124" t="s">
        <v>626</v>
      </c>
      <c r="I76" s="1124"/>
      <c r="J76" s="1124"/>
      <c r="K76" s="1124"/>
      <c r="L76" s="1124"/>
      <c r="M76" s="1124"/>
      <c r="N76" s="1124"/>
      <c r="O76" s="1124"/>
      <c r="P76" s="1124"/>
      <c r="Q76" s="1124"/>
      <c r="R76" s="1124"/>
      <c r="S76" s="1124"/>
      <c r="T76" s="1124"/>
      <c r="U76" s="1124"/>
      <c r="V76" s="1124"/>
      <c r="W76" s="1124"/>
      <c r="X76" s="1124"/>
      <c r="Y76" s="1124"/>
      <c r="Z76" s="1124"/>
      <c r="AA76" s="1124"/>
      <c r="AB76" s="1124"/>
      <c r="AC76" s="1124"/>
      <c r="AD76" s="1124"/>
      <c r="AE76" s="1124"/>
      <c r="AF76" s="1124"/>
      <c r="AG76" s="1124"/>
      <c r="AH76" s="1124"/>
      <c r="AI76" s="1124"/>
      <c r="AJ76" s="1124"/>
      <c r="AK76" s="1124"/>
      <c r="AL76" s="1124"/>
      <c r="AM76" s="1124"/>
      <c r="AN76" s="1124"/>
      <c r="AO76" s="1124"/>
      <c r="AP76" s="1124"/>
      <c r="AQ76" s="1124"/>
      <c r="AR76" s="1124"/>
      <c r="AS76" s="1124"/>
      <c r="AT76" s="1124"/>
      <c r="AU76" s="1124"/>
      <c r="AV76" s="1124"/>
      <c r="AW76" s="1124"/>
      <c r="AX76" s="1124"/>
      <c r="AY76" s="1124"/>
      <c r="AZ76" s="1124"/>
      <c r="BA76" s="1124"/>
      <c r="BB76" s="1124"/>
      <c r="BC76" s="1124"/>
      <c r="BD76" s="1124"/>
      <c r="BE76" s="1124"/>
      <c r="BF76" s="1124"/>
      <c r="BG76" s="1124"/>
      <c r="BH76" s="1124"/>
      <c r="BI76" s="1124"/>
      <c r="BJ76" s="1124"/>
      <c r="BK76" s="1124"/>
      <c r="BL76" s="1124"/>
      <c r="BM76" s="1124"/>
      <c r="BN76" s="1124"/>
      <c r="BO76" s="1124"/>
      <c r="BP76" s="1124"/>
      <c r="BQ76" s="1134"/>
      <c r="BR76" s="1134"/>
      <c r="BS76" s="1134"/>
      <c r="BT76" s="1134"/>
      <c r="BU76" s="1134"/>
      <c r="BV76" s="1284">
        <f>Data_Income!C1024</f>
        <v>0</v>
      </c>
      <c r="BW76" s="1284"/>
      <c r="BX76" s="1284"/>
      <c r="BY76" s="1284"/>
      <c r="BZ76" s="1284"/>
      <c r="CA76" s="1284"/>
      <c r="CB76" s="1284"/>
      <c r="CC76" s="1284"/>
      <c r="CD76" s="1284"/>
      <c r="CE76" s="1284"/>
      <c r="CF76" s="1284"/>
      <c r="CG76" s="1284"/>
      <c r="CH76" s="1284"/>
      <c r="CI76" s="1130"/>
      <c r="CJ76" s="1130"/>
      <c r="CK76" s="1130"/>
      <c r="CL76" s="1130"/>
      <c r="CM76" s="1134"/>
      <c r="CN76" s="1134"/>
      <c r="CO76" s="1134"/>
      <c r="CP76" s="1134"/>
      <c r="CQ76" s="1134"/>
      <c r="CR76" s="1284">
        <f>Data_Income!D1024</f>
        <v>0</v>
      </c>
      <c r="CS76" s="1284"/>
      <c r="CT76" s="1284"/>
      <c r="CU76" s="1284"/>
      <c r="CV76" s="1284"/>
      <c r="CW76" s="1284"/>
      <c r="CX76" s="1284"/>
      <c r="CY76" s="1284"/>
      <c r="CZ76" s="1284"/>
      <c r="DA76" s="1284"/>
      <c r="DB76" s="1284"/>
      <c r="DC76" s="1284"/>
      <c r="DD76" s="1284"/>
      <c r="DE76" s="330"/>
      <c r="DF76" s="23"/>
      <c r="DG76" s="23"/>
      <c r="DH76" s="23"/>
      <c r="DI76" s="23"/>
      <c r="DJ76" s="23"/>
      <c r="DK76" s="23"/>
    </row>
    <row r="77" spans="1:115" ht="14.1" customHeight="1" thickBot="1" x14ac:dyDescent="0.25">
      <c r="A77" s="23"/>
      <c r="B77" s="329"/>
      <c r="C77" s="1279"/>
      <c r="D77" s="1279"/>
      <c r="E77" s="1279"/>
      <c r="F77" s="1279"/>
      <c r="G77" s="1279"/>
      <c r="H77" s="1294"/>
      <c r="I77" s="1294"/>
      <c r="J77" s="1294"/>
      <c r="K77" s="1294"/>
      <c r="L77" s="1294"/>
      <c r="M77" s="1294"/>
      <c r="N77" s="1294"/>
      <c r="O77" s="1294"/>
      <c r="P77" s="1294"/>
      <c r="Q77" s="1294"/>
      <c r="R77" s="1294"/>
      <c r="S77" s="1294"/>
      <c r="T77" s="1294"/>
      <c r="U77" s="1294"/>
      <c r="V77" s="1294"/>
      <c r="W77" s="1294"/>
      <c r="X77" s="1294"/>
      <c r="Y77" s="1294"/>
      <c r="Z77" s="1294"/>
      <c r="AA77" s="1294"/>
      <c r="AB77" s="1294"/>
      <c r="AC77" s="1294"/>
      <c r="AD77" s="1294"/>
      <c r="AE77" s="1294"/>
      <c r="AF77" s="1294"/>
      <c r="AG77" s="1294"/>
      <c r="AH77" s="1294"/>
      <c r="AI77" s="1294"/>
      <c r="AJ77" s="1294"/>
      <c r="AK77" s="1294"/>
      <c r="AL77" s="1294"/>
      <c r="AM77" s="1294"/>
      <c r="AN77" s="1294"/>
      <c r="AO77" s="1294"/>
      <c r="AP77" s="1294"/>
      <c r="AQ77" s="1294"/>
      <c r="AR77" s="1294"/>
      <c r="AS77" s="1294"/>
      <c r="AT77" s="1294"/>
      <c r="AU77" s="1294"/>
      <c r="AV77" s="1294"/>
      <c r="AW77" s="1294"/>
      <c r="AX77" s="1294"/>
      <c r="AY77" s="1294"/>
      <c r="AZ77" s="1294"/>
      <c r="BA77" s="1294"/>
      <c r="BB77" s="1294"/>
      <c r="BC77" s="1294"/>
      <c r="BD77" s="1294"/>
      <c r="BE77" s="1294"/>
      <c r="BF77" s="1294"/>
      <c r="BG77" s="1294"/>
      <c r="BH77" s="1294"/>
      <c r="BI77" s="1294"/>
      <c r="BJ77" s="1294"/>
      <c r="BK77" s="1294"/>
      <c r="BL77" s="1294"/>
      <c r="BM77" s="1294"/>
      <c r="BN77" s="1294"/>
      <c r="BO77" s="1294"/>
      <c r="BP77" s="1294"/>
      <c r="BQ77" s="1294"/>
      <c r="BR77" s="1294"/>
      <c r="BS77" s="1294"/>
      <c r="BT77" s="1294"/>
      <c r="BU77" s="1294"/>
      <c r="BV77" s="1294"/>
      <c r="BW77" s="1294"/>
      <c r="BX77" s="1294"/>
      <c r="BY77" s="1294"/>
      <c r="BZ77" s="1294"/>
      <c r="CA77" s="1294"/>
      <c r="CB77" s="1294"/>
      <c r="CC77" s="1294"/>
      <c r="CD77" s="1294"/>
      <c r="CE77" s="1294"/>
      <c r="CF77" s="1294"/>
      <c r="CG77" s="1294"/>
      <c r="CH77" s="1294"/>
      <c r="CI77" s="1294"/>
      <c r="CJ77" s="1294"/>
      <c r="CK77" s="1294"/>
      <c r="CL77" s="1294"/>
      <c r="CM77" s="1294"/>
      <c r="CN77" s="1294"/>
      <c r="CO77" s="1294"/>
      <c r="CP77" s="1294"/>
      <c r="CQ77" s="1294"/>
      <c r="CR77" s="1294"/>
      <c r="CS77" s="1294"/>
      <c r="CT77" s="1294"/>
      <c r="CU77" s="1294"/>
      <c r="CV77" s="1294"/>
      <c r="CW77" s="1294"/>
      <c r="CX77" s="1294"/>
      <c r="CY77" s="1294"/>
      <c r="CZ77" s="1294"/>
      <c r="DA77" s="1294"/>
      <c r="DB77" s="1294"/>
      <c r="DC77" s="1294"/>
      <c r="DD77" s="1294"/>
      <c r="DE77" s="330"/>
      <c r="DF77" s="23"/>
      <c r="DG77" s="23"/>
      <c r="DH77" s="23"/>
      <c r="DI77" s="23"/>
      <c r="DJ77" s="23"/>
      <c r="DK77" s="23"/>
    </row>
    <row r="78" spans="1:115" ht="20.100000000000001" customHeight="1" thickBot="1" x14ac:dyDescent="0.25">
      <c r="A78" s="23"/>
      <c r="B78" s="367"/>
      <c r="C78" s="1253" t="s">
        <v>761</v>
      </c>
      <c r="D78" s="1253"/>
      <c r="E78" s="1253"/>
      <c r="F78" s="1253"/>
      <c r="G78" s="1253"/>
      <c r="H78" s="1253"/>
      <c r="I78" s="1253"/>
      <c r="J78" s="1253"/>
      <c r="K78" s="1253"/>
      <c r="L78" s="1253"/>
      <c r="M78" s="1253"/>
      <c r="N78" s="1253"/>
      <c r="O78" s="1253"/>
      <c r="P78" s="1253"/>
      <c r="Q78" s="1253"/>
      <c r="R78" s="1253"/>
      <c r="S78" s="1253"/>
      <c r="T78" s="1253"/>
      <c r="U78" s="1253"/>
      <c r="V78" s="1253"/>
      <c r="W78" s="1253"/>
      <c r="X78" s="1253"/>
      <c r="Y78" s="1253"/>
      <c r="Z78" s="1253"/>
      <c r="AA78" s="1253"/>
      <c r="AB78" s="1253"/>
      <c r="AC78" s="1253"/>
      <c r="AD78" s="1253"/>
      <c r="AE78" s="1253"/>
      <c r="AF78" s="1253"/>
      <c r="AG78" s="1253"/>
      <c r="AH78" s="1253"/>
      <c r="AI78" s="1253"/>
      <c r="AJ78" s="1253"/>
      <c r="AK78" s="1253"/>
      <c r="AL78" s="1253"/>
      <c r="AM78" s="1253"/>
      <c r="AN78" s="1253"/>
      <c r="AO78" s="1253"/>
      <c r="AP78" s="1253"/>
      <c r="AQ78" s="1253"/>
      <c r="AR78" s="1253"/>
      <c r="AS78" s="1253"/>
      <c r="AT78" s="1253"/>
      <c r="AU78" s="1253"/>
      <c r="AV78" s="1253"/>
      <c r="AW78" s="1253"/>
      <c r="AX78" s="1253"/>
      <c r="AY78" s="1253"/>
      <c r="AZ78" s="1253"/>
      <c r="BA78" s="1253"/>
      <c r="BB78" s="1253"/>
      <c r="BC78" s="1253"/>
      <c r="BD78" s="1253"/>
      <c r="BE78" s="1253"/>
      <c r="BF78" s="1253"/>
      <c r="BG78" s="1253"/>
      <c r="BH78" s="1253"/>
      <c r="BI78" s="1253"/>
      <c r="BJ78" s="1253"/>
      <c r="BK78" s="1253"/>
      <c r="BL78" s="1253"/>
      <c r="BM78" s="1253"/>
      <c r="BN78" s="1253"/>
      <c r="BO78" s="1253"/>
      <c r="BP78" s="1253"/>
      <c r="BQ78" s="1253"/>
      <c r="BR78" s="1253"/>
      <c r="BS78" s="1253"/>
      <c r="BT78" s="1253"/>
      <c r="BU78" s="1253"/>
      <c r="BV78" s="1253"/>
      <c r="BW78" s="1253"/>
      <c r="BX78" s="1253"/>
      <c r="BY78" s="1253"/>
      <c r="BZ78" s="1253"/>
      <c r="CA78" s="1253"/>
      <c r="CB78" s="1253"/>
      <c r="CC78" s="1253"/>
      <c r="CD78" s="1253"/>
      <c r="CE78" s="1253"/>
      <c r="CF78" s="1253"/>
      <c r="CG78" s="1253"/>
      <c r="CH78" s="1253"/>
      <c r="CI78" s="1253"/>
      <c r="CJ78" s="1253"/>
      <c r="CK78" s="1253"/>
      <c r="CL78" s="1253"/>
      <c r="CM78" s="1253"/>
      <c r="CN78" s="1253"/>
      <c r="CO78" s="1253"/>
      <c r="CP78" s="1253"/>
      <c r="CQ78" s="1253"/>
      <c r="CR78" s="1253"/>
      <c r="CS78" s="1253"/>
      <c r="CT78" s="1253"/>
      <c r="CU78" s="1253"/>
      <c r="CV78" s="1253"/>
      <c r="CW78" s="1253"/>
      <c r="CX78" s="1253"/>
      <c r="CY78" s="1253"/>
      <c r="CZ78" s="1253"/>
      <c r="DA78" s="1253"/>
      <c r="DB78" s="1253"/>
      <c r="DC78" s="1253"/>
      <c r="DD78" s="1253"/>
      <c r="DE78" s="1254"/>
      <c r="DF78" s="23"/>
      <c r="DG78" s="23"/>
      <c r="DH78" s="23"/>
      <c r="DI78" s="23"/>
      <c r="DJ78" s="23"/>
      <c r="DK78" s="23"/>
    </row>
    <row r="79" spans="1:115" ht="6.95" customHeight="1" x14ac:dyDescent="0.2">
      <c r="A79" s="23"/>
      <c r="B79" s="329"/>
      <c r="C79" s="1241"/>
      <c r="D79" s="1241"/>
      <c r="E79" s="1241"/>
      <c r="F79" s="1241"/>
      <c r="G79" s="1241"/>
      <c r="H79" s="1241"/>
      <c r="I79" s="1241"/>
      <c r="J79" s="1241"/>
      <c r="K79" s="1241"/>
      <c r="L79" s="1241"/>
      <c r="M79" s="1241"/>
      <c r="N79" s="1241"/>
      <c r="O79" s="1241"/>
      <c r="P79" s="1241"/>
      <c r="Q79" s="1241"/>
      <c r="R79" s="1241"/>
      <c r="S79" s="1241"/>
      <c r="T79" s="1241"/>
      <c r="U79" s="1241"/>
      <c r="V79" s="1241"/>
      <c r="W79" s="1241"/>
      <c r="X79" s="1241"/>
      <c r="Y79" s="1241"/>
      <c r="Z79" s="1241"/>
      <c r="AA79" s="1241"/>
      <c r="AB79" s="1241"/>
      <c r="AC79" s="1241"/>
      <c r="AD79" s="1241"/>
      <c r="AE79" s="1241"/>
      <c r="AF79" s="1241"/>
      <c r="AG79" s="1241"/>
      <c r="AH79" s="1241"/>
      <c r="AI79" s="1241"/>
      <c r="AJ79" s="1241"/>
      <c r="AK79" s="1241"/>
      <c r="AL79" s="1241"/>
      <c r="AM79" s="1241"/>
      <c r="AN79" s="1241"/>
      <c r="AO79" s="1241"/>
      <c r="AP79" s="1241"/>
      <c r="AQ79" s="1241"/>
      <c r="AR79" s="1241"/>
      <c r="AS79" s="1241"/>
      <c r="AT79" s="1241"/>
      <c r="AU79" s="1241"/>
      <c r="AV79" s="1241"/>
      <c r="AW79" s="1241"/>
      <c r="AX79" s="1241"/>
      <c r="AY79" s="1241"/>
      <c r="AZ79" s="1241"/>
      <c r="BA79" s="1241"/>
      <c r="BB79" s="1241"/>
      <c r="BC79" s="1241"/>
      <c r="BD79" s="1241"/>
      <c r="BE79" s="1241"/>
      <c r="BF79" s="1241"/>
      <c r="BG79" s="1241"/>
      <c r="BH79" s="1241"/>
      <c r="BI79" s="1241"/>
      <c r="BJ79" s="1241"/>
      <c r="BK79" s="1241"/>
      <c r="BL79" s="1241"/>
      <c r="BM79" s="1241"/>
      <c r="BN79" s="1241"/>
      <c r="BO79" s="1241"/>
      <c r="BP79" s="1241"/>
      <c r="BQ79" s="1241"/>
      <c r="BR79" s="1241"/>
      <c r="BS79" s="1241"/>
      <c r="BT79" s="1241"/>
      <c r="BU79" s="1241"/>
      <c r="BV79" s="1241"/>
      <c r="BW79" s="1241"/>
      <c r="BX79" s="1241"/>
      <c r="BY79" s="1241"/>
      <c r="BZ79" s="1241"/>
      <c r="CA79" s="1241"/>
      <c r="CB79" s="1241"/>
      <c r="CC79" s="1241"/>
      <c r="CD79" s="1241"/>
      <c r="CE79" s="1241"/>
      <c r="CF79" s="1241"/>
      <c r="CG79" s="1241"/>
      <c r="CH79" s="1241"/>
      <c r="CI79" s="1241"/>
      <c r="CJ79" s="1241"/>
      <c r="CK79" s="1241"/>
      <c r="CL79" s="1241"/>
      <c r="CM79" s="1241"/>
      <c r="CN79" s="1241"/>
      <c r="CO79" s="1241"/>
      <c r="CP79" s="1241"/>
      <c r="CQ79" s="1241"/>
      <c r="CR79" s="1241"/>
      <c r="CS79" s="1241"/>
      <c r="CT79" s="1241"/>
      <c r="CU79" s="1241"/>
      <c r="CV79" s="1241"/>
      <c r="CW79" s="1241"/>
      <c r="CX79" s="1241"/>
      <c r="CY79" s="1241"/>
      <c r="CZ79" s="1241"/>
      <c r="DA79" s="1241"/>
      <c r="DB79" s="1241"/>
      <c r="DC79" s="1241"/>
      <c r="DD79" s="1241"/>
      <c r="DE79" s="330"/>
      <c r="DF79" s="23"/>
      <c r="DG79" s="23"/>
      <c r="DH79" s="23"/>
      <c r="DI79" s="23"/>
      <c r="DJ79" s="23"/>
      <c r="DK79" s="23"/>
    </row>
    <row r="80" spans="1:115" ht="9.9499999999999993" customHeight="1" x14ac:dyDescent="0.2">
      <c r="A80" s="23"/>
      <c r="B80" s="329"/>
      <c r="C80" s="1256" t="s">
        <v>847</v>
      </c>
      <c r="D80" s="1256"/>
      <c r="E80" s="1256"/>
      <c r="F80" s="1256"/>
      <c r="G80" s="1256"/>
      <c r="H80" s="1256"/>
      <c r="I80" s="1256"/>
      <c r="J80" s="1256"/>
      <c r="K80" s="1256"/>
      <c r="L80" s="1256"/>
      <c r="M80" s="1256"/>
      <c r="N80" s="1256"/>
      <c r="O80" s="1256"/>
      <c r="P80" s="1256"/>
      <c r="Q80" s="1256"/>
      <c r="R80" s="1256"/>
      <c r="S80" s="1256"/>
      <c r="T80" s="1256"/>
      <c r="U80" s="1256"/>
      <c r="V80" s="1256"/>
      <c r="W80" s="1256"/>
      <c r="X80" s="1256"/>
      <c r="Y80" s="1256"/>
      <c r="Z80" s="1256"/>
      <c r="AA80" s="1256"/>
      <c r="AB80" s="1256"/>
      <c r="AC80" s="1256"/>
      <c r="AD80" s="1256"/>
      <c r="AE80" s="1256"/>
      <c r="AF80" s="1256"/>
      <c r="AG80" s="1256"/>
      <c r="AH80" s="1256"/>
      <c r="AI80" s="1256"/>
      <c r="AJ80" s="1256"/>
      <c r="AK80" s="1256"/>
      <c r="AL80" s="1256"/>
      <c r="AM80" s="1256"/>
      <c r="AN80" s="1256"/>
      <c r="AO80" s="1256"/>
      <c r="AP80" s="1256"/>
      <c r="AQ80" s="1256"/>
      <c r="AR80" s="1256"/>
      <c r="AS80" s="1256"/>
      <c r="AT80" s="1256"/>
      <c r="AU80" s="1256"/>
      <c r="AV80" s="1256"/>
      <c r="AW80" s="1256"/>
      <c r="AX80" s="1256"/>
      <c r="AY80" s="1256"/>
      <c r="AZ80" s="1256"/>
      <c r="BA80" s="1256"/>
      <c r="BB80" s="1256"/>
      <c r="BC80" s="1256"/>
      <c r="BD80" s="1256"/>
      <c r="BE80" s="1256"/>
      <c r="BF80" s="1256"/>
      <c r="BG80" s="1256"/>
      <c r="BH80" s="1256"/>
      <c r="BI80" s="1256"/>
      <c r="BJ80" s="1256"/>
      <c r="BK80" s="1256"/>
      <c r="BL80" s="1256"/>
      <c r="BM80" s="1256"/>
      <c r="BN80" s="1256"/>
      <c r="BO80" s="1256"/>
      <c r="BP80" s="1256"/>
      <c r="BQ80" s="1256"/>
      <c r="BR80" s="1256"/>
      <c r="BS80" s="1256"/>
      <c r="BT80" s="1256"/>
      <c r="BU80" s="1256"/>
      <c r="BV80" s="1256"/>
      <c r="BW80" s="1256"/>
      <c r="BX80" s="1256"/>
      <c r="BY80" s="1256"/>
      <c r="BZ80" s="1256"/>
      <c r="CA80" s="1256"/>
      <c r="CB80" s="1256"/>
      <c r="CC80" s="1256"/>
      <c r="CD80" s="1256"/>
      <c r="CE80" s="1256"/>
      <c r="CF80" s="1256"/>
      <c r="CG80" s="1256"/>
      <c r="CH80" s="1256"/>
      <c r="CI80" s="1256"/>
      <c r="CJ80" s="1256"/>
      <c r="CK80" s="1256"/>
      <c r="CL80" s="1256"/>
      <c r="CM80" s="1256"/>
      <c r="CN80" s="1256"/>
      <c r="CO80" s="1256"/>
      <c r="CP80" s="1256"/>
      <c r="CQ80" s="1256"/>
      <c r="CR80" s="1256"/>
      <c r="CS80" s="1256"/>
      <c r="CT80" s="1256"/>
      <c r="CU80" s="1256"/>
      <c r="CV80" s="1256"/>
      <c r="CW80" s="1256"/>
      <c r="CX80" s="1256"/>
      <c r="CY80" s="1256"/>
      <c r="CZ80" s="1256"/>
      <c r="DA80" s="1256"/>
      <c r="DB80" s="1256"/>
      <c r="DC80" s="1256"/>
      <c r="DD80" s="1256"/>
      <c r="DE80" s="330"/>
      <c r="DF80" s="23"/>
      <c r="DG80" s="23"/>
      <c r="DH80" s="23"/>
      <c r="DI80" s="23"/>
      <c r="DJ80" s="23"/>
      <c r="DK80" s="23"/>
    </row>
    <row r="81" spans="1:115" ht="9.9499999999999993" customHeight="1" x14ac:dyDescent="0.2">
      <c r="A81" s="23"/>
      <c r="B81" s="329"/>
      <c r="C81" s="1256" t="s">
        <v>848</v>
      </c>
      <c r="D81" s="1256"/>
      <c r="E81" s="1256"/>
      <c r="F81" s="1256"/>
      <c r="G81" s="1256"/>
      <c r="H81" s="1256"/>
      <c r="I81" s="1256"/>
      <c r="J81" s="1256"/>
      <c r="K81" s="1256"/>
      <c r="L81" s="1256"/>
      <c r="M81" s="1256"/>
      <c r="N81" s="1256"/>
      <c r="O81" s="1256"/>
      <c r="P81" s="1256"/>
      <c r="Q81" s="1256"/>
      <c r="R81" s="1256"/>
      <c r="S81" s="1256"/>
      <c r="T81" s="1256"/>
      <c r="U81" s="1256"/>
      <c r="V81" s="1256"/>
      <c r="W81" s="1256"/>
      <c r="X81" s="1256"/>
      <c r="Y81" s="1256"/>
      <c r="Z81" s="1256"/>
      <c r="AA81" s="1256"/>
      <c r="AB81" s="1256"/>
      <c r="AC81" s="1256"/>
      <c r="AD81" s="1256"/>
      <c r="AE81" s="1256"/>
      <c r="AF81" s="1256"/>
      <c r="AG81" s="1256"/>
      <c r="AH81" s="1256"/>
      <c r="AI81" s="1256"/>
      <c r="AJ81" s="1256"/>
      <c r="AK81" s="1256"/>
      <c r="AL81" s="1256"/>
      <c r="AM81" s="1256"/>
      <c r="AN81" s="1256"/>
      <c r="AO81" s="1256"/>
      <c r="AP81" s="1256"/>
      <c r="AQ81" s="1256"/>
      <c r="AR81" s="1256"/>
      <c r="AS81" s="1256"/>
      <c r="AT81" s="1256"/>
      <c r="AU81" s="1256"/>
      <c r="AV81" s="1256"/>
      <c r="AW81" s="1256"/>
      <c r="AX81" s="1256"/>
      <c r="AY81" s="1256"/>
      <c r="AZ81" s="1256"/>
      <c r="BA81" s="1256"/>
      <c r="BB81" s="1256"/>
      <c r="BC81" s="1256"/>
      <c r="BD81" s="1256"/>
      <c r="BE81" s="1256"/>
      <c r="BF81" s="1256"/>
      <c r="BG81" s="1256"/>
      <c r="BH81" s="1256"/>
      <c r="BI81" s="1256"/>
      <c r="BJ81" s="1256"/>
      <c r="BK81" s="1256"/>
      <c r="BL81" s="1256"/>
      <c r="BM81" s="1256"/>
      <c r="BN81" s="1256"/>
      <c r="BO81" s="1256"/>
      <c r="BP81" s="1256"/>
      <c r="BQ81" s="1256"/>
      <c r="BR81" s="1256"/>
      <c r="BS81" s="1256"/>
      <c r="BT81" s="1256"/>
      <c r="BU81" s="1256"/>
      <c r="BV81" s="1256"/>
      <c r="BW81" s="1256"/>
      <c r="BX81" s="1256"/>
      <c r="BY81" s="1256"/>
      <c r="BZ81" s="1256"/>
      <c r="CA81" s="1256"/>
      <c r="CB81" s="1256"/>
      <c r="CC81" s="1256"/>
      <c r="CD81" s="1256"/>
      <c r="CE81" s="1256"/>
      <c r="CF81" s="1256"/>
      <c r="CG81" s="1256"/>
      <c r="CH81" s="1256"/>
      <c r="CI81" s="1256"/>
      <c r="CJ81" s="1256"/>
      <c r="CK81" s="1256"/>
      <c r="CL81" s="1256"/>
      <c r="CM81" s="1256"/>
      <c r="CN81" s="1256"/>
      <c r="CO81" s="1256"/>
      <c r="CP81" s="1256"/>
      <c r="CQ81" s="1256"/>
      <c r="CR81" s="1256"/>
      <c r="CS81" s="1256"/>
      <c r="CT81" s="1256"/>
      <c r="CU81" s="1256"/>
      <c r="CV81" s="1256"/>
      <c r="CW81" s="1256"/>
      <c r="CX81" s="1256"/>
      <c r="CY81" s="1256"/>
      <c r="CZ81" s="1256"/>
      <c r="DA81" s="1256"/>
      <c r="DB81" s="1256"/>
      <c r="DC81" s="1256"/>
      <c r="DD81" s="1256"/>
      <c r="DE81" s="330"/>
      <c r="DF81" s="23"/>
      <c r="DG81" s="23"/>
      <c r="DH81" s="23"/>
      <c r="DI81" s="23"/>
      <c r="DJ81" s="23"/>
      <c r="DK81" s="23"/>
    </row>
    <row r="82" spans="1:115" ht="9.9499999999999993" customHeight="1" x14ac:dyDescent="0.2">
      <c r="A82" s="23"/>
      <c r="B82" s="329"/>
      <c r="C82" s="1256" t="s">
        <v>849</v>
      </c>
      <c r="D82" s="1256"/>
      <c r="E82" s="1256"/>
      <c r="F82" s="1256"/>
      <c r="G82" s="1256"/>
      <c r="H82" s="1256"/>
      <c r="I82" s="1256"/>
      <c r="J82" s="1256"/>
      <c r="K82" s="1256"/>
      <c r="L82" s="1256"/>
      <c r="M82" s="1256"/>
      <c r="N82" s="1256"/>
      <c r="O82" s="1256"/>
      <c r="P82" s="1256"/>
      <c r="Q82" s="1256"/>
      <c r="R82" s="1256"/>
      <c r="S82" s="1256"/>
      <c r="T82" s="1256"/>
      <c r="U82" s="1256"/>
      <c r="V82" s="1256"/>
      <c r="W82" s="1256"/>
      <c r="X82" s="1256"/>
      <c r="Y82" s="1256"/>
      <c r="Z82" s="1256"/>
      <c r="AA82" s="1256"/>
      <c r="AB82" s="1256"/>
      <c r="AC82" s="1256"/>
      <c r="AD82" s="1256"/>
      <c r="AE82" s="1256"/>
      <c r="AF82" s="1256"/>
      <c r="AG82" s="1256"/>
      <c r="AH82" s="1256"/>
      <c r="AI82" s="1256"/>
      <c r="AJ82" s="1256"/>
      <c r="AK82" s="1256"/>
      <c r="AL82" s="1256"/>
      <c r="AM82" s="1256"/>
      <c r="AN82" s="1256"/>
      <c r="AO82" s="1256"/>
      <c r="AP82" s="1256"/>
      <c r="AQ82" s="1256"/>
      <c r="AR82" s="1256"/>
      <c r="AS82" s="1256"/>
      <c r="AT82" s="1256"/>
      <c r="AU82" s="1256"/>
      <c r="AV82" s="1256"/>
      <c r="AW82" s="1256"/>
      <c r="AX82" s="1256"/>
      <c r="AY82" s="1256"/>
      <c r="AZ82" s="1256"/>
      <c r="BA82" s="1256"/>
      <c r="BB82" s="1256"/>
      <c r="BC82" s="1256"/>
      <c r="BD82" s="1256"/>
      <c r="BE82" s="1256"/>
      <c r="BF82" s="1256"/>
      <c r="BG82" s="1256"/>
      <c r="BH82" s="1256"/>
      <c r="BI82" s="1256"/>
      <c r="BJ82" s="1256"/>
      <c r="BK82" s="1256"/>
      <c r="BL82" s="1256"/>
      <c r="BM82" s="1256"/>
      <c r="BN82" s="1256"/>
      <c r="BO82" s="1256"/>
      <c r="BP82" s="1256"/>
      <c r="BQ82" s="1256"/>
      <c r="BR82" s="1256"/>
      <c r="BS82" s="1256"/>
      <c r="BT82" s="1256"/>
      <c r="BU82" s="1256"/>
      <c r="BV82" s="1256"/>
      <c r="BW82" s="1256"/>
      <c r="BX82" s="1256"/>
      <c r="BY82" s="1256"/>
      <c r="BZ82" s="1256"/>
      <c r="CA82" s="1256"/>
      <c r="CB82" s="1256"/>
      <c r="CC82" s="1256"/>
      <c r="CD82" s="1256"/>
      <c r="CE82" s="1256"/>
      <c r="CF82" s="1256"/>
      <c r="CG82" s="1256"/>
      <c r="CH82" s="1256"/>
      <c r="CI82" s="1256"/>
      <c r="CJ82" s="1256"/>
      <c r="CK82" s="1256"/>
      <c r="CL82" s="1256"/>
      <c r="CM82" s="1256"/>
      <c r="CN82" s="1256"/>
      <c r="CO82" s="1256"/>
      <c r="CP82" s="1256"/>
      <c r="CQ82" s="1256"/>
      <c r="CR82" s="1256"/>
      <c r="CS82" s="1256"/>
      <c r="CT82" s="1256"/>
      <c r="CU82" s="1256"/>
      <c r="CV82" s="1256"/>
      <c r="CW82" s="1256"/>
      <c r="CX82" s="1256"/>
      <c r="CY82" s="1256"/>
      <c r="CZ82" s="1256"/>
      <c r="DA82" s="1256"/>
      <c r="DB82" s="1256"/>
      <c r="DC82" s="1256"/>
      <c r="DD82" s="1256"/>
      <c r="DE82" s="330"/>
      <c r="DF82" s="23"/>
      <c r="DG82" s="23"/>
      <c r="DH82" s="23"/>
      <c r="DI82" s="23"/>
      <c r="DJ82" s="23"/>
      <c r="DK82" s="23"/>
    </row>
    <row r="83" spans="1:115" ht="24" customHeight="1" x14ac:dyDescent="0.2">
      <c r="A83" s="23"/>
      <c r="B83" s="329"/>
      <c r="C83" s="1257" t="s">
        <v>763</v>
      </c>
      <c r="D83" s="1257"/>
      <c r="E83" s="1257"/>
      <c r="F83" s="1257"/>
      <c r="G83" s="1257"/>
      <c r="H83" s="1257"/>
      <c r="I83" s="1257"/>
      <c r="J83" s="1257"/>
      <c r="K83" s="1257"/>
      <c r="L83" s="1257"/>
      <c r="M83" s="1257"/>
      <c r="N83" s="1257"/>
      <c r="O83" s="1257"/>
      <c r="P83" s="1257"/>
      <c r="Q83" s="1257"/>
      <c r="R83" s="1257"/>
      <c r="S83" s="1257"/>
      <c r="T83" s="1257"/>
      <c r="U83" s="1257"/>
      <c r="V83" s="1257"/>
      <c r="W83" s="1257"/>
      <c r="X83" s="1257"/>
      <c r="Y83" s="1257"/>
      <c r="Z83" s="1257"/>
      <c r="AA83" s="1257"/>
      <c r="AB83" s="1257"/>
      <c r="AC83" s="1257"/>
      <c r="AD83" s="1257"/>
      <c r="AE83" s="1257"/>
      <c r="AF83" s="1257"/>
      <c r="AG83" s="1257"/>
      <c r="AH83" s="1257"/>
      <c r="AI83" s="1257"/>
      <c r="AJ83" s="1257"/>
      <c r="AK83" s="1257"/>
      <c r="AL83" s="1257"/>
      <c r="AM83" s="1257"/>
      <c r="AN83" s="1257"/>
      <c r="AO83" s="1257"/>
      <c r="AP83" s="1257"/>
      <c r="AQ83" s="1257"/>
      <c r="AR83" s="1257"/>
      <c r="AS83" s="1257"/>
      <c r="AT83" s="1257"/>
      <c r="AU83" s="1257"/>
      <c r="AV83" s="1257"/>
      <c r="AW83" s="1257"/>
      <c r="AX83" s="1257"/>
      <c r="AY83" s="1257"/>
      <c r="AZ83" s="1257"/>
      <c r="BA83" s="1257"/>
      <c r="BB83" s="1257"/>
      <c r="BC83" s="1257"/>
      <c r="BD83" s="1257"/>
      <c r="BE83" s="1257"/>
      <c r="BF83" s="1257"/>
      <c r="BG83" s="1257"/>
      <c r="BH83" s="1257"/>
      <c r="BI83" s="1257"/>
      <c r="BJ83" s="1257"/>
      <c r="BK83" s="1257"/>
      <c r="BL83" s="1257"/>
      <c r="BM83" s="1257"/>
      <c r="BN83" s="1257"/>
      <c r="BO83" s="1257"/>
      <c r="BP83" s="1257"/>
      <c r="BQ83" s="1279"/>
      <c r="BR83" s="1279"/>
      <c r="BS83" s="1279"/>
      <c r="BT83" s="1279"/>
      <c r="BU83" s="1279"/>
      <c r="BV83" s="1279"/>
      <c r="BW83" s="1279"/>
      <c r="BX83" s="1279"/>
      <c r="BY83" s="1279"/>
      <c r="BZ83" s="1279"/>
      <c r="CA83" s="1279"/>
      <c r="CB83" s="1279"/>
      <c r="CC83" s="1279"/>
      <c r="CD83" s="1279"/>
      <c r="CE83" s="1279"/>
      <c r="CF83" s="1279"/>
      <c r="CG83" s="1279"/>
      <c r="CH83" s="1279"/>
      <c r="CI83" s="1279"/>
      <c r="CJ83" s="1279"/>
      <c r="CK83" s="1279"/>
      <c r="CL83" s="1279"/>
      <c r="CM83" s="1279"/>
      <c r="CN83" s="1279"/>
      <c r="CO83" s="1279"/>
      <c r="CP83" s="1279"/>
      <c r="CQ83" s="1279"/>
      <c r="CR83" s="1279"/>
      <c r="CS83" s="1279"/>
      <c r="CT83" s="1279"/>
      <c r="CU83" s="1279"/>
      <c r="CV83" s="1279"/>
      <c r="CW83" s="1279"/>
      <c r="CX83" s="1279"/>
      <c r="CY83" s="1279"/>
      <c r="CZ83" s="1279"/>
      <c r="DA83" s="1279"/>
      <c r="DB83" s="1279"/>
      <c r="DC83" s="1279"/>
      <c r="DD83" s="1279"/>
      <c r="DE83" s="1296"/>
      <c r="DF83" s="23"/>
      <c r="DG83" s="23"/>
      <c r="DH83" s="23"/>
      <c r="DI83" s="23"/>
      <c r="DJ83" s="23"/>
      <c r="DK83" s="23"/>
    </row>
    <row r="84" spans="1:115" ht="14.1" customHeight="1" x14ac:dyDescent="0.2">
      <c r="A84" s="23"/>
      <c r="B84" s="329"/>
      <c r="C84" s="1279" t="s">
        <v>766</v>
      </c>
      <c r="D84" s="1279"/>
      <c r="E84" s="1280"/>
      <c r="F84" s="1280"/>
      <c r="G84" s="1280"/>
      <c r="H84" s="1246" t="s">
        <v>615</v>
      </c>
      <c r="I84" s="1246"/>
      <c r="J84" s="1246"/>
      <c r="K84" s="1246"/>
      <c r="L84" s="1246"/>
      <c r="M84" s="1246"/>
      <c r="N84" s="1246"/>
      <c r="O84" s="1246"/>
      <c r="P84" s="1246"/>
      <c r="Q84" s="1246"/>
      <c r="R84" s="1246"/>
      <c r="S84" s="1246"/>
      <c r="T84" s="1246"/>
      <c r="U84" s="1246"/>
      <c r="V84" s="1246"/>
      <c r="W84" s="1246"/>
      <c r="X84" s="1246"/>
      <c r="Y84" s="1246"/>
      <c r="Z84" s="1246"/>
      <c r="AA84" s="1246"/>
      <c r="AB84" s="1246"/>
      <c r="AC84" s="1246"/>
      <c r="AD84" s="1246"/>
      <c r="AE84" s="1246"/>
      <c r="AF84" s="1246"/>
      <c r="AG84" s="1246"/>
      <c r="AH84" s="1246"/>
      <c r="AI84" s="1246"/>
      <c r="AJ84" s="1246"/>
      <c r="AK84" s="1246"/>
      <c r="AL84" s="1246"/>
      <c r="AM84" s="1246"/>
      <c r="AN84" s="1246"/>
      <c r="AO84" s="1246"/>
      <c r="AP84" s="1246"/>
      <c r="AQ84" s="1246"/>
      <c r="AR84" s="1246"/>
      <c r="AS84" s="1246"/>
      <c r="AT84" s="1246"/>
      <c r="AU84" s="1246"/>
      <c r="AV84" s="1246"/>
      <c r="AW84" s="1246"/>
      <c r="AX84" s="1246"/>
      <c r="AY84" s="1246"/>
      <c r="AZ84" s="1246"/>
      <c r="BA84" s="1246"/>
      <c r="BB84" s="1246"/>
      <c r="BC84" s="1246"/>
      <c r="BD84" s="1246"/>
      <c r="BE84" s="1246"/>
      <c r="BF84" s="1246"/>
      <c r="BG84" s="1246"/>
      <c r="BH84" s="1246"/>
      <c r="BI84" s="1246"/>
      <c r="BJ84" s="1246"/>
      <c r="BK84" s="1246"/>
      <c r="BL84" s="1246"/>
      <c r="BM84" s="1246"/>
      <c r="BN84" s="1246"/>
      <c r="BO84" s="1246"/>
      <c r="BP84" s="1246"/>
      <c r="BQ84" s="1295" t="s">
        <v>69</v>
      </c>
      <c r="BR84" s="1295"/>
      <c r="BS84" s="1295"/>
      <c r="BT84" s="1295"/>
      <c r="BU84" s="1295"/>
      <c r="BV84" s="1295"/>
      <c r="BW84" s="1282" t="s">
        <v>843</v>
      </c>
      <c r="BX84" s="1282"/>
      <c r="BY84" s="1282"/>
      <c r="BZ84" s="1282"/>
      <c r="CA84" s="1282"/>
      <c r="CB84" s="1282"/>
      <c r="CC84" s="1282"/>
      <c r="CD84" s="1282"/>
      <c r="CE84" s="1282"/>
      <c r="CF84" s="1282"/>
      <c r="CG84" s="1282"/>
      <c r="CH84" s="1282"/>
      <c r="CI84" s="1283"/>
      <c r="CJ84" s="1283"/>
      <c r="CK84" s="1283"/>
      <c r="CL84" s="1283"/>
      <c r="CM84" s="1295" t="s">
        <v>69</v>
      </c>
      <c r="CN84" s="1295"/>
      <c r="CO84" s="1295"/>
      <c r="CP84" s="1295"/>
      <c r="CQ84" s="1295"/>
      <c r="CR84" s="1295"/>
      <c r="CS84" s="1282" t="s">
        <v>843</v>
      </c>
      <c r="CT84" s="1282"/>
      <c r="CU84" s="1282"/>
      <c r="CV84" s="1282"/>
      <c r="CW84" s="1282"/>
      <c r="CX84" s="1282"/>
      <c r="CY84" s="1282"/>
      <c r="CZ84" s="1282"/>
      <c r="DA84" s="1282"/>
      <c r="DB84" s="1282"/>
      <c r="DC84" s="1282"/>
      <c r="DD84" s="1282"/>
      <c r="DE84" s="330"/>
      <c r="DF84" s="23"/>
      <c r="DG84" s="23"/>
      <c r="DH84" s="23"/>
      <c r="DI84" s="23"/>
      <c r="DJ84" s="23"/>
      <c r="DK84" s="23"/>
    </row>
    <row r="85" spans="1:115" ht="14.1" customHeight="1" x14ac:dyDescent="0.2">
      <c r="A85" s="23"/>
      <c r="B85" s="329"/>
      <c r="C85" s="1279" t="s">
        <v>213</v>
      </c>
      <c r="D85" s="1279"/>
      <c r="E85" s="1280"/>
      <c r="F85" s="1280"/>
      <c r="G85" s="1280"/>
      <c r="H85" s="1124" t="s">
        <v>767</v>
      </c>
      <c r="I85" s="1124"/>
      <c r="J85" s="1124"/>
      <c r="K85" s="1124"/>
      <c r="L85" s="1124"/>
      <c r="M85" s="1124"/>
      <c r="N85" s="1124"/>
      <c r="O85" s="1124"/>
      <c r="P85" s="1124"/>
      <c r="Q85" s="1124"/>
      <c r="R85" s="1124"/>
      <c r="S85" s="1124"/>
      <c r="T85" s="1124"/>
      <c r="U85" s="1124"/>
      <c r="V85" s="1124"/>
      <c r="W85" s="1124"/>
      <c r="X85" s="1124"/>
      <c r="Y85" s="1124"/>
      <c r="Z85" s="1124"/>
      <c r="AA85" s="1124"/>
      <c r="AB85" s="1124"/>
      <c r="AC85" s="1124"/>
      <c r="AD85" s="1124"/>
      <c r="AE85" s="1124"/>
      <c r="AF85" s="1124"/>
      <c r="AG85" s="1124"/>
      <c r="AH85" s="1124"/>
      <c r="AI85" s="1124"/>
      <c r="AJ85" s="1124"/>
      <c r="AK85" s="1124"/>
      <c r="AL85" s="1124"/>
      <c r="AM85" s="1124"/>
      <c r="AN85" s="1124"/>
      <c r="AO85" s="1124"/>
      <c r="AP85" s="1124"/>
      <c r="AQ85" s="1124"/>
      <c r="AR85" s="1124"/>
      <c r="AS85" s="1124"/>
      <c r="AT85" s="1124"/>
      <c r="AU85" s="1124"/>
      <c r="AV85" s="1124"/>
      <c r="AW85" s="1124"/>
      <c r="AX85" s="1124"/>
      <c r="AY85" s="1124"/>
      <c r="AZ85" s="1124"/>
      <c r="BA85" s="1124"/>
      <c r="BB85" s="1124"/>
      <c r="BC85" s="1124"/>
      <c r="BD85" s="1124"/>
      <c r="BE85" s="1124"/>
      <c r="BF85" s="1124"/>
      <c r="BG85" s="1124"/>
      <c r="BH85" s="1124"/>
      <c r="BI85" s="1124"/>
      <c r="BJ85" s="1124"/>
      <c r="BK85" s="1124"/>
      <c r="BL85" s="1124"/>
      <c r="BM85" s="1124"/>
      <c r="BN85" s="1124"/>
      <c r="BO85" s="1124"/>
      <c r="BP85" s="1124"/>
      <c r="BQ85" s="1245" t="s">
        <v>580</v>
      </c>
      <c r="BR85" s="1245"/>
      <c r="BS85" s="1245"/>
      <c r="BT85" s="1245"/>
      <c r="BU85" s="1245"/>
      <c r="BV85" s="1129">
        <v>0</v>
      </c>
      <c r="BW85" s="1129"/>
      <c r="BX85" s="1129"/>
      <c r="BY85" s="1129"/>
      <c r="BZ85" s="1129"/>
      <c r="CA85" s="1129"/>
      <c r="CB85" s="1129"/>
      <c r="CC85" s="1129"/>
      <c r="CD85" s="1129"/>
      <c r="CE85" s="1129"/>
      <c r="CF85" s="1129"/>
      <c r="CG85" s="1129"/>
      <c r="CH85" s="1129"/>
      <c r="CI85" s="1130"/>
      <c r="CJ85" s="1130"/>
      <c r="CK85" s="1130"/>
      <c r="CL85" s="1130"/>
      <c r="CM85" s="1245" t="s">
        <v>580</v>
      </c>
      <c r="CN85" s="1245"/>
      <c r="CO85" s="1245"/>
      <c r="CP85" s="1245"/>
      <c r="CQ85" s="1245"/>
      <c r="CR85" s="1129">
        <v>0</v>
      </c>
      <c r="CS85" s="1129"/>
      <c r="CT85" s="1129"/>
      <c r="CU85" s="1129"/>
      <c r="CV85" s="1129"/>
      <c r="CW85" s="1129"/>
      <c r="CX85" s="1129"/>
      <c r="CY85" s="1129"/>
      <c r="CZ85" s="1129"/>
      <c r="DA85" s="1129"/>
      <c r="DB85" s="1129"/>
      <c r="DC85" s="1129"/>
      <c r="DD85" s="1129"/>
      <c r="DE85" s="330"/>
      <c r="DF85" s="23"/>
      <c r="DG85" s="23"/>
      <c r="DH85" s="23"/>
      <c r="DI85" s="23"/>
      <c r="DJ85" s="23"/>
      <c r="DK85" s="23"/>
    </row>
    <row r="86" spans="1:115" ht="14.1" customHeight="1" x14ac:dyDescent="0.2">
      <c r="A86" s="23"/>
      <c r="B86" s="329"/>
      <c r="C86" s="1279" t="s">
        <v>214</v>
      </c>
      <c r="D86" s="1279"/>
      <c r="E86" s="1280"/>
      <c r="F86" s="1280"/>
      <c r="G86" s="1280"/>
      <c r="H86" s="1124" t="s">
        <v>768</v>
      </c>
      <c r="I86" s="1124"/>
      <c r="J86" s="1124"/>
      <c r="K86" s="1124"/>
      <c r="L86" s="1124"/>
      <c r="M86" s="1124"/>
      <c r="N86" s="1124"/>
      <c r="O86" s="1124"/>
      <c r="P86" s="1124"/>
      <c r="Q86" s="1124"/>
      <c r="R86" s="1124"/>
      <c r="S86" s="1124"/>
      <c r="T86" s="1124"/>
      <c r="U86" s="1124"/>
      <c r="V86" s="1124"/>
      <c r="W86" s="1124"/>
      <c r="X86" s="1124"/>
      <c r="Y86" s="1124"/>
      <c r="Z86" s="1124"/>
      <c r="AA86" s="1124"/>
      <c r="AB86" s="1124"/>
      <c r="AC86" s="1124"/>
      <c r="AD86" s="1124"/>
      <c r="AE86" s="1124"/>
      <c r="AF86" s="1124"/>
      <c r="AG86" s="1124"/>
      <c r="AH86" s="1124"/>
      <c r="AI86" s="1124"/>
      <c r="AJ86" s="1124"/>
      <c r="AK86" s="1124"/>
      <c r="AL86" s="1124"/>
      <c r="AM86" s="1124"/>
      <c r="AN86" s="1124"/>
      <c r="AO86" s="1124"/>
      <c r="AP86" s="1124"/>
      <c r="AQ86" s="1124"/>
      <c r="AR86" s="1124"/>
      <c r="AS86" s="1124"/>
      <c r="AT86" s="1124"/>
      <c r="AU86" s="1124"/>
      <c r="AV86" s="1124"/>
      <c r="AW86" s="1124"/>
      <c r="AX86" s="1124"/>
      <c r="AY86" s="1124"/>
      <c r="AZ86" s="1124"/>
      <c r="BA86" s="1124"/>
      <c r="BB86" s="1124"/>
      <c r="BC86" s="1124"/>
      <c r="BD86" s="1124"/>
      <c r="BE86" s="1124"/>
      <c r="BF86" s="1124"/>
      <c r="BG86" s="1124"/>
      <c r="BH86" s="1124"/>
      <c r="BI86" s="1124"/>
      <c r="BJ86" s="1124"/>
      <c r="BK86" s="1124"/>
      <c r="BL86" s="1124"/>
      <c r="BM86" s="1124"/>
      <c r="BN86" s="1124"/>
      <c r="BO86" s="1124"/>
      <c r="BP86" s="1124"/>
      <c r="BQ86" s="1245" t="s">
        <v>580</v>
      </c>
      <c r="BR86" s="1245"/>
      <c r="BS86" s="1245"/>
      <c r="BT86" s="1245"/>
      <c r="BU86" s="1245"/>
      <c r="BV86" s="1129">
        <v>0</v>
      </c>
      <c r="BW86" s="1129"/>
      <c r="BX86" s="1129"/>
      <c r="BY86" s="1129"/>
      <c r="BZ86" s="1129"/>
      <c r="CA86" s="1129"/>
      <c r="CB86" s="1129"/>
      <c r="CC86" s="1129"/>
      <c r="CD86" s="1129"/>
      <c r="CE86" s="1129"/>
      <c r="CF86" s="1129"/>
      <c r="CG86" s="1129"/>
      <c r="CH86" s="1129"/>
      <c r="CI86" s="1130"/>
      <c r="CJ86" s="1130"/>
      <c r="CK86" s="1130"/>
      <c r="CL86" s="1130"/>
      <c r="CM86" s="1245" t="s">
        <v>580</v>
      </c>
      <c r="CN86" s="1245"/>
      <c r="CO86" s="1245"/>
      <c r="CP86" s="1245"/>
      <c r="CQ86" s="1245"/>
      <c r="CR86" s="1129">
        <v>0</v>
      </c>
      <c r="CS86" s="1129"/>
      <c r="CT86" s="1129"/>
      <c r="CU86" s="1129"/>
      <c r="CV86" s="1129"/>
      <c r="CW86" s="1129"/>
      <c r="CX86" s="1129"/>
      <c r="CY86" s="1129"/>
      <c r="CZ86" s="1129"/>
      <c r="DA86" s="1129"/>
      <c r="DB86" s="1129"/>
      <c r="DC86" s="1129"/>
      <c r="DD86" s="1129"/>
      <c r="DE86" s="330"/>
      <c r="DF86" s="23"/>
      <c r="DG86" s="23"/>
      <c r="DH86" s="23"/>
      <c r="DI86" s="23"/>
      <c r="DJ86" s="23"/>
      <c r="DK86" s="23"/>
    </row>
    <row r="87" spans="1:115" ht="14.1" customHeight="1" x14ac:dyDescent="0.2">
      <c r="A87" s="23"/>
      <c r="B87" s="329"/>
      <c r="C87" s="1279" t="s">
        <v>215</v>
      </c>
      <c r="D87" s="1279"/>
      <c r="E87" s="1280"/>
      <c r="F87" s="1280"/>
      <c r="G87" s="1280"/>
      <c r="H87" s="1124" t="s">
        <v>769</v>
      </c>
      <c r="I87" s="1124"/>
      <c r="J87" s="1124"/>
      <c r="K87" s="1124"/>
      <c r="L87" s="1124"/>
      <c r="M87" s="1124"/>
      <c r="N87" s="1124"/>
      <c r="O87" s="1124"/>
      <c r="P87" s="1124"/>
      <c r="Q87" s="1124"/>
      <c r="R87" s="1124"/>
      <c r="S87" s="1124"/>
      <c r="T87" s="1124"/>
      <c r="U87" s="1124"/>
      <c r="V87" s="1124"/>
      <c r="W87" s="1124"/>
      <c r="X87" s="1124"/>
      <c r="Y87" s="1124"/>
      <c r="Z87" s="1124"/>
      <c r="AA87" s="1124"/>
      <c r="AB87" s="1124"/>
      <c r="AC87" s="1124"/>
      <c r="AD87" s="1124"/>
      <c r="AE87" s="1124"/>
      <c r="AF87" s="1124"/>
      <c r="AG87" s="1124"/>
      <c r="AH87" s="1124"/>
      <c r="AI87" s="1124"/>
      <c r="AJ87" s="1124"/>
      <c r="AK87" s="1124"/>
      <c r="AL87" s="1124"/>
      <c r="AM87" s="1124"/>
      <c r="AN87" s="1124"/>
      <c r="AO87" s="1124"/>
      <c r="AP87" s="1124"/>
      <c r="AQ87" s="1124"/>
      <c r="AR87" s="1124"/>
      <c r="AS87" s="1124"/>
      <c r="AT87" s="1124"/>
      <c r="AU87" s="1124"/>
      <c r="AV87" s="1124"/>
      <c r="AW87" s="1124"/>
      <c r="AX87" s="1124"/>
      <c r="AY87" s="1124"/>
      <c r="AZ87" s="1124"/>
      <c r="BA87" s="1124"/>
      <c r="BB87" s="1124"/>
      <c r="BC87" s="1124"/>
      <c r="BD87" s="1124"/>
      <c r="BE87" s="1124"/>
      <c r="BF87" s="1124"/>
      <c r="BG87" s="1124"/>
      <c r="BH87" s="1124"/>
      <c r="BI87" s="1124"/>
      <c r="BJ87" s="1124"/>
      <c r="BK87" s="1124"/>
      <c r="BL87" s="1124"/>
      <c r="BM87" s="1124"/>
      <c r="BN87" s="1124"/>
      <c r="BO87" s="1124"/>
      <c r="BP87" s="1124"/>
      <c r="BQ87" s="1134" t="s">
        <v>601</v>
      </c>
      <c r="BR87" s="1134"/>
      <c r="BS87" s="1134"/>
      <c r="BT87" s="1134"/>
      <c r="BU87" s="1134"/>
      <c r="BV87" s="1129">
        <v>0</v>
      </c>
      <c r="BW87" s="1129"/>
      <c r="BX87" s="1129"/>
      <c r="BY87" s="1129"/>
      <c r="BZ87" s="1129"/>
      <c r="CA87" s="1129"/>
      <c r="CB87" s="1129"/>
      <c r="CC87" s="1129"/>
      <c r="CD87" s="1129"/>
      <c r="CE87" s="1129"/>
      <c r="CF87" s="1129"/>
      <c r="CG87" s="1129"/>
      <c r="CH87" s="1129"/>
      <c r="CI87" s="1130"/>
      <c r="CJ87" s="1130"/>
      <c r="CK87" s="1130"/>
      <c r="CL87" s="1130"/>
      <c r="CM87" s="1134" t="s">
        <v>601</v>
      </c>
      <c r="CN87" s="1134"/>
      <c r="CO87" s="1134"/>
      <c r="CP87" s="1134"/>
      <c r="CQ87" s="1134"/>
      <c r="CR87" s="1129">
        <v>0</v>
      </c>
      <c r="CS87" s="1129"/>
      <c r="CT87" s="1129"/>
      <c r="CU87" s="1129"/>
      <c r="CV87" s="1129"/>
      <c r="CW87" s="1129"/>
      <c r="CX87" s="1129"/>
      <c r="CY87" s="1129"/>
      <c r="CZ87" s="1129"/>
      <c r="DA87" s="1129"/>
      <c r="DB87" s="1129"/>
      <c r="DC87" s="1129"/>
      <c r="DD87" s="1129"/>
      <c r="DE87" s="330"/>
      <c r="DF87" s="23"/>
      <c r="DG87" s="23"/>
      <c r="DH87" s="23"/>
      <c r="DI87" s="23"/>
      <c r="DJ87" s="23"/>
      <c r="DK87" s="23"/>
    </row>
    <row r="88" spans="1:115" ht="14.1" customHeight="1" x14ac:dyDescent="0.2">
      <c r="A88" s="23"/>
      <c r="B88" s="329"/>
      <c r="C88" s="1279"/>
      <c r="D88" s="1279"/>
      <c r="E88" s="1280"/>
      <c r="F88" s="1280"/>
      <c r="G88" s="1280"/>
      <c r="H88" s="1124" t="s">
        <v>626</v>
      </c>
      <c r="I88" s="1124"/>
      <c r="J88" s="1124"/>
      <c r="K88" s="1124"/>
      <c r="L88" s="1124"/>
      <c r="M88" s="1124"/>
      <c r="N88" s="1124"/>
      <c r="O88" s="1124"/>
      <c r="P88" s="1124"/>
      <c r="Q88" s="1124"/>
      <c r="R88" s="1124"/>
      <c r="S88" s="1124"/>
      <c r="T88" s="1124"/>
      <c r="U88" s="1124"/>
      <c r="V88" s="1124"/>
      <c r="W88" s="1124"/>
      <c r="X88" s="1124"/>
      <c r="Y88" s="1124"/>
      <c r="Z88" s="1124"/>
      <c r="AA88" s="1124"/>
      <c r="AB88" s="1124"/>
      <c r="AC88" s="1124"/>
      <c r="AD88" s="1124"/>
      <c r="AE88" s="1124"/>
      <c r="AF88" s="1124"/>
      <c r="AG88" s="1124"/>
      <c r="AH88" s="1124"/>
      <c r="AI88" s="1124"/>
      <c r="AJ88" s="1124"/>
      <c r="AK88" s="1124"/>
      <c r="AL88" s="1124"/>
      <c r="AM88" s="1124"/>
      <c r="AN88" s="1124"/>
      <c r="AO88" s="1124"/>
      <c r="AP88" s="1124"/>
      <c r="AQ88" s="1124"/>
      <c r="AR88" s="1124"/>
      <c r="AS88" s="1124"/>
      <c r="AT88" s="1124"/>
      <c r="AU88" s="1124"/>
      <c r="AV88" s="1124"/>
      <c r="AW88" s="1124"/>
      <c r="AX88" s="1124"/>
      <c r="AY88" s="1124"/>
      <c r="AZ88" s="1124"/>
      <c r="BA88" s="1124"/>
      <c r="BB88" s="1124"/>
      <c r="BC88" s="1124"/>
      <c r="BD88" s="1124"/>
      <c r="BE88" s="1124"/>
      <c r="BF88" s="1124"/>
      <c r="BG88" s="1124"/>
      <c r="BH88" s="1124"/>
      <c r="BI88" s="1124"/>
      <c r="BJ88" s="1124"/>
      <c r="BK88" s="1124"/>
      <c r="BL88" s="1124"/>
      <c r="BM88" s="1124"/>
      <c r="BN88" s="1124"/>
      <c r="BO88" s="1124"/>
      <c r="BP88" s="1124"/>
      <c r="BQ88" s="1134"/>
      <c r="BR88" s="1134"/>
      <c r="BS88" s="1134"/>
      <c r="BT88" s="1134"/>
      <c r="BU88" s="1134"/>
      <c r="BV88" s="1284">
        <f>Data_Income!C1029</f>
        <v>0</v>
      </c>
      <c r="BW88" s="1284"/>
      <c r="BX88" s="1284"/>
      <c r="BY88" s="1284"/>
      <c r="BZ88" s="1284"/>
      <c r="CA88" s="1284"/>
      <c r="CB88" s="1284"/>
      <c r="CC88" s="1284"/>
      <c r="CD88" s="1284"/>
      <c r="CE88" s="1284"/>
      <c r="CF88" s="1284"/>
      <c r="CG88" s="1284"/>
      <c r="CH88" s="1284"/>
      <c r="CI88" s="1130"/>
      <c r="CJ88" s="1130"/>
      <c r="CK88" s="1130"/>
      <c r="CL88" s="1130"/>
      <c r="CM88" s="1134"/>
      <c r="CN88" s="1134"/>
      <c r="CO88" s="1134"/>
      <c r="CP88" s="1134"/>
      <c r="CQ88" s="1134"/>
      <c r="CR88" s="1284">
        <f>Data_Income!D1029</f>
        <v>0</v>
      </c>
      <c r="CS88" s="1284"/>
      <c r="CT88" s="1284"/>
      <c r="CU88" s="1284"/>
      <c r="CV88" s="1284"/>
      <c r="CW88" s="1284"/>
      <c r="CX88" s="1284"/>
      <c r="CY88" s="1284"/>
      <c r="CZ88" s="1284"/>
      <c r="DA88" s="1284"/>
      <c r="DB88" s="1284"/>
      <c r="DC88" s="1284"/>
      <c r="DD88" s="1284"/>
      <c r="DE88" s="330"/>
      <c r="DF88" s="23"/>
      <c r="DG88" s="23"/>
      <c r="DH88" s="23"/>
      <c r="DI88" s="23"/>
      <c r="DJ88" s="23"/>
      <c r="DK88" s="23"/>
    </row>
    <row r="89" spans="1:115" ht="24" customHeight="1" x14ac:dyDescent="0.2">
      <c r="A89" s="23"/>
      <c r="B89" s="329"/>
      <c r="C89" s="1257" t="s">
        <v>765</v>
      </c>
      <c r="D89" s="1257"/>
      <c r="E89" s="1257"/>
      <c r="F89" s="1257"/>
      <c r="G89" s="1257"/>
      <c r="H89" s="1257"/>
      <c r="I89" s="1257"/>
      <c r="J89" s="1257"/>
      <c r="K89" s="1257"/>
      <c r="L89" s="1257"/>
      <c r="M89" s="1257"/>
      <c r="N89" s="1257"/>
      <c r="O89" s="1257"/>
      <c r="P89" s="1257"/>
      <c r="Q89" s="1257"/>
      <c r="R89" s="1257"/>
      <c r="S89" s="1257"/>
      <c r="T89" s="1257"/>
      <c r="U89" s="1257"/>
      <c r="V89" s="1257"/>
      <c r="W89" s="1257"/>
      <c r="X89" s="1257"/>
      <c r="Y89" s="1257"/>
      <c r="Z89" s="1257"/>
      <c r="AA89" s="1257"/>
      <c r="AB89" s="1257"/>
      <c r="AC89" s="1257"/>
      <c r="AD89" s="1257"/>
      <c r="AE89" s="1257"/>
      <c r="AF89" s="1257"/>
      <c r="AG89" s="1257"/>
      <c r="AH89" s="1257"/>
      <c r="AI89" s="1257"/>
      <c r="AJ89" s="1257"/>
      <c r="AK89" s="1257"/>
      <c r="AL89" s="1257"/>
      <c r="AM89" s="1257"/>
      <c r="AN89" s="1257"/>
      <c r="AO89" s="1257"/>
      <c r="AP89" s="1257"/>
      <c r="AQ89" s="1257"/>
      <c r="AR89" s="1257"/>
      <c r="AS89" s="1257"/>
      <c r="AT89" s="1257"/>
      <c r="AU89" s="1257"/>
      <c r="AV89" s="1257"/>
      <c r="AW89" s="1257"/>
      <c r="AX89" s="1257"/>
      <c r="AY89" s="1257"/>
      <c r="AZ89" s="1257"/>
      <c r="BA89" s="1257"/>
      <c r="BB89" s="1257"/>
      <c r="BC89" s="1257"/>
      <c r="BD89" s="1257"/>
      <c r="BE89" s="1257"/>
      <c r="BF89" s="1257"/>
      <c r="BG89" s="1257"/>
      <c r="BH89" s="1257"/>
      <c r="BI89" s="1257"/>
      <c r="BJ89" s="1257"/>
      <c r="BK89" s="1257"/>
      <c r="BL89" s="1257"/>
      <c r="BM89" s="1257"/>
      <c r="BN89" s="1257"/>
      <c r="BO89" s="1257"/>
      <c r="BP89" s="1257"/>
      <c r="BQ89" s="1279"/>
      <c r="BR89" s="1279"/>
      <c r="BS89" s="1279"/>
      <c r="BT89" s="1279"/>
      <c r="BU89" s="1279"/>
      <c r="BV89" s="1279"/>
      <c r="BW89" s="1279"/>
      <c r="BX89" s="1279"/>
      <c r="BY89" s="1279"/>
      <c r="BZ89" s="1279"/>
      <c r="CA89" s="1279"/>
      <c r="CB89" s="1279"/>
      <c r="CC89" s="1279"/>
      <c r="CD89" s="1279"/>
      <c r="CE89" s="1279"/>
      <c r="CF89" s="1279"/>
      <c r="CG89" s="1279"/>
      <c r="CH89" s="1279"/>
      <c r="CI89" s="1279"/>
      <c r="CJ89" s="1279"/>
      <c r="CK89" s="1279"/>
      <c r="CL89" s="1279"/>
      <c r="CM89" s="1279"/>
      <c r="CN89" s="1279"/>
      <c r="CO89" s="1279"/>
      <c r="CP89" s="1279"/>
      <c r="CQ89" s="1279"/>
      <c r="CR89" s="1279"/>
      <c r="CS89" s="1279"/>
      <c r="CT89" s="1279"/>
      <c r="CU89" s="1279"/>
      <c r="CV89" s="1279"/>
      <c r="CW89" s="1279"/>
      <c r="CX89" s="1279"/>
      <c r="CY89" s="1279"/>
      <c r="CZ89" s="1279"/>
      <c r="DA89" s="1279"/>
      <c r="DB89" s="1279"/>
      <c r="DC89" s="1279"/>
      <c r="DD89" s="1279"/>
      <c r="DE89" s="1296"/>
      <c r="DF89" s="23"/>
      <c r="DG89" s="23"/>
      <c r="DH89" s="23"/>
      <c r="DI89" s="23"/>
      <c r="DJ89" s="23"/>
      <c r="DK89" s="23"/>
    </row>
    <row r="90" spans="1:115" ht="14.1" customHeight="1" x14ac:dyDescent="0.2">
      <c r="A90" s="23"/>
      <c r="B90" s="329"/>
      <c r="C90" s="1279" t="s">
        <v>770</v>
      </c>
      <c r="D90" s="1279"/>
      <c r="E90" s="1280"/>
      <c r="F90" s="1280"/>
      <c r="G90" s="1280"/>
      <c r="H90" s="1246" t="s">
        <v>620</v>
      </c>
      <c r="I90" s="1246"/>
      <c r="J90" s="1246"/>
      <c r="K90" s="1246"/>
      <c r="L90" s="1246"/>
      <c r="M90" s="1246"/>
      <c r="N90" s="1246"/>
      <c r="O90" s="1246"/>
      <c r="P90" s="1246"/>
      <c r="Q90" s="1246"/>
      <c r="R90" s="1246"/>
      <c r="S90" s="1246"/>
      <c r="T90" s="1246"/>
      <c r="U90" s="1246"/>
      <c r="V90" s="1246"/>
      <c r="W90" s="1246"/>
      <c r="X90" s="1246"/>
      <c r="Y90" s="1246"/>
      <c r="Z90" s="1246"/>
      <c r="AA90" s="1246"/>
      <c r="AB90" s="1246"/>
      <c r="AC90" s="1246"/>
      <c r="AD90" s="1246"/>
      <c r="AE90" s="1246"/>
      <c r="AF90" s="1246"/>
      <c r="AG90" s="1246"/>
      <c r="AH90" s="1246"/>
      <c r="AI90" s="1246"/>
      <c r="AJ90" s="1246"/>
      <c r="AK90" s="1246"/>
      <c r="AL90" s="1246"/>
      <c r="AM90" s="1246"/>
      <c r="AN90" s="1246"/>
      <c r="AO90" s="1246"/>
      <c r="AP90" s="1246"/>
      <c r="AQ90" s="1246"/>
      <c r="AR90" s="1246"/>
      <c r="AS90" s="1246"/>
      <c r="AT90" s="1246"/>
      <c r="AU90" s="1246"/>
      <c r="AV90" s="1246"/>
      <c r="AW90" s="1246"/>
      <c r="AX90" s="1246"/>
      <c r="AY90" s="1246"/>
      <c r="AZ90" s="1246"/>
      <c r="BA90" s="1246"/>
      <c r="BB90" s="1246"/>
      <c r="BC90" s="1246"/>
      <c r="BD90" s="1246"/>
      <c r="BE90" s="1246"/>
      <c r="BF90" s="1246"/>
      <c r="BG90" s="1246"/>
      <c r="BH90" s="1246"/>
      <c r="BI90" s="1246"/>
      <c r="BJ90" s="1246"/>
      <c r="BK90" s="1246"/>
      <c r="BL90" s="1246"/>
      <c r="BM90" s="1246"/>
      <c r="BN90" s="1246"/>
      <c r="BO90" s="1246"/>
      <c r="BP90" s="1246"/>
      <c r="BQ90" s="1295" t="s">
        <v>69</v>
      </c>
      <c r="BR90" s="1295"/>
      <c r="BS90" s="1295"/>
      <c r="BT90" s="1295"/>
      <c r="BU90" s="1295"/>
      <c r="BV90" s="1295"/>
      <c r="BW90" s="1282" t="s">
        <v>843</v>
      </c>
      <c r="BX90" s="1282"/>
      <c r="BY90" s="1282"/>
      <c r="BZ90" s="1282"/>
      <c r="CA90" s="1282"/>
      <c r="CB90" s="1282"/>
      <c r="CC90" s="1282"/>
      <c r="CD90" s="1282"/>
      <c r="CE90" s="1282"/>
      <c r="CF90" s="1282"/>
      <c r="CG90" s="1282"/>
      <c r="CH90" s="1282"/>
      <c r="CI90" s="1283"/>
      <c r="CJ90" s="1283"/>
      <c r="CK90" s="1283"/>
      <c r="CL90" s="1283"/>
      <c r="CM90" s="1295" t="s">
        <v>69</v>
      </c>
      <c r="CN90" s="1295"/>
      <c r="CO90" s="1295"/>
      <c r="CP90" s="1295"/>
      <c r="CQ90" s="1295"/>
      <c r="CR90" s="1295"/>
      <c r="CS90" s="1282" t="s">
        <v>843</v>
      </c>
      <c r="CT90" s="1282"/>
      <c r="CU90" s="1282"/>
      <c r="CV90" s="1282"/>
      <c r="CW90" s="1282"/>
      <c r="CX90" s="1282"/>
      <c r="CY90" s="1282"/>
      <c r="CZ90" s="1282"/>
      <c r="DA90" s="1282"/>
      <c r="DB90" s="1282"/>
      <c r="DC90" s="1282"/>
      <c r="DD90" s="1282"/>
      <c r="DE90" s="330"/>
      <c r="DF90" s="23"/>
      <c r="DG90" s="23"/>
      <c r="DH90" s="23"/>
      <c r="DI90" s="23"/>
      <c r="DJ90" s="23"/>
      <c r="DK90" s="23"/>
    </row>
    <row r="91" spans="1:115" ht="14.1" customHeight="1" x14ac:dyDescent="0.2">
      <c r="A91" s="23"/>
      <c r="B91" s="329"/>
      <c r="C91" s="1279" t="s">
        <v>216</v>
      </c>
      <c r="D91" s="1279"/>
      <c r="E91" s="1280"/>
      <c r="F91" s="1280"/>
      <c r="G91" s="1280"/>
      <c r="H91" s="1124" t="s">
        <v>771</v>
      </c>
      <c r="I91" s="1124"/>
      <c r="J91" s="1124"/>
      <c r="K91" s="1124"/>
      <c r="L91" s="1124"/>
      <c r="M91" s="1124"/>
      <c r="N91" s="1124"/>
      <c r="O91" s="1124"/>
      <c r="P91" s="1124"/>
      <c r="Q91" s="1124"/>
      <c r="R91" s="1124"/>
      <c r="S91" s="1124"/>
      <c r="T91" s="1124"/>
      <c r="U91" s="1124"/>
      <c r="V91" s="1124"/>
      <c r="W91" s="1124"/>
      <c r="X91" s="1124"/>
      <c r="Y91" s="1124"/>
      <c r="Z91" s="1124"/>
      <c r="AA91" s="1124"/>
      <c r="AB91" s="1124"/>
      <c r="AC91" s="1124"/>
      <c r="AD91" s="1124"/>
      <c r="AE91" s="1124"/>
      <c r="AF91" s="1124"/>
      <c r="AG91" s="1124"/>
      <c r="AH91" s="1124"/>
      <c r="AI91" s="1124"/>
      <c r="AJ91" s="1124"/>
      <c r="AK91" s="1124"/>
      <c r="AL91" s="1124"/>
      <c r="AM91" s="1124"/>
      <c r="AN91" s="1124"/>
      <c r="AO91" s="1124"/>
      <c r="AP91" s="1124"/>
      <c r="AQ91" s="1124"/>
      <c r="AR91" s="1124"/>
      <c r="AS91" s="1124"/>
      <c r="AT91" s="1124"/>
      <c r="AU91" s="1124"/>
      <c r="AV91" s="1124"/>
      <c r="AW91" s="1124"/>
      <c r="AX91" s="1124"/>
      <c r="AY91" s="1124"/>
      <c r="AZ91" s="1124"/>
      <c r="BA91" s="1124"/>
      <c r="BB91" s="1124"/>
      <c r="BC91" s="1124"/>
      <c r="BD91" s="1124"/>
      <c r="BE91" s="1124"/>
      <c r="BF91" s="1124"/>
      <c r="BG91" s="1124"/>
      <c r="BH91" s="1124"/>
      <c r="BI91" s="1124"/>
      <c r="BJ91" s="1124"/>
      <c r="BK91" s="1124"/>
      <c r="BL91" s="1124"/>
      <c r="BM91" s="1124"/>
      <c r="BN91" s="1124"/>
      <c r="BO91" s="1124"/>
      <c r="BP91" s="1124"/>
      <c r="BQ91" s="1245" t="s">
        <v>580</v>
      </c>
      <c r="BR91" s="1245"/>
      <c r="BS91" s="1245"/>
      <c r="BT91" s="1245"/>
      <c r="BU91" s="1245"/>
      <c r="BV91" s="1129">
        <v>0</v>
      </c>
      <c r="BW91" s="1129"/>
      <c r="BX91" s="1129"/>
      <c r="BY91" s="1129"/>
      <c r="BZ91" s="1129"/>
      <c r="CA91" s="1129"/>
      <c r="CB91" s="1129"/>
      <c r="CC91" s="1129"/>
      <c r="CD91" s="1129"/>
      <c r="CE91" s="1129"/>
      <c r="CF91" s="1129"/>
      <c r="CG91" s="1129"/>
      <c r="CH91" s="1129"/>
      <c r="CI91" s="1130"/>
      <c r="CJ91" s="1130"/>
      <c r="CK91" s="1130"/>
      <c r="CL91" s="1130"/>
      <c r="CM91" s="1245" t="s">
        <v>580</v>
      </c>
      <c r="CN91" s="1245"/>
      <c r="CO91" s="1245"/>
      <c r="CP91" s="1245"/>
      <c r="CQ91" s="1245"/>
      <c r="CR91" s="1129">
        <v>0</v>
      </c>
      <c r="CS91" s="1129"/>
      <c r="CT91" s="1129"/>
      <c r="CU91" s="1129"/>
      <c r="CV91" s="1129"/>
      <c r="CW91" s="1129"/>
      <c r="CX91" s="1129"/>
      <c r="CY91" s="1129"/>
      <c r="CZ91" s="1129"/>
      <c r="DA91" s="1129"/>
      <c r="DB91" s="1129"/>
      <c r="DC91" s="1129"/>
      <c r="DD91" s="1129"/>
      <c r="DE91" s="330"/>
      <c r="DF91" s="23"/>
      <c r="DG91" s="23"/>
      <c r="DH91" s="23"/>
      <c r="DI91" s="23"/>
      <c r="DJ91" s="23"/>
      <c r="DK91" s="23"/>
    </row>
    <row r="92" spans="1:115" ht="14.1" customHeight="1" x14ac:dyDescent="0.2">
      <c r="A92" s="23"/>
      <c r="B92" s="329"/>
      <c r="C92" s="1279" t="s">
        <v>217</v>
      </c>
      <c r="D92" s="1279"/>
      <c r="E92" s="1280"/>
      <c r="F92" s="1280"/>
      <c r="G92" s="1280"/>
      <c r="H92" s="1124" t="s">
        <v>772</v>
      </c>
      <c r="I92" s="1124"/>
      <c r="J92" s="1124"/>
      <c r="K92" s="1124"/>
      <c r="L92" s="1124"/>
      <c r="M92" s="1124"/>
      <c r="N92" s="1124"/>
      <c r="O92" s="1124"/>
      <c r="P92" s="1124"/>
      <c r="Q92" s="1124"/>
      <c r="R92" s="1124"/>
      <c r="S92" s="1124"/>
      <c r="T92" s="1124"/>
      <c r="U92" s="1124"/>
      <c r="V92" s="1124"/>
      <c r="W92" s="1124"/>
      <c r="X92" s="1124"/>
      <c r="Y92" s="1124"/>
      <c r="Z92" s="1124"/>
      <c r="AA92" s="1124"/>
      <c r="AB92" s="1124"/>
      <c r="AC92" s="1124"/>
      <c r="AD92" s="1124"/>
      <c r="AE92" s="1124"/>
      <c r="AF92" s="1124"/>
      <c r="AG92" s="1124"/>
      <c r="AH92" s="1124"/>
      <c r="AI92" s="1124"/>
      <c r="AJ92" s="1124"/>
      <c r="AK92" s="1124"/>
      <c r="AL92" s="1124"/>
      <c r="AM92" s="1124"/>
      <c r="AN92" s="1124"/>
      <c r="AO92" s="1124"/>
      <c r="AP92" s="1124"/>
      <c r="AQ92" s="1124"/>
      <c r="AR92" s="1124"/>
      <c r="AS92" s="1124"/>
      <c r="AT92" s="1124"/>
      <c r="AU92" s="1124"/>
      <c r="AV92" s="1124"/>
      <c r="AW92" s="1124"/>
      <c r="AX92" s="1124"/>
      <c r="AY92" s="1124"/>
      <c r="AZ92" s="1124"/>
      <c r="BA92" s="1124"/>
      <c r="BB92" s="1124"/>
      <c r="BC92" s="1124"/>
      <c r="BD92" s="1124"/>
      <c r="BE92" s="1124"/>
      <c r="BF92" s="1124"/>
      <c r="BG92" s="1124"/>
      <c r="BH92" s="1124"/>
      <c r="BI92" s="1124"/>
      <c r="BJ92" s="1124"/>
      <c r="BK92" s="1124"/>
      <c r="BL92" s="1124"/>
      <c r="BM92" s="1124"/>
      <c r="BN92" s="1124"/>
      <c r="BO92" s="1124"/>
      <c r="BP92" s="1124"/>
      <c r="BQ92" s="1245" t="s">
        <v>580</v>
      </c>
      <c r="BR92" s="1245"/>
      <c r="BS92" s="1245"/>
      <c r="BT92" s="1245"/>
      <c r="BU92" s="1245"/>
      <c r="BV92" s="1129">
        <v>0</v>
      </c>
      <c r="BW92" s="1129"/>
      <c r="BX92" s="1129"/>
      <c r="BY92" s="1129"/>
      <c r="BZ92" s="1129"/>
      <c r="CA92" s="1129"/>
      <c r="CB92" s="1129"/>
      <c r="CC92" s="1129"/>
      <c r="CD92" s="1129"/>
      <c r="CE92" s="1129"/>
      <c r="CF92" s="1129"/>
      <c r="CG92" s="1129"/>
      <c r="CH92" s="1129"/>
      <c r="CI92" s="1130"/>
      <c r="CJ92" s="1130"/>
      <c r="CK92" s="1130"/>
      <c r="CL92" s="1130"/>
      <c r="CM92" s="1245" t="s">
        <v>580</v>
      </c>
      <c r="CN92" s="1245"/>
      <c r="CO92" s="1245"/>
      <c r="CP92" s="1245"/>
      <c r="CQ92" s="1245"/>
      <c r="CR92" s="1129">
        <v>0</v>
      </c>
      <c r="CS92" s="1129"/>
      <c r="CT92" s="1129"/>
      <c r="CU92" s="1129"/>
      <c r="CV92" s="1129"/>
      <c r="CW92" s="1129"/>
      <c r="CX92" s="1129"/>
      <c r="CY92" s="1129"/>
      <c r="CZ92" s="1129"/>
      <c r="DA92" s="1129"/>
      <c r="DB92" s="1129"/>
      <c r="DC92" s="1129"/>
      <c r="DD92" s="1129"/>
      <c r="DE92" s="330"/>
      <c r="DF92" s="23"/>
      <c r="DG92" s="23"/>
      <c r="DH92" s="23"/>
      <c r="DI92" s="23"/>
      <c r="DJ92" s="23"/>
      <c r="DK92" s="23"/>
    </row>
    <row r="93" spans="1:115" ht="14.1" customHeight="1" x14ac:dyDescent="0.2">
      <c r="A93" s="23"/>
      <c r="B93" s="329"/>
      <c r="C93" s="1279" t="s">
        <v>218</v>
      </c>
      <c r="D93" s="1279"/>
      <c r="E93" s="1280"/>
      <c r="F93" s="1280"/>
      <c r="G93" s="1280"/>
      <c r="H93" s="1124" t="s">
        <v>1677</v>
      </c>
      <c r="I93" s="1124"/>
      <c r="J93" s="1124"/>
      <c r="K93" s="1124"/>
      <c r="L93" s="1124"/>
      <c r="M93" s="1124"/>
      <c r="N93" s="1124"/>
      <c r="O93" s="1124"/>
      <c r="P93" s="1124"/>
      <c r="Q93" s="1124"/>
      <c r="R93" s="1124"/>
      <c r="S93" s="1124"/>
      <c r="T93" s="1124"/>
      <c r="U93" s="1124"/>
      <c r="V93" s="1124"/>
      <c r="W93" s="1124"/>
      <c r="X93" s="1124"/>
      <c r="Y93" s="1124"/>
      <c r="Z93" s="1124"/>
      <c r="AA93" s="1124"/>
      <c r="AB93" s="1124"/>
      <c r="AC93" s="1124"/>
      <c r="AD93" s="1124"/>
      <c r="AE93" s="1124"/>
      <c r="AF93" s="1124"/>
      <c r="AG93" s="1124"/>
      <c r="AH93" s="1124"/>
      <c r="AI93" s="1124"/>
      <c r="AJ93" s="1124"/>
      <c r="AK93" s="1124"/>
      <c r="AL93" s="1124"/>
      <c r="AM93" s="1124"/>
      <c r="AN93" s="1124"/>
      <c r="AO93" s="1124"/>
      <c r="AP93" s="1124"/>
      <c r="AQ93" s="1124"/>
      <c r="AR93" s="1124"/>
      <c r="AS93" s="1124"/>
      <c r="AT93" s="1124"/>
      <c r="AU93" s="1124"/>
      <c r="AV93" s="1124"/>
      <c r="AW93" s="1124"/>
      <c r="AX93" s="1124"/>
      <c r="AY93" s="1124"/>
      <c r="AZ93" s="1124"/>
      <c r="BA93" s="1124"/>
      <c r="BB93" s="1124"/>
      <c r="BC93" s="1124"/>
      <c r="BD93" s="1124"/>
      <c r="BE93" s="1124"/>
      <c r="BF93" s="1124"/>
      <c r="BG93" s="1124"/>
      <c r="BH93" s="1124"/>
      <c r="BI93" s="1124"/>
      <c r="BJ93" s="1124"/>
      <c r="BK93" s="1124"/>
      <c r="BL93" s="1124"/>
      <c r="BM93" s="1124"/>
      <c r="BN93" s="1124"/>
      <c r="BO93" s="1124"/>
      <c r="BP93" s="1124"/>
      <c r="BQ93" s="1134" t="s">
        <v>601</v>
      </c>
      <c r="BR93" s="1134"/>
      <c r="BS93" s="1134"/>
      <c r="BT93" s="1134"/>
      <c r="BU93" s="1134"/>
      <c r="BV93" s="1129">
        <v>0</v>
      </c>
      <c r="BW93" s="1129"/>
      <c r="BX93" s="1129"/>
      <c r="BY93" s="1129"/>
      <c r="BZ93" s="1129"/>
      <c r="CA93" s="1129"/>
      <c r="CB93" s="1129"/>
      <c r="CC93" s="1129"/>
      <c r="CD93" s="1129"/>
      <c r="CE93" s="1129"/>
      <c r="CF93" s="1129"/>
      <c r="CG93" s="1129"/>
      <c r="CH93" s="1129"/>
      <c r="CI93" s="1130"/>
      <c r="CJ93" s="1130"/>
      <c r="CK93" s="1130"/>
      <c r="CL93" s="1130"/>
      <c r="CM93" s="1134" t="s">
        <v>601</v>
      </c>
      <c r="CN93" s="1134"/>
      <c r="CO93" s="1134"/>
      <c r="CP93" s="1134"/>
      <c r="CQ93" s="1134"/>
      <c r="CR93" s="1129">
        <v>0</v>
      </c>
      <c r="CS93" s="1129"/>
      <c r="CT93" s="1129"/>
      <c r="CU93" s="1129"/>
      <c r="CV93" s="1129"/>
      <c r="CW93" s="1129"/>
      <c r="CX93" s="1129"/>
      <c r="CY93" s="1129"/>
      <c r="CZ93" s="1129"/>
      <c r="DA93" s="1129"/>
      <c r="DB93" s="1129"/>
      <c r="DC93" s="1129"/>
      <c r="DD93" s="1129"/>
      <c r="DE93" s="330"/>
      <c r="DF93" s="23"/>
      <c r="DG93" s="23"/>
      <c r="DH93" s="23"/>
      <c r="DI93" s="23"/>
      <c r="DJ93" s="23"/>
      <c r="DK93" s="23"/>
    </row>
    <row r="94" spans="1:115" ht="14.1" customHeight="1" x14ac:dyDescent="0.2">
      <c r="A94" s="23"/>
      <c r="B94" s="329"/>
      <c r="C94" s="1279" t="s">
        <v>219</v>
      </c>
      <c r="D94" s="1279"/>
      <c r="E94" s="1280"/>
      <c r="F94" s="1280"/>
      <c r="G94" s="1280"/>
      <c r="H94" s="1124" t="s">
        <v>773</v>
      </c>
      <c r="I94" s="1124"/>
      <c r="J94" s="1124"/>
      <c r="K94" s="1124"/>
      <c r="L94" s="1124"/>
      <c r="M94" s="1124"/>
      <c r="N94" s="1124"/>
      <c r="O94" s="1124"/>
      <c r="P94" s="1124"/>
      <c r="Q94" s="1124"/>
      <c r="R94" s="1124"/>
      <c r="S94" s="1124"/>
      <c r="T94" s="1124"/>
      <c r="U94" s="1124"/>
      <c r="V94" s="1124"/>
      <c r="W94" s="1124"/>
      <c r="X94" s="1124"/>
      <c r="Y94" s="1124"/>
      <c r="Z94" s="1124"/>
      <c r="AA94" s="1124"/>
      <c r="AB94" s="1124"/>
      <c r="AC94" s="1124"/>
      <c r="AD94" s="1124"/>
      <c r="AE94" s="1124"/>
      <c r="AF94" s="1124"/>
      <c r="AG94" s="1124"/>
      <c r="AH94" s="1124"/>
      <c r="AI94" s="1124"/>
      <c r="AJ94" s="1124"/>
      <c r="AK94" s="1124"/>
      <c r="AL94" s="1124"/>
      <c r="AM94" s="1124"/>
      <c r="AN94" s="1124"/>
      <c r="AO94" s="1124"/>
      <c r="AP94" s="1124"/>
      <c r="AQ94" s="1124"/>
      <c r="AR94" s="1124"/>
      <c r="AS94" s="1124"/>
      <c r="AT94" s="1124"/>
      <c r="AU94" s="1124"/>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P94" s="1124"/>
      <c r="BQ94" s="1134" t="s">
        <v>601</v>
      </c>
      <c r="BR94" s="1134"/>
      <c r="BS94" s="1134"/>
      <c r="BT94" s="1134"/>
      <c r="BU94" s="1134"/>
      <c r="BV94" s="1129">
        <v>0</v>
      </c>
      <c r="BW94" s="1129"/>
      <c r="BX94" s="1129"/>
      <c r="BY94" s="1129"/>
      <c r="BZ94" s="1129"/>
      <c r="CA94" s="1129"/>
      <c r="CB94" s="1129"/>
      <c r="CC94" s="1129"/>
      <c r="CD94" s="1129"/>
      <c r="CE94" s="1129"/>
      <c r="CF94" s="1129"/>
      <c r="CG94" s="1129"/>
      <c r="CH94" s="1129"/>
      <c r="CI94" s="1130"/>
      <c r="CJ94" s="1130"/>
      <c r="CK94" s="1130"/>
      <c r="CL94" s="1130"/>
      <c r="CM94" s="1134" t="s">
        <v>601</v>
      </c>
      <c r="CN94" s="1134"/>
      <c r="CO94" s="1134"/>
      <c r="CP94" s="1134"/>
      <c r="CQ94" s="1134"/>
      <c r="CR94" s="1129">
        <v>0</v>
      </c>
      <c r="CS94" s="1129"/>
      <c r="CT94" s="1129"/>
      <c r="CU94" s="1129"/>
      <c r="CV94" s="1129"/>
      <c r="CW94" s="1129"/>
      <c r="CX94" s="1129"/>
      <c r="CY94" s="1129"/>
      <c r="CZ94" s="1129"/>
      <c r="DA94" s="1129"/>
      <c r="DB94" s="1129"/>
      <c r="DC94" s="1129"/>
      <c r="DD94" s="1129"/>
      <c r="DE94" s="330"/>
      <c r="DF94" s="23"/>
      <c r="DG94" s="23"/>
      <c r="DH94" s="23"/>
      <c r="DI94" s="23"/>
      <c r="DJ94" s="23"/>
      <c r="DK94" s="23"/>
    </row>
    <row r="95" spans="1:115" ht="14.1" customHeight="1" x14ac:dyDescent="0.2">
      <c r="A95" s="23"/>
      <c r="B95" s="329"/>
      <c r="C95" s="1279" t="s">
        <v>220</v>
      </c>
      <c r="D95" s="1279"/>
      <c r="E95" s="1280"/>
      <c r="F95" s="1280"/>
      <c r="G95" s="1280"/>
      <c r="H95" s="1124" t="s">
        <v>774</v>
      </c>
      <c r="I95" s="1124"/>
      <c r="J95" s="1124"/>
      <c r="K95" s="1124"/>
      <c r="L95" s="1124"/>
      <c r="M95" s="1124"/>
      <c r="N95" s="1124"/>
      <c r="O95" s="1124"/>
      <c r="P95" s="1124"/>
      <c r="Q95" s="1124"/>
      <c r="R95" s="1124"/>
      <c r="S95" s="1124"/>
      <c r="T95" s="1124"/>
      <c r="U95" s="1124"/>
      <c r="V95" s="1124"/>
      <c r="W95" s="1124"/>
      <c r="X95" s="1124"/>
      <c r="Y95" s="1124"/>
      <c r="Z95" s="1124"/>
      <c r="AA95" s="1124"/>
      <c r="AB95" s="1124"/>
      <c r="AC95" s="1124"/>
      <c r="AD95" s="1124"/>
      <c r="AE95" s="1124"/>
      <c r="AF95" s="1124"/>
      <c r="AG95" s="1124"/>
      <c r="AH95" s="1124"/>
      <c r="AI95" s="1124"/>
      <c r="AJ95" s="1124"/>
      <c r="AK95" s="1124"/>
      <c r="AL95" s="1124"/>
      <c r="AM95" s="1124"/>
      <c r="AN95" s="1124"/>
      <c r="AO95" s="1124"/>
      <c r="AP95" s="1124"/>
      <c r="AQ95" s="1124"/>
      <c r="AR95" s="1124"/>
      <c r="AS95" s="1124"/>
      <c r="AT95" s="1124"/>
      <c r="AU95" s="1124"/>
      <c r="AV95" s="1124"/>
      <c r="AW95" s="1124"/>
      <c r="AX95" s="1124"/>
      <c r="AY95" s="1124"/>
      <c r="AZ95" s="1124"/>
      <c r="BA95" s="1124"/>
      <c r="BB95" s="1124"/>
      <c r="BC95" s="1124"/>
      <c r="BD95" s="1124"/>
      <c r="BE95" s="1124"/>
      <c r="BF95" s="1124"/>
      <c r="BG95" s="1124"/>
      <c r="BH95" s="1124"/>
      <c r="BI95" s="1124"/>
      <c r="BJ95" s="1124"/>
      <c r="BK95" s="1124"/>
      <c r="BL95" s="1124"/>
      <c r="BM95" s="1124"/>
      <c r="BN95" s="1124"/>
      <c r="BO95" s="1124"/>
      <c r="BP95" s="1124"/>
      <c r="BQ95" s="1134" t="s">
        <v>601</v>
      </c>
      <c r="BR95" s="1134"/>
      <c r="BS95" s="1134"/>
      <c r="BT95" s="1134"/>
      <c r="BU95" s="1134"/>
      <c r="BV95" s="1129">
        <v>0</v>
      </c>
      <c r="BW95" s="1129"/>
      <c r="BX95" s="1129"/>
      <c r="BY95" s="1129"/>
      <c r="BZ95" s="1129"/>
      <c r="CA95" s="1129"/>
      <c r="CB95" s="1129"/>
      <c r="CC95" s="1129"/>
      <c r="CD95" s="1129"/>
      <c r="CE95" s="1129"/>
      <c r="CF95" s="1129"/>
      <c r="CG95" s="1129"/>
      <c r="CH95" s="1129"/>
      <c r="CI95" s="1130"/>
      <c r="CJ95" s="1130"/>
      <c r="CK95" s="1130"/>
      <c r="CL95" s="1130"/>
      <c r="CM95" s="1134" t="s">
        <v>601</v>
      </c>
      <c r="CN95" s="1134"/>
      <c r="CO95" s="1134"/>
      <c r="CP95" s="1134"/>
      <c r="CQ95" s="1134"/>
      <c r="CR95" s="1129">
        <v>0</v>
      </c>
      <c r="CS95" s="1129"/>
      <c r="CT95" s="1129"/>
      <c r="CU95" s="1129"/>
      <c r="CV95" s="1129"/>
      <c r="CW95" s="1129"/>
      <c r="CX95" s="1129"/>
      <c r="CY95" s="1129"/>
      <c r="CZ95" s="1129"/>
      <c r="DA95" s="1129"/>
      <c r="DB95" s="1129"/>
      <c r="DC95" s="1129"/>
      <c r="DD95" s="1129"/>
      <c r="DE95" s="330"/>
      <c r="DF95" s="23"/>
      <c r="DG95" s="23"/>
      <c r="DH95" s="23"/>
      <c r="DI95" s="23"/>
      <c r="DJ95" s="23"/>
      <c r="DK95" s="23"/>
    </row>
    <row r="96" spans="1:115" ht="14.1" customHeight="1" x14ac:dyDescent="0.2">
      <c r="A96" s="23"/>
      <c r="B96" s="329"/>
      <c r="C96" s="1279" t="s">
        <v>221</v>
      </c>
      <c r="D96" s="1279"/>
      <c r="E96" s="1280"/>
      <c r="F96" s="1280"/>
      <c r="G96" s="1280"/>
      <c r="H96" s="1124" t="s">
        <v>352</v>
      </c>
      <c r="I96" s="1124"/>
      <c r="J96" s="1124"/>
      <c r="K96" s="1124"/>
      <c r="L96" s="1124"/>
      <c r="M96" s="1124"/>
      <c r="N96" s="1124"/>
      <c r="O96" s="1124"/>
      <c r="P96" s="1124"/>
      <c r="Q96" s="1124"/>
      <c r="R96" s="1124"/>
      <c r="S96" s="1124"/>
      <c r="T96" s="1124"/>
      <c r="U96" s="1124"/>
      <c r="V96" s="1124"/>
      <c r="W96" s="1124"/>
      <c r="X96" s="1124"/>
      <c r="Y96" s="1124"/>
      <c r="Z96" s="1124"/>
      <c r="AA96" s="1124"/>
      <c r="AB96" s="1124"/>
      <c r="AC96" s="1124"/>
      <c r="AD96" s="1124"/>
      <c r="AE96" s="1124"/>
      <c r="AF96" s="1124"/>
      <c r="AG96" s="1124"/>
      <c r="AH96" s="1124"/>
      <c r="AI96" s="1124"/>
      <c r="AJ96" s="1124"/>
      <c r="AK96" s="1124"/>
      <c r="AL96" s="1124"/>
      <c r="AM96" s="1124"/>
      <c r="AN96" s="1124"/>
      <c r="AO96" s="1124"/>
      <c r="AP96" s="1124"/>
      <c r="AQ96" s="1124"/>
      <c r="AR96" s="1124"/>
      <c r="AS96" s="1124"/>
      <c r="AT96" s="1124"/>
      <c r="AU96" s="1124"/>
      <c r="AV96" s="1124"/>
      <c r="AW96" s="1124"/>
      <c r="AX96" s="1124"/>
      <c r="AY96" s="1124"/>
      <c r="AZ96" s="1124"/>
      <c r="BA96" s="1124"/>
      <c r="BB96" s="1124"/>
      <c r="BC96" s="1124"/>
      <c r="BD96" s="1124"/>
      <c r="BE96" s="1124"/>
      <c r="BF96" s="1124"/>
      <c r="BG96" s="1124"/>
      <c r="BH96" s="1124"/>
      <c r="BI96" s="1124"/>
      <c r="BJ96" s="1124"/>
      <c r="BK96" s="1124"/>
      <c r="BL96" s="1124"/>
      <c r="BM96" s="1124"/>
      <c r="BN96" s="1124"/>
      <c r="BO96" s="1124"/>
      <c r="BP96" s="1124"/>
      <c r="DE96" s="330"/>
      <c r="DF96" s="23"/>
      <c r="DG96" s="23"/>
      <c r="DH96" s="23"/>
      <c r="DI96" s="23"/>
      <c r="DJ96" s="23"/>
      <c r="DK96" s="23"/>
    </row>
    <row r="97" spans="1:115" ht="14.1" customHeight="1" x14ac:dyDescent="0.2">
      <c r="A97" s="23"/>
      <c r="B97" s="329"/>
      <c r="C97" s="1279"/>
      <c r="D97" s="1279"/>
      <c r="E97" s="1280"/>
      <c r="F97" s="1280"/>
      <c r="G97" s="1280"/>
      <c r="H97" s="1124" t="s">
        <v>775</v>
      </c>
      <c r="I97" s="1124"/>
      <c r="J97" s="1124"/>
      <c r="K97" s="1124"/>
      <c r="L97" s="1124"/>
      <c r="M97" s="1124"/>
      <c r="N97" s="1124"/>
      <c r="O97" s="1124"/>
      <c r="P97" s="1124"/>
      <c r="Q97" s="1124"/>
      <c r="R97" s="1124"/>
      <c r="S97" s="1124"/>
      <c r="T97" s="1124"/>
      <c r="U97" s="1124"/>
      <c r="V97" s="1124"/>
      <c r="W97" s="1124"/>
      <c r="X97" s="1124"/>
      <c r="Y97" s="1124"/>
      <c r="Z97" s="1124"/>
      <c r="AA97" s="1124"/>
      <c r="AB97" s="1124"/>
      <c r="AC97" s="1124"/>
      <c r="AD97" s="1124"/>
      <c r="AE97" s="1124"/>
      <c r="AF97" s="1124"/>
      <c r="AG97" s="1124"/>
      <c r="AH97" s="1124"/>
      <c r="AI97" s="1124"/>
      <c r="AJ97" s="1124"/>
      <c r="AK97" s="1124"/>
      <c r="AL97" s="1124"/>
      <c r="AM97" s="1124"/>
      <c r="AN97" s="1124"/>
      <c r="AO97" s="1124"/>
      <c r="AP97" s="1124"/>
      <c r="AQ97" s="1124"/>
      <c r="AR97" s="1124"/>
      <c r="AS97" s="1124"/>
      <c r="AT97" s="1124"/>
      <c r="AU97" s="1124"/>
      <c r="AV97" s="1124"/>
      <c r="AW97" s="1124"/>
      <c r="AX97" s="1124"/>
      <c r="AY97" s="1124"/>
      <c r="AZ97" s="1124"/>
      <c r="BA97" s="1124"/>
      <c r="BB97" s="1124"/>
      <c r="BC97" s="1124"/>
      <c r="BD97" s="1124"/>
      <c r="BE97" s="1124"/>
      <c r="BF97" s="1124"/>
      <c r="BG97" s="1124"/>
      <c r="BH97" s="1124"/>
      <c r="BI97" s="1124"/>
      <c r="BJ97" s="1124"/>
      <c r="BK97" s="1124"/>
      <c r="BL97" s="1124"/>
      <c r="BM97" s="1124"/>
      <c r="BN97" s="1124"/>
      <c r="BO97" s="1124"/>
      <c r="BP97" s="1124"/>
      <c r="BQ97" s="1128" t="s">
        <v>602</v>
      </c>
      <c r="BR97" s="1128"/>
      <c r="BS97" s="1128"/>
      <c r="BT97" s="1128"/>
      <c r="BU97" s="1128"/>
      <c r="BV97" s="1129">
        <v>0</v>
      </c>
      <c r="BW97" s="1129"/>
      <c r="BX97" s="1129"/>
      <c r="BY97" s="1129"/>
      <c r="BZ97" s="1129"/>
      <c r="CA97" s="1129"/>
      <c r="CB97" s="1129"/>
      <c r="CC97" s="1129"/>
      <c r="CD97" s="1129"/>
      <c r="CE97" s="1129"/>
      <c r="CF97" s="1129"/>
      <c r="CG97" s="1129"/>
      <c r="CH97" s="1129"/>
      <c r="CI97" s="1130"/>
      <c r="CJ97" s="1130"/>
      <c r="CK97" s="1130"/>
      <c r="CL97" s="1130"/>
      <c r="CM97" s="1128" t="s">
        <v>602</v>
      </c>
      <c r="CN97" s="1128"/>
      <c r="CO97" s="1128"/>
      <c r="CP97" s="1128"/>
      <c r="CQ97" s="1128"/>
      <c r="CR97" s="1129">
        <v>0</v>
      </c>
      <c r="CS97" s="1129"/>
      <c r="CT97" s="1129"/>
      <c r="CU97" s="1129"/>
      <c r="CV97" s="1129"/>
      <c r="CW97" s="1129"/>
      <c r="CX97" s="1129"/>
      <c r="CY97" s="1129"/>
      <c r="CZ97" s="1129"/>
      <c r="DA97" s="1129"/>
      <c r="DB97" s="1129"/>
      <c r="DC97" s="1129"/>
      <c r="DD97" s="1129"/>
      <c r="DE97" s="330"/>
      <c r="DF97" s="23"/>
      <c r="DG97" s="23"/>
      <c r="DH97" s="23"/>
      <c r="DI97" s="23"/>
      <c r="DJ97" s="23"/>
      <c r="DK97" s="23"/>
    </row>
    <row r="98" spans="1:115" ht="14.1" customHeight="1" x14ac:dyDescent="0.2">
      <c r="A98" s="23"/>
      <c r="B98" s="329"/>
      <c r="C98" s="1279" t="s">
        <v>222</v>
      </c>
      <c r="D98" s="1279"/>
      <c r="E98" s="1280"/>
      <c r="F98" s="1280"/>
      <c r="G98" s="1280"/>
      <c r="H98" s="1124" t="s">
        <v>776</v>
      </c>
      <c r="I98" s="1124"/>
      <c r="J98" s="1124"/>
      <c r="K98" s="1124"/>
      <c r="L98" s="1124"/>
      <c r="M98" s="1124"/>
      <c r="N98" s="1124"/>
      <c r="O98" s="1124"/>
      <c r="P98" s="1124"/>
      <c r="Q98" s="1124"/>
      <c r="R98" s="1124"/>
      <c r="S98" s="1124"/>
      <c r="T98" s="1124"/>
      <c r="U98" s="1124"/>
      <c r="V98" s="1124"/>
      <c r="W98" s="1124"/>
      <c r="X98" s="1124"/>
      <c r="Y98" s="1124"/>
      <c r="Z98" s="1124"/>
      <c r="AA98" s="1124"/>
      <c r="AB98" s="1124"/>
      <c r="AC98" s="1124"/>
      <c r="AD98" s="1124"/>
      <c r="AE98" s="1124"/>
      <c r="AF98" s="1124"/>
      <c r="AG98" s="1124"/>
      <c r="AH98" s="1124"/>
      <c r="AI98" s="1124"/>
      <c r="AJ98" s="1124"/>
      <c r="AK98" s="1124"/>
      <c r="AL98" s="1124"/>
      <c r="AM98" s="1124"/>
      <c r="AN98" s="1124"/>
      <c r="AO98" s="1124"/>
      <c r="AP98" s="1124"/>
      <c r="AQ98" s="1124"/>
      <c r="AR98" s="1124"/>
      <c r="AS98" s="1124"/>
      <c r="AT98" s="1124"/>
      <c r="AU98" s="1124"/>
      <c r="AV98" s="1124"/>
      <c r="AW98" s="1124"/>
      <c r="AX98" s="1124"/>
      <c r="AY98" s="1124"/>
      <c r="AZ98" s="1124"/>
      <c r="BA98" s="1124"/>
      <c r="BB98" s="1124"/>
      <c r="BC98" s="1124"/>
      <c r="BD98" s="1124"/>
      <c r="BE98" s="1124"/>
      <c r="BF98" s="1124"/>
      <c r="BG98" s="1124"/>
      <c r="BH98" s="1124"/>
      <c r="BI98" s="1124"/>
      <c r="BJ98" s="1124"/>
      <c r="BK98" s="1124"/>
      <c r="BL98" s="1124"/>
      <c r="BM98" s="1124"/>
      <c r="BN98" s="1124"/>
      <c r="BO98" s="1124"/>
      <c r="BP98" s="1124"/>
      <c r="BQ98" s="1128" t="s">
        <v>602</v>
      </c>
      <c r="BR98" s="1128"/>
      <c r="BS98" s="1128"/>
      <c r="BT98" s="1128"/>
      <c r="BU98" s="1128"/>
      <c r="BV98" s="1129">
        <v>0</v>
      </c>
      <c r="BW98" s="1129"/>
      <c r="BX98" s="1129"/>
      <c r="BY98" s="1129"/>
      <c r="BZ98" s="1129"/>
      <c r="CA98" s="1129"/>
      <c r="CB98" s="1129"/>
      <c r="CC98" s="1129"/>
      <c r="CD98" s="1129"/>
      <c r="CE98" s="1129"/>
      <c r="CF98" s="1129"/>
      <c r="CG98" s="1129"/>
      <c r="CH98" s="1129"/>
      <c r="CI98" s="1130"/>
      <c r="CJ98" s="1130"/>
      <c r="CK98" s="1130"/>
      <c r="CL98" s="1130"/>
      <c r="CM98" s="1128" t="s">
        <v>602</v>
      </c>
      <c r="CN98" s="1128"/>
      <c r="CO98" s="1128"/>
      <c r="CP98" s="1128"/>
      <c r="CQ98" s="1128"/>
      <c r="CR98" s="1129">
        <v>0</v>
      </c>
      <c r="CS98" s="1129"/>
      <c r="CT98" s="1129"/>
      <c r="CU98" s="1129"/>
      <c r="CV98" s="1129"/>
      <c r="CW98" s="1129"/>
      <c r="CX98" s="1129"/>
      <c r="CY98" s="1129"/>
      <c r="CZ98" s="1129"/>
      <c r="DA98" s="1129"/>
      <c r="DB98" s="1129"/>
      <c r="DC98" s="1129"/>
      <c r="DD98" s="1129"/>
      <c r="DE98" s="330"/>
      <c r="DF98" s="23"/>
      <c r="DG98" s="23"/>
      <c r="DH98" s="23"/>
      <c r="DI98" s="23"/>
      <c r="DJ98" s="23"/>
      <c r="DK98" s="23"/>
    </row>
    <row r="99" spans="1:115" ht="14.1" customHeight="1" x14ac:dyDescent="0.2">
      <c r="A99" s="23"/>
      <c r="B99" s="329"/>
      <c r="C99" s="1279" t="s">
        <v>684</v>
      </c>
      <c r="D99" s="1279"/>
      <c r="E99" s="1280"/>
      <c r="F99" s="1280"/>
      <c r="G99" s="1280"/>
      <c r="H99" s="1124" t="s">
        <v>626</v>
      </c>
      <c r="I99" s="1124"/>
      <c r="J99" s="1124"/>
      <c r="K99" s="1124"/>
      <c r="L99" s="1124"/>
      <c r="M99" s="1124"/>
      <c r="N99" s="1124"/>
      <c r="O99" s="1124"/>
      <c r="P99" s="1124"/>
      <c r="Q99" s="1124"/>
      <c r="R99" s="1124"/>
      <c r="S99" s="1124"/>
      <c r="T99" s="1124"/>
      <c r="U99" s="1124"/>
      <c r="V99" s="1124"/>
      <c r="W99" s="1124"/>
      <c r="X99" s="1124"/>
      <c r="Y99" s="1124"/>
      <c r="Z99" s="1124"/>
      <c r="AA99" s="1124"/>
      <c r="AB99" s="1124"/>
      <c r="AC99" s="1124"/>
      <c r="AD99" s="1124"/>
      <c r="AE99" s="1124"/>
      <c r="AF99" s="1124"/>
      <c r="AG99" s="1124"/>
      <c r="AH99" s="1124"/>
      <c r="AI99" s="1124"/>
      <c r="AJ99" s="1124"/>
      <c r="AK99" s="1124"/>
      <c r="AL99" s="1124"/>
      <c r="AM99" s="1124"/>
      <c r="AN99" s="1124"/>
      <c r="AO99" s="1124"/>
      <c r="AP99" s="1124"/>
      <c r="AQ99" s="1124"/>
      <c r="AR99" s="1124"/>
      <c r="AS99" s="1124"/>
      <c r="AT99" s="1124"/>
      <c r="AU99" s="1124"/>
      <c r="AV99" s="1124"/>
      <c r="AW99" s="1124"/>
      <c r="AX99" s="1124"/>
      <c r="AY99" s="1124"/>
      <c r="AZ99" s="1124"/>
      <c r="BA99" s="1124"/>
      <c r="BB99" s="1124"/>
      <c r="BC99" s="1124"/>
      <c r="BD99" s="1124"/>
      <c r="BE99" s="1124"/>
      <c r="BF99" s="1124"/>
      <c r="BG99" s="1124"/>
      <c r="BH99" s="1124"/>
      <c r="BI99" s="1124"/>
      <c r="BJ99" s="1124"/>
      <c r="BK99" s="1124"/>
      <c r="BL99" s="1124"/>
      <c r="BM99" s="1124"/>
      <c r="BN99" s="1124"/>
      <c r="BO99" s="1124"/>
      <c r="BP99" s="1124"/>
      <c r="BQ99" s="1134"/>
      <c r="BR99" s="1134"/>
      <c r="BS99" s="1134"/>
      <c r="BT99" s="1134"/>
      <c r="BU99" s="1134"/>
      <c r="BV99" s="1240">
        <f>Data_Income!C1032</f>
        <v>0</v>
      </c>
      <c r="BW99" s="1240"/>
      <c r="BX99" s="1240"/>
      <c r="BY99" s="1240"/>
      <c r="BZ99" s="1240"/>
      <c r="CA99" s="1240"/>
      <c r="CB99" s="1240"/>
      <c r="CC99" s="1240"/>
      <c r="CD99" s="1240"/>
      <c r="CE99" s="1240"/>
      <c r="CF99" s="1240"/>
      <c r="CG99" s="1240"/>
      <c r="CH99" s="1240"/>
      <c r="CI99" s="1130"/>
      <c r="CJ99" s="1130"/>
      <c r="CK99" s="1130"/>
      <c r="CL99" s="1130"/>
      <c r="CM99" s="1134"/>
      <c r="CN99" s="1134"/>
      <c r="CO99" s="1134"/>
      <c r="CP99" s="1134"/>
      <c r="CQ99" s="1134"/>
      <c r="CR99" s="1240">
        <f>Data_Income!D1032</f>
        <v>0</v>
      </c>
      <c r="CS99" s="1240"/>
      <c r="CT99" s="1240"/>
      <c r="CU99" s="1240"/>
      <c r="CV99" s="1240"/>
      <c r="CW99" s="1240"/>
      <c r="CX99" s="1240"/>
      <c r="CY99" s="1240"/>
      <c r="CZ99" s="1240"/>
      <c r="DA99" s="1240"/>
      <c r="DB99" s="1240"/>
      <c r="DC99" s="1240"/>
      <c r="DD99" s="1240"/>
      <c r="DE99" s="330"/>
      <c r="DF99" s="23"/>
      <c r="DG99" s="23"/>
      <c r="DH99" s="23"/>
      <c r="DI99" s="23"/>
      <c r="DJ99" s="23"/>
      <c r="DK99" s="23"/>
    </row>
    <row r="100" spans="1:115" ht="14.1" customHeight="1" x14ac:dyDescent="0.2">
      <c r="A100" s="23"/>
      <c r="B100" s="329"/>
      <c r="C100" s="1279" t="s">
        <v>710</v>
      </c>
      <c r="D100" s="1279"/>
      <c r="E100" s="1280"/>
      <c r="F100" s="1280"/>
      <c r="G100" s="1280"/>
      <c r="H100" s="1124" t="s">
        <v>777</v>
      </c>
      <c r="I100" s="1124"/>
      <c r="J100" s="1124"/>
      <c r="K100" s="1124"/>
      <c r="L100" s="1124"/>
      <c r="M100" s="1124"/>
      <c r="N100" s="1124"/>
      <c r="O100" s="1124"/>
      <c r="P100" s="1124"/>
      <c r="Q100" s="1124"/>
      <c r="R100" s="1124"/>
      <c r="S100" s="1124"/>
      <c r="T100" s="1124"/>
      <c r="U100" s="1124"/>
      <c r="V100" s="1124"/>
      <c r="W100" s="1124"/>
      <c r="X100" s="1124"/>
      <c r="Y100" s="1124"/>
      <c r="Z100" s="1124"/>
      <c r="AA100" s="1124"/>
      <c r="AB100" s="1124"/>
      <c r="AC100" s="1124"/>
      <c r="AD100" s="1124"/>
      <c r="AE100" s="1124"/>
      <c r="AF100" s="1124"/>
      <c r="AG100" s="1124"/>
      <c r="AH100" s="1124"/>
      <c r="AI100" s="1124"/>
      <c r="AJ100" s="1124"/>
      <c r="AK100" s="1124"/>
      <c r="AL100" s="1124"/>
      <c r="AM100" s="1124"/>
      <c r="AN100" s="1124"/>
      <c r="AO100" s="1124"/>
      <c r="AP100" s="1124"/>
      <c r="AQ100" s="1124"/>
      <c r="AR100" s="1124"/>
      <c r="AS100" s="1124"/>
      <c r="AT100" s="1124"/>
      <c r="AU100" s="1124"/>
      <c r="AV100" s="1124"/>
      <c r="AW100" s="1124"/>
      <c r="AX100" s="1124"/>
      <c r="AY100" s="1124"/>
      <c r="AZ100" s="1124"/>
      <c r="BA100" s="1124"/>
      <c r="BB100" s="1124"/>
      <c r="BC100" s="1124"/>
      <c r="BD100" s="1124"/>
      <c r="BE100" s="1124"/>
      <c r="BF100" s="1124"/>
      <c r="BG100" s="1124"/>
      <c r="BH100" s="1124"/>
      <c r="BI100" s="1124"/>
      <c r="BJ100" s="1124"/>
      <c r="BK100" s="1124"/>
      <c r="BL100" s="1124"/>
      <c r="BM100" s="1124"/>
      <c r="BN100" s="1124"/>
      <c r="BO100" s="1124"/>
      <c r="BP100" s="1124"/>
      <c r="BQ100" s="1134"/>
      <c r="BR100" s="1134"/>
      <c r="BS100" s="1134"/>
      <c r="BT100" s="1134"/>
      <c r="BU100" s="1134"/>
      <c r="BV100" s="1252">
        <v>1</v>
      </c>
      <c r="BW100" s="1252"/>
      <c r="BX100" s="1252"/>
      <c r="BY100" s="1252"/>
      <c r="BZ100" s="1252"/>
      <c r="CA100" s="1252"/>
      <c r="CB100" s="1252"/>
      <c r="CC100" s="1252"/>
      <c r="CD100" s="1252"/>
      <c r="CE100" s="1252"/>
      <c r="CF100" s="1252"/>
      <c r="CG100" s="1252"/>
      <c r="CH100" s="1252"/>
      <c r="CI100" s="1130"/>
      <c r="CJ100" s="1130"/>
      <c r="CK100" s="1130"/>
      <c r="CL100" s="1130"/>
      <c r="CM100" s="1134"/>
      <c r="CN100" s="1134"/>
      <c r="CO100" s="1134"/>
      <c r="CP100" s="1134"/>
      <c r="CQ100" s="1134"/>
      <c r="CR100" s="1252">
        <v>1</v>
      </c>
      <c r="CS100" s="1252"/>
      <c r="CT100" s="1252"/>
      <c r="CU100" s="1252"/>
      <c r="CV100" s="1252"/>
      <c r="CW100" s="1252"/>
      <c r="CX100" s="1252"/>
      <c r="CY100" s="1252"/>
      <c r="CZ100" s="1252"/>
      <c r="DA100" s="1252"/>
      <c r="DB100" s="1252"/>
      <c r="DC100" s="1252"/>
      <c r="DD100" s="1252"/>
      <c r="DE100" s="330"/>
      <c r="DF100" s="23"/>
      <c r="DG100" s="23"/>
      <c r="DH100" s="23"/>
      <c r="DI100" s="23"/>
      <c r="DJ100" s="23"/>
      <c r="DK100" s="23"/>
    </row>
    <row r="101" spans="1:115" ht="14.1" customHeight="1" x14ac:dyDescent="0.2">
      <c r="A101" s="23"/>
      <c r="B101" s="329"/>
      <c r="C101" s="1241"/>
      <c r="D101" s="1241"/>
      <c r="E101" s="1242"/>
      <c r="F101" s="1242"/>
      <c r="G101" s="1242"/>
      <c r="H101" s="1124" t="s">
        <v>778</v>
      </c>
      <c r="I101" s="1124"/>
      <c r="J101" s="1124"/>
      <c r="K101" s="1124"/>
      <c r="L101" s="1124"/>
      <c r="M101" s="1124"/>
      <c r="N101" s="1124"/>
      <c r="O101" s="1124"/>
      <c r="P101" s="1124"/>
      <c r="Q101" s="1124"/>
      <c r="R101" s="1124"/>
      <c r="S101" s="1124"/>
      <c r="T101" s="1124"/>
      <c r="U101" s="1124"/>
      <c r="V101" s="1124"/>
      <c r="W101" s="1124"/>
      <c r="X101" s="1124"/>
      <c r="Y101" s="1124"/>
      <c r="Z101" s="1124"/>
      <c r="AA101" s="1124"/>
      <c r="AB101" s="1124"/>
      <c r="AC101" s="1124"/>
      <c r="AD101" s="1124"/>
      <c r="AE101" s="1124"/>
      <c r="AF101" s="1124"/>
      <c r="AG101" s="1124"/>
      <c r="AH101" s="1124"/>
      <c r="AI101" s="1124"/>
      <c r="AJ101" s="1124"/>
      <c r="AK101" s="1124"/>
      <c r="AL101" s="1124"/>
      <c r="AM101" s="1124"/>
      <c r="AN101" s="1124"/>
      <c r="AO101" s="1124"/>
      <c r="AP101" s="1124"/>
      <c r="AQ101" s="1124"/>
      <c r="AR101" s="1124"/>
      <c r="AS101" s="1124"/>
      <c r="AT101" s="1124"/>
      <c r="AU101" s="1124"/>
      <c r="AV101" s="1124"/>
      <c r="AW101" s="1124"/>
      <c r="AX101" s="1124"/>
      <c r="AY101" s="1124"/>
      <c r="AZ101" s="1124"/>
      <c r="BA101" s="1124"/>
      <c r="BB101" s="1124"/>
      <c r="BC101" s="1124"/>
      <c r="BD101" s="1124"/>
      <c r="BE101" s="1124"/>
      <c r="BF101" s="1124"/>
      <c r="BG101" s="1124"/>
      <c r="BH101" s="1124"/>
      <c r="BI101" s="1124"/>
      <c r="BJ101" s="1124"/>
      <c r="BK101" s="1124"/>
      <c r="BL101" s="1124"/>
      <c r="BM101" s="1124"/>
      <c r="BN101" s="1124"/>
      <c r="BO101" s="1124"/>
      <c r="BP101" s="1124"/>
      <c r="BQ101" s="1134"/>
      <c r="BR101" s="1134"/>
      <c r="BS101" s="1134"/>
      <c r="BT101" s="1134"/>
      <c r="BU101" s="1134"/>
      <c r="BV101" s="1240">
        <f>Data_Income!C1034</f>
        <v>0</v>
      </c>
      <c r="BW101" s="1240"/>
      <c r="BX101" s="1240"/>
      <c r="BY101" s="1240"/>
      <c r="BZ101" s="1240"/>
      <c r="CA101" s="1240"/>
      <c r="CB101" s="1240"/>
      <c r="CC101" s="1240"/>
      <c r="CD101" s="1240"/>
      <c r="CE101" s="1240"/>
      <c r="CF101" s="1240"/>
      <c r="CG101" s="1240"/>
      <c r="CH101" s="1240"/>
      <c r="CI101" s="1130"/>
      <c r="CJ101" s="1130"/>
      <c r="CK101" s="1130"/>
      <c r="CL101" s="1130"/>
      <c r="CM101" s="1134"/>
      <c r="CN101" s="1134"/>
      <c r="CO101" s="1134"/>
      <c r="CP101" s="1134"/>
      <c r="CQ101" s="1134"/>
      <c r="CR101" s="1240">
        <f>Data_Income!D1034</f>
        <v>0</v>
      </c>
      <c r="CS101" s="1240"/>
      <c r="CT101" s="1240"/>
      <c r="CU101" s="1240"/>
      <c r="CV101" s="1240"/>
      <c r="CW101" s="1240"/>
      <c r="CX101" s="1240"/>
      <c r="CY101" s="1240"/>
      <c r="CZ101" s="1240"/>
      <c r="DA101" s="1240"/>
      <c r="DB101" s="1240"/>
      <c r="DC101" s="1240"/>
      <c r="DD101" s="1240"/>
      <c r="DE101" s="330"/>
      <c r="DF101" s="23"/>
      <c r="DG101" s="23"/>
      <c r="DH101" s="23"/>
      <c r="DI101" s="23"/>
      <c r="DJ101" s="23"/>
      <c r="DK101" s="23"/>
    </row>
    <row r="102" spans="1:115" ht="14.1" customHeight="1" thickBot="1" x14ac:dyDescent="0.25">
      <c r="A102" s="23"/>
      <c r="B102" s="329"/>
      <c r="C102" s="1241"/>
      <c r="D102" s="1241"/>
      <c r="E102" s="1241"/>
      <c r="F102" s="1241"/>
      <c r="G102" s="1241"/>
      <c r="H102" s="1241"/>
      <c r="I102" s="1241"/>
      <c r="J102" s="1241"/>
      <c r="K102" s="1241"/>
      <c r="L102" s="1241"/>
      <c r="M102" s="1241"/>
      <c r="N102" s="1241"/>
      <c r="O102" s="1241"/>
      <c r="P102" s="1241"/>
      <c r="Q102" s="1241"/>
      <c r="R102" s="1241"/>
      <c r="S102" s="1241"/>
      <c r="T102" s="1241"/>
      <c r="U102" s="1241"/>
      <c r="V102" s="1241"/>
      <c r="W102" s="1241"/>
      <c r="X102" s="1241"/>
      <c r="Y102" s="1241"/>
      <c r="Z102" s="1241"/>
      <c r="AA102" s="1241"/>
      <c r="AB102" s="1241"/>
      <c r="AC102" s="1241"/>
      <c r="AD102" s="1241"/>
      <c r="AE102" s="1241"/>
      <c r="AF102" s="1241"/>
      <c r="AG102" s="1241"/>
      <c r="AH102" s="1241"/>
      <c r="AI102" s="1241"/>
      <c r="AJ102" s="1241"/>
      <c r="AK102" s="1241"/>
      <c r="AL102" s="1241"/>
      <c r="AM102" s="1241"/>
      <c r="AN102" s="1241"/>
      <c r="AO102" s="1241"/>
      <c r="AP102" s="1241"/>
      <c r="AQ102" s="1241"/>
      <c r="AR102" s="1241"/>
      <c r="AS102" s="1241"/>
      <c r="AT102" s="1241"/>
      <c r="AU102" s="1241"/>
      <c r="AV102" s="1241"/>
      <c r="AW102" s="1241"/>
      <c r="AX102" s="1241"/>
      <c r="AY102" s="1241"/>
      <c r="AZ102" s="1241"/>
      <c r="BA102" s="1241"/>
      <c r="BB102" s="1241"/>
      <c r="BC102" s="1241"/>
      <c r="BD102" s="1241"/>
      <c r="BE102" s="1241"/>
      <c r="BF102" s="1241"/>
      <c r="BG102" s="1241"/>
      <c r="BH102" s="1241"/>
      <c r="BI102" s="1241"/>
      <c r="BJ102" s="1241"/>
      <c r="BK102" s="1241"/>
      <c r="BL102" s="1241"/>
      <c r="BM102" s="1241"/>
      <c r="BN102" s="1241"/>
      <c r="BO102" s="1241"/>
      <c r="BP102" s="1241"/>
      <c r="BQ102" s="1241"/>
      <c r="BR102" s="1241"/>
      <c r="BS102" s="1241"/>
      <c r="BT102" s="1241"/>
      <c r="BU102" s="1241"/>
      <c r="BV102" s="1241"/>
      <c r="BW102" s="1241"/>
      <c r="BX102" s="1241"/>
      <c r="BY102" s="1241"/>
      <c r="BZ102" s="1241"/>
      <c r="CA102" s="1241"/>
      <c r="CB102" s="1241"/>
      <c r="CC102" s="1241"/>
      <c r="CD102" s="1241"/>
      <c r="CE102" s="1241"/>
      <c r="CF102" s="1241"/>
      <c r="CG102" s="1241"/>
      <c r="CH102" s="1241"/>
      <c r="CI102" s="1241"/>
      <c r="CJ102" s="1241"/>
      <c r="CK102" s="1241"/>
      <c r="CL102" s="1241"/>
      <c r="CM102" s="1241"/>
      <c r="CN102" s="1241"/>
      <c r="CO102" s="1241"/>
      <c r="CP102" s="1241"/>
      <c r="CQ102" s="1241"/>
      <c r="CR102" s="1241"/>
      <c r="CS102" s="1241"/>
      <c r="CT102" s="1241"/>
      <c r="CU102" s="1241"/>
      <c r="CV102" s="1241"/>
      <c r="CW102" s="1241"/>
      <c r="CX102" s="1241"/>
      <c r="CY102" s="1241"/>
      <c r="CZ102" s="1241"/>
      <c r="DA102" s="1241"/>
      <c r="DB102" s="1241"/>
      <c r="DC102" s="1241"/>
      <c r="DD102" s="1241"/>
      <c r="DE102" s="330"/>
      <c r="DF102" s="23"/>
      <c r="DG102" s="23"/>
      <c r="DH102" s="23"/>
      <c r="DI102" s="23"/>
      <c r="DJ102" s="23"/>
      <c r="DK102" s="23"/>
    </row>
    <row r="103" spans="1:115" ht="20.100000000000001" customHeight="1" thickBot="1" x14ac:dyDescent="0.25">
      <c r="A103" s="23"/>
      <c r="B103" s="367"/>
      <c r="C103" s="1253" t="s">
        <v>764</v>
      </c>
      <c r="D103" s="1253"/>
      <c r="E103" s="1253"/>
      <c r="F103" s="1253"/>
      <c r="G103" s="1253"/>
      <c r="H103" s="1253"/>
      <c r="I103" s="1253"/>
      <c r="J103" s="1253"/>
      <c r="K103" s="1253"/>
      <c r="L103" s="1253"/>
      <c r="M103" s="1253"/>
      <c r="N103" s="1253"/>
      <c r="O103" s="1253"/>
      <c r="P103" s="1253"/>
      <c r="Q103" s="1253"/>
      <c r="R103" s="1253"/>
      <c r="S103" s="1253"/>
      <c r="T103" s="1253"/>
      <c r="U103" s="1253"/>
      <c r="V103" s="1253"/>
      <c r="W103" s="1253"/>
      <c r="X103" s="1253"/>
      <c r="Y103" s="1253"/>
      <c r="Z103" s="1253"/>
      <c r="AA103" s="1253"/>
      <c r="AB103" s="1253"/>
      <c r="AC103" s="1253"/>
      <c r="AD103" s="1253"/>
      <c r="AE103" s="1253"/>
      <c r="AF103" s="1253"/>
      <c r="AG103" s="1253"/>
      <c r="AH103" s="1253"/>
      <c r="AI103" s="1253"/>
      <c r="AJ103" s="1253"/>
      <c r="AK103" s="1253"/>
      <c r="AL103" s="1253"/>
      <c r="AM103" s="1253"/>
      <c r="AN103" s="1253"/>
      <c r="AO103" s="1253"/>
      <c r="AP103" s="1253"/>
      <c r="AQ103" s="1253"/>
      <c r="AR103" s="1253"/>
      <c r="AS103" s="1253"/>
      <c r="AT103" s="1253"/>
      <c r="AU103" s="1253"/>
      <c r="AV103" s="1253"/>
      <c r="AW103" s="1253"/>
      <c r="AX103" s="1253"/>
      <c r="AY103" s="1253"/>
      <c r="AZ103" s="1253"/>
      <c r="BA103" s="1253"/>
      <c r="BB103" s="1253"/>
      <c r="BC103" s="1253"/>
      <c r="BD103" s="1253"/>
      <c r="BE103" s="1253"/>
      <c r="BF103" s="1253"/>
      <c r="BG103" s="1253"/>
      <c r="BH103" s="1253"/>
      <c r="BI103" s="1253"/>
      <c r="BJ103" s="1253"/>
      <c r="BK103" s="1253"/>
      <c r="BL103" s="1253"/>
      <c r="BM103" s="1253"/>
      <c r="BN103" s="1253"/>
      <c r="BO103" s="1253"/>
      <c r="BP103" s="1253"/>
      <c r="BQ103" s="1253"/>
      <c r="BR103" s="1253"/>
      <c r="BS103" s="1253"/>
      <c r="BT103" s="1253"/>
      <c r="BU103" s="1253"/>
      <c r="BV103" s="1253"/>
      <c r="BW103" s="1253"/>
      <c r="BX103" s="1253"/>
      <c r="BY103" s="1253"/>
      <c r="BZ103" s="1253"/>
      <c r="CA103" s="1253"/>
      <c r="CB103" s="1253"/>
      <c r="CC103" s="1253"/>
      <c r="CD103" s="1253"/>
      <c r="CE103" s="1253"/>
      <c r="CF103" s="1253"/>
      <c r="CG103" s="1253"/>
      <c r="CH103" s="1253"/>
      <c r="CI103" s="1253"/>
      <c r="CJ103" s="1253"/>
      <c r="CK103" s="1253"/>
      <c r="CL103" s="1253"/>
      <c r="CM103" s="1253"/>
      <c r="CN103" s="1253"/>
      <c r="CO103" s="1253"/>
      <c r="CP103" s="1253"/>
      <c r="CQ103" s="1253"/>
      <c r="CR103" s="1253"/>
      <c r="CS103" s="1253"/>
      <c r="CT103" s="1253"/>
      <c r="CU103" s="1253"/>
      <c r="CV103" s="1253"/>
      <c r="CW103" s="1253"/>
      <c r="CX103" s="1253"/>
      <c r="CY103" s="1253"/>
      <c r="CZ103" s="1253"/>
      <c r="DA103" s="1253"/>
      <c r="DB103" s="1253"/>
      <c r="DC103" s="1253"/>
      <c r="DD103" s="1253"/>
      <c r="DE103" s="1254"/>
      <c r="DF103" s="23"/>
      <c r="DG103" s="23"/>
      <c r="DH103" s="23"/>
      <c r="DI103" s="23"/>
      <c r="DJ103" s="23"/>
      <c r="DK103" s="23"/>
    </row>
    <row r="104" spans="1:115" ht="6.95" customHeight="1" x14ac:dyDescent="0.2">
      <c r="A104" s="23"/>
      <c r="B104" s="329"/>
      <c r="C104" s="1241"/>
      <c r="D104" s="1241"/>
      <c r="E104" s="1241"/>
      <c r="F104" s="1241"/>
      <c r="G104" s="1241"/>
      <c r="H104" s="1241"/>
      <c r="I104" s="1241"/>
      <c r="J104" s="1241"/>
      <c r="K104" s="1241"/>
      <c r="L104" s="1241"/>
      <c r="M104" s="1241"/>
      <c r="N104" s="1241"/>
      <c r="O104" s="1241"/>
      <c r="P104" s="1241"/>
      <c r="Q104" s="1241"/>
      <c r="R104" s="1241"/>
      <c r="S104" s="1241"/>
      <c r="T104" s="1241"/>
      <c r="U104" s="1241"/>
      <c r="V104" s="1241"/>
      <c r="W104" s="1241"/>
      <c r="X104" s="1241"/>
      <c r="Y104" s="1241"/>
      <c r="Z104" s="1241"/>
      <c r="AA104" s="1241"/>
      <c r="AB104" s="1241"/>
      <c r="AC104" s="1241"/>
      <c r="AD104" s="1241"/>
      <c r="AE104" s="1241"/>
      <c r="AF104" s="1241"/>
      <c r="AG104" s="1241"/>
      <c r="AH104" s="1241"/>
      <c r="AI104" s="1241"/>
      <c r="AJ104" s="1241"/>
      <c r="AK104" s="1241"/>
      <c r="AL104" s="1241"/>
      <c r="AM104" s="1241"/>
      <c r="AN104" s="1241"/>
      <c r="AO104" s="1241"/>
      <c r="AP104" s="1241"/>
      <c r="AQ104" s="1241"/>
      <c r="AR104" s="1241"/>
      <c r="AS104" s="1241"/>
      <c r="AT104" s="1241"/>
      <c r="AU104" s="1241"/>
      <c r="AV104" s="1241"/>
      <c r="AW104" s="1241"/>
      <c r="AX104" s="1241"/>
      <c r="AY104" s="1241"/>
      <c r="AZ104" s="1241"/>
      <c r="BA104" s="1241"/>
      <c r="BB104" s="1241"/>
      <c r="BC104" s="1241"/>
      <c r="BD104" s="1241"/>
      <c r="BE104" s="1241"/>
      <c r="BF104" s="1241"/>
      <c r="BG104" s="1241"/>
      <c r="BH104" s="1241"/>
      <c r="BI104" s="1241"/>
      <c r="BJ104" s="1241"/>
      <c r="BK104" s="1241"/>
      <c r="BL104" s="1241"/>
      <c r="BM104" s="1241"/>
      <c r="BN104" s="1241"/>
      <c r="BO104" s="1241"/>
      <c r="BP104" s="1241"/>
      <c r="BQ104" s="1241"/>
      <c r="BR104" s="1241"/>
      <c r="BS104" s="1241"/>
      <c r="BT104" s="1241"/>
      <c r="BU104" s="1241"/>
      <c r="BV104" s="1241"/>
      <c r="BW104" s="1241"/>
      <c r="BX104" s="1241"/>
      <c r="BY104" s="1241"/>
      <c r="BZ104" s="1241"/>
      <c r="CA104" s="1241"/>
      <c r="CB104" s="1241"/>
      <c r="CC104" s="1241"/>
      <c r="CD104" s="1241"/>
      <c r="CE104" s="1241"/>
      <c r="CF104" s="1241"/>
      <c r="CG104" s="1241"/>
      <c r="CH104" s="1241"/>
      <c r="CI104" s="1241"/>
      <c r="CJ104" s="1241"/>
      <c r="CK104" s="1241"/>
      <c r="CL104" s="1241"/>
      <c r="CM104" s="1241"/>
      <c r="CN104" s="1241"/>
      <c r="CO104" s="1241"/>
      <c r="CP104" s="1241"/>
      <c r="CQ104" s="1241"/>
      <c r="CR104" s="1241"/>
      <c r="CS104" s="1241"/>
      <c r="CT104" s="1241"/>
      <c r="CU104" s="1241"/>
      <c r="CV104" s="1241"/>
      <c r="CW104" s="1241"/>
      <c r="CX104" s="1241"/>
      <c r="CY104" s="1241"/>
      <c r="CZ104" s="1241"/>
      <c r="DA104" s="1241"/>
      <c r="DB104" s="1241"/>
      <c r="DC104" s="1241"/>
      <c r="DD104" s="1241"/>
      <c r="DE104" s="330"/>
      <c r="DF104" s="23"/>
      <c r="DG104" s="23"/>
      <c r="DH104" s="23"/>
      <c r="DI104" s="23"/>
      <c r="DJ104" s="23"/>
      <c r="DK104" s="23"/>
    </row>
    <row r="105" spans="1:115" ht="9.9499999999999993" customHeight="1" x14ac:dyDescent="0.2">
      <c r="A105" s="23"/>
      <c r="B105" s="329"/>
      <c r="C105" s="1256" t="s">
        <v>850</v>
      </c>
      <c r="D105" s="1256"/>
      <c r="E105" s="1256"/>
      <c r="F105" s="1256"/>
      <c r="G105" s="1256"/>
      <c r="H105" s="1256"/>
      <c r="I105" s="1256"/>
      <c r="J105" s="1256"/>
      <c r="K105" s="1256"/>
      <c r="L105" s="1256"/>
      <c r="M105" s="1256"/>
      <c r="N105" s="1256"/>
      <c r="O105" s="1256"/>
      <c r="P105" s="1256"/>
      <c r="Q105" s="1256"/>
      <c r="R105" s="1256"/>
      <c r="S105" s="1256"/>
      <c r="T105" s="1256"/>
      <c r="U105" s="1256"/>
      <c r="V105" s="1256"/>
      <c r="W105" s="1256"/>
      <c r="X105" s="1256"/>
      <c r="Y105" s="1256"/>
      <c r="Z105" s="1256"/>
      <c r="AA105" s="1256"/>
      <c r="AB105" s="1256"/>
      <c r="AC105" s="1256"/>
      <c r="AD105" s="1256"/>
      <c r="AE105" s="1256"/>
      <c r="AF105" s="1256"/>
      <c r="AG105" s="1256"/>
      <c r="AH105" s="1256"/>
      <c r="AI105" s="1256"/>
      <c r="AJ105" s="1256"/>
      <c r="AK105" s="1256"/>
      <c r="AL105" s="1256"/>
      <c r="AM105" s="1256"/>
      <c r="AN105" s="1256"/>
      <c r="AO105" s="1256"/>
      <c r="AP105" s="1256"/>
      <c r="AQ105" s="1256"/>
      <c r="AR105" s="1256"/>
      <c r="AS105" s="1256"/>
      <c r="AT105" s="1256"/>
      <c r="AU105" s="1256"/>
      <c r="AV105" s="1256"/>
      <c r="AW105" s="1256"/>
      <c r="AX105" s="1256"/>
      <c r="AY105" s="1256"/>
      <c r="AZ105" s="1256"/>
      <c r="BA105" s="1256"/>
      <c r="BB105" s="1256"/>
      <c r="BC105" s="1256"/>
      <c r="BD105" s="1256"/>
      <c r="BE105" s="1256"/>
      <c r="BF105" s="1256"/>
      <c r="BG105" s="1256"/>
      <c r="BH105" s="1256"/>
      <c r="BI105" s="1256"/>
      <c r="BJ105" s="1256"/>
      <c r="BK105" s="1256"/>
      <c r="BL105" s="1256"/>
      <c r="BM105" s="1256"/>
      <c r="BN105" s="1256"/>
      <c r="BO105" s="1256"/>
      <c r="BP105" s="1256"/>
      <c r="BQ105" s="1256"/>
      <c r="BR105" s="1256"/>
      <c r="BS105" s="1256"/>
      <c r="BT105" s="1256"/>
      <c r="BU105" s="1256"/>
      <c r="BV105" s="1256"/>
      <c r="BW105" s="1256"/>
      <c r="BX105" s="1256"/>
      <c r="BY105" s="1256"/>
      <c r="BZ105" s="1256"/>
      <c r="CA105" s="1256"/>
      <c r="CB105" s="1256"/>
      <c r="CC105" s="1256"/>
      <c r="CD105" s="1256"/>
      <c r="CE105" s="1256"/>
      <c r="CF105" s="1256"/>
      <c r="CG105" s="1256"/>
      <c r="CH105" s="1256"/>
      <c r="CI105" s="1256"/>
      <c r="CJ105" s="1256"/>
      <c r="CK105" s="1256"/>
      <c r="CL105" s="1256"/>
      <c r="CM105" s="1256"/>
      <c r="CN105" s="1256"/>
      <c r="CO105" s="1256"/>
      <c r="CP105" s="1256"/>
      <c r="CQ105" s="1256"/>
      <c r="CR105" s="1256"/>
      <c r="CS105" s="1256"/>
      <c r="CT105" s="1256"/>
      <c r="CU105" s="1256"/>
      <c r="CV105" s="1256"/>
      <c r="CW105" s="1256"/>
      <c r="CX105" s="1256"/>
      <c r="CY105" s="1256"/>
      <c r="CZ105" s="1256"/>
      <c r="DA105" s="1256"/>
      <c r="DB105" s="1256"/>
      <c r="DC105" s="1256"/>
      <c r="DD105" s="1256"/>
      <c r="DE105" s="330"/>
      <c r="DF105" s="23"/>
      <c r="DG105" s="23"/>
      <c r="DH105" s="23"/>
      <c r="DI105" s="23"/>
      <c r="DJ105" s="23"/>
      <c r="DK105" s="23"/>
    </row>
    <row r="106" spans="1:115" ht="9.9499999999999993" customHeight="1" x14ac:dyDescent="0.2">
      <c r="A106" s="23"/>
      <c r="B106" s="329"/>
      <c r="C106" s="1256" t="s">
        <v>848</v>
      </c>
      <c r="D106" s="1256"/>
      <c r="E106" s="1256"/>
      <c r="F106" s="1256"/>
      <c r="G106" s="1256"/>
      <c r="H106" s="1256"/>
      <c r="I106" s="1256"/>
      <c r="J106" s="1256"/>
      <c r="K106" s="1256"/>
      <c r="L106" s="1256"/>
      <c r="M106" s="1256"/>
      <c r="N106" s="1256"/>
      <c r="O106" s="1256"/>
      <c r="P106" s="1256"/>
      <c r="Q106" s="1256"/>
      <c r="R106" s="1256"/>
      <c r="S106" s="1256"/>
      <c r="T106" s="1256"/>
      <c r="U106" s="1256"/>
      <c r="V106" s="1256"/>
      <c r="W106" s="1256"/>
      <c r="X106" s="1256"/>
      <c r="Y106" s="1256"/>
      <c r="Z106" s="1256"/>
      <c r="AA106" s="1256"/>
      <c r="AB106" s="1256"/>
      <c r="AC106" s="1256"/>
      <c r="AD106" s="1256"/>
      <c r="AE106" s="1256"/>
      <c r="AF106" s="1256"/>
      <c r="AG106" s="1256"/>
      <c r="AH106" s="1256"/>
      <c r="AI106" s="1256"/>
      <c r="AJ106" s="1256"/>
      <c r="AK106" s="1256"/>
      <c r="AL106" s="1256"/>
      <c r="AM106" s="1256"/>
      <c r="AN106" s="1256"/>
      <c r="AO106" s="1256"/>
      <c r="AP106" s="1256"/>
      <c r="AQ106" s="1256"/>
      <c r="AR106" s="1256"/>
      <c r="AS106" s="1256"/>
      <c r="AT106" s="1256"/>
      <c r="AU106" s="1256"/>
      <c r="AV106" s="1256"/>
      <c r="AW106" s="1256"/>
      <c r="AX106" s="1256"/>
      <c r="AY106" s="1256"/>
      <c r="AZ106" s="1256"/>
      <c r="BA106" s="1256"/>
      <c r="BB106" s="1256"/>
      <c r="BC106" s="1256"/>
      <c r="BD106" s="1256"/>
      <c r="BE106" s="1256"/>
      <c r="BF106" s="1256"/>
      <c r="BG106" s="1256"/>
      <c r="BH106" s="1256"/>
      <c r="BI106" s="1256"/>
      <c r="BJ106" s="1256"/>
      <c r="BK106" s="1256"/>
      <c r="BL106" s="1256"/>
      <c r="BM106" s="1256"/>
      <c r="BN106" s="1256"/>
      <c r="BO106" s="1256"/>
      <c r="BP106" s="1256"/>
      <c r="BQ106" s="1256"/>
      <c r="BR106" s="1256"/>
      <c r="BS106" s="1256"/>
      <c r="BT106" s="1256"/>
      <c r="BU106" s="1256"/>
      <c r="BV106" s="1256"/>
      <c r="BW106" s="1256"/>
      <c r="BX106" s="1256"/>
      <c r="BY106" s="1256"/>
      <c r="BZ106" s="1256"/>
      <c r="CA106" s="1256"/>
      <c r="CB106" s="1256"/>
      <c r="CC106" s="1256"/>
      <c r="CD106" s="1256"/>
      <c r="CE106" s="1256"/>
      <c r="CF106" s="1256"/>
      <c r="CG106" s="1256"/>
      <c r="CH106" s="1256"/>
      <c r="CI106" s="1256"/>
      <c r="CJ106" s="1256"/>
      <c r="CK106" s="1256"/>
      <c r="CL106" s="1256"/>
      <c r="CM106" s="1256"/>
      <c r="CN106" s="1256"/>
      <c r="CO106" s="1256"/>
      <c r="CP106" s="1256"/>
      <c r="CQ106" s="1256"/>
      <c r="CR106" s="1256"/>
      <c r="CS106" s="1256"/>
      <c r="CT106" s="1256"/>
      <c r="CU106" s="1256"/>
      <c r="CV106" s="1256"/>
      <c r="CW106" s="1256"/>
      <c r="CX106" s="1256"/>
      <c r="CY106" s="1256"/>
      <c r="CZ106" s="1256"/>
      <c r="DA106" s="1256"/>
      <c r="DB106" s="1256"/>
      <c r="DC106" s="1256"/>
      <c r="DD106" s="1256"/>
      <c r="DE106" s="330"/>
      <c r="DF106" s="23"/>
      <c r="DG106" s="23"/>
      <c r="DH106" s="23"/>
      <c r="DI106" s="23"/>
      <c r="DJ106" s="23"/>
      <c r="DK106" s="23"/>
    </row>
    <row r="107" spans="1:115" ht="9.9499999999999993" customHeight="1" x14ac:dyDescent="0.2">
      <c r="A107" s="23"/>
      <c r="B107" s="329"/>
      <c r="C107" s="1256" t="s">
        <v>849</v>
      </c>
      <c r="D107" s="1256"/>
      <c r="E107" s="1256"/>
      <c r="F107" s="1256"/>
      <c r="G107" s="1256"/>
      <c r="H107" s="1256"/>
      <c r="I107" s="1256"/>
      <c r="J107" s="1256"/>
      <c r="K107" s="1256"/>
      <c r="L107" s="1256"/>
      <c r="M107" s="1256"/>
      <c r="N107" s="1256"/>
      <c r="O107" s="1256"/>
      <c r="P107" s="1256"/>
      <c r="Q107" s="1256"/>
      <c r="R107" s="1256"/>
      <c r="S107" s="1256"/>
      <c r="T107" s="1256"/>
      <c r="U107" s="1256"/>
      <c r="V107" s="1256"/>
      <c r="W107" s="1256"/>
      <c r="X107" s="1256"/>
      <c r="Y107" s="1256"/>
      <c r="Z107" s="1256"/>
      <c r="AA107" s="1256"/>
      <c r="AB107" s="1256"/>
      <c r="AC107" s="1256"/>
      <c r="AD107" s="1256"/>
      <c r="AE107" s="1256"/>
      <c r="AF107" s="1256"/>
      <c r="AG107" s="1256"/>
      <c r="AH107" s="1256"/>
      <c r="AI107" s="1256"/>
      <c r="AJ107" s="1256"/>
      <c r="AK107" s="1256"/>
      <c r="AL107" s="1256"/>
      <c r="AM107" s="1256"/>
      <c r="AN107" s="1256"/>
      <c r="AO107" s="1256"/>
      <c r="AP107" s="1256"/>
      <c r="AQ107" s="1256"/>
      <c r="AR107" s="1256"/>
      <c r="AS107" s="1256"/>
      <c r="AT107" s="1256"/>
      <c r="AU107" s="1256"/>
      <c r="AV107" s="1256"/>
      <c r="AW107" s="1256"/>
      <c r="AX107" s="1256"/>
      <c r="AY107" s="1256"/>
      <c r="AZ107" s="1256"/>
      <c r="BA107" s="1256"/>
      <c r="BB107" s="1256"/>
      <c r="BC107" s="1256"/>
      <c r="BD107" s="1256"/>
      <c r="BE107" s="1256"/>
      <c r="BF107" s="1256"/>
      <c r="BG107" s="1256"/>
      <c r="BH107" s="1256"/>
      <c r="BI107" s="1256"/>
      <c r="BJ107" s="1256"/>
      <c r="BK107" s="1256"/>
      <c r="BL107" s="1256"/>
      <c r="BM107" s="1256"/>
      <c r="BN107" s="1256"/>
      <c r="BO107" s="1256"/>
      <c r="BP107" s="1256"/>
      <c r="BQ107" s="1256"/>
      <c r="BR107" s="1256"/>
      <c r="BS107" s="1256"/>
      <c r="BT107" s="1256"/>
      <c r="BU107" s="1256"/>
      <c r="BV107" s="1256"/>
      <c r="BW107" s="1256"/>
      <c r="BX107" s="1256"/>
      <c r="BY107" s="1256"/>
      <c r="BZ107" s="1256"/>
      <c r="CA107" s="1256"/>
      <c r="CB107" s="1256"/>
      <c r="CC107" s="1256"/>
      <c r="CD107" s="1256"/>
      <c r="CE107" s="1256"/>
      <c r="CF107" s="1256"/>
      <c r="CG107" s="1256"/>
      <c r="CH107" s="1256"/>
      <c r="CI107" s="1256"/>
      <c r="CJ107" s="1256"/>
      <c r="CK107" s="1256"/>
      <c r="CL107" s="1256"/>
      <c r="CM107" s="1256"/>
      <c r="CN107" s="1256"/>
      <c r="CO107" s="1256"/>
      <c r="CP107" s="1256"/>
      <c r="CQ107" s="1256"/>
      <c r="CR107" s="1256"/>
      <c r="CS107" s="1256"/>
      <c r="CT107" s="1256"/>
      <c r="CU107" s="1256"/>
      <c r="CV107" s="1256"/>
      <c r="CW107" s="1256"/>
      <c r="CX107" s="1256"/>
      <c r="CY107" s="1256"/>
      <c r="CZ107" s="1256"/>
      <c r="DA107" s="1256"/>
      <c r="DB107" s="1256"/>
      <c r="DC107" s="1256"/>
      <c r="DD107" s="1256"/>
      <c r="DE107" s="330"/>
      <c r="DF107" s="23"/>
      <c r="DG107" s="23"/>
      <c r="DH107" s="23"/>
      <c r="DI107" s="23"/>
      <c r="DJ107" s="23"/>
      <c r="DK107" s="23"/>
    </row>
    <row r="108" spans="1:115" ht="24" customHeight="1" x14ac:dyDescent="0.2">
      <c r="A108" s="23"/>
      <c r="B108" s="329"/>
      <c r="C108" s="1257" t="s">
        <v>763</v>
      </c>
      <c r="D108" s="1257"/>
      <c r="E108" s="1257"/>
      <c r="F108" s="1257"/>
      <c r="G108" s="1257"/>
      <c r="H108" s="1257"/>
      <c r="I108" s="1257"/>
      <c r="J108" s="1257"/>
      <c r="K108" s="1257"/>
      <c r="L108" s="1257"/>
      <c r="M108" s="1257"/>
      <c r="N108" s="1257"/>
      <c r="O108" s="1257"/>
      <c r="P108" s="1257"/>
      <c r="Q108" s="1257"/>
      <c r="R108" s="1257"/>
      <c r="S108" s="1257"/>
      <c r="T108" s="1257"/>
      <c r="U108" s="1257"/>
      <c r="V108" s="1257"/>
      <c r="W108" s="1257"/>
      <c r="X108" s="1257"/>
      <c r="Y108" s="1257"/>
      <c r="Z108" s="1257"/>
      <c r="AA108" s="1257"/>
      <c r="AB108" s="1257"/>
      <c r="AC108" s="1257"/>
      <c r="AD108" s="1257"/>
      <c r="AE108" s="1257"/>
      <c r="AF108" s="1257"/>
      <c r="AG108" s="1257"/>
      <c r="AH108" s="1257"/>
      <c r="AI108" s="1257"/>
      <c r="AJ108" s="1257"/>
      <c r="AK108" s="1257"/>
      <c r="AL108" s="1257"/>
      <c r="AM108" s="1257"/>
      <c r="AN108" s="1257"/>
      <c r="AO108" s="1257"/>
      <c r="AP108" s="1257"/>
      <c r="AQ108" s="1257"/>
      <c r="AR108" s="1257"/>
      <c r="AS108" s="1257"/>
      <c r="AT108" s="1257"/>
      <c r="AU108" s="1257"/>
      <c r="AV108" s="1257"/>
      <c r="AW108" s="1257"/>
      <c r="AX108" s="1257"/>
      <c r="AY108" s="1257"/>
      <c r="AZ108" s="1257"/>
      <c r="BA108" s="1257"/>
      <c r="BB108" s="1257"/>
      <c r="BC108" s="1257"/>
      <c r="BD108" s="1257"/>
      <c r="BE108" s="1257"/>
      <c r="BF108" s="1257"/>
      <c r="BG108" s="1257"/>
      <c r="BH108" s="1257"/>
      <c r="BI108" s="1257"/>
      <c r="BJ108" s="1257"/>
      <c r="BK108" s="1257"/>
      <c r="BL108" s="1257"/>
      <c r="BM108" s="1257"/>
      <c r="BN108" s="1257"/>
      <c r="BO108" s="1257"/>
      <c r="BP108" s="1257"/>
      <c r="BQ108" s="1279"/>
      <c r="BR108" s="1279"/>
      <c r="BS108" s="1279"/>
      <c r="BT108" s="1279"/>
      <c r="BU108" s="1279"/>
      <c r="BV108" s="1279"/>
      <c r="BW108" s="1279"/>
      <c r="BX108" s="1279"/>
      <c r="BY108" s="1279"/>
      <c r="BZ108" s="1279"/>
      <c r="CA108" s="1279"/>
      <c r="CB108" s="1279"/>
      <c r="CC108" s="1279"/>
      <c r="CD108" s="1279"/>
      <c r="CE108" s="1279"/>
      <c r="CF108" s="1279"/>
      <c r="CG108" s="1279"/>
      <c r="CH108" s="1279"/>
      <c r="CI108" s="1279"/>
      <c r="CJ108" s="1279"/>
      <c r="CK108" s="1279"/>
      <c r="CL108" s="1279"/>
      <c r="CM108" s="1279"/>
      <c r="CN108" s="1279"/>
      <c r="CO108" s="1279"/>
      <c r="CP108" s="1279"/>
      <c r="CQ108" s="1279"/>
      <c r="CR108" s="1279"/>
      <c r="CS108" s="1279"/>
      <c r="CT108" s="1279"/>
      <c r="CU108" s="1279"/>
      <c r="CV108" s="1279"/>
      <c r="CW108" s="1279"/>
      <c r="CX108" s="1279"/>
      <c r="CY108" s="1279"/>
      <c r="CZ108" s="1279"/>
      <c r="DA108" s="1279"/>
      <c r="DB108" s="1279"/>
      <c r="DC108" s="1279"/>
      <c r="DD108" s="1279"/>
      <c r="DE108" s="1296"/>
      <c r="DF108" s="23"/>
      <c r="DG108" s="23"/>
      <c r="DH108" s="23"/>
      <c r="DI108" s="23"/>
      <c r="DJ108" s="23"/>
      <c r="DK108" s="23"/>
    </row>
    <row r="109" spans="1:115" ht="14.1" customHeight="1" x14ac:dyDescent="0.2">
      <c r="A109" s="23"/>
      <c r="B109" s="329"/>
      <c r="C109" s="1279" t="s">
        <v>782</v>
      </c>
      <c r="D109" s="1279"/>
      <c r="E109" s="1280"/>
      <c r="F109" s="1280"/>
      <c r="G109" s="1280"/>
      <c r="H109" s="1246" t="s">
        <v>779</v>
      </c>
      <c r="I109" s="1246"/>
      <c r="J109" s="1246"/>
      <c r="K109" s="1246"/>
      <c r="L109" s="1246"/>
      <c r="M109" s="1246"/>
      <c r="N109" s="1246"/>
      <c r="O109" s="1246"/>
      <c r="P109" s="1246"/>
      <c r="Q109" s="1246"/>
      <c r="R109" s="1246"/>
      <c r="S109" s="1246"/>
      <c r="T109" s="1246"/>
      <c r="U109" s="1246"/>
      <c r="V109" s="1246"/>
      <c r="W109" s="1246"/>
      <c r="X109" s="1246"/>
      <c r="Y109" s="1246"/>
      <c r="Z109" s="1246"/>
      <c r="AA109" s="1246"/>
      <c r="AB109" s="1246"/>
      <c r="AC109" s="1246"/>
      <c r="AD109" s="1246"/>
      <c r="AE109" s="1246"/>
      <c r="AF109" s="1246"/>
      <c r="AG109" s="1246"/>
      <c r="AH109" s="1246"/>
      <c r="AI109" s="1246"/>
      <c r="AJ109" s="1246"/>
      <c r="AK109" s="1246"/>
      <c r="AL109" s="1246"/>
      <c r="AM109" s="1246"/>
      <c r="AN109" s="1246"/>
      <c r="AO109" s="1246"/>
      <c r="AP109" s="1246"/>
      <c r="AQ109" s="1246"/>
      <c r="AR109" s="1246"/>
      <c r="AS109" s="1246"/>
      <c r="AT109" s="1246"/>
      <c r="AU109" s="1246"/>
      <c r="AV109" s="1246"/>
      <c r="AW109" s="1246"/>
      <c r="AX109" s="1246"/>
      <c r="AY109" s="1246"/>
      <c r="AZ109" s="1246"/>
      <c r="BA109" s="1246"/>
      <c r="BB109" s="1246"/>
      <c r="BC109" s="1246"/>
      <c r="BD109" s="1246"/>
      <c r="BE109" s="1246"/>
      <c r="BF109" s="1246"/>
      <c r="BG109" s="1246"/>
      <c r="BH109" s="1246"/>
      <c r="BI109" s="1246"/>
      <c r="BJ109" s="1246"/>
      <c r="BK109" s="1246"/>
      <c r="BL109" s="1246"/>
      <c r="BM109" s="1246"/>
      <c r="BN109" s="1246"/>
      <c r="BO109" s="1246"/>
      <c r="BP109" s="1246"/>
      <c r="BQ109" s="1247" t="s">
        <v>69</v>
      </c>
      <c r="BR109" s="1247"/>
      <c r="BS109" s="1247"/>
      <c r="BT109" s="1247"/>
      <c r="BU109" s="1247"/>
      <c r="BV109" s="1247"/>
      <c r="BW109" s="1282" t="s">
        <v>843</v>
      </c>
      <c r="BX109" s="1282"/>
      <c r="BY109" s="1282"/>
      <c r="BZ109" s="1282"/>
      <c r="CA109" s="1282"/>
      <c r="CB109" s="1282"/>
      <c r="CC109" s="1282"/>
      <c r="CD109" s="1282"/>
      <c r="CE109" s="1282"/>
      <c r="CF109" s="1282"/>
      <c r="CG109" s="1282"/>
      <c r="CH109" s="1282"/>
      <c r="CI109" s="1130"/>
      <c r="CJ109" s="1130"/>
      <c r="CK109" s="1130"/>
      <c r="CL109" s="1130"/>
      <c r="CM109" s="1247" t="s">
        <v>69</v>
      </c>
      <c r="CN109" s="1247"/>
      <c r="CO109" s="1247"/>
      <c r="CP109" s="1247"/>
      <c r="CQ109" s="1247"/>
      <c r="CR109" s="1247"/>
      <c r="CS109" s="1282" t="s">
        <v>843</v>
      </c>
      <c r="CT109" s="1282"/>
      <c r="CU109" s="1282"/>
      <c r="CV109" s="1282"/>
      <c r="CW109" s="1282"/>
      <c r="CX109" s="1282"/>
      <c r="CY109" s="1282"/>
      <c r="CZ109" s="1282"/>
      <c r="DA109" s="1282"/>
      <c r="DB109" s="1282"/>
      <c r="DC109" s="1282"/>
      <c r="DD109" s="1282"/>
      <c r="DE109" s="330"/>
      <c r="DF109" s="23"/>
      <c r="DG109" s="23"/>
      <c r="DH109" s="23"/>
      <c r="DI109" s="23"/>
      <c r="DJ109" s="23"/>
      <c r="DK109" s="23"/>
    </row>
    <row r="110" spans="1:115" ht="14.1" customHeight="1" x14ac:dyDescent="0.2">
      <c r="A110" s="23"/>
      <c r="B110" s="329"/>
      <c r="C110" s="1279" t="s">
        <v>711</v>
      </c>
      <c r="D110" s="1279"/>
      <c r="E110" s="1280"/>
      <c r="F110" s="1280"/>
      <c r="G110" s="1280"/>
      <c r="H110" s="1124" t="s">
        <v>584</v>
      </c>
      <c r="I110" s="1124"/>
      <c r="J110" s="1124"/>
      <c r="K110" s="1124"/>
      <c r="L110" s="1124" t="s">
        <v>616</v>
      </c>
      <c r="M110" s="1124"/>
      <c r="N110" s="1124"/>
      <c r="O110" s="1124"/>
      <c r="P110" s="1124"/>
      <c r="Q110" s="1124"/>
      <c r="R110" s="1124"/>
      <c r="S110" s="1124"/>
      <c r="T110" s="1124"/>
      <c r="U110" s="1124"/>
      <c r="V110" s="1124"/>
      <c r="W110" s="1124"/>
      <c r="X110" s="1124"/>
      <c r="Y110" s="1124"/>
      <c r="Z110" s="1124"/>
      <c r="AA110" s="1124"/>
      <c r="AB110" s="1124"/>
      <c r="AC110" s="1124"/>
      <c r="AD110" s="1124"/>
      <c r="AE110" s="1124"/>
      <c r="AF110" s="1124"/>
      <c r="AG110" s="1124"/>
      <c r="AH110" s="1124"/>
      <c r="AI110" s="1124"/>
      <c r="AJ110" s="1124"/>
      <c r="AK110" s="1124"/>
      <c r="AL110" s="1124"/>
      <c r="AM110" s="1124"/>
      <c r="AN110" s="1124"/>
      <c r="AO110" s="1124"/>
      <c r="AP110" s="1124"/>
      <c r="AQ110" s="1124"/>
      <c r="AR110" s="1124"/>
      <c r="AS110" s="1124"/>
      <c r="AT110" s="1124"/>
      <c r="AU110" s="1124"/>
      <c r="AV110" s="1124"/>
      <c r="AW110" s="1124"/>
      <c r="AX110" s="1124"/>
      <c r="AY110" s="1124"/>
      <c r="AZ110" s="1124"/>
      <c r="BA110" s="1124"/>
      <c r="BB110" s="1124"/>
      <c r="BC110" s="1124"/>
      <c r="BD110" s="1124"/>
      <c r="BE110" s="1124"/>
      <c r="BF110" s="1124"/>
      <c r="BG110" s="1124"/>
      <c r="BH110" s="1124"/>
      <c r="BI110" s="1124"/>
      <c r="BJ110" s="1124"/>
      <c r="BK110" s="1124"/>
      <c r="BL110" s="1124"/>
      <c r="BM110" s="1124"/>
      <c r="BN110" s="1124"/>
      <c r="BO110" s="1124"/>
      <c r="BP110" s="1124"/>
      <c r="BQ110" s="1245" t="s">
        <v>580</v>
      </c>
      <c r="BR110" s="1245"/>
      <c r="BS110" s="1245"/>
      <c r="BT110" s="1245"/>
      <c r="BU110" s="1245"/>
      <c r="BV110" s="1129">
        <v>0</v>
      </c>
      <c r="BW110" s="1129"/>
      <c r="BX110" s="1129"/>
      <c r="BY110" s="1129"/>
      <c r="BZ110" s="1129"/>
      <c r="CA110" s="1129"/>
      <c r="CB110" s="1129"/>
      <c r="CC110" s="1129"/>
      <c r="CD110" s="1129"/>
      <c r="CE110" s="1129"/>
      <c r="CF110" s="1129"/>
      <c r="CG110" s="1129"/>
      <c r="CH110" s="1129"/>
      <c r="CI110" s="1130"/>
      <c r="CJ110" s="1130"/>
      <c r="CK110" s="1130"/>
      <c r="CL110" s="1130"/>
      <c r="CM110" s="1245" t="s">
        <v>580</v>
      </c>
      <c r="CN110" s="1245"/>
      <c r="CO110" s="1245"/>
      <c r="CP110" s="1245"/>
      <c r="CQ110" s="1245"/>
      <c r="CR110" s="1129">
        <v>0</v>
      </c>
      <c r="CS110" s="1129"/>
      <c r="CT110" s="1129"/>
      <c r="CU110" s="1129"/>
      <c r="CV110" s="1129"/>
      <c r="CW110" s="1129"/>
      <c r="CX110" s="1129"/>
      <c r="CY110" s="1129"/>
      <c r="CZ110" s="1129"/>
      <c r="DA110" s="1129"/>
      <c r="DB110" s="1129"/>
      <c r="DC110" s="1129"/>
      <c r="DD110" s="1129"/>
      <c r="DE110" s="330"/>
      <c r="DF110" s="23"/>
      <c r="DG110" s="23"/>
      <c r="DH110" s="23"/>
      <c r="DI110" s="23"/>
      <c r="DJ110" s="23"/>
      <c r="DK110" s="23"/>
    </row>
    <row r="111" spans="1:115" ht="14.1" customHeight="1" x14ac:dyDescent="0.2">
      <c r="A111" s="23"/>
      <c r="B111" s="329"/>
      <c r="C111" s="1279" t="s">
        <v>709</v>
      </c>
      <c r="D111" s="1279"/>
      <c r="E111" s="1280"/>
      <c r="F111" s="1280"/>
      <c r="G111" s="1280"/>
      <c r="H111" s="1124" t="s">
        <v>587</v>
      </c>
      <c r="I111" s="1124"/>
      <c r="J111" s="1124"/>
      <c r="K111" s="1124"/>
      <c r="L111" s="1124" t="s">
        <v>617</v>
      </c>
      <c r="M111" s="1124"/>
      <c r="N111" s="1124"/>
      <c r="O111" s="1124"/>
      <c r="P111" s="1124"/>
      <c r="Q111" s="1124"/>
      <c r="R111" s="1124"/>
      <c r="S111" s="1124"/>
      <c r="T111" s="1124"/>
      <c r="U111" s="1124"/>
      <c r="V111" s="1124"/>
      <c r="W111" s="1124"/>
      <c r="X111" s="1124"/>
      <c r="Y111" s="1124"/>
      <c r="Z111" s="1124"/>
      <c r="AA111" s="1124"/>
      <c r="AB111" s="1124"/>
      <c r="AC111" s="1124"/>
      <c r="AD111" s="1124"/>
      <c r="AE111" s="1124"/>
      <c r="AF111" s="1124"/>
      <c r="AG111" s="1124"/>
      <c r="AH111" s="1124"/>
      <c r="AI111" s="1124"/>
      <c r="AJ111" s="1124"/>
      <c r="AK111" s="1124"/>
      <c r="AL111" s="1124"/>
      <c r="AM111" s="1124"/>
      <c r="AN111" s="1124"/>
      <c r="AO111" s="1124"/>
      <c r="AP111" s="1124"/>
      <c r="AQ111" s="1124"/>
      <c r="AR111" s="1124"/>
      <c r="AS111" s="1124"/>
      <c r="AT111" s="1124"/>
      <c r="AU111" s="1124"/>
      <c r="AV111" s="1124"/>
      <c r="AW111" s="1124"/>
      <c r="AX111" s="1124"/>
      <c r="AY111" s="1124"/>
      <c r="AZ111" s="1124"/>
      <c r="BA111" s="1124"/>
      <c r="BB111" s="1124"/>
      <c r="BC111" s="1124"/>
      <c r="BD111" s="1124"/>
      <c r="BE111" s="1124"/>
      <c r="BF111" s="1124"/>
      <c r="BG111" s="1124"/>
      <c r="BH111" s="1124"/>
      <c r="BI111" s="1124"/>
      <c r="BJ111" s="1124"/>
      <c r="BK111" s="1124"/>
      <c r="BL111" s="1124"/>
      <c r="BM111" s="1124"/>
      <c r="BN111" s="1124"/>
      <c r="BO111" s="1124"/>
      <c r="BP111" s="1124"/>
      <c r="BQ111" s="1245" t="s">
        <v>580</v>
      </c>
      <c r="BR111" s="1245"/>
      <c r="BS111" s="1245"/>
      <c r="BT111" s="1245"/>
      <c r="BU111" s="1245"/>
      <c r="BV111" s="1129">
        <v>0</v>
      </c>
      <c r="BW111" s="1129"/>
      <c r="BX111" s="1129"/>
      <c r="BY111" s="1129"/>
      <c r="BZ111" s="1129"/>
      <c r="CA111" s="1129"/>
      <c r="CB111" s="1129"/>
      <c r="CC111" s="1129"/>
      <c r="CD111" s="1129"/>
      <c r="CE111" s="1129"/>
      <c r="CF111" s="1129"/>
      <c r="CG111" s="1129"/>
      <c r="CH111" s="1129"/>
      <c r="CI111" s="1130"/>
      <c r="CJ111" s="1130"/>
      <c r="CK111" s="1130"/>
      <c r="CL111" s="1130"/>
      <c r="CM111" s="1245" t="s">
        <v>580</v>
      </c>
      <c r="CN111" s="1245"/>
      <c r="CO111" s="1245"/>
      <c r="CP111" s="1245"/>
      <c r="CQ111" s="1245"/>
      <c r="CR111" s="1129">
        <v>0</v>
      </c>
      <c r="CS111" s="1129"/>
      <c r="CT111" s="1129"/>
      <c r="CU111" s="1129"/>
      <c r="CV111" s="1129"/>
      <c r="CW111" s="1129"/>
      <c r="CX111" s="1129"/>
      <c r="CY111" s="1129"/>
      <c r="CZ111" s="1129"/>
      <c r="DA111" s="1129"/>
      <c r="DB111" s="1129"/>
      <c r="DC111" s="1129"/>
      <c r="DD111" s="1129"/>
      <c r="DE111" s="330"/>
      <c r="DF111" s="23"/>
      <c r="DG111" s="23"/>
      <c r="DH111" s="23"/>
      <c r="DI111" s="23"/>
      <c r="DJ111" s="23"/>
      <c r="DK111" s="23"/>
    </row>
    <row r="112" spans="1:115" ht="14.1" customHeight="1" x14ac:dyDescent="0.2">
      <c r="A112" s="23"/>
      <c r="B112" s="329"/>
      <c r="C112" s="1279"/>
      <c r="D112" s="1279"/>
      <c r="E112" s="1280"/>
      <c r="F112" s="1280"/>
      <c r="G112" s="1280"/>
      <c r="H112" s="1124" t="s">
        <v>626</v>
      </c>
      <c r="I112" s="1124"/>
      <c r="J112" s="1124"/>
      <c r="K112" s="1124"/>
      <c r="L112" s="1124"/>
      <c r="M112" s="1124"/>
      <c r="N112" s="1124"/>
      <c r="O112" s="1124"/>
      <c r="P112" s="1124"/>
      <c r="Q112" s="1124"/>
      <c r="R112" s="1124"/>
      <c r="S112" s="1124"/>
      <c r="T112" s="1124"/>
      <c r="U112" s="1124"/>
      <c r="V112" s="1124"/>
      <c r="W112" s="1124"/>
      <c r="X112" s="1124"/>
      <c r="Y112" s="1124"/>
      <c r="Z112" s="1124"/>
      <c r="AA112" s="1124"/>
      <c r="AB112" s="1124"/>
      <c r="AC112" s="1124"/>
      <c r="AD112" s="1124"/>
      <c r="AE112" s="1124"/>
      <c r="AF112" s="1124"/>
      <c r="AG112" s="1124"/>
      <c r="AH112" s="1124"/>
      <c r="AI112" s="1124"/>
      <c r="AJ112" s="1124"/>
      <c r="AK112" s="1124"/>
      <c r="AL112" s="1124"/>
      <c r="AM112" s="1124"/>
      <c r="AN112" s="1124"/>
      <c r="AO112" s="1124"/>
      <c r="AP112" s="1124"/>
      <c r="AQ112" s="1124"/>
      <c r="AR112" s="1124"/>
      <c r="AS112" s="1124"/>
      <c r="AT112" s="1124"/>
      <c r="AU112" s="1124"/>
      <c r="AV112" s="1124"/>
      <c r="AW112" s="1124"/>
      <c r="AX112" s="1124"/>
      <c r="AY112" s="1124"/>
      <c r="AZ112" s="1124"/>
      <c r="BA112" s="1124"/>
      <c r="BB112" s="1124"/>
      <c r="BC112" s="1124"/>
      <c r="BD112" s="1124"/>
      <c r="BE112" s="1124"/>
      <c r="BF112" s="1124"/>
      <c r="BG112" s="1124"/>
      <c r="BH112" s="1124"/>
      <c r="BI112" s="1124"/>
      <c r="BJ112" s="1124"/>
      <c r="BK112" s="1124"/>
      <c r="BL112" s="1124"/>
      <c r="BM112" s="1124"/>
      <c r="BN112" s="1124"/>
      <c r="BO112" s="1124"/>
      <c r="BP112" s="1124"/>
      <c r="BQ112" s="1134"/>
      <c r="BR112" s="1134"/>
      <c r="BS112" s="1134"/>
      <c r="BT112" s="1134"/>
      <c r="BU112" s="1134"/>
      <c r="BV112" s="1284">
        <f>Data_Income!C1037</f>
        <v>0</v>
      </c>
      <c r="BW112" s="1284"/>
      <c r="BX112" s="1284"/>
      <c r="BY112" s="1284"/>
      <c r="BZ112" s="1284"/>
      <c r="CA112" s="1284"/>
      <c r="CB112" s="1284"/>
      <c r="CC112" s="1284"/>
      <c r="CD112" s="1284"/>
      <c r="CE112" s="1284"/>
      <c r="CF112" s="1284"/>
      <c r="CG112" s="1284"/>
      <c r="CH112" s="1284"/>
      <c r="CI112" s="1130"/>
      <c r="CJ112" s="1130"/>
      <c r="CK112" s="1130"/>
      <c r="CL112" s="1130"/>
      <c r="CM112" s="1134"/>
      <c r="CN112" s="1134"/>
      <c r="CO112" s="1134"/>
      <c r="CP112" s="1134"/>
      <c r="CQ112" s="1134"/>
      <c r="CR112" s="1284">
        <f>Data_Income!D1037</f>
        <v>0</v>
      </c>
      <c r="CS112" s="1284"/>
      <c r="CT112" s="1284"/>
      <c r="CU112" s="1284"/>
      <c r="CV112" s="1284"/>
      <c r="CW112" s="1284"/>
      <c r="CX112" s="1284"/>
      <c r="CY112" s="1284"/>
      <c r="CZ112" s="1284"/>
      <c r="DA112" s="1284"/>
      <c r="DB112" s="1284"/>
      <c r="DC112" s="1284"/>
      <c r="DD112" s="1284"/>
      <c r="DE112" s="330"/>
      <c r="DF112" s="23"/>
      <c r="DG112" s="23"/>
      <c r="DH112" s="23"/>
      <c r="DI112" s="23"/>
      <c r="DJ112" s="23"/>
      <c r="DK112" s="23"/>
    </row>
    <row r="113" spans="1:115" ht="24" customHeight="1" x14ac:dyDescent="0.2">
      <c r="A113" s="23"/>
      <c r="B113" s="329"/>
      <c r="C113" s="1257" t="s">
        <v>780</v>
      </c>
      <c r="D113" s="1257"/>
      <c r="E113" s="1257"/>
      <c r="F113" s="1257"/>
      <c r="G113" s="1257"/>
      <c r="H113" s="1257"/>
      <c r="I113" s="1257"/>
      <c r="J113" s="1257"/>
      <c r="K113" s="1257"/>
      <c r="L113" s="1257"/>
      <c r="M113" s="1257"/>
      <c r="N113" s="1257"/>
      <c r="O113" s="1257"/>
      <c r="P113" s="1257"/>
      <c r="Q113" s="1257"/>
      <c r="R113" s="1257"/>
      <c r="S113" s="1257"/>
      <c r="T113" s="1257"/>
      <c r="U113" s="1257"/>
      <c r="V113" s="1257"/>
      <c r="W113" s="1257"/>
      <c r="X113" s="1257"/>
      <c r="Y113" s="1257"/>
      <c r="Z113" s="1257"/>
      <c r="AA113" s="1257"/>
      <c r="AB113" s="1257"/>
      <c r="AC113" s="1257"/>
      <c r="AD113" s="1257"/>
      <c r="AE113" s="1257"/>
      <c r="AF113" s="1257"/>
      <c r="AG113" s="1257"/>
      <c r="AH113" s="1257"/>
      <c r="AI113" s="1257"/>
      <c r="AJ113" s="1257"/>
      <c r="AK113" s="1257"/>
      <c r="AL113" s="1257"/>
      <c r="AM113" s="1257"/>
      <c r="AN113" s="1257"/>
      <c r="AO113" s="1257"/>
      <c r="AP113" s="1257"/>
      <c r="AQ113" s="1257"/>
      <c r="AR113" s="1257"/>
      <c r="AS113" s="1257"/>
      <c r="AT113" s="1257"/>
      <c r="AU113" s="1257"/>
      <c r="AV113" s="1257"/>
      <c r="AW113" s="1257"/>
      <c r="AX113" s="1257"/>
      <c r="AY113" s="1257"/>
      <c r="AZ113" s="1257"/>
      <c r="BA113" s="1257"/>
      <c r="BB113" s="1257"/>
      <c r="BC113" s="1257"/>
      <c r="BD113" s="1257"/>
      <c r="BE113" s="1257"/>
      <c r="BF113" s="1257"/>
      <c r="BG113" s="1257"/>
      <c r="BH113" s="1257"/>
      <c r="BI113" s="1257"/>
      <c r="BJ113" s="1257"/>
      <c r="BK113" s="1257"/>
      <c r="BL113" s="1257"/>
      <c r="BM113" s="1257"/>
      <c r="BN113" s="1257"/>
      <c r="BO113" s="1257"/>
      <c r="BP113" s="1257"/>
      <c r="BQ113" s="1279"/>
      <c r="BR113" s="1279"/>
      <c r="BS113" s="1279"/>
      <c r="BT113" s="1279"/>
      <c r="BU113" s="1279"/>
      <c r="BV113" s="1279"/>
      <c r="BW113" s="1279"/>
      <c r="BX113" s="1279"/>
      <c r="BY113" s="1279"/>
      <c r="BZ113" s="1279"/>
      <c r="CA113" s="1279"/>
      <c r="CB113" s="1279"/>
      <c r="CC113" s="1279"/>
      <c r="CD113" s="1279"/>
      <c r="CE113" s="1279"/>
      <c r="CF113" s="1279"/>
      <c r="CG113" s="1279"/>
      <c r="CH113" s="1279"/>
      <c r="CI113" s="1279"/>
      <c r="CJ113" s="1279"/>
      <c r="CK113" s="1279"/>
      <c r="CL113" s="1279"/>
      <c r="CM113" s="1279"/>
      <c r="CN113" s="1279"/>
      <c r="CO113" s="1279"/>
      <c r="CP113" s="1279"/>
      <c r="CQ113" s="1279"/>
      <c r="CR113" s="1279"/>
      <c r="CS113" s="1279"/>
      <c r="CT113" s="1279"/>
      <c r="CU113" s="1279"/>
      <c r="CV113" s="1279"/>
      <c r="CW113" s="1279"/>
      <c r="CX113" s="1279"/>
      <c r="CY113" s="1279"/>
      <c r="CZ113" s="1279"/>
      <c r="DA113" s="1279"/>
      <c r="DB113" s="1279"/>
      <c r="DC113" s="1279"/>
      <c r="DD113" s="1279"/>
      <c r="DE113" s="1296"/>
      <c r="DF113" s="23"/>
      <c r="DG113" s="23"/>
      <c r="DH113" s="23"/>
      <c r="DI113" s="23"/>
      <c r="DJ113" s="23"/>
      <c r="DK113" s="23"/>
    </row>
    <row r="114" spans="1:115" ht="14.1" customHeight="1" x14ac:dyDescent="0.2">
      <c r="A114" s="23"/>
      <c r="B114" s="329"/>
      <c r="C114" s="1279" t="s">
        <v>781</v>
      </c>
      <c r="D114" s="1279"/>
      <c r="E114" s="1280"/>
      <c r="F114" s="1280"/>
      <c r="G114" s="1280"/>
      <c r="H114" s="1246" t="s">
        <v>633</v>
      </c>
      <c r="I114" s="1246"/>
      <c r="J114" s="1246"/>
      <c r="K114" s="1246"/>
      <c r="L114" s="1246"/>
      <c r="M114" s="1246"/>
      <c r="N114" s="1246"/>
      <c r="O114" s="1246"/>
      <c r="P114" s="1246"/>
      <c r="Q114" s="1246"/>
      <c r="R114" s="1246"/>
      <c r="S114" s="1246"/>
      <c r="T114" s="1246"/>
      <c r="U114" s="1246"/>
      <c r="V114" s="1246"/>
      <c r="W114" s="1246"/>
      <c r="X114" s="1246"/>
      <c r="Y114" s="1246"/>
      <c r="Z114" s="1246"/>
      <c r="AA114" s="1246"/>
      <c r="AB114" s="1246"/>
      <c r="AC114" s="1246"/>
      <c r="AD114" s="1246"/>
      <c r="AE114" s="1246"/>
      <c r="AF114" s="1246"/>
      <c r="AG114" s="1246"/>
      <c r="AH114" s="1246"/>
      <c r="AI114" s="1246"/>
      <c r="AJ114" s="1246"/>
      <c r="AK114" s="1246"/>
      <c r="AL114" s="1246"/>
      <c r="AM114" s="1246"/>
      <c r="AN114" s="1246"/>
      <c r="AO114" s="1246"/>
      <c r="AP114" s="1246"/>
      <c r="AQ114" s="1246"/>
      <c r="AR114" s="1246"/>
      <c r="AS114" s="1246"/>
      <c r="AT114" s="1246"/>
      <c r="AU114" s="1246"/>
      <c r="AV114" s="1246"/>
      <c r="AW114" s="1246"/>
      <c r="AX114" s="1246"/>
      <c r="AY114" s="1246"/>
      <c r="AZ114" s="1246"/>
      <c r="BA114" s="1246"/>
      <c r="BB114" s="1246"/>
      <c r="BC114" s="1246"/>
      <c r="BD114" s="1246"/>
      <c r="BE114" s="1246"/>
      <c r="BF114" s="1246"/>
      <c r="BG114" s="1246"/>
      <c r="BH114" s="1246"/>
      <c r="BI114" s="1246"/>
      <c r="BJ114" s="1246"/>
      <c r="BK114" s="1246"/>
      <c r="BL114" s="1246"/>
      <c r="BM114" s="1246"/>
      <c r="BN114" s="1246"/>
      <c r="BO114" s="1246"/>
      <c r="BP114" s="1246"/>
      <c r="BQ114" s="1247" t="s">
        <v>69</v>
      </c>
      <c r="BR114" s="1247"/>
      <c r="BS114" s="1247"/>
      <c r="BT114" s="1247"/>
      <c r="BU114" s="1247"/>
      <c r="BV114" s="1247"/>
      <c r="BW114" s="1282" t="s">
        <v>843</v>
      </c>
      <c r="BX114" s="1282"/>
      <c r="BY114" s="1282"/>
      <c r="BZ114" s="1282"/>
      <c r="CA114" s="1282"/>
      <c r="CB114" s="1282"/>
      <c r="CC114" s="1282"/>
      <c r="CD114" s="1282"/>
      <c r="CE114" s="1282"/>
      <c r="CF114" s="1282"/>
      <c r="CG114" s="1282"/>
      <c r="CH114" s="1282"/>
      <c r="CI114" s="1130"/>
      <c r="CJ114" s="1130"/>
      <c r="CK114" s="1130"/>
      <c r="CL114" s="1130"/>
      <c r="CM114" s="1247" t="s">
        <v>69</v>
      </c>
      <c r="CN114" s="1247"/>
      <c r="CO114" s="1247"/>
      <c r="CP114" s="1247"/>
      <c r="CQ114" s="1247"/>
      <c r="CR114" s="1247"/>
      <c r="CS114" s="1282" t="s">
        <v>843</v>
      </c>
      <c r="CT114" s="1282"/>
      <c r="CU114" s="1282"/>
      <c r="CV114" s="1282"/>
      <c r="CW114" s="1282"/>
      <c r="CX114" s="1282"/>
      <c r="CY114" s="1282"/>
      <c r="CZ114" s="1282"/>
      <c r="DA114" s="1282"/>
      <c r="DB114" s="1282"/>
      <c r="DC114" s="1282"/>
      <c r="DD114" s="1282"/>
      <c r="DE114" s="330"/>
      <c r="DF114" s="23"/>
      <c r="DG114" s="23"/>
      <c r="DH114" s="23"/>
      <c r="DI114" s="23"/>
      <c r="DJ114" s="23"/>
      <c r="DK114" s="23"/>
    </row>
    <row r="115" spans="1:115" ht="14.1" customHeight="1" x14ac:dyDescent="0.2">
      <c r="A115" s="23"/>
      <c r="B115" s="329"/>
      <c r="C115" s="1279" t="s">
        <v>715</v>
      </c>
      <c r="D115" s="1279"/>
      <c r="E115" s="1280"/>
      <c r="F115" s="1280"/>
      <c r="G115" s="1280"/>
      <c r="H115" s="1124" t="s">
        <v>783</v>
      </c>
      <c r="I115" s="1124"/>
      <c r="J115" s="1124"/>
      <c r="K115" s="1124"/>
      <c r="L115" s="1124"/>
      <c r="M115" s="1124"/>
      <c r="N115" s="1124"/>
      <c r="O115" s="1124"/>
      <c r="P115" s="1124"/>
      <c r="Q115" s="1124"/>
      <c r="R115" s="1124"/>
      <c r="S115" s="1124"/>
      <c r="T115" s="1124"/>
      <c r="U115" s="1124"/>
      <c r="V115" s="1124"/>
      <c r="W115" s="1124"/>
      <c r="X115" s="1124"/>
      <c r="Y115" s="1124"/>
      <c r="Z115" s="1124"/>
      <c r="AA115" s="1124"/>
      <c r="AB115" s="1124"/>
      <c r="AC115" s="1124"/>
      <c r="AD115" s="1124"/>
      <c r="AE115" s="1124"/>
      <c r="AF115" s="1124"/>
      <c r="AG115" s="1124"/>
      <c r="AH115" s="1124"/>
      <c r="AI115" s="1124"/>
      <c r="AJ115" s="1124"/>
      <c r="AK115" s="1124"/>
      <c r="AL115" s="1124"/>
      <c r="AM115" s="1124"/>
      <c r="AN115" s="1124"/>
      <c r="AO115" s="1124"/>
      <c r="AP115" s="1124"/>
      <c r="AQ115" s="1124"/>
      <c r="AR115" s="1124"/>
      <c r="AS115" s="1124"/>
      <c r="AT115" s="1124"/>
      <c r="AU115" s="1124"/>
      <c r="AV115" s="1124"/>
      <c r="AW115" s="1124"/>
      <c r="AX115" s="1124"/>
      <c r="AY115" s="1124"/>
      <c r="AZ115" s="1124"/>
      <c r="BA115" s="1124"/>
      <c r="BB115" s="1124"/>
      <c r="BC115" s="1124"/>
      <c r="BD115" s="1124"/>
      <c r="BE115" s="1124"/>
      <c r="BF115" s="1124"/>
      <c r="BG115" s="1124"/>
      <c r="BH115" s="1124"/>
      <c r="BI115" s="1124"/>
      <c r="BJ115" s="1124"/>
      <c r="BK115" s="1124"/>
      <c r="BL115" s="1124"/>
      <c r="BM115" s="1124"/>
      <c r="BN115" s="1124"/>
      <c r="BO115" s="1124"/>
      <c r="BP115" s="1124"/>
      <c r="BQ115" s="1245" t="s">
        <v>580</v>
      </c>
      <c r="BR115" s="1245"/>
      <c r="BS115" s="1245"/>
      <c r="BT115" s="1245"/>
      <c r="BU115" s="1245"/>
      <c r="BV115" s="1129">
        <v>0</v>
      </c>
      <c r="BW115" s="1129"/>
      <c r="BX115" s="1129"/>
      <c r="BY115" s="1129"/>
      <c r="BZ115" s="1129"/>
      <c r="CA115" s="1129"/>
      <c r="CB115" s="1129"/>
      <c r="CC115" s="1129"/>
      <c r="CD115" s="1129"/>
      <c r="CE115" s="1129"/>
      <c r="CF115" s="1129"/>
      <c r="CG115" s="1129"/>
      <c r="CH115" s="1129"/>
      <c r="CI115" s="1130"/>
      <c r="CJ115" s="1130"/>
      <c r="CK115" s="1130"/>
      <c r="CL115" s="1130"/>
      <c r="CM115" s="1245" t="s">
        <v>580</v>
      </c>
      <c r="CN115" s="1245"/>
      <c r="CO115" s="1245"/>
      <c r="CP115" s="1245"/>
      <c r="CQ115" s="1245"/>
      <c r="CR115" s="1129">
        <v>0</v>
      </c>
      <c r="CS115" s="1129"/>
      <c r="CT115" s="1129"/>
      <c r="CU115" s="1129"/>
      <c r="CV115" s="1129"/>
      <c r="CW115" s="1129"/>
      <c r="CX115" s="1129"/>
      <c r="CY115" s="1129"/>
      <c r="CZ115" s="1129"/>
      <c r="DA115" s="1129"/>
      <c r="DB115" s="1129"/>
      <c r="DC115" s="1129"/>
      <c r="DD115" s="1129"/>
      <c r="DE115" s="330"/>
      <c r="DF115" s="23"/>
      <c r="DG115" s="23"/>
      <c r="DH115" s="23"/>
      <c r="DI115" s="23"/>
      <c r="DJ115" s="23"/>
      <c r="DK115" s="23"/>
    </row>
    <row r="116" spans="1:115" ht="14.1" customHeight="1" x14ac:dyDescent="0.2">
      <c r="A116" s="23"/>
      <c r="B116" s="329"/>
      <c r="C116" s="1279" t="s">
        <v>716</v>
      </c>
      <c r="D116" s="1279"/>
      <c r="E116" s="1280"/>
      <c r="F116" s="1280"/>
      <c r="G116" s="1280"/>
      <c r="H116" s="1124" t="s">
        <v>758</v>
      </c>
      <c r="I116" s="1124"/>
      <c r="J116" s="1124"/>
      <c r="K116" s="1124"/>
      <c r="L116" s="1124"/>
      <c r="M116" s="1124"/>
      <c r="N116" s="1124"/>
      <c r="O116" s="1124"/>
      <c r="P116" s="1124"/>
      <c r="Q116" s="1124"/>
      <c r="R116" s="1124"/>
      <c r="S116" s="1124"/>
      <c r="T116" s="1124"/>
      <c r="U116" s="1124"/>
      <c r="V116" s="1124"/>
      <c r="W116" s="1124"/>
      <c r="X116" s="1124"/>
      <c r="Y116" s="1124"/>
      <c r="Z116" s="1124"/>
      <c r="AA116" s="1124"/>
      <c r="AB116" s="1124"/>
      <c r="AC116" s="1124"/>
      <c r="AD116" s="1124"/>
      <c r="AE116" s="1124"/>
      <c r="AF116" s="1124"/>
      <c r="AG116" s="1124"/>
      <c r="AH116" s="1124"/>
      <c r="AI116" s="1124"/>
      <c r="AJ116" s="1124"/>
      <c r="AK116" s="1124"/>
      <c r="AL116" s="1124"/>
      <c r="AM116" s="1124"/>
      <c r="AN116" s="1124"/>
      <c r="AO116" s="1124"/>
      <c r="AP116" s="1124"/>
      <c r="AQ116" s="1124"/>
      <c r="AR116" s="1124"/>
      <c r="AS116" s="1124"/>
      <c r="AT116" s="1124"/>
      <c r="AU116" s="1124"/>
      <c r="AV116" s="1124"/>
      <c r="AW116" s="1124"/>
      <c r="AX116" s="1124"/>
      <c r="AY116" s="1124"/>
      <c r="AZ116" s="1124"/>
      <c r="BA116" s="1124"/>
      <c r="BB116" s="1124"/>
      <c r="BC116" s="1124"/>
      <c r="BD116" s="1124"/>
      <c r="BE116" s="1124"/>
      <c r="BF116" s="1124"/>
      <c r="BG116" s="1124"/>
      <c r="BH116" s="1124"/>
      <c r="BI116" s="1124"/>
      <c r="BJ116" s="1124"/>
      <c r="BK116" s="1124"/>
      <c r="BL116" s="1124"/>
      <c r="BM116" s="1124"/>
      <c r="BN116" s="1124"/>
      <c r="BO116" s="1124"/>
      <c r="BP116" s="1124"/>
      <c r="BQ116" s="1134" t="s">
        <v>601</v>
      </c>
      <c r="BR116" s="1134"/>
      <c r="BS116" s="1134"/>
      <c r="BT116" s="1134"/>
      <c r="BU116" s="1134"/>
      <c r="BV116" s="1129">
        <v>0</v>
      </c>
      <c r="BW116" s="1129"/>
      <c r="BX116" s="1129"/>
      <c r="BY116" s="1129"/>
      <c r="BZ116" s="1129"/>
      <c r="CA116" s="1129"/>
      <c r="CB116" s="1129"/>
      <c r="CC116" s="1129"/>
      <c r="CD116" s="1129"/>
      <c r="CE116" s="1129"/>
      <c r="CF116" s="1129"/>
      <c r="CG116" s="1129"/>
      <c r="CH116" s="1129"/>
      <c r="CI116" s="1130"/>
      <c r="CJ116" s="1130"/>
      <c r="CK116" s="1130"/>
      <c r="CL116" s="1130"/>
      <c r="CM116" s="1134" t="s">
        <v>601</v>
      </c>
      <c r="CN116" s="1134"/>
      <c r="CO116" s="1134"/>
      <c r="CP116" s="1134"/>
      <c r="CQ116" s="1134"/>
      <c r="CR116" s="1129">
        <v>0</v>
      </c>
      <c r="CS116" s="1129"/>
      <c r="CT116" s="1129"/>
      <c r="CU116" s="1129"/>
      <c r="CV116" s="1129"/>
      <c r="CW116" s="1129"/>
      <c r="CX116" s="1129"/>
      <c r="CY116" s="1129"/>
      <c r="CZ116" s="1129"/>
      <c r="DA116" s="1129"/>
      <c r="DB116" s="1129"/>
      <c r="DC116" s="1129"/>
      <c r="DD116" s="1129"/>
      <c r="DE116" s="330"/>
      <c r="DF116" s="23"/>
      <c r="DG116" s="23"/>
      <c r="DH116" s="23"/>
      <c r="DI116" s="23"/>
      <c r="DJ116" s="23"/>
      <c r="DK116" s="23"/>
    </row>
    <row r="117" spans="1:115" ht="14.1" customHeight="1" x14ac:dyDescent="0.2">
      <c r="A117" s="23"/>
      <c r="B117" s="329"/>
      <c r="C117" s="1279" t="s">
        <v>717</v>
      </c>
      <c r="D117" s="1279"/>
      <c r="E117" s="1280"/>
      <c r="F117" s="1280"/>
      <c r="G117" s="1280"/>
      <c r="H117" s="1124" t="s">
        <v>784</v>
      </c>
      <c r="I117" s="1124"/>
      <c r="J117" s="1124"/>
      <c r="K117" s="1124"/>
      <c r="L117" s="1124"/>
      <c r="M117" s="1124"/>
      <c r="N117" s="1124"/>
      <c r="O117" s="1124"/>
      <c r="P117" s="1124"/>
      <c r="Q117" s="1124"/>
      <c r="R117" s="1124"/>
      <c r="S117" s="1124"/>
      <c r="T117" s="1124"/>
      <c r="U117" s="1124"/>
      <c r="V117" s="1124"/>
      <c r="W117" s="1124"/>
      <c r="X117" s="1124"/>
      <c r="Y117" s="1124"/>
      <c r="Z117" s="1124"/>
      <c r="AA117" s="1124"/>
      <c r="AB117" s="1124"/>
      <c r="AC117" s="1124"/>
      <c r="AD117" s="1124"/>
      <c r="AE117" s="1124"/>
      <c r="AF117" s="1124"/>
      <c r="AG117" s="1124"/>
      <c r="AH117" s="1124"/>
      <c r="AI117" s="1124"/>
      <c r="AJ117" s="1124"/>
      <c r="AK117" s="1124"/>
      <c r="AL117" s="1124"/>
      <c r="AM117" s="1124"/>
      <c r="AN117" s="1124"/>
      <c r="AO117" s="1124"/>
      <c r="AP117" s="1124"/>
      <c r="AQ117" s="1124"/>
      <c r="AR117" s="1124"/>
      <c r="AS117" s="1124"/>
      <c r="AT117" s="1124"/>
      <c r="AU117" s="1124"/>
      <c r="AV117" s="1124"/>
      <c r="AW117" s="1124"/>
      <c r="AX117" s="1124"/>
      <c r="AY117" s="1124"/>
      <c r="AZ117" s="1124"/>
      <c r="BA117" s="1124"/>
      <c r="BB117" s="1124"/>
      <c r="BC117" s="1124"/>
      <c r="BD117" s="1124"/>
      <c r="BE117" s="1124"/>
      <c r="BF117" s="1124"/>
      <c r="BG117" s="1124"/>
      <c r="BH117" s="1124"/>
      <c r="BI117" s="1124"/>
      <c r="BJ117" s="1124"/>
      <c r="BK117" s="1124"/>
      <c r="BL117" s="1124"/>
      <c r="BM117" s="1124"/>
      <c r="BN117" s="1124"/>
      <c r="BO117" s="1124"/>
      <c r="BP117" s="1124"/>
      <c r="BQ117" s="1134" t="s">
        <v>601</v>
      </c>
      <c r="BR117" s="1134"/>
      <c r="BS117" s="1134"/>
      <c r="BT117" s="1134"/>
      <c r="BU117" s="1134"/>
      <c r="BV117" s="1129">
        <v>0</v>
      </c>
      <c r="BW117" s="1129"/>
      <c r="BX117" s="1129"/>
      <c r="BY117" s="1129"/>
      <c r="BZ117" s="1129"/>
      <c r="CA117" s="1129"/>
      <c r="CB117" s="1129"/>
      <c r="CC117" s="1129"/>
      <c r="CD117" s="1129"/>
      <c r="CE117" s="1129"/>
      <c r="CF117" s="1129"/>
      <c r="CG117" s="1129"/>
      <c r="CH117" s="1129"/>
      <c r="CI117" s="1130"/>
      <c r="CJ117" s="1130"/>
      <c r="CK117" s="1130"/>
      <c r="CL117" s="1130"/>
      <c r="CM117" s="1134" t="s">
        <v>601</v>
      </c>
      <c r="CN117" s="1134"/>
      <c r="CO117" s="1134"/>
      <c r="CP117" s="1134"/>
      <c r="CQ117" s="1134"/>
      <c r="CR117" s="1129">
        <v>0</v>
      </c>
      <c r="CS117" s="1129"/>
      <c r="CT117" s="1129"/>
      <c r="CU117" s="1129"/>
      <c r="CV117" s="1129"/>
      <c r="CW117" s="1129"/>
      <c r="CX117" s="1129"/>
      <c r="CY117" s="1129"/>
      <c r="CZ117" s="1129"/>
      <c r="DA117" s="1129"/>
      <c r="DB117" s="1129"/>
      <c r="DC117" s="1129"/>
      <c r="DD117" s="1129"/>
      <c r="DE117" s="330"/>
      <c r="DF117" s="23"/>
      <c r="DG117" s="23"/>
      <c r="DH117" s="23"/>
      <c r="DI117" s="23"/>
      <c r="DJ117" s="23"/>
      <c r="DK117" s="23"/>
    </row>
    <row r="118" spans="1:115" ht="14.1" customHeight="1" x14ac:dyDescent="0.2">
      <c r="A118" s="23"/>
      <c r="B118" s="329"/>
      <c r="C118" s="1279" t="s">
        <v>718</v>
      </c>
      <c r="D118" s="1279"/>
      <c r="E118" s="1280"/>
      <c r="F118" s="1280"/>
      <c r="G118" s="1280"/>
      <c r="H118" s="1124" t="s">
        <v>785</v>
      </c>
      <c r="I118" s="1124"/>
      <c r="J118" s="1124"/>
      <c r="K118" s="1124"/>
      <c r="L118" s="1124"/>
      <c r="M118" s="1124"/>
      <c r="N118" s="1124"/>
      <c r="O118" s="1124"/>
      <c r="P118" s="1124"/>
      <c r="Q118" s="1124"/>
      <c r="R118" s="1124"/>
      <c r="S118" s="1124"/>
      <c r="T118" s="1124"/>
      <c r="U118" s="1124"/>
      <c r="V118" s="1124"/>
      <c r="W118" s="1124"/>
      <c r="X118" s="1124"/>
      <c r="Y118" s="1124"/>
      <c r="Z118" s="1124"/>
      <c r="AA118" s="1124"/>
      <c r="AB118" s="1124"/>
      <c r="AC118" s="1124"/>
      <c r="AD118" s="1124"/>
      <c r="AE118" s="1124"/>
      <c r="AF118" s="1124"/>
      <c r="AG118" s="1124"/>
      <c r="AH118" s="1124"/>
      <c r="AI118" s="1124"/>
      <c r="AJ118" s="1124"/>
      <c r="AK118" s="1124"/>
      <c r="AL118" s="1124"/>
      <c r="AM118" s="1124"/>
      <c r="AN118" s="1124"/>
      <c r="AO118" s="1124"/>
      <c r="AP118" s="1124"/>
      <c r="AQ118" s="1124"/>
      <c r="AR118" s="1124"/>
      <c r="AS118" s="1124"/>
      <c r="AT118" s="1124"/>
      <c r="AU118" s="1124"/>
      <c r="AV118" s="1124"/>
      <c r="AW118" s="1124"/>
      <c r="AX118" s="1124"/>
      <c r="AY118" s="1124"/>
      <c r="AZ118" s="1124"/>
      <c r="BA118" s="1124"/>
      <c r="BB118" s="1124"/>
      <c r="BC118" s="1124"/>
      <c r="BD118" s="1124"/>
      <c r="BE118" s="1124"/>
      <c r="BF118" s="1124"/>
      <c r="BG118" s="1124"/>
      <c r="BH118" s="1124"/>
      <c r="BI118" s="1124"/>
      <c r="BJ118" s="1124"/>
      <c r="BK118" s="1124"/>
      <c r="BL118" s="1124"/>
      <c r="BM118" s="1124"/>
      <c r="BN118" s="1124"/>
      <c r="BO118" s="1124"/>
      <c r="BP118" s="1124"/>
      <c r="BQ118" s="1134" t="s">
        <v>601</v>
      </c>
      <c r="BR118" s="1134"/>
      <c r="BS118" s="1134"/>
      <c r="BT118" s="1134"/>
      <c r="BU118" s="1134"/>
      <c r="BV118" s="1129">
        <v>0</v>
      </c>
      <c r="BW118" s="1129"/>
      <c r="BX118" s="1129"/>
      <c r="BY118" s="1129"/>
      <c r="BZ118" s="1129"/>
      <c r="CA118" s="1129"/>
      <c r="CB118" s="1129"/>
      <c r="CC118" s="1129"/>
      <c r="CD118" s="1129"/>
      <c r="CE118" s="1129"/>
      <c r="CF118" s="1129"/>
      <c r="CG118" s="1129"/>
      <c r="CH118" s="1129"/>
      <c r="CI118" s="1130"/>
      <c r="CJ118" s="1130"/>
      <c r="CK118" s="1130"/>
      <c r="CL118" s="1130"/>
      <c r="CM118" s="1134" t="s">
        <v>601</v>
      </c>
      <c r="CN118" s="1134"/>
      <c r="CO118" s="1134"/>
      <c r="CP118" s="1134"/>
      <c r="CQ118" s="1134"/>
      <c r="CR118" s="1129">
        <v>0</v>
      </c>
      <c r="CS118" s="1129"/>
      <c r="CT118" s="1129"/>
      <c r="CU118" s="1129"/>
      <c r="CV118" s="1129"/>
      <c r="CW118" s="1129"/>
      <c r="CX118" s="1129"/>
      <c r="CY118" s="1129"/>
      <c r="CZ118" s="1129"/>
      <c r="DA118" s="1129"/>
      <c r="DB118" s="1129"/>
      <c r="DC118" s="1129"/>
      <c r="DD118" s="1129"/>
      <c r="DE118" s="330"/>
      <c r="DF118" s="23"/>
      <c r="DG118" s="23"/>
      <c r="DH118" s="23"/>
      <c r="DI118" s="23"/>
      <c r="DJ118" s="23"/>
      <c r="DK118" s="23"/>
    </row>
    <row r="119" spans="1:115" ht="14.1" customHeight="1" x14ac:dyDescent="0.2">
      <c r="A119" s="23"/>
      <c r="B119" s="329"/>
      <c r="C119" s="1279" t="s">
        <v>719</v>
      </c>
      <c r="D119" s="1279"/>
      <c r="E119" s="1280"/>
      <c r="F119" s="1280"/>
      <c r="G119" s="1280"/>
      <c r="H119" s="1124" t="s">
        <v>352</v>
      </c>
      <c r="I119" s="1124"/>
      <c r="J119" s="1124"/>
      <c r="K119" s="1124"/>
      <c r="L119" s="1124"/>
      <c r="M119" s="1124"/>
      <c r="N119" s="1124"/>
      <c r="O119" s="1124"/>
      <c r="P119" s="1124"/>
      <c r="Q119" s="1124"/>
      <c r="R119" s="1124"/>
      <c r="S119" s="1124"/>
      <c r="T119" s="1124"/>
      <c r="U119" s="1124"/>
      <c r="V119" s="1124"/>
      <c r="W119" s="1124"/>
      <c r="X119" s="1124"/>
      <c r="Y119" s="1124"/>
      <c r="Z119" s="1124"/>
      <c r="AA119" s="1124"/>
      <c r="AB119" s="1124"/>
      <c r="AC119" s="1124"/>
      <c r="AD119" s="1124"/>
      <c r="AE119" s="1124"/>
      <c r="AF119" s="1124"/>
      <c r="AG119" s="1124"/>
      <c r="AH119" s="1124"/>
      <c r="AI119" s="1124"/>
      <c r="AJ119" s="1124"/>
      <c r="AK119" s="1124"/>
      <c r="AL119" s="1124"/>
      <c r="AM119" s="1124"/>
      <c r="AN119" s="1124"/>
      <c r="AO119" s="1124"/>
      <c r="AP119" s="1124"/>
      <c r="AQ119" s="1124"/>
      <c r="AR119" s="1124"/>
      <c r="AS119" s="1124"/>
      <c r="AT119" s="1124"/>
      <c r="AU119" s="1124"/>
      <c r="AV119" s="1124"/>
      <c r="AW119" s="1124"/>
      <c r="AX119" s="1124"/>
      <c r="AY119" s="1124"/>
      <c r="AZ119" s="1124"/>
      <c r="BA119" s="1124"/>
      <c r="BB119" s="1124"/>
      <c r="BC119" s="1124"/>
      <c r="BD119" s="1124"/>
      <c r="BE119" s="1124"/>
      <c r="BF119" s="1124"/>
      <c r="BG119" s="1124"/>
      <c r="BH119" s="1124"/>
      <c r="BI119" s="1124"/>
      <c r="BJ119" s="1124"/>
      <c r="BK119" s="1124"/>
      <c r="BL119" s="1124"/>
      <c r="BM119" s="1124"/>
      <c r="BN119" s="1124"/>
      <c r="BO119" s="1124"/>
      <c r="BP119" s="1124"/>
      <c r="DE119" s="330"/>
      <c r="DF119" s="23"/>
      <c r="DG119" s="23"/>
      <c r="DH119" s="23"/>
      <c r="DI119" s="23"/>
      <c r="DJ119" s="23"/>
      <c r="DK119" s="23"/>
    </row>
    <row r="120" spans="1:115" ht="14.1" customHeight="1" x14ac:dyDescent="0.2">
      <c r="A120" s="23"/>
      <c r="B120" s="329"/>
      <c r="C120" s="1279"/>
      <c r="D120" s="1279"/>
      <c r="E120" s="1280"/>
      <c r="F120" s="1280"/>
      <c r="G120" s="1280"/>
      <c r="H120" s="1124" t="s">
        <v>786</v>
      </c>
      <c r="I120" s="1124"/>
      <c r="J120" s="1124"/>
      <c r="K120" s="1124"/>
      <c r="L120" s="1124"/>
      <c r="M120" s="1124"/>
      <c r="N120" s="1124"/>
      <c r="O120" s="1124"/>
      <c r="P120" s="1124"/>
      <c r="Q120" s="1124"/>
      <c r="R120" s="1124"/>
      <c r="S120" s="1124"/>
      <c r="T120" s="1124"/>
      <c r="U120" s="1124"/>
      <c r="V120" s="1124"/>
      <c r="W120" s="1124"/>
      <c r="X120" s="1124"/>
      <c r="Y120" s="1124"/>
      <c r="Z120" s="1124"/>
      <c r="AA120" s="1124"/>
      <c r="AB120" s="1124"/>
      <c r="AC120" s="1124"/>
      <c r="AD120" s="1124"/>
      <c r="AE120" s="1124"/>
      <c r="AF120" s="1124"/>
      <c r="AG120" s="1124"/>
      <c r="AH120" s="1124"/>
      <c r="AI120" s="1124"/>
      <c r="AJ120" s="1124"/>
      <c r="AK120" s="1124"/>
      <c r="AL120" s="1124"/>
      <c r="AM120" s="1124"/>
      <c r="AN120" s="1124"/>
      <c r="AO120" s="1124"/>
      <c r="AP120" s="1124"/>
      <c r="AQ120" s="1124"/>
      <c r="AR120" s="1124"/>
      <c r="AS120" s="1124"/>
      <c r="AT120" s="1124"/>
      <c r="AU120" s="1124"/>
      <c r="AV120" s="1124"/>
      <c r="AW120" s="1124"/>
      <c r="AX120" s="1124"/>
      <c r="AY120" s="1124"/>
      <c r="AZ120" s="1124"/>
      <c r="BA120" s="1124"/>
      <c r="BB120" s="1124"/>
      <c r="BC120" s="1124"/>
      <c r="BD120" s="1124"/>
      <c r="BE120" s="1124"/>
      <c r="BF120" s="1124"/>
      <c r="BG120" s="1124"/>
      <c r="BH120" s="1124"/>
      <c r="BI120" s="1124"/>
      <c r="BJ120" s="1124"/>
      <c r="BK120" s="1124"/>
      <c r="BL120" s="1124"/>
      <c r="BM120" s="1124"/>
      <c r="BN120" s="1124"/>
      <c r="BO120" s="1124"/>
      <c r="BP120" s="1124"/>
      <c r="BQ120" s="1128" t="s">
        <v>602</v>
      </c>
      <c r="BR120" s="1128"/>
      <c r="BS120" s="1128"/>
      <c r="BT120" s="1128"/>
      <c r="BU120" s="1128"/>
      <c r="BV120" s="1129">
        <v>0</v>
      </c>
      <c r="BW120" s="1129"/>
      <c r="BX120" s="1129"/>
      <c r="BY120" s="1129"/>
      <c r="BZ120" s="1129"/>
      <c r="CA120" s="1129"/>
      <c r="CB120" s="1129"/>
      <c r="CC120" s="1129"/>
      <c r="CD120" s="1129"/>
      <c r="CE120" s="1129"/>
      <c r="CF120" s="1129"/>
      <c r="CG120" s="1129"/>
      <c r="CH120" s="1129"/>
      <c r="CI120" s="1130"/>
      <c r="CJ120" s="1130"/>
      <c r="CK120" s="1130"/>
      <c r="CL120" s="1130"/>
      <c r="CM120" s="1128" t="s">
        <v>602</v>
      </c>
      <c r="CN120" s="1128"/>
      <c r="CO120" s="1128"/>
      <c r="CP120" s="1128"/>
      <c r="CQ120" s="1128"/>
      <c r="CR120" s="1129">
        <v>0</v>
      </c>
      <c r="CS120" s="1129"/>
      <c r="CT120" s="1129"/>
      <c r="CU120" s="1129"/>
      <c r="CV120" s="1129"/>
      <c r="CW120" s="1129"/>
      <c r="CX120" s="1129"/>
      <c r="CY120" s="1129"/>
      <c r="CZ120" s="1129"/>
      <c r="DA120" s="1129"/>
      <c r="DB120" s="1129"/>
      <c r="DC120" s="1129"/>
      <c r="DD120" s="1129"/>
      <c r="DE120" s="330"/>
      <c r="DF120" s="23"/>
      <c r="DG120" s="23"/>
      <c r="DH120" s="23"/>
      <c r="DI120" s="23"/>
      <c r="DJ120" s="23"/>
      <c r="DK120" s="23"/>
    </row>
    <row r="121" spans="1:115" ht="14.1" customHeight="1" x14ac:dyDescent="0.2">
      <c r="A121" s="23"/>
      <c r="B121" s="329"/>
      <c r="C121" s="1279" t="s">
        <v>720</v>
      </c>
      <c r="D121" s="1279"/>
      <c r="E121" s="1280"/>
      <c r="F121" s="1280"/>
      <c r="G121" s="1280"/>
      <c r="H121" s="1124" t="s">
        <v>787</v>
      </c>
      <c r="I121" s="1124"/>
      <c r="J121" s="1124"/>
      <c r="K121" s="1124"/>
      <c r="L121" s="1124"/>
      <c r="M121" s="1124"/>
      <c r="N121" s="1124"/>
      <c r="O121" s="1124"/>
      <c r="P121" s="1124"/>
      <c r="Q121" s="1124"/>
      <c r="R121" s="1124"/>
      <c r="S121" s="1124"/>
      <c r="T121" s="1124"/>
      <c r="U121" s="1124"/>
      <c r="V121" s="1124"/>
      <c r="W121" s="1124"/>
      <c r="X121" s="1124"/>
      <c r="Y121" s="1124"/>
      <c r="Z121" s="1124"/>
      <c r="AA121" s="1124"/>
      <c r="AB121" s="1124"/>
      <c r="AC121" s="1124"/>
      <c r="AD121" s="1124"/>
      <c r="AE121" s="1124"/>
      <c r="AF121" s="1124"/>
      <c r="AG121" s="1124"/>
      <c r="AH121" s="1124"/>
      <c r="AI121" s="1124"/>
      <c r="AJ121" s="1124"/>
      <c r="AK121" s="1124"/>
      <c r="AL121" s="1124"/>
      <c r="AM121" s="1124"/>
      <c r="AN121" s="1124"/>
      <c r="AO121" s="1124"/>
      <c r="AP121" s="1124"/>
      <c r="AQ121" s="1124"/>
      <c r="AR121" s="1124"/>
      <c r="AS121" s="1124"/>
      <c r="AT121" s="1124"/>
      <c r="AU121" s="1124"/>
      <c r="AV121" s="1124"/>
      <c r="AW121" s="1124"/>
      <c r="AX121" s="1124"/>
      <c r="AY121" s="1124"/>
      <c r="AZ121" s="1124"/>
      <c r="BA121" s="1124"/>
      <c r="BB121" s="1124"/>
      <c r="BC121" s="1124"/>
      <c r="BD121" s="1124"/>
      <c r="BE121" s="1124"/>
      <c r="BF121" s="1124"/>
      <c r="BG121" s="1124"/>
      <c r="BH121" s="1124"/>
      <c r="BI121" s="1124"/>
      <c r="BJ121" s="1124"/>
      <c r="BK121" s="1124"/>
      <c r="BL121" s="1124"/>
      <c r="BM121" s="1124"/>
      <c r="BN121" s="1124"/>
      <c r="BO121" s="1124"/>
      <c r="BP121" s="1124"/>
      <c r="BQ121" s="1128" t="s">
        <v>602</v>
      </c>
      <c r="BR121" s="1128"/>
      <c r="BS121" s="1128"/>
      <c r="BT121" s="1128"/>
      <c r="BU121" s="1128"/>
      <c r="BV121" s="1129">
        <v>0</v>
      </c>
      <c r="BW121" s="1129"/>
      <c r="BX121" s="1129"/>
      <c r="BY121" s="1129"/>
      <c r="BZ121" s="1129"/>
      <c r="CA121" s="1129"/>
      <c r="CB121" s="1129"/>
      <c r="CC121" s="1129"/>
      <c r="CD121" s="1129"/>
      <c r="CE121" s="1129"/>
      <c r="CF121" s="1129"/>
      <c r="CG121" s="1129"/>
      <c r="CH121" s="1129"/>
      <c r="CI121" s="1130"/>
      <c r="CJ121" s="1130"/>
      <c r="CK121" s="1130"/>
      <c r="CL121" s="1130"/>
      <c r="CM121" s="1128" t="s">
        <v>602</v>
      </c>
      <c r="CN121" s="1128"/>
      <c r="CO121" s="1128"/>
      <c r="CP121" s="1128"/>
      <c r="CQ121" s="1128"/>
      <c r="CR121" s="1129">
        <v>0</v>
      </c>
      <c r="CS121" s="1129"/>
      <c r="CT121" s="1129"/>
      <c r="CU121" s="1129"/>
      <c r="CV121" s="1129"/>
      <c r="CW121" s="1129"/>
      <c r="CX121" s="1129"/>
      <c r="CY121" s="1129"/>
      <c r="CZ121" s="1129"/>
      <c r="DA121" s="1129"/>
      <c r="DB121" s="1129"/>
      <c r="DC121" s="1129"/>
      <c r="DD121" s="1129"/>
      <c r="DE121" s="330"/>
      <c r="DF121" s="23"/>
      <c r="DG121" s="23"/>
      <c r="DH121" s="23"/>
      <c r="DI121" s="23"/>
      <c r="DJ121" s="23"/>
      <c r="DK121" s="23"/>
    </row>
    <row r="122" spans="1:115" ht="14.1" customHeight="1" x14ac:dyDescent="0.2">
      <c r="A122" s="23"/>
      <c r="B122" s="329"/>
      <c r="C122" s="1279" t="s">
        <v>731</v>
      </c>
      <c r="D122" s="1279"/>
      <c r="E122" s="1280"/>
      <c r="F122" s="1280"/>
      <c r="G122" s="1280"/>
      <c r="H122" s="1124" t="s">
        <v>626</v>
      </c>
      <c r="I122" s="1124"/>
      <c r="J122" s="1124"/>
      <c r="K122" s="1124"/>
      <c r="L122" s="1124"/>
      <c r="M122" s="1124"/>
      <c r="N122" s="1124"/>
      <c r="O122" s="1124"/>
      <c r="P122" s="1124"/>
      <c r="Q122" s="1124"/>
      <c r="R122" s="1124"/>
      <c r="S122" s="1124"/>
      <c r="T122" s="1124"/>
      <c r="U122" s="1124"/>
      <c r="V122" s="1124"/>
      <c r="W122" s="1124"/>
      <c r="X122" s="1124"/>
      <c r="Y122" s="1124"/>
      <c r="Z122" s="1124"/>
      <c r="AA122" s="1124"/>
      <c r="AB122" s="1124"/>
      <c r="AC122" s="1124"/>
      <c r="AD122" s="1124"/>
      <c r="AE122" s="1124"/>
      <c r="AF122" s="1124"/>
      <c r="AG122" s="1124"/>
      <c r="AH122" s="1124"/>
      <c r="AI122" s="1124"/>
      <c r="AJ122" s="1124"/>
      <c r="AK122" s="1124"/>
      <c r="AL122" s="1124"/>
      <c r="AM122" s="1124"/>
      <c r="AN122" s="1124"/>
      <c r="AO122" s="1124"/>
      <c r="AP122" s="1124"/>
      <c r="AQ122" s="1124"/>
      <c r="AR122" s="1124"/>
      <c r="AS122" s="1124"/>
      <c r="AT122" s="1124"/>
      <c r="AU122" s="1124"/>
      <c r="AV122" s="1124"/>
      <c r="AW122" s="1124"/>
      <c r="AX122" s="1124"/>
      <c r="AY122" s="1124"/>
      <c r="AZ122" s="1124"/>
      <c r="BA122" s="1124"/>
      <c r="BB122" s="1124"/>
      <c r="BC122" s="1124"/>
      <c r="BD122" s="1124"/>
      <c r="BE122" s="1124"/>
      <c r="BF122" s="1124"/>
      <c r="BG122" s="1124"/>
      <c r="BH122" s="1124"/>
      <c r="BI122" s="1124"/>
      <c r="BJ122" s="1124"/>
      <c r="BK122" s="1124"/>
      <c r="BL122" s="1124"/>
      <c r="BM122" s="1124"/>
      <c r="BN122" s="1124"/>
      <c r="BO122" s="1124"/>
      <c r="BP122" s="1124"/>
      <c r="BQ122" s="356"/>
      <c r="BR122" s="356"/>
      <c r="BS122" s="356"/>
      <c r="BT122" s="356"/>
      <c r="BU122" s="356"/>
      <c r="BV122" s="1240">
        <f>Data_Income!C1040</f>
        <v>0</v>
      </c>
      <c r="BW122" s="1240"/>
      <c r="BX122" s="1240"/>
      <c r="BY122" s="1240"/>
      <c r="BZ122" s="1240"/>
      <c r="CA122" s="1240"/>
      <c r="CB122" s="1240"/>
      <c r="CC122" s="1240"/>
      <c r="CD122" s="1240"/>
      <c r="CE122" s="1240"/>
      <c r="CF122" s="1240"/>
      <c r="CG122" s="1240"/>
      <c r="CH122" s="1240"/>
      <c r="CI122" s="355"/>
      <c r="CJ122" s="355"/>
      <c r="CK122" s="355"/>
      <c r="CL122" s="355"/>
      <c r="CM122" s="356"/>
      <c r="CN122" s="356"/>
      <c r="CO122" s="356"/>
      <c r="CP122" s="356"/>
      <c r="CQ122" s="356"/>
      <c r="CR122" s="1240">
        <f>Data_Income!D1040</f>
        <v>0</v>
      </c>
      <c r="CS122" s="1240"/>
      <c r="CT122" s="1240"/>
      <c r="CU122" s="1240"/>
      <c r="CV122" s="1240"/>
      <c r="CW122" s="1240"/>
      <c r="CX122" s="1240"/>
      <c r="CY122" s="1240"/>
      <c r="CZ122" s="1240"/>
      <c r="DA122" s="1240"/>
      <c r="DB122" s="1240"/>
      <c r="DC122" s="1240"/>
      <c r="DD122" s="1240"/>
      <c r="DE122" s="330"/>
      <c r="DF122" s="23"/>
      <c r="DG122" s="23"/>
      <c r="DH122" s="23"/>
      <c r="DI122" s="23"/>
      <c r="DJ122" s="23"/>
      <c r="DK122" s="23"/>
    </row>
    <row r="123" spans="1:115" ht="14.1" customHeight="1" x14ac:dyDescent="0.2">
      <c r="A123" s="23"/>
      <c r="B123" s="329"/>
      <c r="C123" s="1279" t="s">
        <v>738</v>
      </c>
      <c r="D123" s="1279"/>
      <c r="E123" s="1280"/>
      <c r="F123" s="1280"/>
      <c r="G123" s="1280"/>
      <c r="H123" s="1124" t="s">
        <v>777</v>
      </c>
      <c r="I123" s="1124"/>
      <c r="J123" s="1124"/>
      <c r="K123" s="1124"/>
      <c r="L123" s="1124"/>
      <c r="M123" s="1124"/>
      <c r="N123" s="1124"/>
      <c r="O123" s="1124"/>
      <c r="P123" s="1124"/>
      <c r="Q123" s="1124"/>
      <c r="R123" s="1124"/>
      <c r="S123" s="1124"/>
      <c r="T123" s="1124"/>
      <c r="U123" s="1124"/>
      <c r="V123" s="1124"/>
      <c r="W123" s="1124"/>
      <c r="X123" s="1124"/>
      <c r="Y123" s="1124"/>
      <c r="Z123" s="1124"/>
      <c r="AA123" s="1124"/>
      <c r="AB123" s="1124"/>
      <c r="AC123" s="1124"/>
      <c r="AD123" s="1124"/>
      <c r="AE123" s="1124"/>
      <c r="AF123" s="1124"/>
      <c r="AG123" s="1124"/>
      <c r="AH123" s="1124"/>
      <c r="AI123" s="1124"/>
      <c r="AJ123" s="1124"/>
      <c r="AK123" s="1124"/>
      <c r="AL123" s="1124"/>
      <c r="AM123" s="1124"/>
      <c r="AN123" s="1124"/>
      <c r="AO123" s="1124"/>
      <c r="AP123" s="1124"/>
      <c r="AQ123" s="1124"/>
      <c r="AR123" s="1124"/>
      <c r="AS123" s="1124"/>
      <c r="AT123" s="1124"/>
      <c r="AU123" s="1124"/>
      <c r="AV123" s="1124"/>
      <c r="AW123" s="1124"/>
      <c r="AX123" s="1124"/>
      <c r="AY123" s="1124"/>
      <c r="AZ123" s="1124"/>
      <c r="BA123" s="1124"/>
      <c r="BB123" s="1124"/>
      <c r="BC123" s="1124"/>
      <c r="BD123" s="1124"/>
      <c r="BE123" s="1124"/>
      <c r="BF123" s="1124"/>
      <c r="BG123" s="1124"/>
      <c r="BH123" s="1124"/>
      <c r="BI123" s="1124"/>
      <c r="BJ123" s="1124"/>
      <c r="BK123" s="1124"/>
      <c r="BL123" s="1124"/>
      <c r="BM123" s="1124"/>
      <c r="BN123" s="1124"/>
      <c r="BO123" s="1124"/>
      <c r="BP123" s="1124"/>
      <c r="BQ123" s="1134"/>
      <c r="BR123" s="1134"/>
      <c r="BS123" s="1134"/>
      <c r="BT123" s="1134"/>
      <c r="BU123" s="1134"/>
      <c r="BV123" s="1252">
        <v>1</v>
      </c>
      <c r="BW123" s="1252"/>
      <c r="BX123" s="1252"/>
      <c r="BY123" s="1252"/>
      <c r="BZ123" s="1252"/>
      <c r="CA123" s="1252"/>
      <c r="CB123" s="1252"/>
      <c r="CC123" s="1252"/>
      <c r="CD123" s="1252"/>
      <c r="CE123" s="1252"/>
      <c r="CF123" s="1252"/>
      <c r="CG123" s="1252"/>
      <c r="CH123" s="1252"/>
      <c r="CI123" s="1130"/>
      <c r="CJ123" s="1130"/>
      <c r="CK123" s="1130"/>
      <c r="CL123" s="1130"/>
      <c r="CM123" s="1134"/>
      <c r="CN123" s="1134"/>
      <c r="CO123" s="1134"/>
      <c r="CP123" s="1134"/>
      <c r="CQ123" s="1134"/>
      <c r="CR123" s="1252">
        <v>1</v>
      </c>
      <c r="CS123" s="1252"/>
      <c r="CT123" s="1252"/>
      <c r="CU123" s="1252"/>
      <c r="CV123" s="1252"/>
      <c r="CW123" s="1252"/>
      <c r="CX123" s="1252"/>
      <c r="CY123" s="1252"/>
      <c r="CZ123" s="1252"/>
      <c r="DA123" s="1252"/>
      <c r="DB123" s="1252"/>
      <c r="DC123" s="1252"/>
      <c r="DD123" s="1252"/>
      <c r="DE123" s="330"/>
      <c r="DF123" s="23"/>
      <c r="DG123" s="23"/>
      <c r="DH123" s="23"/>
      <c r="DI123" s="23"/>
      <c r="DJ123" s="23"/>
      <c r="DK123" s="23"/>
    </row>
    <row r="124" spans="1:115" ht="14.1" customHeight="1" x14ac:dyDescent="0.2">
      <c r="A124" s="23"/>
      <c r="B124" s="329"/>
      <c r="C124" s="1241"/>
      <c r="D124" s="1241"/>
      <c r="E124" s="1242"/>
      <c r="F124" s="1242"/>
      <c r="G124" s="1242"/>
      <c r="H124" s="1124" t="s">
        <v>778</v>
      </c>
      <c r="I124" s="1124"/>
      <c r="J124" s="1124"/>
      <c r="K124" s="1124"/>
      <c r="L124" s="1124"/>
      <c r="M124" s="1124"/>
      <c r="N124" s="1124"/>
      <c r="O124" s="1124"/>
      <c r="P124" s="1124"/>
      <c r="Q124" s="1124"/>
      <c r="R124" s="1124"/>
      <c r="S124" s="1124"/>
      <c r="T124" s="1124"/>
      <c r="U124" s="1124"/>
      <c r="V124" s="1124"/>
      <c r="W124" s="1124"/>
      <c r="X124" s="1124"/>
      <c r="Y124" s="1124"/>
      <c r="Z124" s="1124"/>
      <c r="AA124" s="1124"/>
      <c r="AB124" s="1124"/>
      <c r="AC124" s="1124"/>
      <c r="AD124" s="1124"/>
      <c r="AE124" s="1124"/>
      <c r="AF124" s="1124"/>
      <c r="AG124" s="1124"/>
      <c r="AH124" s="1124"/>
      <c r="AI124" s="1124"/>
      <c r="AJ124" s="1124"/>
      <c r="AK124" s="1124"/>
      <c r="AL124" s="1124"/>
      <c r="AM124" s="1124"/>
      <c r="AN124" s="1124"/>
      <c r="AO124" s="1124"/>
      <c r="AP124" s="1124"/>
      <c r="AQ124" s="1124"/>
      <c r="AR124" s="1124"/>
      <c r="AS124" s="1124"/>
      <c r="AT124" s="1124"/>
      <c r="AU124" s="1124"/>
      <c r="AV124" s="1124"/>
      <c r="AW124" s="1124"/>
      <c r="AX124" s="1124"/>
      <c r="AY124" s="1124"/>
      <c r="AZ124" s="1124"/>
      <c r="BA124" s="1124"/>
      <c r="BB124" s="1124"/>
      <c r="BC124" s="1124"/>
      <c r="BD124" s="1124"/>
      <c r="BE124" s="1124"/>
      <c r="BF124" s="1124"/>
      <c r="BG124" s="1124"/>
      <c r="BH124" s="1124"/>
      <c r="BI124" s="1124"/>
      <c r="BJ124" s="1124"/>
      <c r="BK124" s="1124"/>
      <c r="BL124" s="1124"/>
      <c r="BM124" s="1124"/>
      <c r="BN124" s="1124"/>
      <c r="BO124" s="1124"/>
      <c r="BP124" s="1124"/>
      <c r="BQ124" s="1134"/>
      <c r="BR124" s="1134"/>
      <c r="BS124" s="1134"/>
      <c r="BT124" s="1134"/>
      <c r="BU124" s="1134"/>
      <c r="BV124" s="1240">
        <f>Data_Income!C1042</f>
        <v>0</v>
      </c>
      <c r="BW124" s="1240"/>
      <c r="BX124" s="1240"/>
      <c r="BY124" s="1240"/>
      <c r="BZ124" s="1240"/>
      <c r="CA124" s="1240"/>
      <c r="CB124" s="1240"/>
      <c r="CC124" s="1240"/>
      <c r="CD124" s="1240"/>
      <c r="CE124" s="1240"/>
      <c r="CF124" s="1240"/>
      <c r="CG124" s="1240"/>
      <c r="CH124" s="1240"/>
      <c r="CI124" s="1130"/>
      <c r="CJ124" s="1130"/>
      <c r="CK124" s="1130"/>
      <c r="CL124" s="1130"/>
      <c r="CM124" s="1134"/>
      <c r="CN124" s="1134"/>
      <c r="CO124" s="1134"/>
      <c r="CP124" s="1134"/>
      <c r="CQ124" s="1134"/>
      <c r="CR124" s="1240">
        <f>Data_Income!D1042</f>
        <v>0</v>
      </c>
      <c r="CS124" s="1240"/>
      <c r="CT124" s="1240"/>
      <c r="CU124" s="1240"/>
      <c r="CV124" s="1240"/>
      <c r="CW124" s="1240"/>
      <c r="CX124" s="1240"/>
      <c r="CY124" s="1240"/>
      <c r="CZ124" s="1240"/>
      <c r="DA124" s="1240"/>
      <c r="DB124" s="1240"/>
      <c r="DC124" s="1240"/>
      <c r="DD124" s="1240"/>
      <c r="DE124" s="330"/>
      <c r="DF124" s="23"/>
      <c r="DG124" s="23"/>
      <c r="DH124" s="23"/>
      <c r="DI124" s="23"/>
      <c r="DJ124" s="23"/>
      <c r="DK124" s="23"/>
    </row>
    <row r="125" spans="1:115" ht="14.1" customHeight="1" thickBot="1" x14ac:dyDescent="0.25">
      <c r="A125" s="23"/>
      <c r="B125" s="329"/>
      <c r="C125" s="1241"/>
      <c r="D125" s="1241"/>
      <c r="E125" s="1241"/>
      <c r="F125" s="1241"/>
      <c r="G125" s="1241"/>
      <c r="H125" s="1241"/>
      <c r="I125" s="1241"/>
      <c r="J125" s="1241"/>
      <c r="K125" s="1241"/>
      <c r="L125" s="1241"/>
      <c r="M125" s="1241"/>
      <c r="N125" s="1241"/>
      <c r="O125" s="1241"/>
      <c r="P125" s="1241"/>
      <c r="Q125" s="1241"/>
      <c r="R125" s="1241"/>
      <c r="S125" s="1241"/>
      <c r="T125" s="1241"/>
      <c r="U125" s="1241"/>
      <c r="V125" s="1241"/>
      <c r="W125" s="1241"/>
      <c r="X125" s="1241"/>
      <c r="Y125" s="1241"/>
      <c r="Z125" s="1241"/>
      <c r="AA125" s="1241"/>
      <c r="AB125" s="1241"/>
      <c r="AC125" s="1241"/>
      <c r="AD125" s="1241"/>
      <c r="AE125" s="1241"/>
      <c r="AF125" s="1241"/>
      <c r="AG125" s="1241"/>
      <c r="AH125" s="1241"/>
      <c r="AI125" s="1241"/>
      <c r="AJ125" s="1241"/>
      <c r="AK125" s="1241"/>
      <c r="AL125" s="1241"/>
      <c r="AM125" s="1241"/>
      <c r="AN125" s="1241"/>
      <c r="AO125" s="1241"/>
      <c r="AP125" s="1241"/>
      <c r="AQ125" s="1241"/>
      <c r="AR125" s="1241"/>
      <c r="AS125" s="1241"/>
      <c r="AT125" s="1241"/>
      <c r="AU125" s="1241"/>
      <c r="AV125" s="1241"/>
      <c r="AW125" s="1241"/>
      <c r="AX125" s="1241"/>
      <c r="AY125" s="1241"/>
      <c r="AZ125" s="1241"/>
      <c r="BA125" s="1241"/>
      <c r="BB125" s="1241"/>
      <c r="BC125" s="1241"/>
      <c r="BD125" s="1241"/>
      <c r="BE125" s="1241"/>
      <c r="BF125" s="1241"/>
      <c r="BG125" s="1241"/>
      <c r="BH125" s="1241"/>
      <c r="BI125" s="1241"/>
      <c r="BJ125" s="1241"/>
      <c r="BK125" s="1241"/>
      <c r="BL125" s="1241"/>
      <c r="BM125" s="1241"/>
      <c r="BN125" s="1241"/>
      <c r="BO125" s="1241"/>
      <c r="BP125" s="1241"/>
      <c r="BQ125" s="1241"/>
      <c r="BR125" s="1241"/>
      <c r="BS125" s="1241"/>
      <c r="BT125" s="1241"/>
      <c r="BU125" s="1241"/>
      <c r="BV125" s="1241"/>
      <c r="BW125" s="1241"/>
      <c r="BX125" s="1241"/>
      <c r="BY125" s="1241"/>
      <c r="BZ125" s="1241"/>
      <c r="CA125" s="1241"/>
      <c r="CB125" s="1241"/>
      <c r="CC125" s="1241"/>
      <c r="CD125" s="1241"/>
      <c r="CE125" s="1241"/>
      <c r="CF125" s="1241"/>
      <c r="CG125" s="1241"/>
      <c r="CH125" s="1241"/>
      <c r="CI125" s="1241"/>
      <c r="CJ125" s="1241"/>
      <c r="CK125" s="1241"/>
      <c r="CL125" s="1241"/>
      <c r="CM125" s="1241"/>
      <c r="CN125" s="1241"/>
      <c r="CO125" s="1241"/>
      <c r="CP125" s="1241"/>
      <c r="CQ125" s="1241"/>
      <c r="CR125" s="1241"/>
      <c r="CS125" s="1241"/>
      <c r="CT125" s="1241"/>
      <c r="CU125" s="1241"/>
      <c r="CV125" s="1241"/>
      <c r="CW125" s="1241"/>
      <c r="CX125" s="1241"/>
      <c r="CY125" s="1241"/>
      <c r="CZ125" s="1241"/>
      <c r="DA125" s="1241"/>
      <c r="DB125" s="1241"/>
      <c r="DC125" s="1241"/>
      <c r="DD125" s="1241"/>
      <c r="DE125" s="330"/>
      <c r="DF125" s="23"/>
      <c r="DG125" s="23"/>
      <c r="DH125" s="23"/>
      <c r="DI125" s="23"/>
      <c r="DJ125" s="23"/>
      <c r="DK125" s="23"/>
    </row>
    <row r="126" spans="1:115" ht="20.100000000000001" customHeight="1" thickBot="1" x14ac:dyDescent="0.25">
      <c r="A126" s="23"/>
      <c r="B126" s="367"/>
      <c r="C126" s="1253" t="s">
        <v>844</v>
      </c>
      <c r="D126" s="1253"/>
      <c r="E126" s="1253"/>
      <c r="F126" s="1253"/>
      <c r="G126" s="1253"/>
      <c r="H126" s="1253"/>
      <c r="I126" s="1253"/>
      <c r="J126" s="1253"/>
      <c r="K126" s="1253"/>
      <c r="L126" s="1253"/>
      <c r="M126" s="1253"/>
      <c r="N126" s="1253"/>
      <c r="O126" s="1253"/>
      <c r="P126" s="1253"/>
      <c r="Q126" s="1253"/>
      <c r="R126" s="1253"/>
      <c r="S126" s="1253"/>
      <c r="T126" s="1253"/>
      <c r="U126" s="1253"/>
      <c r="V126" s="1253"/>
      <c r="W126" s="1253"/>
      <c r="X126" s="1253"/>
      <c r="Y126" s="1253"/>
      <c r="Z126" s="1253"/>
      <c r="AA126" s="1253"/>
      <c r="AB126" s="1253"/>
      <c r="AC126" s="1253"/>
      <c r="AD126" s="1253"/>
      <c r="AE126" s="1253"/>
      <c r="AF126" s="1253"/>
      <c r="AG126" s="1253"/>
      <c r="AH126" s="1253"/>
      <c r="AI126" s="1253"/>
      <c r="AJ126" s="1253"/>
      <c r="AK126" s="1253"/>
      <c r="AL126" s="1253"/>
      <c r="AM126" s="1253"/>
      <c r="AN126" s="1253"/>
      <c r="AO126" s="1253"/>
      <c r="AP126" s="1253"/>
      <c r="AQ126" s="1253"/>
      <c r="AR126" s="1253"/>
      <c r="AS126" s="1253"/>
      <c r="AT126" s="1253"/>
      <c r="AU126" s="1253"/>
      <c r="AV126" s="1253"/>
      <c r="AW126" s="1253"/>
      <c r="AX126" s="1253"/>
      <c r="AY126" s="1253"/>
      <c r="AZ126" s="1253"/>
      <c r="BA126" s="1253"/>
      <c r="BB126" s="1253"/>
      <c r="BC126" s="1253"/>
      <c r="BD126" s="1253"/>
      <c r="BE126" s="1253"/>
      <c r="BF126" s="1253"/>
      <c r="BG126" s="1253"/>
      <c r="BH126" s="1253"/>
      <c r="BI126" s="1253"/>
      <c r="BJ126" s="1253"/>
      <c r="BK126" s="1253"/>
      <c r="BL126" s="1253"/>
      <c r="BM126" s="1253"/>
      <c r="BN126" s="1253"/>
      <c r="BO126" s="1253"/>
      <c r="BP126" s="1253"/>
      <c r="BQ126" s="1253"/>
      <c r="BR126" s="1253"/>
      <c r="BS126" s="1253"/>
      <c r="BT126" s="1253"/>
      <c r="BU126" s="1253"/>
      <c r="BV126" s="1253"/>
      <c r="BW126" s="1253"/>
      <c r="BX126" s="1253"/>
      <c r="BY126" s="1253"/>
      <c r="BZ126" s="1253"/>
      <c r="CA126" s="1253"/>
      <c r="CB126" s="1253"/>
      <c r="CC126" s="1253"/>
      <c r="CD126" s="1253"/>
      <c r="CE126" s="1253"/>
      <c r="CF126" s="1253"/>
      <c r="CG126" s="1253"/>
      <c r="CH126" s="1253"/>
      <c r="CI126" s="1253"/>
      <c r="CJ126" s="1253"/>
      <c r="CK126" s="1253"/>
      <c r="CL126" s="1253"/>
      <c r="CM126" s="1253"/>
      <c r="CN126" s="1253"/>
      <c r="CO126" s="1253"/>
      <c r="CP126" s="1253"/>
      <c r="CQ126" s="1253"/>
      <c r="CR126" s="1253"/>
      <c r="CS126" s="1253"/>
      <c r="CT126" s="1253"/>
      <c r="CU126" s="1253"/>
      <c r="CV126" s="1253"/>
      <c r="CW126" s="1253"/>
      <c r="CX126" s="1253"/>
      <c r="CY126" s="1253"/>
      <c r="CZ126" s="1253"/>
      <c r="DA126" s="1253"/>
      <c r="DB126" s="1253"/>
      <c r="DC126" s="1253"/>
      <c r="DD126" s="1253"/>
      <c r="DE126" s="1254"/>
      <c r="DF126" s="23"/>
      <c r="DG126" s="23"/>
      <c r="DH126" s="23"/>
      <c r="DI126" s="23"/>
      <c r="DJ126" s="23"/>
      <c r="DK126" s="23"/>
    </row>
    <row r="127" spans="1:115" ht="24" customHeight="1" x14ac:dyDescent="0.2">
      <c r="A127" s="23"/>
      <c r="B127" s="329"/>
      <c r="C127" s="1257" t="s">
        <v>788</v>
      </c>
      <c r="D127" s="1257"/>
      <c r="E127" s="1257"/>
      <c r="F127" s="1257"/>
      <c r="G127" s="1257"/>
      <c r="H127" s="1257"/>
      <c r="I127" s="1257"/>
      <c r="J127" s="1257"/>
      <c r="K127" s="1257"/>
      <c r="L127" s="1257"/>
      <c r="M127" s="1257"/>
      <c r="N127" s="1257"/>
      <c r="O127" s="1257"/>
      <c r="P127" s="1257"/>
      <c r="Q127" s="1257"/>
      <c r="R127" s="1257"/>
      <c r="S127" s="1257"/>
      <c r="T127" s="1257"/>
      <c r="U127" s="1257"/>
      <c r="V127" s="1257"/>
      <c r="W127" s="1257"/>
      <c r="X127" s="1257"/>
      <c r="Y127" s="1257"/>
      <c r="Z127" s="1257"/>
      <c r="AA127" s="1257"/>
      <c r="AB127" s="1257"/>
      <c r="AC127" s="1257"/>
      <c r="AD127" s="1257"/>
      <c r="AE127" s="1257"/>
      <c r="AF127" s="1257"/>
      <c r="AG127" s="1257"/>
      <c r="AH127" s="1257"/>
      <c r="AI127" s="1257"/>
      <c r="AJ127" s="1257"/>
      <c r="AK127" s="1257"/>
      <c r="AL127" s="1257"/>
      <c r="AM127" s="1257"/>
      <c r="AN127" s="1257"/>
      <c r="AO127" s="1257"/>
      <c r="AP127" s="1257"/>
      <c r="AQ127" s="1257"/>
      <c r="AR127" s="1257"/>
      <c r="AS127" s="1257"/>
      <c r="AT127" s="1257"/>
      <c r="AU127" s="1257"/>
      <c r="AV127" s="1257"/>
      <c r="AW127" s="1257"/>
      <c r="AX127" s="1257"/>
      <c r="AY127" s="1257"/>
      <c r="AZ127" s="1257"/>
      <c r="BA127" s="1257"/>
      <c r="BB127" s="1257"/>
      <c r="BC127" s="1257"/>
      <c r="BD127" s="1257"/>
      <c r="BE127" s="1257"/>
      <c r="BF127" s="1257"/>
      <c r="BG127" s="1257"/>
      <c r="BH127" s="1257"/>
      <c r="BI127" s="1257"/>
      <c r="BJ127" s="1257"/>
      <c r="BK127" s="1257"/>
      <c r="BL127" s="1257"/>
      <c r="BM127" s="1257"/>
      <c r="BN127" s="1257"/>
      <c r="BO127" s="1257"/>
      <c r="BP127" s="1257"/>
      <c r="DE127" s="330"/>
      <c r="DF127" s="23"/>
      <c r="DG127" s="23"/>
      <c r="DH127" s="23"/>
      <c r="DI127" s="23"/>
      <c r="DJ127" s="23"/>
      <c r="DK127" s="23"/>
    </row>
    <row r="128" spans="1:115" ht="9.9499999999999993" customHeight="1" x14ac:dyDescent="0.2">
      <c r="A128" s="23"/>
      <c r="B128" s="329"/>
      <c r="C128" s="1250" t="s">
        <v>851</v>
      </c>
      <c r="D128" s="1250"/>
      <c r="E128" s="1250"/>
      <c r="F128" s="1250"/>
      <c r="G128" s="1250"/>
      <c r="H128" s="1250"/>
      <c r="I128" s="1250"/>
      <c r="J128" s="1250"/>
      <c r="K128" s="1250"/>
      <c r="L128" s="1250"/>
      <c r="M128" s="1250"/>
      <c r="N128" s="1250"/>
      <c r="O128" s="1250"/>
      <c r="P128" s="1250"/>
      <c r="Q128" s="1250"/>
      <c r="R128" s="1250"/>
      <c r="S128" s="1250"/>
      <c r="T128" s="1250"/>
      <c r="U128" s="1250"/>
      <c r="V128" s="1250"/>
      <c r="W128" s="1250"/>
      <c r="X128" s="1250"/>
      <c r="Y128" s="1250"/>
      <c r="Z128" s="1250"/>
      <c r="AA128" s="1250"/>
      <c r="AB128" s="1250"/>
      <c r="AC128" s="1250"/>
      <c r="AD128" s="1250"/>
      <c r="AE128" s="1250"/>
      <c r="AF128" s="1250"/>
      <c r="AG128" s="1250"/>
      <c r="AH128" s="1250"/>
      <c r="AI128" s="1250"/>
      <c r="AJ128" s="1250"/>
      <c r="AK128" s="1250"/>
      <c r="AL128" s="1250"/>
      <c r="AM128" s="1250"/>
      <c r="AN128" s="1250"/>
      <c r="AO128" s="1250"/>
      <c r="AP128" s="1250"/>
      <c r="AQ128" s="1250"/>
      <c r="AR128" s="1250"/>
      <c r="AS128" s="1250"/>
      <c r="AT128" s="1250"/>
      <c r="AU128" s="1250"/>
      <c r="AV128" s="1250"/>
      <c r="AW128" s="1250"/>
      <c r="AX128" s="1250"/>
      <c r="AY128" s="1250"/>
      <c r="AZ128" s="1250"/>
      <c r="BA128" s="1250"/>
      <c r="BB128" s="1250"/>
      <c r="BC128" s="1250"/>
      <c r="BD128" s="1250"/>
      <c r="BE128" s="1250"/>
      <c r="BF128" s="1250"/>
      <c r="BG128" s="1250"/>
      <c r="BH128" s="1250"/>
      <c r="BI128" s="1250"/>
      <c r="BJ128" s="1250"/>
      <c r="BK128" s="1250"/>
      <c r="BL128" s="1250"/>
      <c r="BM128" s="1250"/>
      <c r="BN128" s="1250"/>
      <c r="BO128" s="1250"/>
      <c r="BP128" s="1250"/>
      <c r="BQ128" s="1250"/>
      <c r="BR128" s="1250"/>
      <c r="BS128" s="1250"/>
      <c r="BT128" s="1250"/>
      <c r="BU128" s="1250"/>
      <c r="BV128" s="1250"/>
      <c r="BW128" s="1250"/>
      <c r="BX128" s="1250"/>
      <c r="BY128" s="1250"/>
      <c r="BZ128" s="1250"/>
      <c r="CA128" s="1250"/>
      <c r="CB128" s="1250"/>
      <c r="CC128" s="1250"/>
      <c r="CD128" s="1250"/>
      <c r="CE128" s="1250"/>
      <c r="CF128" s="1250"/>
      <c r="CG128" s="1250"/>
      <c r="CH128" s="1250"/>
      <c r="CI128" s="1250"/>
      <c r="CJ128" s="1250"/>
      <c r="CK128" s="1250"/>
      <c r="CL128" s="1250"/>
      <c r="CM128" s="1250"/>
      <c r="CN128" s="1250"/>
      <c r="CO128" s="1250"/>
      <c r="CP128" s="1250"/>
      <c r="CQ128" s="1250"/>
      <c r="CR128" s="1250"/>
      <c r="CS128" s="1250"/>
      <c r="CT128" s="1250"/>
      <c r="CU128" s="1250"/>
      <c r="CV128" s="1250"/>
      <c r="CW128" s="1250"/>
      <c r="CX128" s="1250"/>
      <c r="CY128" s="1250"/>
      <c r="CZ128" s="1250"/>
      <c r="DA128" s="1250"/>
      <c r="DB128" s="1250"/>
      <c r="DC128" s="1250"/>
      <c r="DD128" s="1250"/>
      <c r="DE128" s="330"/>
      <c r="DF128" s="23"/>
      <c r="DG128" s="23"/>
      <c r="DH128" s="23"/>
      <c r="DI128" s="23"/>
      <c r="DJ128" s="23"/>
      <c r="DK128" s="23"/>
    </row>
    <row r="129" spans="1:115" ht="9.9499999999999993" customHeight="1" x14ac:dyDescent="0.2">
      <c r="A129" s="23"/>
      <c r="B129" s="329"/>
      <c r="C129" s="1250" t="s">
        <v>852</v>
      </c>
      <c r="D129" s="1250"/>
      <c r="E129" s="1250"/>
      <c r="F129" s="1250"/>
      <c r="G129" s="1250"/>
      <c r="H129" s="1250"/>
      <c r="I129" s="1250"/>
      <c r="J129" s="1250"/>
      <c r="K129" s="1250"/>
      <c r="L129" s="1250"/>
      <c r="M129" s="1250"/>
      <c r="N129" s="1250"/>
      <c r="O129" s="1250"/>
      <c r="P129" s="1250"/>
      <c r="Q129" s="1250"/>
      <c r="R129" s="1250"/>
      <c r="S129" s="1250"/>
      <c r="T129" s="1250"/>
      <c r="U129" s="1250"/>
      <c r="V129" s="1250"/>
      <c r="W129" s="1250"/>
      <c r="X129" s="1250"/>
      <c r="Y129" s="1250"/>
      <c r="Z129" s="1250"/>
      <c r="AA129" s="1250"/>
      <c r="AB129" s="1250"/>
      <c r="AC129" s="1250"/>
      <c r="AD129" s="1250"/>
      <c r="AE129" s="1250"/>
      <c r="AF129" s="1250"/>
      <c r="AG129" s="1250"/>
      <c r="AH129" s="1250"/>
      <c r="AI129" s="1250"/>
      <c r="AJ129" s="1250"/>
      <c r="AK129" s="1250"/>
      <c r="AL129" s="1250"/>
      <c r="AM129" s="1250"/>
      <c r="AN129" s="1250"/>
      <c r="AO129" s="1250"/>
      <c r="AP129" s="1250"/>
      <c r="AQ129" s="1250"/>
      <c r="AR129" s="1250"/>
      <c r="AS129" s="1250"/>
      <c r="AT129" s="1250"/>
      <c r="AU129" s="1250"/>
      <c r="AV129" s="1250"/>
      <c r="AW129" s="1250"/>
      <c r="AX129" s="1250"/>
      <c r="AY129" s="1250"/>
      <c r="AZ129" s="1250"/>
      <c r="BA129" s="1250"/>
      <c r="BB129" s="1250"/>
      <c r="BC129" s="1250"/>
      <c r="BD129" s="1250"/>
      <c r="BE129" s="1250"/>
      <c r="BF129" s="1250"/>
      <c r="BG129" s="1250"/>
      <c r="BH129" s="1250"/>
      <c r="BI129" s="1250"/>
      <c r="BJ129" s="1250"/>
      <c r="BK129" s="1250"/>
      <c r="BL129" s="1250"/>
      <c r="BM129" s="1250"/>
      <c r="BN129" s="1250"/>
      <c r="BO129" s="1250"/>
      <c r="BP129" s="1250"/>
      <c r="BQ129" s="1250"/>
      <c r="BR129" s="1250"/>
      <c r="BS129" s="1250"/>
      <c r="BT129" s="1250"/>
      <c r="BU129" s="1250"/>
      <c r="BV129" s="1250"/>
      <c r="BW129" s="1250"/>
      <c r="BX129" s="1250"/>
      <c r="BY129" s="1250"/>
      <c r="BZ129" s="1250"/>
      <c r="CA129" s="1250"/>
      <c r="CB129" s="1250"/>
      <c r="CC129" s="1250"/>
      <c r="CD129" s="1250"/>
      <c r="CE129" s="1250"/>
      <c r="CF129" s="1250"/>
      <c r="CG129" s="1250"/>
      <c r="CH129" s="1250"/>
      <c r="CI129" s="1250"/>
      <c r="CJ129" s="1250"/>
      <c r="CK129" s="1250"/>
      <c r="CL129" s="1250"/>
      <c r="CM129" s="1250"/>
      <c r="CN129" s="1250"/>
      <c r="CO129" s="1250"/>
      <c r="CP129" s="1250"/>
      <c r="CQ129" s="1250"/>
      <c r="CR129" s="1250"/>
      <c r="CS129" s="1250"/>
      <c r="CT129" s="1250"/>
      <c r="CU129" s="1250"/>
      <c r="CV129" s="1250"/>
      <c r="CW129" s="1250"/>
      <c r="CX129" s="1250"/>
      <c r="CY129" s="1250"/>
      <c r="CZ129" s="1250"/>
      <c r="DA129" s="1250"/>
      <c r="DB129" s="1250"/>
      <c r="DC129" s="1250"/>
      <c r="DD129" s="1250"/>
      <c r="DE129" s="330"/>
      <c r="DF129" s="23"/>
      <c r="DG129" s="23"/>
      <c r="DH129" s="23"/>
      <c r="DI129" s="23"/>
      <c r="DJ129" s="23"/>
      <c r="DK129" s="23"/>
    </row>
    <row r="130" spans="1:115" ht="9.9499999999999993" customHeight="1" x14ac:dyDescent="0.2">
      <c r="A130" s="23"/>
      <c r="B130" s="329"/>
      <c r="C130" s="1241"/>
      <c r="D130" s="1241"/>
      <c r="E130" s="1241"/>
      <c r="F130" s="1241"/>
      <c r="G130" s="1241"/>
      <c r="H130" s="1241"/>
      <c r="I130" s="1241"/>
      <c r="J130" s="1241"/>
      <c r="K130" s="1241"/>
      <c r="L130" s="1241"/>
      <c r="M130" s="1241"/>
      <c r="N130" s="1241"/>
      <c r="O130" s="1241"/>
      <c r="P130" s="1241"/>
      <c r="Q130" s="1241"/>
      <c r="R130" s="1241"/>
      <c r="S130" s="1241"/>
      <c r="T130" s="1241"/>
      <c r="U130" s="1241"/>
      <c r="V130" s="1241"/>
      <c r="W130" s="1241"/>
      <c r="X130" s="1241"/>
      <c r="Y130" s="1241"/>
      <c r="Z130" s="1241"/>
      <c r="AA130" s="1241"/>
      <c r="AB130" s="1241"/>
      <c r="AC130" s="1241"/>
      <c r="AD130" s="1241"/>
      <c r="AE130" s="1241"/>
      <c r="AF130" s="1241"/>
      <c r="AG130" s="1241"/>
      <c r="AH130" s="1241"/>
      <c r="AI130" s="1241"/>
      <c r="AJ130" s="1241"/>
      <c r="AK130" s="1241"/>
      <c r="AL130" s="1241"/>
      <c r="AM130" s="1241"/>
      <c r="AN130" s="1241"/>
      <c r="AO130" s="1241"/>
      <c r="AP130" s="1241"/>
      <c r="AQ130" s="1241"/>
      <c r="AR130" s="1241"/>
      <c r="AS130" s="1241"/>
      <c r="AT130" s="1241"/>
      <c r="AU130" s="1241"/>
      <c r="AV130" s="1241"/>
      <c r="AW130" s="1241"/>
      <c r="AX130" s="1241"/>
      <c r="AY130" s="1241"/>
      <c r="AZ130" s="1241"/>
      <c r="BA130" s="1241"/>
      <c r="BB130" s="1241"/>
      <c r="BC130" s="1241"/>
      <c r="BD130" s="1241"/>
      <c r="BE130" s="1241"/>
      <c r="BF130" s="1241"/>
      <c r="BG130" s="1241"/>
      <c r="BH130" s="1241"/>
      <c r="BI130" s="1241"/>
      <c r="BJ130" s="1241"/>
      <c r="BK130" s="1241"/>
      <c r="BL130" s="1241"/>
      <c r="BM130" s="1241"/>
      <c r="BN130" s="1241"/>
      <c r="BO130" s="1241"/>
      <c r="BP130" s="1241"/>
      <c r="BQ130" s="1241"/>
      <c r="BR130" s="1241"/>
      <c r="BS130" s="1241"/>
      <c r="BT130" s="1241"/>
      <c r="BU130" s="1241"/>
      <c r="BV130" s="1241"/>
      <c r="BW130" s="1241"/>
      <c r="BX130" s="1241"/>
      <c r="BY130" s="1241"/>
      <c r="BZ130" s="1241"/>
      <c r="CA130" s="1241"/>
      <c r="CB130" s="1241"/>
      <c r="CC130" s="1241"/>
      <c r="CD130" s="1241"/>
      <c r="CE130" s="1241"/>
      <c r="CF130" s="1241"/>
      <c r="CG130" s="1241"/>
      <c r="CH130" s="1241"/>
      <c r="CI130" s="1241"/>
      <c r="CJ130" s="1241"/>
      <c r="CK130" s="1241"/>
      <c r="CL130" s="1241"/>
      <c r="CM130" s="1241"/>
      <c r="CN130" s="1241"/>
      <c r="CO130" s="1241"/>
      <c r="CP130" s="1241"/>
      <c r="CQ130" s="1241"/>
      <c r="CR130" s="1241"/>
      <c r="CS130" s="1241"/>
      <c r="CT130" s="1241"/>
      <c r="CU130" s="1241"/>
      <c r="CV130" s="1241"/>
      <c r="CW130" s="1241"/>
      <c r="CX130" s="1241"/>
      <c r="CY130" s="1241"/>
      <c r="CZ130" s="1241"/>
      <c r="DA130" s="1241"/>
      <c r="DB130" s="1241"/>
      <c r="DC130" s="1241"/>
      <c r="DD130" s="1241"/>
      <c r="DE130" s="330"/>
      <c r="DF130" s="23"/>
      <c r="DG130" s="23"/>
      <c r="DH130" s="23"/>
      <c r="DI130" s="23"/>
      <c r="DJ130" s="23"/>
      <c r="DK130" s="23"/>
    </row>
    <row r="131" spans="1:115" ht="14.1" customHeight="1" x14ac:dyDescent="0.2">
      <c r="A131" s="23"/>
      <c r="B131" s="329"/>
      <c r="C131" s="1279" t="s">
        <v>789</v>
      </c>
      <c r="D131" s="1279"/>
      <c r="E131" s="1280"/>
      <c r="F131" s="1280"/>
      <c r="G131" s="1280"/>
      <c r="H131" s="1246" t="s">
        <v>642</v>
      </c>
      <c r="I131" s="1246"/>
      <c r="J131" s="1246"/>
      <c r="K131" s="1246"/>
      <c r="L131" s="1246"/>
      <c r="M131" s="1246"/>
      <c r="N131" s="1246"/>
      <c r="O131" s="1246"/>
      <c r="P131" s="1246"/>
      <c r="Q131" s="1246"/>
      <c r="R131" s="1246"/>
      <c r="S131" s="1246"/>
      <c r="T131" s="1246"/>
      <c r="U131" s="1246"/>
      <c r="V131" s="1246"/>
      <c r="W131" s="1246"/>
      <c r="X131" s="1246"/>
      <c r="Y131" s="1246"/>
      <c r="Z131" s="1246"/>
      <c r="AA131" s="1246"/>
      <c r="AB131" s="1246"/>
      <c r="AC131" s="1246"/>
      <c r="AD131" s="1246"/>
      <c r="AE131" s="1246"/>
      <c r="AF131" s="1246"/>
      <c r="AG131" s="1246"/>
      <c r="AH131" s="1246"/>
      <c r="AI131" s="1246"/>
      <c r="AJ131" s="1246"/>
      <c r="AK131" s="1246"/>
      <c r="AL131" s="1246"/>
      <c r="AM131" s="1246"/>
      <c r="AN131" s="1246"/>
      <c r="AO131" s="1246"/>
      <c r="AP131" s="1246"/>
      <c r="AQ131" s="1246"/>
      <c r="AR131" s="1246"/>
      <c r="AS131" s="1246"/>
      <c r="AT131" s="1246"/>
      <c r="AU131" s="1246"/>
      <c r="AV131" s="1246"/>
      <c r="AW131" s="1246"/>
      <c r="AX131" s="1246"/>
      <c r="AY131" s="1246"/>
      <c r="AZ131" s="1246"/>
      <c r="BA131" s="1246"/>
      <c r="BB131" s="1246"/>
      <c r="BC131" s="1246"/>
      <c r="BD131" s="1246"/>
      <c r="BE131" s="1246"/>
      <c r="BF131" s="1246"/>
      <c r="BG131" s="1246"/>
      <c r="BH131" s="1246"/>
      <c r="BI131" s="1246"/>
      <c r="BJ131" s="1246"/>
      <c r="BK131" s="1246"/>
      <c r="BL131" s="1246"/>
      <c r="BM131" s="1246"/>
      <c r="BN131" s="1246"/>
      <c r="BO131" s="1246"/>
      <c r="BP131" s="1246"/>
      <c r="BQ131" s="1247" t="s">
        <v>69</v>
      </c>
      <c r="BR131" s="1247"/>
      <c r="BS131" s="1247"/>
      <c r="BT131" s="1247"/>
      <c r="BU131" s="1247"/>
      <c r="BV131" s="1247"/>
      <c r="BW131" s="1282" t="s">
        <v>843</v>
      </c>
      <c r="BX131" s="1282"/>
      <c r="BY131" s="1282"/>
      <c r="BZ131" s="1282"/>
      <c r="CA131" s="1282"/>
      <c r="CB131" s="1282"/>
      <c r="CC131" s="1282"/>
      <c r="CD131" s="1282"/>
      <c r="CE131" s="1282"/>
      <c r="CF131" s="1282"/>
      <c r="CG131" s="1282"/>
      <c r="CH131" s="1282"/>
      <c r="CI131" s="1130"/>
      <c r="CJ131" s="1130"/>
      <c r="CK131" s="1130"/>
      <c r="CL131" s="1130"/>
      <c r="CM131" s="1247" t="s">
        <v>69</v>
      </c>
      <c r="CN131" s="1247"/>
      <c r="CO131" s="1247"/>
      <c r="CP131" s="1247"/>
      <c r="CQ131" s="1247"/>
      <c r="CR131" s="1247"/>
      <c r="CS131" s="1282" t="s">
        <v>843</v>
      </c>
      <c r="CT131" s="1282"/>
      <c r="CU131" s="1282"/>
      <c r="CV131" s="1282"/>
      <c r="CW131" s="1282"/>
      <c r="CX131" s="1282"/>
      <c r="CY131" s="1282"/>
      <c r="CZ131" s="1282"/>
      <c r="DA131" s="1282"/>
      <c r="DB131" s="1282"/>
      <c r="DC131" s="1282"/>
      <c r="DD131" s="1282"/>
      <c r="DE131" s="330"/>
      <c r="DF131" s="23"/>
      <c r="DG131" s="23"/>
      <c r="DH131" s="23"/>
      <c r="DI131" s="23"/>
      <c r="DJ131" s="23"/>
      <c r="DK131" s="23"/>
    </row>
    <row r="132" spans="1:115" ht="14.1" customHeight="1" x14ac:dyDescent="0.2">
      <c r="A132" s="23"/>
      <c r="B132" s="329"/>
      <c r="C132" s="1279" t="s">
        <v>739</v>
      </c>
      <c r="D132" s="1279"/>
      <c r="E132" s="1280"/>
      <c r="F132" s="1280"/>
      <c r="G132" s="1280"/>
      <c r="H132" s="1124" t="s">
        <v>793</v>
      </c>
      <c r="I132" s="1124"/>
      <c r="J132" s="1124"/>
      <c r="K132" s="1124"/>
      <c r="L132" s="1124"/>
      <c r="M132" s="1124"/>
      <c r="N132" s="1124"/>
      <c r="O132" s="1124"/>
      <c r="P132" s="1124"/>
      <c r="Q132" s="1124"/>
      <c r="R132" s="1124"/>
      <c r="S132" s="1124"/>
      <c r="T132" s="1124"/>
      <c r="U132" s="1124"/>
      <c r="V132" s="1124"/>
      <c r="W132" s="1124"/>
      <c r="X132" s="1124"/>
      <c r="Y132" s="1124"/>
      <c r="Z132" s="1124"/>
      <c r="AA132" s="1124"/>
      <c r="AB132" s="1124"/>
      <c r="AC132" s="1124"/>
      <c r="AD132" s="1124"/>
      <c r="AE132" s="1124"/>
      <c r="AF132" s="1124"/>
      <c r="AG132" s="1124"/>
      <c r="AH132" s="1124"/>
      <c r="AI132" s="1124"/>
      <c r="AJ132" s="1124"/>
      <c r="AK132" s="1124"/>
      <c r="AL132" s="1124"/>
      <c r="AM132" s="1124"/>
      <c r="AN132" s="1124"/>
      <c r="AO132" s="1124"/>
      <c r="AP132" s="1124"/>
      <c r="AQ132" s="1124"/>
      <c r="AR132" s="1124"/>
      <c r="AS132" s="1124"/>
      <c r="AT132" s="1124"/>
      <c r="AU132" s="1124"/>
      <c r="AV132" s="1124"/>
      <c r="AW132" s="1124"/>
      <c r="AX132" s="1124"/>
      <c r="AY132" s="1124"/>
      <c r="AZ132" s="1124"/>
      <c r="BA132" s="1124"/>
      <c r="BB132" s="1124"/>
      <c r="BC132" s="1124"/>
      <c r="BD132" s="1124"/>
      <c r="BE132" s="1124"/>
      <c r="BF132" s="1124"/>
      <c r="BG132" s="1124"/>
      <c r="BH132" s="1124"/>
      <c r="BI132" s="1124"/>
      <c r="BJ132" s="1124"/>
      <c r="BK132" s="1124"/>
      <c r="BL132" s="1124"/>
      <c r="BM132" s="1124"/>
      <c r="BN132" s="1124"/>
      <c r="BO132" s="1124"/>
      <c r="BP132" s="1124"/>
      <c r="BQ132" s="1245" t="s">
        <v>580</v>
      </c>
      <c r="BR132" s="1245"/>
      <c r="BS132" s="1245"/>
      <c r="BT132" s="1245"/>
      <c r="BU132" s="1245"/>
      <c r="BV132" s="1129">
        <v>0</v>
      </c>
      <c r="BW132" s="1129"/>
      <c r="BX132" s="1129"/>
      <c r="BY132" s="1129"/>
      <c r="BZ132" s="1129"/>
      <c r="CA132" s="1129"/>
      <c r="CB132" s="1129"/>
      <c r="CC132" s="1129"/>
      <c r="CD132" s="1129"/>
      <c r="CE132" s="1129"/>
      <c r="CF132" s="1129"/>
      <c r="CG132" s="1129"/>
      <c r="CH132" s="1129"/>
      <c r="CI132" s="1130"/>
      <c r="CJ132" s="1130"/>
      <c r="CK132" s="1130"/>
      <c r="CL132" s="1130"/>
      <c r="CM132" s="1245" t="s">
        <v>580</v>
      </c>
      <c r="CN132" s="1245"/>
      <c r="CO132" s="1245"/>
      <c r="CP132" s="1245"/>
      <c r="CQ132" s="1245"/>
      <c r="CR132" s="1129">
        <v>0</v>
      </c>
      <c r="CS132" s="1129"/>
      <c r="CT132" s="1129"/>
      <c r="CU132" s="1129"/>
      <c r="CV132" s="1129"/>
      <c r="CW132" s="1129"/>
      <c r="CX132" s="1129"/>
      <c r="CY132" s="1129"/>
      <c r="CZ132" s="1129"/>
      <c r="DA132" s="1129"/>
      <c r="DB132" s="1129"/>
      <c r="DC132" s="1129"/>
      <c r="DD132" s="1129"/>
      <c r="DE132" s="330"/>
      <c r="DF132" s="23"/>
      <c r="DG132" s="23"/>
      <c r="DH132" s="23"/>
      <c r="DI132" s="23"/>
      <c r="DJ132" s="23"/>
      <c r="DK132" s="23"/>
    </row>
    <row r="133" spans="1:115" ht="14.1" customHeight="1" x14ac:dyDescent="0.2">
      <c r="A133" s="23"/>
      <c r="B133" s="329"/>
      <c r="C133" s="1279" t="s">
        <v>741</v>
      </c>
      <c r="D133" s="1279"/>
      <c r="E133" s="1280"/>
      <c r="F133" s="1280"/>
      <c r="G133" s="1280"/>
      <c r="H133" s="1124" t="s">
        <v>794</v>
      </c>
      <c r="I133" s="1124"/>
      <c r="J133" s="1124"/>
      <c r="K133" s="1124"/>
      <c r="L133" s="1124"/>
      <c r="M133" s="1124"/>
      <c r="N133" s="1124"/>
      <c r="O133" s="1124"/>
      <c r="P133" s="1124"/>
      <c r="Q133" s="1124"/>
      <c r="R133" s="1124"/>
      <c r="S133" s="1124"/>
      <c r="T133" s="1124"/>
      <c r="U133" s="1124"/>
      <c r="V133" s="1124"/>
      <c r="W133" s="1124"/>
      <c r="X133" s="1124"/>
      <c r="Y133" s="1124"/>
      <c r="Z133" s="1124"/>
      <c r="AA133" s="1124"/>
      <c r="AB133" s="1124"/>
      <c r="AC133" s="1124"/>
      <c r="AD133" s="1124"/>
      <c r="AE133" s="1124"/>
      <c r="AF133" s="1124"/>
      <c r="AG133" s="1124"/>
      <c r="AH133" s="1124"/>
      <c r="AI133" s="1124"/>
      <c r="AJ133" s="1124"/>
      <c r="AK133" s="1124"/>
      <c r="AL133" s="1124"/>
      <c r="AM133" s="1124"/>
      <c r="AN133" s="1124"/>
      <c r="AO133" s="1124"/>
      <c r="AP133" s="1124"/>
      <c r="AQ133" s="1124"/>
      <c r="AR133" s="1124"/>
      <c r="AS133" s="1124"/>
      <c r="AT133" s="1124"/>
      <c r="AU133" s="1124"/>
      <c r="AV133" s="1124"/>
      <c r="AW133" s="1124"/>
      <c r="AX133" s="1124"/>
      <c r="AY133" s="1124"/>
      <c r="AZ133" s="1124"/>
      <c r="BA133" s="1124"/>
      <c r="BB133" s="1124"/>
      <c r="BC133" s="1124"/>
      <c r="BD133" s="1124"/>
      <c r="BE133" s="1124"/>
      <c r="BF133" s="1124"/>
      <c r="BG133" s="1124"/>
      <c r="BH133" s="1124"/>
      <c r="BI133" s="1124"/>
      <c r="BJ133" s="1124"/>
      <c r="BK133" s="1124"/>
      <c r="BL133" s="1124"/>
      <c r="BM133" s="1124"/>
      <c r="BN133" s="1124"/>
      <c r="BO133" s="1124"/>
      <c r="BP133" s="1124"/>
      <c r="BQ133" s="1134" t="s">
        <v>601</v>
      </c>
      <c r="BR133" s="1134"/>
      <c r="BS133" s="1134"/>
      <c r="BT133" s="1134"/>
      <c r="BU133" s="1134"/>
      <c r="BV133" s="1129">
        <v>0</v>
      </c>
      <c r="BW133" s="1129"/>
      <c r="BX133" s="1129"/>
      <c r="BY133" s="1129"/>
      <c r="BZ133" s="1129"/>
      <c r="CA133" s="1129"/>
      <c r="CB133" s="1129"/>
      <c r="CC133" s="1129"/>
      <c r="CD133" s="1129"/>
      <c r="CE133" s="1129"/>
      <c r="CF133" s="1129"/>
      <c r="CG133" s="1129"/>
      <c r="CH133" s="1129"/>
      <c r="CI133" s="1130"/>
      <c r="CJ133" s="1130"/>
      <c r="CK133" s="1130"/>
      <c r="CL133" s="1130"/>
      <c r="CM133" s="1134" t="s">
        <v>601</v>
      </c>
      <c r="CN133" s="1134"/>
      <c r="CO133" s="1134"/>
      <c r="CP133" s="1134"/>
      <c r="CQ133" s="1134"/>
      <c r="CR133" s="1129">
        <v>0</v>
      </c>
      <c r="CS133" s="1129"/>
      <c r="CT133" s="1129"/>
      <c r="CU133" s="1129"/>
      <c r="CV133" s="1129"/>
      <c r="CW133" s="1129"/>
      <c r="CX133" s="1129"/>
      <c r="CY133" s="1129"/>
      <c r="CZ133" s="1129"/>
      <c r="DA133" s="1129"/>
      <c r="DB133" s="1129"/>
      <c r="DC133" s="1129"/>
      <c r="DD133" s="1129"/>
      <c r="DE133" s="330"/>
      <c r="DF133" s="23"/>
      <c r="DG133" s="23"/>
      <c r="DH133" s="23"/>
      <c r="DI133" s="23"/>
      <c r="DJ133" s="23"/>
      <c r="DK133" s="23"/>
    </row>
    <row r="134" spans="1:115" ht="14.1" customHeight="1" x14ac:dyDescent="0.2">
      <c r="A134" s="23"/>
      <c r="B134" s="329"/>
      <c r="C134" s="1279" t="s">
        <v>742</v>
      </c>
      <c r="D134" s="1279"/>
      <c r="E134" s="1280"/>
      <c r="F134" s="1280"/>
      <c r="G134" s="1280"/>
      <c r="H134" s="1124" t="s">
        <v>795</v>
      </c>
      <c r="I134" s="1124"/>
      <c r="J134" s="1124"/>
      <c r="K134" s="1124"/>
      <c r="L134" s="1124"/>
      <c r="M134" s="1124"/>
      <c r="N134" s="1124"/>
      <c r="O134" s="1124"/>
      <c r="P134" s="1124"/>
      <c r="Q134" s="1124"/>
      <c r="R134" s="1124"/>
      <c r="S134" s="1124"/>
      <c r="T134" s="1124"/>
      <c r="U134" s="1124"/>
      <c r="V134" s="1124"/>
      <c r="W134" s="1124"/>
      <c r="X134" s="1124"/>
      <c r="Y134" s="1124"/>
      <c r="Z134" s="1124"/>
      <c r="AA134" s="1124"/>
      <c r="AB134" s="1124"/>
      <c r="AC134" s="1124"/>
      <c r="AD134" s="1124"/>
      <c r="AE134" s="1124"/>
      <c r="AF134" s="1124"/>
      <c r="AG134" s="1124"/>
      <c r="AH134" s="1124"/>
      <c r="AI134" s="1124"/>
      <c r="AJ134" s="1124"/>
      <c r="AK134" s="1124"/>
      <c r="AL134" s="1124"/>
      <c r="AM134" s="1124"/>
      <c r="AN134" s="1124"/>
      <c r="AO134" s="1124"/>
      <c r="AP134" s="1124"/>
      <c r="AQ134" s="1124"/>
      <c r="AR134" s="1124"/>
      <c r="AS134" s="1124"/>
      <c r="AT134" s="1124"/>
      <c r="AU134" s="1124"/>
      <c r="AV134" s="1124"/>
      <c r="AW134" s="1124"/>
      <c r="AX134" s="1124"/>
      <c r="AY134" s="1124"/>
      <c r="AZ134" s="1124"/>
      <c r="BA134" s="1124"/>
      <c r="BB134" s="1124"/>
      <c r="BC134" s="1124"/>
      <c r="BD134" s="1124"/>
      <c r="BE134" s="1124"/>
      <c r="BF134" s="1124"/>
      <c r="BG134" s="1124"/>
      <c r="BH134" s="1124"/>
      <c r="BI134" s="1124"/>
      <c r="BJ134" s="1124"/>
      <c r="BK134" s="1124"/>
      <c r="BL134" s="1124"/>
      <c r="BM134" s="1124"/>
      <c r="BN134" s="1124"/>
      <c r="BO134" s="1124"/>
      <c r="BP134" s="1124"/>
      <c r="BQ134" s="1134" t="s">
        <v>601</v>
      </c>
      <c r="BR134" s="1134"/>
      <c r="BS134" s="1134"/>
      <c r="BT134" s="1134"/>
      <c r="BU134" s="1134"/>
      <c r="BV134" s="1129">
        <v>0</v>
      </c>
      <c r="BW134" s="1129"/>
      <c r="BX134" s="1129"/>
      <c r="BY134" s="1129"/>
      <c r="BZ134" s="1129"/>
      <c r="CA134" s="1129"/>
      <c r="CB134" s="1129"/>
      <c r="CC134" s="1129"/>
      <c r="CD134" s="1129"/>
      <c r="CE134" s="1129"/>
      <c r="CF134" s="1129"/>
      <c r="CG134" s="1129"/>
      <c r="CH134" s="1129"/>
      <c r="CI134" s="1130"/>
      <c r="CJ134" s="1130"/>
      <c r="CK134" s="1130"/>
      <c r="CL134" s="1130"/>
      <c r="CM134" s="1134" t="s">
        <v>601</v>
      </c>
      <c r="CN134" s="1134"/>
      <c r="CO134" s="1134"/>
      <c r="CP134" s="1134"/>
      <c r="CQ134" s="1134"/>
      <c r="CR134" s="1129">
        <v>0</v>
      </c>
      <c r="CS134" s="1129"/>
      <c r="CT134" s="1129"/>
      <c r="CU134" s="1129"/>
      <c r="CV134" s="1129"/>
      <c r="CW134" s="1129"/>
      <c r="CX134" s="1129"/>
      <c r="CY134" s="1129"/>
      <c r="CZ134" s="1129"/>
      <c r="DA134" s="1129"/>
      <c r="DB134" s="1129"/>
      <c r="DC134" s="1129"/>
      <c r="DD134" s="1129"/>
      <c r="DE134" s="330"/>
      <c r="DF134" s="23"/>
      <c r="DG134" s="23"/>
      <c r="DH134" s="23"/>
      <c r="DI134" s="23"/>
      <c r="DJ134" s="23"/>
      <c r="DK134" s="23"/>
    </row>
    <row r="135" spans="1:115" ht="14.1" customHeight="1" x14ac:dyDescent="0.2">
      <c r="A135" s="23"/>
      <c r="B135" s="329"/>
      <c r="C135" s="1279" t="s">
        <v>743</v>
      </c>
      <c r="D135" s="1279"/>
      <c r="E135" s="1280"/>
      <c r="F135" s="1280"/>
      <c r="G135" s="1280"/>
      <c r="H135" s="1124" t="s">
        <v>796</v>
      </c>
      <c r="I135" s="1124"/>
      <c r="J135" s="1124"/>
      <c r="K135" s="1124"/>
      <c r="L135" s="1124"/>
      <c r="M135" s="1124"/>
      <c r="N135" s="1124"/>
      <c r="O135" s="1124"/>
      <c r="P135" s="1124"/>
      <c r="Q135" s="1124"/>
      <c r="R135" s="1124"/>
      <c r="S135" s="1124"/>
      <c r="T135" s="1124"/>
      <c r="U135" s="1124"/>
      <c r="V135" s="1124"/>
      <c r="W135" s="1124"/>
      <c r="X135" s="1124"/>
      <c r="Y135" s="1124"/>
      <c r="Z135" s="1124"/>
      <c r="AA135" s="1124"/>
      <c r="AB135" s="1124"/>
      <c r="AC135" s="1124"/>
      <c r="AD135" s="1124"/>
      <c r="AE135" s="1124"/>
      <c r="AF135" s="1124"/>
      <c r="AG135" s="1124"/>
      <c r="AH135" s="1124"/>
      <c r="AI135" s="1124"/>
      <c r="AJ135" s="1124"/>
      <c r="AK135" s="1124"/>
      <c r="AL135" s="1124"/>
      <c r="AM135" s="1124"/>
      <c r="AN135" s="1124"/>
      <c r="AO135" s="1124"/>
      <c r="AP135" s="1124"/>
      <c r="AQ135" s="1124"/>
      <c r="AR135" s="1124"/>
      <c r="AS135" s="1124"/>
      <c r="AT135" s="1124"/>
      <c r="AU135" s="1124"/>
      <c r="AV135" s="1124"/>
      <c r="AW135" s="1124"/>
      <c r="AX135" s="1124"/>
      <c r="AY135" s="1124"/>
      <c r="AZ135" s="1124"/>
      <c r="BA135" s="1124"/>
      <c r="BB135" s="1124"/>
      <c r="BC135" s="1124"/>
      <c r="BD135" s="1124"/>
      <c r="BE135" s="1124"/>
      <c r="BF135" s="1124"/>
      <c r="BG135" s="1124"/>
      <c r="BH135" s="1124"/>
      <c r="BI135" s="1124"/>
      <c r="BJ135" s="1124"/>
      <c r="BK135" s="1124"/>
      <c r="BL135" s="1124"/>
      <c r="BM135" s="1124"/>
      <c r="BN135" s="1124"/>
      <c r="BO135" s="1124"/>
      <c r="BP135" s="1124"/>
      <c r="BQ135" s="1134" t="s">
        <v>601</v>
      </c>
      <c r="BR135" s="1134"/>
      <c r="BS135" s="1134"/>
      <c r="BT135" s="1134"/>
      <c r="BU135" s="1134"/>
      <c r="BV135" s="1129">
        <v>0</v>
      </c>
      <c r="BW135" s="1129"/>
      <c r="BX135" s="1129"/>
      <c r="BY135" s="1129"/>
      <c r="BZ135" s="1129"/>
      <c r="CA135" s="1129"/>
      <c r="CB135" s="1129"/>
      <c r="CC135" s="1129"/>
      <c r="CD135" s="1129"/>
      <c r="CE135" s="1129"/>
      <c r="CF135" s="1129"/>
      <c r="CG135" s="1129"/>
      <c r="CH135" s="1129"/>
      <c r="CI135" s="1130"/>
      <c r="CJ135" s="1130"/>
      <c r="CK135" s="1130"/>
      <c r="CL135" s="1130"/>
      <c r="CM135" s="1134" t="s">
        <v>601</v>
      </c>
      <c r="CN135" s="1134"/>
      <c r="CO135" s="1134"/>
      <c r="CP135" s="1134"/>
      <c r="CQ135" s="1134"/>
      <c r="CR135" s="1129">
        <v>0</v>
      </c>
      <c r="CS135" s="1129"/>
      <c r="CT135" s="1129"/>
      <c r="CU135" s="1129"/>
      <c r="CV135" s="1129"/>
      <c r="CW135" s="1129"/>
      <c r="CX135" s="1129"/>
      <c r="CY135" s="1129"/>
      <c r="CZ135" s="1129"/>
      <c r="DA135" s="1129"/>
      <c r="DB135" s="1129"/>
      <c r="DC135" s="1129"/>
      <c r="DD135" s="1129"/>
      <c r="DE135" s="330"/>
      <c r="DF135" s="23"/>
      <c r="DG135" s="23"/>
      <c r="DH135" s="23"/>
      <c r="DI135" s="23"/>
      <c r="DJ135" s="23"/>
      <c r="DK135" s="23"/>
    </row>
    <row r="136" spans="1:115" ht="14.1" customHeight="1" x14ac:dyDescent="0.2">
      <c r="A136" s="23"/>
      <c r="B136" s="329"/>
      <c r="C136" s="1279" t="s">
        <v>748</v>
      </c>
      <c r="D136" s="1279"/>
      <c r="E136" s="1280"/>
      <c r="F136" s="1280"/>
      <c r="G136" s="1280"/>
      <c r="H136" s="1124" t="s">
        <v>797</v>
      </c>
      <c r="I136" s="1124"/>
      <c r="J136" s="1124"/>
      <c r="K136" s="1124"/>
      <c r="L136" s="1124"/>
      <c r="M136" s="1124"/>
      <c r="N136" s="1124"/>
      <c r="O136" s="1124"/>
      <c r="P136" s="1124"/>
      <c r="Q136" s="1124"/>
      <c r="R136" s="1124"/>
      <c r="S136" s="1124"/>
      <c r="T136" s="1124"/>
      <c r="U136" s="1124"/>
      <c r="V136" s="1124"/>
      <c r="W136" s="1124"/>
      <c r="X136" s="1124"/>
      <c r="Y136" s="1124"/>
      <c r="Z136" s="1124"/>
      <c r="AA136" s="1124"/>
      <c r="AB136" s="1124"/>
      <c r="AC136" s="1124"/>
      <c r="AD136" s="1124"/>
      <c r="AE136" s="1124"/>
      <c r="AF136" s="1124"/>
      <c r="AG136" s="1124"/>
      <c r="AH136" s="1124"/>
      <c r="AI136" s="1124"/>
      <c r="AJ136" s="1124"/>
      <c r="AK136" s="1124"/>
      <c r="AL136" s="1124"/>
      <c r="AM136" s="1124"/>
      <c r="AN136" s="1124"/>
      <c r="AO136" s="1124"/>
      <c r="AP136" s="1124"/>
      <c r="AQ136" s="1124"/>
      <c r="AR136" s="1124"/>
      <c r="AS136" s="1124"/>
      <c r="AT136" s="1124"/>
      <c r="AU136" s="1124"/>
      <c r="AV136" s="1124"/>
      <c r="AW136" s="1124"/>
      <c r="AX136" s="1124"/>
      <c r="AY136" s="1124"/>
      <c r="AZ136" s="1124"/>
      <c r="BA136" s="1124"/>
      <c r="BB136" s="1124"/>
      <c r="BC136" s="1124"/>
      <c r="BD136" s="1124"/>
      <c r="BE136" s="1124"/>
      <c r="BF136" s="1124"/>
      <c r="BG136" s="1124"/>
      <c r="BH136" s="1124"/>
      <c r="BI136" s="1124"/>
      <c r="BJ136" s="1124"/>
      <c r="BK136" s="1124"/>
      <c r="BL136" s="1124"/>
      <c r="BM136" s="1124"/>
      <c r="BN136" s="1124"/>
      <c r="BO136" s="1124"/>
      <c r="BP136" s="1124"/>
      <c r="BQ136" s="1134" t="s">
        <v>601</v>
      </c>
      <c r="BR136" s="1134"/>
      <c r="BS136" s="1134"/>
      <c r="BT136" s="1134"/>
      <c r="BU136" s="1134"/>
      <c r="BV136" s="1129">
        <v>0</v>
      </c>
      <c r="BW136" s="1129"/>
      <c r="BX136" s="1129"/>
      <c r="BY136" s="1129"/>
      <c r="BZ136" s="1129"/>
      <c r="CA136" s="1129"/>
      <c r="CB136" s="1129"/>
      <c r="CC136" s="1129"/>
      <c r="CD136" s="1129"/>
      <c r="CE136" s="1129"/>
      <c r="CF136" s="1129"/>
      <c r="CG136" s="1129"/>
      <c r="CH136" s="1129"/>
      <c r="CI136" s="1130"/>
      <c r="CJ136" s="1130"/>
      <c r="CK136" s="1130"/>
      <c r="CL136" s="1130"/>
      <c r="CM136" s="1134" t="s">
        <v>601</v>
      </c>
      <c r="CN136" s="1134"/>
      <c r="CO136" s="1134"/>
      <c r="CP136" s="1134"/>
      <c r="CQ136" s="1134"/>
      <c r="CR136" s="1129">
        <v>0</v>
      </c>
      <c r="CS136" s="1129"/>
      <c r="CT136" s="1129"/>
      <c r="CU136" s="1129"/>
      <c r="CV136" s="1129"/>
      <c r="CW136" s="1129"/>
      <c r="CX136" s="1129"/>
      <c r="CY136" s="1129"/>
      <c r="CZ136" s="1129"/>
      <c r="DA136" s="1129"/>
      <c r="DB136" s="1129"/>
      <c r="DC136" s="1129"/>
      <c r="DD136" s="1129"/>
      <c r="DE136" s="330"/>
      <c r="DF136" s="23"/>
      <c r="DG136" s="23"/>
      <c r="DH136" s="23"/>
      <c r="DI136" s="23"/>
      <c r="DJ136" s="23"/>
      <c r="DK136" s="23"/>
    </row>
    <row r="137" spans="1:115" ht="14.1" customHeight="1" x14ac:dyDescent="0.2">
      <c r="A137" s="23"/>
      <c r="B137" s="329"/>
      <c r="C137" s="1279" t="s">
        <v>749</v>
      </c>
      <c r="D137" s="1279"/>
      <c r="E137" s="1280"/>
      <c r="F137" s="1280"/>
      <c r="G137" s="1280"/>
      <c r="H137" s="1124" t="s">
        <v>798</v>
      </c>
      <c r="I137" s="1124"/>
      <c r="J137" s="1124"/>
      <c r="K137" s="1124"/>
      <c r="L137" s="1124"/>
      <c r="M137" s="1124"/>
      <c r="N137" s="1124"/>
      <c r="O137" s="1124"/>
      <c r="P137" s="1124"/>
      <c r="Q137" s="1124"/>
      <c r="R137" s="1124"/>
      <c r="S137" s="1124"/>
      <c r="T137" s="1124"/>
      <c r="U137" s="1124"/>
      <c r="V137" s="1124"/>
      <c r="W137" s="1124"/>
      <c r="X137" s="1124"/>
      <c r="Y137" s="1124"/>
      <c r="Z137" s="1124"/>
      <c r="AA137" s="1124"/>
      <c r="AB137" s="1124"/>
      <c r="AC137" s="1124"/>
      <c r="AD137" s="1124"/>
      <c r="AE137" s="1124"/>
      <c r="AF137" s="1124"/>
      <c r="AG137" s="1124"/>
      <c r="AH137" s="1124"/>
      <c r="AI137" s="1124"/>
      <c r="AJ137" s="1124"/>
      <c r="AK137" s="1124"/>
      <c r="AL137" s="1124"/>
      <c r="AM137" s="1124"/>
      <c r="AN137" s="1124"/>
      <c r="AO137" s="1124"/>
      <c r="AP137" s="1124"/>
      <c r="AQ137" s="1124"/>
      <c r="AR137" s="1124"/>
      <c r="AS137" s="1124"/>
      <c r="AT137" s="1124"/>
      <c r="AU137" s="1124"/>
      <c r="AV137" s="1124"/>
      <c r="AW137" s="1124"/>
      <c r="AX137" s="1124"/>
      <c r="AY137" s="1124"/>
      <c r="AZ137" s="1124"/>
      <c r="BA137" s="1124"/>
      <c r="BB137" s="1124"/>
      <c r="BC137" s="1124"/>
      <c r="BD137" s="1124"/>
      <c r="BE137" s="1124"/>
      <c r="BF137" s="1124"/>
      <c r="BG137" s="1124"/>
      <c r="BH137" s="1124"/>
      <c r="BI137" s="1124"/>
      <c r="BJ137" s="1124"/>
      <c r="BK137" s="1124"/>
      <c r="BL137" s="1124"/>
      <c r="BM137" s="1124"/>
      <c r="BN137" s="1124"/>
      <c r="BO137" s="1124"/>
      <c r="BP137" s="1124"/>
      <c r="BQ137" s="1134" t="s">
        <v>601</v>
      </c>
      <c r="BR137" s="1134"/>
      <c r="BS137" s="1134"/>
      <c r="BT137" s="1134"/>
      <c r="BU137" s="1134"/>
      <c r="BV137" s="1129">
        <v>0</v>
      </c>
      <c r="BW137" s="1129"/>
      <c r="BX137" s="1129"/>
      <c r="BY137" s="1129"/>
      <c r="BZ137" s="1129"/>
      <c r="CA137" s="1129"/>
      <c r="CB137" s="1129"/>
      <c r="CC137" s="1129"/>
      <c r="CD137" s="1129"/>
      <c r="CE137" s="1129"/>
      <c r="CF137" s="1129"/>
      <c r="CG137" s="1129"/>
      <c r="CH137" s="1129"/>
      <c r="CI137" s="1130"/>
      <c r="CJ137" s="1130"/>
      <c r="CK137" s="1130"/>
      <c r="CL137" s="1130"/>
      <c r="CM137" s="1134" t="s">
        <v>601</v>
      </c>
      <c r="CN137" s="1134"/>
      <c r="CO137" s="1134"/>
      <c r="CP137" s="1134"/>
      <c r="CQ137" s="1134"/>
      <c r="CR137" s="1129">
        <v>0</v>
      </c>
      <c r="CS137" s="1129"/>
      <c r="CT137" s="1129"/>
      <c r="CU137" s="1129"/>
      <c r="CV137" s="1129"/>
      <c r="CW137" s="1129"/>
      <c r="CX137" s="1129"/>
      <c r="CY137" s="1129"/>
      <c r="CZ137" s="1129"/>
      <c r="DA137" s="1129"/>
      <c r="DB137" s="1129"/>
      <c r="DC137" s="1129"/>
      <c r="DD137" s="1129"/>
      <c r="DE137" s="330"/>
      <c r="DF137" s="23"/>
      <c r="DG137" s="23"/>
      <c r="DH137" s="23"/>
      <c r="DI137" s="23"/>
      <c r="DJ137" s="23"/>
      <c r="DK137" s="23"/>
    </row>
    <row r="138" spans="1:115" ht="14.1" customHeight="1" x14ac:dyDescent="0.2">
      <c r="A138" s="23"/>
      <c r="B138" s="329"/>
      <c r="C138" s="1279" t="s">
        <v>750</v>
      </c>
      <c r="D138" s="1279"/>
      <c r="E138" s="1280"/>
      <c r="F138" s="1280"/>
      <c r="G138" s="1280"/>
      <c r="H138" s="1124" t="s">
        <v>799</v>
      </c>
      <c r="I138" s="1124"/>
      <c r="J138" s="1124"/>
      <c r="K138" s="1124"/>
      <c r="L138" s="1124"/>
      <c r="M138" s="1124"/>
      <c r="N138" s="1124"/>
      <c r="O138" s="1124"/>
      <c r="P138" s="1124"/>
      <c r="Q138" s="1124"/>
      <c r="R138" s="1124"/>
      <c r="S138" s="1124"/>
      <c r="T138" s="1124"/>
      <c r="U138" s="1124"/>
      <c r="V138" s="1124"/>
      <c r="W138" s="1124"/>
      <c r="X138" s="1124"/>
      <c r="Y138" s="1124"/>
      <c r="Z138" s="1124"/>
      <c r="AA138" s="1124"/>
      <c r="AB138" s="1124"/>
      <c r="AC138" s="1124"/>
      <c r="AD138" s="1124"/>
      <c r="AE138" s="1124"/>
      <c r="AF138" s="1124"/>
      <c r="AG138" s="1124"/>
      <c r="AH138" s="1124"/>
      <c r="AI138" s="1124"/>
      <c r="AJ138" s="1124"/>
      <c r="AK138" s="1124"/>
      <c r="AL138" s="1124"/>
      <c r="AM138" s="1124"/>
      <c r="AN138" s="1124"/>
      <c r="AO138" s="1124"/>
      <c r="AP138" s="1124"/>
      <c r="AQ138" s="1124"/>
      <c r="AR138" s="1124"/>
      <c r="AS138" s="1124"/>
      <c r="AT138" s="1124"/>
      <c r="AU138" s="1124"/>
      <c r="AV138" s="1124"/>
      <c r="AW138" s="1124"/>
      <c r="AX138" s="1124"/>
      <c r="AY138" s="1124"/>
      <c r="AZ138" s="1124"/>
      <c r="BA138" s="1124"/>
      <c r="BB138" s="1124"/>
      <c r="BC138" s="1124"/>
      <c r="BD138" s="1124"/>
      <c r="BE138" s="1124"/>
      <c r="BF138" s="1124"/>
      <c r="BG138" s="1124"/>
      <c r="BH138" s="1124"/>
      <c r="BI138" s="1124"/>
      <c r="BJ138" s="1124"/>
      <c r="BK138" s="1124"/>
      <c r="BL138" s="1124"/>
      <c r="BM138" s="1124"/>
      <c r="BN138" s="1124"/>
      <c r="BO138" s="1124"/>
      <c r="BP138" s="1124"/>
      <c r="BQ138" s="1134" t="s">
        <v>601</v>
      </c>
      <c r="BR138" s="1134"/>
      <c r="BS138" s="1134"/>
      <c r="BT138" s="1134"/>
      <c r="BU138" s="1134"/>
      <c r="BV138" s="1129">
        <v>0</v>
      </c>
      <c r="BW138" s="1129"/>
      <c r="BX138" s="1129"/>
      <c r="BY138" s="1129"/>
      <c r="BZ138" s="1129"/>
      <c r="CA138" s="1129"/>
      <c r="CB138" s="1129"/>
      <c r="CC138" s="1129"/>
      <c r="CD138" s="1129"/>
      <c r="CE138" s="1129"/>
      <c r="CF138" s="1129"/>
      <c r="CG138" s="1129"/>
      <c r="CH138" s="1129"/>
      <c r="CI138" s="1130"/>
      <c r="CJ138" s="1130"/>
      <c r="CK138" s="1130"/>
      <c r="CL138" s="1130"/>
      <c r="CM138" s="1134" t="s">
        <v>601</v>
      </c>
      <c r="CN138" s="1134"/>
      <c r="CO138" s="1134"/>
      <c r="CP138" s="1134"/>
      <c r="CQ138" s="1134"/>
      <c r="CR138" s="1129">
        <v>0</v>
      </c>
      <c r="CS138" s="1129"/>
      <c r="CT138" s="1129"/>
      <c r="CU138" s="1129"/>
      <c r="CV138" s="1129"/>
      <c r="CW138" s="1129"/>
      <c r="CX138" s="1129"/>
      <c r="CY138" s="1129"/>
      <c r="CZ138" s="1129"/>
      <c r="DA138" s="1129"/>
      <c r="DB138" s="1129"/>
      <c r="DC138" s="1129"/>
      <c r="DD138" s="1129"/>
      <c r="DE138" s="330"/>
      <c r="DF138" s="23"/>
      <c r="DG138" s="23"/>
      <c r="DH138" s="23"/>
      <c r="DI138" s="23"/>
      <c r="DJ138" s="23"/>
      <c r="DK138" s="23"/>
    </row>
    <row r="139" spans="1:115" ht="14.1" customHeight="1" x14ac:dyDescent="0.2">
      <c r="A139" s="23"/>
      <c r="B139" s="329"/>
      <c r="C139" s="1279" t="s">
        <v>751</v>
      </c>
      <c r="D139" s="1279"/>
      <c r="E139" s="1280"/>
      <c r="F139" s="1280"/>
      <c r="G139" s="1280"/>
      <c r="H139" s="1124" t="s">
        <v>800</v>
      </c>
      <c r="I139" s="1124"/>
      <c r="J139" s="1124"/>
      <c r="K139" s="1124"/>
      <c r="L139" s="1124"/>
      <c r="M139" s="1124"/>
      <c r="N139" s="1124"/>
      <c r="O139" s="1124"/>
      <c r="P139" s="1124"/>
      <c r="Q139" s="1124"/>
      <c r="R139" s="1124"/>
      <c r="S139" s="1124"/>
      <c r="T139" s="1124"/>
      <c r="U139" s="1124"/>
      <c r="V139" s="1124"/>
      <c r="W139" s="1124"/>
      <c r="X139" s="1124"/>
      <c r="Y139" s="1124"/>
      <c r="Z139" s="1124"/>
      <c r="AA139" s="1124"/>
      <c r="AB139" s="1124"/>
      <c r="AC139" s="1124"/>
      <c r="AD139" s="1124"/>
      <c r="AE139" s="1124"/>
      <c r="AF139" s="1124"/>
      <c r="AG139" s="1124"/>
      <c r="AH139" s="1124"/>
      <c r="AI139" s="1124"/>
      <c r="AJ139" s="1124"/>
      <c r="AK139" s="1124"/>
      <c r="AL139" s="1124"/>
      <c r="AM139" s="1124"/>
      <c r="AN139" s="1124"/>
      <c r="AO139" s="1124"/>
      <c r="AP139" s="1124"/>
      <c r="AQ139" s="1124"/>
      <c r="AR139" s="1124"/>
      <c r="AS139" s="1124"/>
      <c r="AT139" s="1124"/>
      <c r="AU139" s="1124"/>
      <c r="AV139" s="1124"/>
      <c r="AW139" s="1124"/>
      <c r="AX139" s="1124"/>
      <c r="AY139" s="1124"/>
      <c r="AZ139" s="1124"/>
      <c r="BA139" s="1124"/>
      <c r="BB139" s="1124"/>
      <c r="BC139" s="1124"/>
      <c r="BD139" s="1124"/>
      <c r="BE139" s="1124"/>
      <c r="BF139" s="1124"/>
      <c r="BG139" s="1124"/>
      <c r="BH139" s="1124"/>
      <c r="BI139" s="1124"/>
      <c r="BJ139" s="1124"/>
      <c r="BK139" s="1124"/>
      <c r="BL139" s="1124"/>
      <c r="BM139" s="1124"/>
      <c r="BN139" s="1124"/>
      <c r="BO139" s="1124"/>
      <c r="BP139" s="1124"/>
      <c r="BQ139" s="1134" t="s">
        <v>601</v>
      </c>
      <c r="BR139" s="1134"/>
      <c r="BS139" s="1134"/>
      <c r="BT139" s="1134"/>
      <c r="BU139" s="1134"/>
      <c r="BV139" s="1129">
        <v>0</v>
      </c>
      <c r="BW139" s="1129"/>
      <c r="BX139" s="1129"/>
      <c r="BY139" s="1129"/>
      <c r="BZ139" s="1129"/>
      <c r="CA139" s="1129"/>
      <c r="CB139" s="1129"/>
      <c r="CC139" s="1129"/>
      <c r="CD139" s="1129"/>
      <c r="CE139" s="1129"/>
      <c r="CF139" s="1129"/>
      <c r="CG139" s="1129"/>
      <c r="CH139" s="1129"/>
      <c r="CI139" s="1130"/>
      <c r="CJ139" s="1130"/>
      <c r="CK139" s="1130"/>
      <c r="CL139" s="1130"/>
      <c r="CM139" s="1134" t="s">
        <v>601</v>
      </c>
      <c r="CN139" s="1134"/>
      <c r="CO139" s="1134"/>
      <c r="CP139" s="1134"/>
      <c r="CQ139" s="1134"/>
      <c r="CR139" s="1129">
        <v>0</v>
      </c>
      <c r="CS139" s="1129"/>
      <c r="CT139" s="1129"/>
      <c r="CU139" s="1129"/>
      <c r="CV139" s="1129"/>
      <c r="CW139" s="1129"/>
      <c r="CX139" s="1129"/>
      <c r="CY139" s="1129"/>
      <c r="CZ139" s="1129"/>
      <c r="DA139" s="1129"/>
      <c r="DB139" s="1129"/>
      <c r="DC139" s="1129"/>
      <c r="DD139" s="1129"/>
      <c r="DE139" s="330"/>
      <c r="DF139" s="23"/>
      <c r="DG139" s="23"/>
      <c r="DH139" s="23"/>
      <c r="DI139" s="23"/>
      <c r="DJ139" s="23"/>
      <c r="DK139" s="23"/>
    </row>
    <row r="140" spans="1:115" ht="14.1" customHeight="1" x14ac:dyDescent="0.2">
      <c r="A140" s="23"/>
      <c r="B140" s="329"/>
      <c r="C140" s="1279" t="s">
        <v>731</v>
      </c>
      <c r="D140" s="1279"/>
      <c r="E140" s="1280"/>
      <c r="F140" s="1280"/>
      <c r="G140" s="1280"/>
      <c r="H140" s="1124" t="s">
        <v>801</v>
      </c>
      <c r="I140" s="1124"/>
      <c r="J140" s="1124"/>
      <c r="K140" s="1124"/>
      <c r="L140" s="1124"/>
      <c r="M140" s="1124"/>
      <c r="N140" s="1124"/>
      <c r="O140" s="1124"/>
      <c r="P140" s="1124"/>
      <c r="Q140" s="1124"/>
      <c r="R140" s="1124"/>
      <c r="S140" s="1124"/>
      <c r="T140" s="1124"/>
      <c r="U140" s="1124"/>
      <c r="V140" s="1124"/>
      <c r="W140" s="1124"/>
      <c r="X140" s="1124"/>
      <c r="Y140" s="1124"/>
      <c r="Z140" s="1124"/>
      <c r="AA140" s="1124"/>
      <c r="AB140" s="1124"/>
      <c r="AC140" s="1124"/>
      <c r="AD140" s="1124"/>
      <c r="AE140" s="1124"/>
      <c r="AF140" s="1124"/>
      <c r="AG140" s="1124"/>
      <c r="AH140" s="1124"/>
      <c r="AI140" s="1124"/>
      <c r="AJ140" s="1124"/>
      <c r="AK140" s="1124"/>
      <c r="AL140" s="1124"/>
      <c r="AM140" s="1124"/>
      <c r="AN140" s="1124"/>
      <c r="AO140" s="1124"/>
      <c r="AP140" s="1124"/>
      <c r="AQ140" s="1124"/>
      <c r="AR140" s="1124"/>
      <c r="AS140" s="1124"/>
      <c r="AT140" s="1124"/>
      <c r="AU140" s="1124"/>
      <c r="AV140" s="1124"/>
      <c r="AW140" s="1124"/>
      <c r="AX140" s="1124"/>
      <c r="AY140" s="1124"/>
      <c r="AZ140" s="1124"/>
      <c r="BA140" s="1124"/>
      <c r="BB140" s="1124"/>
      <c r="BC140" s="1124"/>
      <c r="BD140" s="1124"/>
      <c r="BE140" s="1124"/>
      <c r="BF140" s="1124"/>
      <c r="BG140" s="1124"/>
      <c r="BH140" s="1124"/>
      <c r="BI140" s="1124"/>
      <c r="BJ140" s="1124"/>
      <c r="BK140" s="1124"/>
      <c r="BL140" s="1124"/>
      <c r="BM140" s="1124"/>
      <c r="BN140" s="1124"/>
      <c r="BO140" s="1124"/>
      <c r="BP140" s="1124"/>
      <c r="BQ140" s="1134" t="s">
        <v>601</v>
      </c>
      <c r="BR140" s="1134"/>
      <c r="BS140" s="1134"/>
      <c r="BT140" s="1134"/>
      <c r="BU140" s="1134"/>
      <c r="BV140" s="1129">
        <v>0</v>
      </c>
      <c r="BW140" s="1129"/>
      <c r="BX140" s="1129"/>
      <c r="BY140" s="1129"/>
      <c r="BZ140" s="1129"/>
      <c r="CA140" s="1129"/>
      <c r="CB140" s="1129"/>
      <c r="CC140" s="1129"/>
      <c r="CD140" s="1129"/>
      <c r="CE140" s="1129"/>
      <c r="CF140" s="1129"/>
      <c r="CG140" s="1129"/>
      <c r="CH140" s="1129"/>
      <c r="CI140" s="1130"/>
      <c r="CJ140" s="1130"/>
      <c r="CK140" s="1130"/>
      <c r="CL140" s="1130"/>
      <c r="CM140" s="1134" t="s">
        <v>601</v>
      </c>
      <c r="CN140" s="1134"/>
      <c r="CO140" s="1134"/>
      <c r="CP140" s="1134"/>
      <c r="CQ140" s="1134"/>
      <c r="CR140" s="1129">
        <v>0</v>
      </c>
      <c r="CS140" s="1129"/>
      <c r="CT140" s="1129"/>
      <c r="CU140" s="1129"/>
      <c r="CV140" s="1129"/>
      <c r="CW140" s="1129"/>
      <c r="CX140" s="1129"/>
      <c r="CY140" s="1129"/>
      <c r="CZ140" s="1129"/>
      <c r="DA140" s="1129"/>
      <c r="DB140" s="1129"/>
      <c r="DC140" s="1129"/>
      <c r="DD140" s="1129"/>
      <c r="DE140" s="330"/>
      <c r="DF140" s="23"/>
      <c r="DG140" s="23"/>
      <c r="DH140" s="23"/>
      <c r="DI140" s="23"/>
      <c r="DJ140" s="23"/>
      <c r="DK140" s="23"/>
    </row>
    <row r="141" spans="1:115" ht="14.1" customHeight="1" x14ac:dyDescent="0.2">
      <c r="A141" s="23"/>
      <c r="B141" s="329"/>
      <c r="C141" s="1279" t="s">
        <v>753</v>
      </c>
      <c r="D141" s="1279"/>
      <c r="E141" s="1280"/>
      <c r="F141" s="1280"/>
      <c r="G141" s="1280"/>
      <c r="H141" s="1124" t="s">
        <v>624</v>
      </c>
      <c r="I141" s="1124"/>
      <c r="J141" s="1124"/>
      <c r="K141" s="1124"/>
      <c r="L141" s="1124"/>
      <c r="M141" s="1124"/>
      <c r="N141" s="1124"/>
      <c r="O141" s="1124"/>
      <c r="P141" s="1124"/>
      <c r="Q141" s="1124"/>
      <c r="R141" s="1124"/>
      <c r="S141" s="1124"/>
      <c r="T141" s="1124"/>
      <c r="U141" s="1124"/>
      <c r="V141" s="1124"/>
      <c r="W141" s="1124"/>
      <c r="X141" s="1124"/>
      <c r="Y141" s="1124"/>
      <c r="Z141" s="1124"/>
      <c r="AA141" s="1124"/>
      <c r="AB141" s="1124"/>
      <c r="AC141" s="1124"/>
      <c r="AD141" s="1124"/>
      <c r="AE141" s="1124"/>
      <c r="AF141" s="1124"/>
      <c r="AG141" s="1124"/>
      <c r="AH141" s="1124"/>
      <c r="AI141" s="1124"/>
      <c r="AJ141" s="1124"/>
      <c r="AK141" s="1124"/>
      <c r="AL141" s="1124"/>
      <c r="AM141" s="1124"/>
      <c r="AN141" s="1124"/>
      <c r="AO141" s="1124"/>
      <c r="AP141" s="1124"/>
      <c r="AQ141" s="1124"/>
      <c r="AR141" s="1124"/>
      <c r="AS141" s="1124"/>
      <c r="AT141" s="1124"/>
      <c r="AU141" s="1124"/>
      <c r="AV141" s="1124"/>
      <c r="AW141" s="1124"/>
      <c r="AX141" s="1124"/>
      <c r="AY141" s="1124"/>
      <c r="AZ141" s="1124"/>
      <c r="BA141" s="1124"/>
      <c r="BB141" s="1124"/>
      <c r="BC141" s="1124"/>
      <c r="BD141" s="1124"/>
      <c r="BE141" s="1124"/>
      <c r="BF141" s="1124"/>
      <c r="BG141" s="1124"/>
      <c r="BH141" s="1124"/>
      <c r="BI141" s="1124"/>
      <c r="BJ141" s="1124"/>
      <c r="BK141" s="1124"/>
      <c r="BL141" s="1124"/>
      <c r="BM141" s="1124"/>
      <c r="BN141" s="1124"/>
      <c r="BO141" s="1124"/>
      <c r="BP141" s="1124"/>
      <c r="DE141" s="330"/>
      <c r="DF141" s="23"/>
      <c r="DG141" s="23"/>
      <c r="DH141" s="23"/>
      <c r="DI141" s="23"/>
      <c r="DJ141" s="23"/>
      <c r="DK141" s="23"/>
    </row>
    <row r="142" spans="1:115" ht="14.1" customHeight="1" x14ac:dyDescent="0.2">
      <c r="A142" s="23"/>
      <c r="B142" s="329"/>
      <c r="C142" s="1279"/>
      <c r="D142" s="1279"/>
      <c r="E142" s="1280"/>
      <c r="F142" s="1280"/>
      <c r="G142" s="1280"/>
      <c r="H142" s="1124" t="s">
        <v>786</v>
      </c>
      <c r="I142" s="1124"/>
      <c r="J142" s="1124"/>
      <c r="K142" s="1124"/>
      <c r="L142" s="1124"/>
      <c r="M142" s="1124"/>
      <c r="N142" s="1124"/>
      <c r="O142" s="1124"/>
      <c r="P142" s="1124"/>
      <c r="Q142" s="1124"/>
      <c r="R142" s="1124"/>
      <c r="S142" s="1124"/>
      <c r="T142" s="1124"/>
      <c r="U142" s="1124"/>
      <c r="V142" s="1124"/>
      <c r="W142" s="1124"/>
      <c r="X142" s="1124"/>
      <c r="Y142" s="1124"/>
      <c r="Z142" s="1124"/>
      <c r="AA142" s="1124"/>
      <c r="AB142" s="1124"/>
      <c r="AC142" s="1124"/>
      <c r="AD142" s="1124"/>
      <c r="AE142" s="1124"/>
      <c r="AF142" s="1124"/>
      <c r="AG142" s="1124"/>
      <c r="AH142" s="1124"/>
      <c r="AI142" s="1124"/>
      <c r="AJ142" s="1124"/>
      <c r="AK142" s="1124"/>
      <c r="AL142" s="1124"/>
      <c r="AM142" s="1124"/>
      <c r="AN142" s="1124"/>
      <c r="AO142" s="1124"/>
      <c r="AP142" s="1124"/>
      <c r="AQ142" s="1124"/>
      <c r="AR142" s="1124"/>
      <c r="AS142" s="1124"/>
      <c r="AT142" s="1124"/>
      <c r="AU142" s="1124"/>
      <c r="AV142" s="1124"/>
      <c r="AW142" s="1124"/>
      <c r="AX142" s="1124"/>
      <c r="AY142" s="1124"/>
      <c r="AZ142" s="1124"/>
      <c r="BA142" s="1124"/>
      <c r="BB142" s="1124"/>
      <c r="BC142" s="1124"/>
      <c r="BD142" s="1124"/>
      <c r="BE142" s="1124"/>
      <c r="BF142" s="1124"/>
      <c r="BG142" s="1124"/>
      <c r="BH142" s="1124"/>
      <c r="BI142" s="1124"/>
      <c r="BJ142" s="1124"/>
      <c r="BK142" s="1124"/>
      <c r="BL142" s="1124"/>
      <c r="BM142" s="1124"/>
      <c r="BN142" s="1124"/>
      <c r="BO142" s="1124"/>
      <c r="BP142" s="1124"/>
      <c r="BQ142" s="1128" t="s">
        <v>602</v>
      </c>
      <c r="BR142" s="1128"/>
      <c r="BS142" s="1128"/>
      <c r="BT142" s="1128"/>
      <c r="BU142" s="1128"/>
      <c r="BV142" s="1129">
        <v>0</v>
      </c>
      <c r="BW142" s="1129"/>
      <c r="BX142" s="1129"/>
      <c r="BY142" s="1129"/>
      <c r="BZ142" s="1129"/>
      <c r="CA142" s="1129"/>
      <c r="CB142" s="1129"/>
      <c r="CC142" s="1129"/>
      <c r="CD142" s="1129"/>
      <c r="CE142" s="1129"/>
      <c r="CF142" s="1129"/>
      <c r="CG142" s="1129"/>
      <c r="CH142" s="1129"/>
      <c r="CI142" s="1130"/>
      <c r="CJ142" s="1130"/>
      <c r="CK142" s="1130"/>
      <c r="CL142" s="1130"/>
      <c r="CM142" s="1128" t="s">
        <v>602</v>
      </c>
      <c r="CN142" s="1128"/>
      <c r="CO142" s="1128"/>
      <c r="CP142" s="1128"/>
      <c r="CQ142" s="1128"/>
      <c r="CR142" s="1129">
        <v>0</v>
      </c>
      <c r="CS142" s="1129"/>
      <c r="CT142" s="1129"/>
      <c r="CU142" s="1129"/>
      <c r="CV142" s="1129"/>
      <c r="CW142" s="1129"/>
      <c r="CX142" s="1129"/>
      <c r="CY142" s="1129"/>
      <c r="CZ142" s="1129"/>
      <c r="DA142" s="1129"/>
      <c r="DB142" s="1129"/>
      <c r="DC142" s="1129"/>
      <c r="DD142" s="1129"/>
      <c r="DE142" s="330"/>
      <c r="DF142" s="23"/>
      <c r="DG142" s="23"/>
      <c r="DH142" s="23"/>
      <c r="DI142" s="23"/>
      <c r="DJ142" s="23"/>
      <c r="DK142" s="23"/>
    </row>
    <row r="143" spans="1:115" ht="14.1" customHeight="1" x14ac:dyDescent="0.2">
      <c r="A143" s="23"/>
      <c r="B143" s="329"/>
      <c r="C143" s="1279" t="s">
        <v>790</v>
      </c>
      <c r="D143" s="1279"/>
      <c r="E143" s="1280"/>
      <c r="F143" s="1280"/>
      <c r="G143" s="1280"/>
      <c r="H143" s="1124" t="s">
        <v>802</v>
      </c>
      <c r="I143" s="1124"/>
      <c r="J143" s="1124"/>
      <c r="K143" s="1124"/>
      <c r="L143" s="1124"/>
      <c r="M143" s="1124"/>
      <c r="N143" s="1124"/>
      <c r="O143" s="1124"/>
      <c r="P143" s="1124"/>
      <c r="Q143" s="1124"/>
      <c r="R143" s="1124"/>
      <c r="S143" s="1124"/>
      <c r="T143" s="1124"/>
      <c r="U143" s="1124"/>
      <c r="V143" s="1124"/>
      <c r="W143" s="1124"/>
      <c r="X143" s="1124"/>
      <c r="Y143" s="1124"/>
      <c r="Z143" s="1124"/>
      <c r="AA143" s="1124"/>
      <c r="AB143" s="1124"/>
      <c r="AC143" s="1124"/>
      <c r="AD143" s="1124"/>
      <c r="AE143" s="1124"/>
      <c r="AF143" s="1124"/>
      <c r="AG143" s="1124"/>
      <c r="AH143" s="1124"/>
      <c r="AI143" s="1124"/>
      <c r="AJ143" s="1124"/>
      <c r="AK143" s="1124"/>
      <c r="AL143" s="1124"/>
      <c r="AM143" s="1124"/>
      <c r="AN143" s="1124"/>
      <c r="AO143" s="1124"/>
      <c r="AP143" s="1124"/>
      <c r="AQ143" s="1124"/>
      <c r="AR143" s="1124"/>
      <c r="AS143" s="1124"/>
      <c r="AT143" s="1124"/>
      <c r="AU143" s="1124"/>
      <c r="AV143" s="1124"/>
      <c r="AW143" s="1124"/>
      <c r="AX143" s="1124"/>
      <c r="AY143" s="1124"/>
      <c r="AZ143" s="1124"/>
      <c r="BA143" s="1124"/>
      <c r="BB143" s="1124"/>
      <c r="BC143" s="1124"/>
      <c r="BD143" s="1124"/>
      <c r="BE143" s="1124"/>
      <c r="BF143" s="1124"/>
      <c r="BG143" s="1124"/>
      <c r="BH143" s="1124"/>
      <c r="BI143" s="1124"/>
      <c r="BJ143" s="1124"/>
      <c r="BK143" s="1124"/>
      <c r="BL143" s="1124"/>
      <c r="BM143" s="1124"/>
      <c r="BN143" s="1124"/>
      <c r="BO143" s="1124"/>
      <c r="BP143" s="1124"/>
      <c r="BQ143" s="1128" t="s">
        <v>602</v>
      </c>
      <c r="BR143" s="1128"/>
      <c r="BS143" s="1128"/>
      <c r="BT143" s="1128"/>
      <c r="BU143" s="1128"/>
      <c r="BV143" s="1129">
        <v>0</v>
      </c>
      <c r="BW143" s="1129"/>
      <c r="BX143" s="1129"/>
      <c r="BY143" s="1129"/>
      <c r="BZ143" s="1129"/>
      <c r="CA143" s="1129"/>
      <c r="CB143" s="1129"/>
      <c r="CC143" s="1129"/>
      <c r="CD143" s="1129"/>
      <c r="CE143" s="1129"/>
      <c r="CF143" s="1129"/>
      <c r="CG143" s="1129"/>
      <c r="CH143" s="1129"/>
      <c r="CI143" s="1130"/>
      <c r="CJ143" s="1130"/>
      <c r="CK143" s="1130"/>
      <c r="CL143" s="1130"/>
      <c r="CM143" s="1128" t="s">
        <v>602</v>
      </c>
      <c r="CN143" s="1128"/>
      <c r="CO143" s="1128"/>
      <c r="CP143" s="1128"/>
      <c r="CQ143" s="1128"/>
      <c r="CR143" s="1129">
        <v>0</v>
      </c>
      <c r="CS143" s="1129"/>
      <c r="CT143" s="1129"/>
      <c r="CU143" s="1129"/>
      <c r="CV143" s="1129"/>
      <c r="CW143" s="1129"/>
      <c r="CX143" s="1129"/>
      <c r="CY143" s="1129"/>
      <c r="CZ143" s="1129"/>
      <c r="DA143" s="1129"/>
      <c r="DB143" s="1129"/>
      <c r="DC143" s="1129"/>
      <c r="DD143" s="1129"/>
      <c r="DE143" s="330"/>
      <c r="DF143" s="23"/>
      <c r="DG143" s="23"/>
      <c r="DH143" s="23"/>
      <c r="DI143" s="23"/>
      <c r="DJ143" s="23"/>
      <c r="DK143" s="23"/>
    </row>
    <row r="144" spans="1:115" ht="14.1" customHeight="1" x14ac:dyDescent="0.2">
      <c r="A144" s="23"/>
      <c r="B144" s="329"/>
      <c r="C144" s="1279" t="s">
        <v>791</v>
      </c>
      <c r="D144" s="1279"/>
      <c r="E144" s="1280"/>
      <c r="F144" s="1280"/>
      <c r="G144" s="1280"/>
      <c r="H144" s="1124" t="s">
        <v>626</v>
      </c>
      <c r="I144" s="1124"/>
      <c r="J144" s="1124"/>
      <c r="K144" s="1124"/>
      <c r="L144" s="1124"/>
      <c r="M144" s="1124"/>
      <c r="N144" s="1124"/>
      <c r="O144" s="1124"/>
      <c r="P144" s="1124"/>
      <c r="Q144" s="1124"/>
      <c r="R144" s="1124"/>
      <c r="S144" s="1124"/>
      <c r="T144" s="1124"/>
      <c r="U144" s="1124"/>
      <c r="V144" s="1124"/>
      <c r="W144" s="1124"/>
      <c r="X144" s="1124"/>
      <c r="Y144" s="1124"/>
      <c r="Z144" s="1124"/>
      <c r="AA144" s="1124"/>
      <c r="AB144" s="1124"/>
      <c r="AC144" s="1124"/>
      <c r="AD144" s="1124"/>
      <c r="AE144" s="1124"/>
      <c r="AF144" s="1124"/>
      <c r="AG144" s="1124"/>
      <c r="AH144" s="1124"/>
      <c r="AI144" s="1124"/>
      <c r="AJ144" s="1124"/>
      <c r="AK144" s="1124"/>
      <c r="AL144" s="1124"/>
      <c r="AM144" s="1124"/>
      <c r="AN144" s="1124"/>
      <c r="AO144" s="1124"/>
      <c r="AP144" s="1124"/>
      <c r="AQ144" s="1124"/>
      <c r="AR144" s="1124"/>
      <c r="AS144" s="1124"/>
      <c r="AT144" s="1124"/>
      <c r="AU144" s="1124"/>
      <c r="AV144" s="1124"/>
      <c r="AW144" s="1124"/>
      <c r="AX144" s="1124"/>
      <c r="AY144" s="1124"/>
      <c r="AZ144" s="1124"/>
      <c r="BA144" s="1124"/>
      <c r="BB144" s="1124"/>
      <c r="BC144" s="1124"/>
      <c r="BD144" s="1124"/>
      <c r="BE144" s="1124"/>
      <c r="BF144" s="1124"/>
      <c r="BG144" s="1124"/>
      <c r="BH144" s="1124"/>
      <c r="BI144" s="1124"/>
      <c r="BJ144" s="1124"/>
      <c r="BK144" s="1124"/>
      <c r="BL144" s="1124"/>
      <c r="BM144" s="1124"/>
      <c r="BN144" s="1124"/>
      <c r="BO144" s="1124"/>
      <c r="BP144" s="1124"/>
      <c r="BQ144" s="1128"/>
      <c r="BR144" s="1128"/>
      <c r="BS144" s="1128"/>
      <c r="BT144" s="1128"/>
      <c r="BU144" s="1128"/>
      <c r="BV144" s="1240">
        <v>0</v>
      </c>
      <c r="BW144" s="1240"/>
      <c r="BX144" s="1240"/>
      <c r="BY144" s="1240"/>
      <c r="BZ144" s="1240"/>
      <c r="CA144" s="1240"/>
      <c r="CB144" s="1240"/>
      <c r="CC144" s="1240"/>
      <c r="CD144" s="1240"/>
      <c r="CE144" s="1240"/>
      <c r="CF144" s="1240"/>
      <c r="CG144" s="1240"/>
      <c r="CH144" s="1240"/>
      <c r="CI144" s="1130"/>
      <c r="CJ144" s="1130"/>
      <c r="CK144" s="1130"/>
      <c r="CL144" s="1130"/>
      <c r="CM144" s="1128"/>
      <c r="CN144" s="1128"/>
      <c r="CO144" s="1128"/>
      <c r="CP144" s="1128"/>
      <c r="CQ144" s="1128"/>
      <c r="CR144" s="1240">
        <v>0</v>
      </c>
      <c r="CS144" s="1240"/>
      <c r="CT144" s="1240"/>
      <c r="CU144" s="1240"/>
      <c r="CV144" s="1240"/>
      <c r="CW144" s="1240"/>
      <c r="CX144" s="1240"/>
      <c r="CY144" s="1240"/>
      <c r="CZ144" s="1240"/>
      <c r="DA144" s="1240"/>
      <c r="DB144" s="1240"/>
      <c r="DC144" s="1240"/>
      <c r="DD144" s="1240"/>
      <c r="DE144" s="330"/>
      <c r="DF144" s="23"/>
      <c r="DG144" s="23"/>
      <c r="DH144" s="23"/>
      <c r="DI144" s="23"/>
      <c r="DJ144" s="23"/>
      <c r="DK144" s="23"/>
    </row>
    <row r="145" spans="1:115" ht="14.1" customHeight="1" x14ac:dyDescent="0.2">
      <c r="A145" s="23"/>
      <c r="B145" s="329"/>
      <c r="C145" s="1279" t="s">
        <v>792</v>
      </c>
      <c r="D145" s="1279"/>
      <c r="E145" s="1280"/>
      <c r="F145" s="1280"/>
      <c r="G145" s="1280"/>
      <c r="H145" s="1124" t="s">
        <v>777</v>
      </c>
      <c r="I145" s="1124"/>
      <c r="J145" s="1124"/>
      <c r="K145" s="1124"/>
      <c r="L145" s="1124"/>
      <c r="M145" s="1124"/>
      <c r="N145" s="1124"/>
      <c r="O145" s="1124"/>
      <c r="P145" s="1124"/>
      <c r="Q145" s="1124"/>
      <c r="R145" s="1124"/>
      <c r="S145" s="1124"/>
      <c r="T145" s="1124"/>
      <c r="U145" s="1124"/>
      <c r="V145" s="1124"/>
      <c r="W145" s="1124"/>
      <c r="X145" s="1124"/>
      <c r="Y145" s="1124"/>
      <c r="Z145" s="1124"/>
      <c r="AA145" s="1124"/>
      <c r="AB145" s="1124"/>
      <c r="AC145" s="1124"/>
      <c r="AD145" s="1124"/>
      <c r="AE145" s="1124"/>
      <c r="AF145" s="1124"/>
      <c r="AG145" s="1124"/>
      <c r="AH145" s="1124"/>
      <c r="AI145" s="1124"/>
      <c r="AJ145" s="1124"/>
      <c r="AK145" s="1124"/>
      <c r="AL145" s="1124"/>
      <c r="AM145" s="1124"/>
      <c r="AN145" s="1124"/>
      <c r="AO145" s="1124"/>
      <c r="AP145" s="1124"/>
      <c r="AQ145" s="1124"/>
      <c r="AR145" s="1124"/>
      <c r="AS145" s="1124"/>
      <c r="AT145" s="1124"/>
      <c r="AU145" s="1124"/>
      <c r="AV145" s="1124"/>
      <c r="AW145" s="1124"/>
      <c r="AX145" s="1124"/>
      <c r="AY145" s="1124"/>
      <c r="AZ145" s="1124"/>
      <c r="BA145" s="1124"/>
      <c r="BB145" s="1124"/>
      <c r="BC145" s="1124"/>
      <c r="BD145" s="1124"/>
      <c r="BE145" s="1124"/>
      <c r="BF145" s="1124"/>
      <c r="BG145" s="1124"/>
      <c r="BH145" s="1124"/>
      <c r="BI145" s="1124"/>
      <c r="BJ145" s="1124"/>
      <c r="BK145" s="1124"/>
      <c r="BL145" s="1124"/>
      <c r="BM145" s="1124"/>
      <c r="BN145" s="1124"/>
      <c r="BO145" s="1124"/>
      <c r="BP145" s="1124"/>
      <c r="BQ145" s="1134"/>
      <c r="BR145" s="1134"/>
      <c r="BS145" s="1134"/>
      <c r="BT145" s="1134"/>
      <c r="BU145" s="1134"/>
      <c r="BV145" s="1252">
        <v>1</v>
      </c>
      <c r="BW145" s="1252"/>
      <c r="BX145" s="1252"/>
      <c r="BY145" s="1252"/>
      <c r="BZ145" s="1252"/>
      <c r="CA145" s="1252"/>
      <c r="CB145" s="1252"/>
      <c r="CC145" s="1252"/>
      <c r="CD145" s="1252"/>
      <c r="CE145" s="1252"/>
      <c r="CF145" s="1252"/>
      <c r="CG145" s="1252"/>
      <c r="CH145" s="1252"/>
      <c r="CI145" s="1130"/>
      <c r="CJ145" s="1130"/>
      <c r="CK145" s="1130"/>
      <c r="CL145" s="1130"/>
      <c r="CM145" s="1134"/>
      <c r="CN145" s="1134"/>
      <c r="CO145" s="1134"/>
      <c r="CP145" s="1134"/>
      <c r="CQ145" s="1134"/>
      <c r="CR145" s="1252">
        <v>1</v>
      </c>
      <c r="CS145" s="1252"/>
      <c r="CT145" s="1252"/>
      <c r="CU145" s="1252"/>
      <c r="CV145" s="1252"/>
      <c r="CW145" s="1252"/>
      <c r="CX145" s="1252"/>
      <c r="CY145" s="1252"/>
      <c r="CZ145" s="1252"/>
      <c r="DA145" s="1252"/>
      <c r="DB145" s="1252"/>
      <c r="DC145" s="1252"/>
      <c r="DD145" s="1252"/>
      <c r="DE145" s="330"/>
      <c r="DF145" s="23"/>
      <c r="DG145" s="23"/>
      <c r="DH145" s="23"/>
      <c r="DI145" s="23"/>
      <c r="DJ145" s="23"/>
      <c r="DK145" s="23"/>
    </row>
    <row r="146" spans="1:115" ht="14.1" customHeight="1" x14ac:dyDescent="0.2">
      <c r="A146" s="23"/>
      <c r="B146" s="329"/>
      <c r="C146" s="1279" t="s">
        <v>803</v>
      </c>
      <c r="D146" s="1279"/>
      <c r="E146" s="1280"/>
      <c r="F146" s="1280"/>
      <c r="G146" s="1280"/>
      <c r="H146" s="1124" t="s">
        <v>804</v>
      </c>
      <c r="I146" s="1124"/>
      <c r="J146" s="1124"/>
      <c r="K146" s="1124"/>
      <c r="L146" s="1124"/>
      <c r="M146" s="1124"/>
      <c r="N146" s="1124"/>
      <c r="O146" s="1124"/>
      <c r="P146" s="1124"/>
      <c r="Q146" s="1124"/>
      <c r="R146" s="1124"/>
      <c r="S146" s="1124"/>
      <c r="T146" s="1124"/>
      <c r="U146" s="1124"/>
      <c r="V146" s="1124"/>
      <c r="W146" s="1124"/>
      <c r="X146" s="1124"/>
      <c r="Y146" s="1124"/>
      <c r="Z146" s="1124"/>
      <c r="AA146" s="1124"/>
      <c r="AB146" s="1124"/>
      <c r="AC146" s="1124"/>
      <c r="AD146" s="1124"/>
      <c r="AE146" s="1124"/>
      <c r="AF146" s="1124"/>
      <c r="AG146" s="1124"/>
      <c r="AH146" s="1124"/>
      <c r="AI146" s="1124"/>
      <c r="AJ146" s="1124"/>
      <c r="AK146" s="1124"/>
      <c r="AL146" s="1124"/>
      <c r="AM146" s="1124"/>
      <c r="AN146" s="1124"/>
      <c r="AO146" s="1124"/>
      <c r="AP146" s="1124"/>
      <c r="AQ146" s="1124"/>
      <c r="AR146" s="1124"/>
      <c r="AS146" s="1124"/>
      <c r="AT146" s="1124"/>
      <c r="AU146" s="1124"/>
      <c r="AV146" s="1124"/>
      <c r="AW146" s="1124"/>
      <c r="AX146" s="1124"/>
      <c r="AY146" s="1124"/>
      <c r="AZ146" s="1124"/>
      <c r="BA146" s="1124"/>
      <c r="BB146" s="1124"/>
      <c r="BC146" s="1124"/>
      <c r="BD146" s="1124"/>
      <c r="BE146" s="1124"/>
      <c r="BF146" s="1124"/>
      <c r="BG146" s="1124"/>
      <c r="BH146" s="1124"/>
      <c r="BI146" s="1124"/>
      <c r="BJ146" s="1124"/>
      <c r="BK146" s="1124"/>
      <c r="BL146" s="1124"/>
      <c r="BM146" s="1124"/>
      <c r="BN146" s="1124"/>
      <c r="BO146" s="1124"/>
      <c r="BP146" s="1124"/>
      <c r="BQ146" s="1128" t="s">
        <v>602</v>
      </c>
      <c r="BR146" s="1128"/>
      <c r="BS146" s="1128"/>
      <c r="BT146" s="1128"/>
      <c r="BU146" s="1128"/>
      <c r="BV146" s="1129">
        <v>0</v>
      </c>
      <c r="BW146" s="1129"/>
      <c r="BX146" s="1129"/>
      <c r="BY146" s="1129"/>
      <c r="BZ146" s="1129"/>
      <c r="CA146" s="1129"/>
      <c r="CB146" s="1129"/>
      <c r="CC146" s="1129"/>
      <c r="CD146" s="1129"/>
      <c r="CE146" s="1129"/>
      <c r="CF146" s="1129"/>
      <c r="CG146" s="1129"/>
      <c r="CH146" s="1129"/>
      <c r="CI146" s="1130"/>
      <c r="CJ146" s="1130"/>
      <c r="CK146" s="1130"/>
      <c r="CL146" s="1130"/>
      <c r="CM146" s="1128" t="s">
        <v>602</v>
      </c>
      <c r="CN146" s="1128"/>
      <c r="CO146" s="1128"/>
      <c r="CP146" s="1128"/>
      <c r="CQ146" s="1128"/>
      <c r="CR146" s="1129">
        <v>0</v>
      </c>
      <c r="CS146" s="1129"/>
      <c r="CT146" s="1129"/>
      <c r="CU146" s="1129"/>
      <c r="CV146" s="1129"/>
      <c r="CW146" s="1129"/>
      <c r="CX146" s="1129"/>
      <c r="CY146" s="1129"/>
      <c r="CZ146" s="1129"/>
      <c r="DA146" s="1129"/>
      <c r="DB146" s="1129"/>
      <c r="DC146" s="1129"/>
      <c r="DD146" s="1129"/>
      <c r="DE146" s="330"/>
      <c r="DF146" s="23"/>
      <c r="DG146" s="23"/>
      <c r="DH146" s="23"/>
      <c r="DI146" s="23"/>
      <c r="DJ146" s="23"/>
      <c r="DK146" s="23"/>
    </row>
    <row r="147" spans="1:115" ht="14.1" customHeight="1" x14ac:dyDescent="0.2">
      <c r="A147" s="23"/>
      <c r="B147" s="329"/>
      <c r="C147" s="1241"/>
      <c r="D147" s="1241"/>
      <c r="E147" s="1242"/>
      <c r="F147" s="1242"/>
      <c r="G147" s="1242"/>
      <c r="H147" s="1124" t="s">
        <v>805</v>
      </c>
      <c r="I147" s="1124"/>
      <c r="J147" s="1124"/>
      <c r="K147" s="1124"/>
      <c r="L147" s="1124"/>
      <c r="M147" s="1124"/>
      <c r="N147" s="1124"/>
      <c r="O147" s="1124"/>
      <c r="P147" s="1124"/>
      <c r="Q147" s="1124"/>
      <c r="R147" s="1124"/>
      <c r="S147" s="1124"/>
      <c r="T147" s="1124"/>
      <c r="U147" s="1124"/>
      <c r="V147" s="1124"/>
      <c r="W147" s="1124"/>
      <c r="X147" s="1124"/>
      <c r="Y147" s="1124"/>
      <c r="Z147" s="1124"/>
      <c r="AA147" s="1124"/>
      <c r="AB147" s="1124"/>
      <c r="AC147" s="1124"/>
      <c r="AD147" s="1124"/>
      <c r="AE147" s="1124"/>
      <c r="AF147" s="1124"/>
      <c r="AG147" s="1124"/>
      <c r="AH147" s="1124"/>
      <c r="AI147" s="1124"/>
      <c r="AJ147" s="1124"/>
      <c r="AK147" s="1124"/>
      <c r="AL147" s="1124"/>
      <c r="AM147" s="1124"/>
      <c r="AN147" s="1124"/>
      <c r="AO147" s="1124"/>
      <c r="AP147" s="1124"/>
      <c r="AQ147" s="1124"/>
      <c r="AR147" s="1124"/>
      <c r="AS147" s="1124"/>
      <c r="AT147" s="1124"/>
      <c r="AU147" s="1124"/>
      <c r="AV147" s="1124"/>
      <c r="AW147" s="1124"/>
      <c r="AX147" s="1124"/>
      <c r="AY147" s="1124"/>
      <c r="AZ147" s="1124"/>
      <c r="BA147" s="1124"/>
      <c r="BB147" s="1124"/>
      <c r="BC147" s="1124"/>
      <c r="BD147" s="1124"/>
      <c r="BE147" s="1124"/>
      <c r="BF147" s="1124"/>
      <c r="BG147" s="1124"/>
      <c r="BH147" s="1124"/>
      <c r="BI147" s="1124"/>
      <c r="BJ147" s="1124"/>
      <c r="BK147" s="1124"/>
      <c r="BL147" s="1124"/>
      <c r="BM147" s="1124"/>
      <c r="BN147" s="1124"/>
      <c r="BO147" s="1124"/>
      <c r="BP147" s="1124"/>
      <c r="BQ147" s="1134"/>
      <c r="BR147" s="1134"/>
      <c r="BS147" s="1134"/>
      <c r="BT147" s="1134"/>
      <c r="BU147" s="1134"/>
      <c r="BV147" s="1240">
        <f>Data_Income!C1047</f>
        <v>0</v>
      </c>
      <c r="BW147" s="1240"/>
      <c r="BX147" s="1240"/>
      <c r="BY147" s="1240"/>
      <c r="BZ147" s="1240"/>
      <c r="CA147" s="1240"/>
      <c r="CB147" s="1240"/>
      <c r="CC147" s="1240"/>
      <c r="CD147" s="1240"/>
      <c r="CE147" s="1240"/>
      <c r="CF147" s="1240"/>
      <c r="CG147" s="1240"/>
      <c r="CH147" s="1240"/>
      <c r="CI147" s="1130"/>
      <c r="CJ147" s="1130"/>
      <c r="CK147" s="1130"/>
      <c r="CL147" s="1130"/>
      <c r="CM147" s="1134"/>
      <c r="CN147" s="1134"/>
      <c r="CO147" s="1134"/>
      <c r="CP147" s="1134"/>
      <c r="CQ147" s="1134"/>
      <c r="CR147" s="1240">
        <f>Data_Income!D1047</f>
        <v>0</v>
      </c>
      <c r="CS147" s="1240"/>
      <c r="CT147" s="1240"/>
      <c r="CU147" s="1240"/>
      <c r="CV147" s="1240"/>
      <c r="CW147" s="1240"/>
      <c r="CX147" s="1240"/>
      <c r="CY147" s="1240"/>
      <c r="CZ147" s="1240"/>
      <c r="DA147" s="1240"/>
      <c r="DB147" s="1240"/>
      <c r="DC147" s="1240"/>
      <c r="DD147" s="1240"/>
      <c r="DE147" s="330"/>
      <c r="DF147" s="23"/>
      <c r="DG147" s="23"/>
      <c r="DH147" s="23"/>
      <c r="DI147" s="23"/>
      <c r="DJ147" s="23"/>
      <c r="DK147" s="23"/>
    </row>
    <row r="148" spans="1:115" ht="14.1" customHeight="1" thickBot="1" x14ac:dyDescent="0.25">
      <c r="A148" s="23"/>
      <c r="B148" s="132"/>
      <c r="C148" s="1243"/>
      <c r="D148" s="1243"/>
      <c r="E148" s="1243"/>
      <c r="F148" s="1243"/>
      <c r="G148" s="1243"/>
      <c r="H148" s="1243"/>
      <c r="I148" s="1243"/>
      <c r="J148" s="1243"/>
      <c r="K148" s="1243"/>
      <c r="L148" s="1243"/>
      <c r="M148" s="1243"/>
      <c r="N148" s="1243"/>
      <c r="O148" s="1243"/>
      <c r="P148" s="1243"/>
      <c r="Q148" s="1243"/>
      <c r="R148" s="1243"/>
      <c r="S148" s="1243"/>
      <c r="T148" s="1243"/>
      <c r="U148" s="1243"/>
      <c r="V148" s="1243"/>
      <c r="W148" s="1243"/>
      <c r="X148" s="1243"/>
      <c r="Y148" s="1243"/>
      <c r="Z148" s="1243"/>
      <c r="AA148" s="1243"/>
      <c r="AB148" s="1243"/>
      <c r="AC148" s="1243"/>
      <c r="AD148" s="1243"/>
      <c r="AE148" s="1243"/>
      <c r="AF148" s="1243"/>
      <c r="AG148" s="1243"/>
      <c r="AH148" s="1243"/>
      <c r="AI148" s="1243"/>
      <c r="AJ148" s="1243"/>
      <c r="AK148" s="1243"/>
      <c r="AL148" s="1243"/>
      <c r="AM148" s="1243"/>
      <c r="AN148" s="1243"/>
      <c r="AO148" s="1243"/>
      <c r="AP148" s="1243"/>
      <c r="AQ148" s="1243"/>
      <c r="AR148" s="1243"/>
      <c r="AS148" s="1243"/>
      <c r="AT148" s="1243"/>
      <c r="AU148" s="1243"/>
      <c r="AV148" s="1243"/>
      <c r="AW148" s="1243"/>
      <c r="AX148" s="1243"/>
      <c r="AY148" s="1243"/>
      <c r="AZ148" s="1243"/>
      <c r="BA148" s="1243"/>
      <c r="BB148" s="1243"/>
      <c r="BC148" s="1243"/>
      <c r="BD148" s="1243"/>
      <c r="BE148" s="1243"/>
      <c r="BF148" s="1243"/>
      <c r="BG148" s="1243"/>
      <c r="BH148" s="1243"/>
      <c r="BI148" s="1243"/>
      <c r="BJ148" s="1243"/>
      <c r="BK148" s="1243"/>
      <c r="BL148" s="1243"/>
      <c r="BM148" s="1243"/>
      <c r="BN148" s="1243"/>
      <c r="BO148" s="1243"/>
      <c r="BP148" s="1243"/>
      <c r="BQ148" s="1243"/>
      <c r="BR148" s="1243"/>
      <c r="BS148" s="1243"/>
      <c r="BT148" s="1243"/>
      <c r="BU148" s="1243"/>
      <c r="BV148" s="1243"/>
      <c r="BW148" s="1243"/>
      <c r="BX148" s="1243"/>
      <c r="BY148" s="1243"/>
      <c r="BZ148" s="1243"/>
      <c r="CA148" s="1243"/>
      <c r="CB148" s="1243"/>
      <c r="CC148" s="1243"/>
      <c r="CD148" s="1243"/>
      <c r="CE148" s="1243"/>
      <c r="CF148" s="1243"/>
      <c r="CG148" s="1243"/>
      <c r="CH148" s="1243"/>
      <c r="CI148" s="1243"/>
      <c r="CJ148" s="1243"/>
      <c r="CK148" s="1243"/>
      <c r="CL148" s="1243"/>
      <c r="CM148" s="1243"/>
      <c r="CN148" s="1243"/>
      <c r="CO148" s="1243"/>
      <c r="CP148" s="1243"/>
      <c r="CQ148" s="1243"/>
      <c r="CR148" s="1243"/>
      <c r="CS148" s="1243"/>
      <c r="CT148" s="1243"/>
      <c r="CU148" s="1243"/>
      <c r="CV148" s="1243"/>
      <c r="CW148" s="1243"/>
      <c r="CX148" s="1243"/>
      <c r="CY148" s="1243"/>
      <c r="CZ148" s="1243"/>
      <c r="DA148" s="1243"/>
      <c r="DB148" s="1243"/>
      <c r="DC148" s="1243"/>
      <c r="DD148" s="1243"/>
      <c r="DE148" s="133"/>
      <c r="DF148" s="23"/>
      <c r="DG148" s="23"/>
      <c r="DH148" s="23"/>
      <c r="DI148" s="23"/>
      <c r="DJ148" s="23"/>
      <c r="DK148" s="23"/>
    </row>
    <row r="149" spans="1:115" ht="20.100000000000001" customHeight="1" thickBot="1" x14ac:dyDescent="0.25">
      <c r="A149" s="23"/>
      <c r="B149" s="378"/>
      <c r="C149" s="1238" t="s">
        <v>855</v>
      </c>
      <c r="D149" s="1238"/>
      <c r="E149" s="1238"/>
      <c r="F149" s="1238"/>
      <c r="G149" s="1238"/>
      <c r="H149" s="1238"/>
      <c r="I149" s="1238"/>
      <c r="J149" s="1238"/>
      <c r="K149" s="1238"/>
      <c r="L149" s="1238"/>
      <c r="M149" s="1238"/>
      <c r="N149" s="1238"/>
      <c r="O149" s="1238"/>
      <c r="P149" s="1238"/>
      <c r="Q149" s="1238"/>
      <c r="R149" s="1238"/>
      <c r="S149" s="1238"/>
      <c r="T149" s="1238"/>
      <c r="U149" s="1238"/>
      <c r="V149" s="1238"/>
      <c r="W149" s="1238"/>
      <c r="X149" s="1238"/>
      <c r="Y149" s="1238"/>
      <c r="Z149" s="1238"/>
      <c r="AA149" s="1238"/>
      <c r="AB149" s="1238"/>
      <c r="AC149" s="1238"/>
      <c r="AD149" s="1238"/>
      <c r="AE149" s="1238"/>
      <c r="AF149" s="1238"/>
      <c r="AG149" s="1238"/>
      <c r="AH149" s="1238"/>
      <c r="AI149" s="1238"/>
      <c r="AJ149" s="1238"/>
      <c r="AK149" s="1238"/>
      <c r="AL149" s="1238"/>
      <c r="AM149" s="1238"/>
      <c r="AN149" s="1238"/>
      <c r="AO149" s="1238"/>
      <c r="AP149" s="1238"/>
      <c r="AQ149" s="1238"/>
      <c r="AR149" s="1238"/>
      <c r="AS149" s="1238"/>
      <c r="AT149" s="1238"/>
      <c r="AU149" s="1238"/>
      <c r="AV149" s="1238"/>
      <c r="AW149" s="1238"/>
      <c r="AX149" s="1238"/>
      <c r="AY149" s="1238"/>
      <c r="AZ149" s="1238"/>
      <c r="BA149" s="1238"/>
      <c r="BB149" s="1238"/>
      <c r="BC149" s="1238"/>
      <c r="BD149" s="1238"/>
      <c r="BE149" s="1238"/>
      <c r="BF149" s="1238"/>
      <c r="BG149" s="1238"/>
      <c r="BH149" s="1238"/>
      <c r="BI149" s="1238"/>
      <c r="BJ149" s="1238"/>
      <c r="BK149" s="1238"/>
      <c r="BL149" s="1238"/>
      <c r="BM149" s="1238"/>
      <c r="BN149" s="1238"/>
      <c r="BO149" s="1238"/>
      <c r="BP149" s="1238"/>
      <c r="BQ149" s="1238"/>
      <c r="BR149" s="1238"/>
      <c r="BS149" s="1238"/>
      <c r="BT149" s="1238"/>
      <c r="BU149" s="1238"/>
      <c r="BV149" s="1238"/>
      <c r="BW149" s="1238"/>
      <c r="BX149" s="1238"/>
      <c r="BY149" s="1238"/>
      <c r="BZ149" s="1238"/>
      <c r="CA149" s="1238"/>
      <c r="CB149" s="1238"/>
      <c r="CC149" s="1238"/>
      <c r="CD149" s="1238"/>
      <c r="CE149" s="1238"/>
      <c r="CF149" s="1238"/>
      <c r="CG149" s="1238"/>
      <c r="CH149" s="1238"/>
      <c r="CI149" s="1238"/>
      <c r="CJ149" s="1238"/>
      <c r="CK149" s="1238"/>
      <c r="CL149" s="1238"/>
      <c r="CM149" s="1238"/>
      <c r="CN149" s="1238"/>
      <c r="CO149" s="1238"/>
      <c r="CP149" s="1238"/>
      <c r="CQ149" s="1238"/>
      <c r="CR149" s="1238"/>
      <c r="CS149" s="1238"/>
      <c r="CT149" s="1238"/>
      <c r="CU149" s="1238"/>
      <c r="CV149" s="1238"/>
      <c r="CW149" s="1238"/>
      <c r="CX149" s="1238"/>
      <c r="CY149" s="1238"/>
      <c r="CZ149" s="1238"/>
      <c r="DA149" s="1238"/>
      <c r="DB149" s="1238"/>
      <c r="DC149" s="1238"/>
      <c r="DD149" s="1238"/>
      <c r="DE149" s="1239"/>
      <c r="DF149" s="23"/>
      <c r="DG149" s="23"/>
      <c r="DH149" s="23"/>
      <c r="DI149" s="23"/>
      <c r="DJ149" s="23"/>
      <c r="DK149" s="23"/>
    </row>
    <row r="150" spans="1:115" ht="12" customHeight="1" x14ac:dyDescent="0.2">
      <c r="A150" s="23"/>
      <c r="B150" s="132"/>
      <c r="C150" s="1240"/>
      <c r="D150" s="1240"/>
      <c r="E150" s="1240"/>
      <c r="F150" s="1240"/>
      <c r="G150" s="1240"/>
      <c r="H150" s="1240"/>
      <c r="I150" s="1240"/>
      <c r="J150" s="1240"/>
      <c r="K150" s="1240"/>
      <c r="L150" s="1240"/>
      <c r="M150" s="1240"/>
      <c r="N150" s="1240"/>
      <c r="O150" s="1240"/>
      <c r="P150" s="1240"/>
      <c r="Q150" s="1240"/>
      <c r="R150" s="1240"/>
      <c r="S150" s="1240"/>
      <c r="T150" s="1240"/>
      <c r="U150" s="1240"/>
      <c r="V150" s="1240"/>
      <c r="W150" s="1240"/>
      <c r="X150" s="1240"/>
      <c r="Y150" s="1240"/>
      <c r="Z150" s="1240"/>
      <c r="AA150" s="1240"/>
      <c r="AB150" s="1240"/>
      <c r="AC150" s="1240"/>
      <c r="AD150" s="1240"/>
      <c r="AE150" s="1240"/>
      <c r="AF150" s="1240"/>
      <c r="AG150" s="1240"/>
      <c r="AH150" s="1240"/>
      <c r="AI150" s="1240"/>
      <c r="AJ150" s="1240"/>
      <c r="AK150" s="1240"/>
      <c r="AL150" s="1240"/>
      <c r="AM150" s="1240"/>
      <c r="AN150" s="1240"/>
      <c r="AO150" s="1240"/>
      <c r="AP150" s="1240"/>
      <c r="AQ150" s="1240"/>
      <c r="AR150" s="1240"/>
      <c r="AS150" s="1240"/>
      <c r="AT150" s="1240"/>
      <c r="AU150" s="1240"/>
      <c r="AV150" s="1240"/>
      <c r="AW150" s="1240"/>
      <c r="AX150" s="1240"/>
      <c r="AY150" s="1240"/>
      <c r="AZ150" s="1240"/>
      <c r="BA150" s="1240"/>
      <c r="BB150" s="1240"/>
      <c r="BC150" s="1240"/>
      <c r="BD150" s="1240"/>
      <c r="BE150" s="1240"/>
      <c r="BF150" s="1240"/>
      <c r="BG150" s="1240"/>
      <c r="BH150" s="1240"/>
      <c r="BI150" s="1240"/>
      <c r="BJ150" s="1240"/>
      <c r="BK150" s="1240"/>
      <c r="BL150" s="1240"/>
      <c r="BM150" s="1240"/>
      <c r="BN150" s="1240"/>
      <c r="BO150" s="1240"/>
      <c r="BP150" s="1240"/>
      <c r="BQ150" s="1240"/>
      <c r="BR150" s="1240"/>
      <c r="BS150" s="1240"/>
      <c r="BT150" s="1240"/>
      <c r="BU150" s="1240"/>
      <c r="BV150" s="1240"/>
      <c r="BW150" s="1240"/>
      <c r="BX150" s="1240"/>
      <c r="BY150" s="1240"/>
      <c r="BZ150" s="1240"/>
      <c r="CA150" s="1240"/>
      <c r="CB150" s="1240"/>
      <c r="CC150" s="1240"/>
      <c r="CD150" s="1240"/>
      <c r="CE150" s="1240"/>
      <c r="CF150" s="1240"/>
      <c r="CG150" s="1240"/>
      <c r="CH150" s="1240"/>
      <c r="CI150" s="1240"/>
      <c r="CJ150" s="1240"/>
      <c r="CK150" s="1240"/>
      <c r="CL150" s="1240"/>
      <c r="CM150" s="1240"/>
      <c r="CN150" s="1240"/>
      <c r="CO150" s="1240"/>
      <c r="CP150" s="1240"/>
      <c r="CQ150" s="1240"/>
      <c r="CR150" s="1240"/>
      <c r="CS150" s="1240"/>
      <c r="CT150" s="1240"/>
      <c r="CU150" s="1240"/>
      <c r="CV150" s="1240"/>
      <c r="CW150" s="1240"/>
      <c r="CX150" s="1240"/>
      <c r="CY150" s="1240"/>
      <c r="CZ150" s="1240"/>
      <c r="DA150" s="1240"/>
      <c r="DB150" s="1240"/>
      <c r="DC150" s="1240"/>
      <c r="DD150" s="1240"/>
      <c r="DE150" s="133"/>
      <c r="DF150" s="23"/>
      <c r="DG150" s="23"/>
      <c r="DH150" s="23"/>
      <c r="DI150" s="23"/>
      <c r="DJ150" s="23"/>
      <c r="DK150" s="23"/>
    </row>
    <row r="151" spans="1:115" ht="15.95" customHeight="1" x14ac:dyDescent="0.2">
      <c r="A151" s="23"/>
      <c r="B151" s="132"/>
      <c r="C151" s="1233" t="s">
        <v>826</v>
      </c>
      <c r="D151" s="1234"/>
      <c r="E151" s="1234"/>
      <c r="F151" s="1234"/>
      <c r="G151" s="1234"/>
      <c r="H151" s="1234"/>
      <c r="I151" s="1234"/>
      <c r="J151" s="1234"/>
      <c r="K151" s="1234"/>
      <c r="L151" s="1234"/>
      <c r="M151" s="1234"/>
      <c r="N151" s="1234"/>
      <c r="O151" s="1234"/>
      <c r="P151" s="1234"/>
      <c r="Q151" s="1234"/>
      <c r="R151" s="1234"/>
      <c r="S151" s="1234"/>
      <c r="T151" s="1234"/>
      <c r="U151" s="1234"/>
      <c r="V151" s="1234"/>
      <c r="W151" s="1234"/>
      <c r="X151" s="1234"/>
      <c r="Y151" s="1234"/>
      <c r="Z151" s="1234"/>
      <c r="AA151" s="1234"/>
      <c r="AB151" s="1234"/>
      <c r="AC151" s="1234"/>
      <c r="AD151" s="1234"/>
      <c r="AE151" s="1234"/>
      <c r="AF151" s="1234"/>
      <c r="AG151" s="1234"/>
      <c r="AH151" s="1234"/>
      <c r="AI151" s="1234"/>
      <c r="AJ151" s="1234"/>
      <c r="AK151" s="1234"/>
      <c r="AL151" s="1234"/>
      <c r="AM151" s="1234"/>
      <c r="AN151" s="1234"/>
      <c r="AO151" s="1234"/>
      <c r="AP151" s="1234"/>
      <c r="AQ151" s="1234"/>
      <c r="AR151" s="1234"/>
      <c r="AS151" s="1234"/>
      <c r="AT151" s="1234"/>
      <c r="AU151" s="1234"/>
      <c r="AV151" s="1234"/>
      <c r="AW151" s="1234"/>
      <c r="AX151" s="1234"/>
      <c r="AY151" s="1235"/>
      <c r="AZ151" s="1236" t="s">
        <v>69</v>
      </c>
      <c r="BA151" s="1237"/>
      <c r="BB151" s="1237"/>
      <c r="BC151" s="1237"/>
      <c r="BD151" s="1237"/>
      <c r="BE151" s="1237"/>
      <c r="BF151" s="1212" t="str">
        <f>$BW$15</f>
        <v>Select Yr</v>
      </c>
      <c r="BG151" s="1212"/>
      <c r="BH151" s="1212"/>
      <c r="BI151" s="1212"/>
      <c r="BJ151" s="1212"/>
      <c r="BK151" s="1212"/>
      <c r="BL151" s="1212"/>
      <c r="BM151" s="1212"/>
      <c r="BN151" s="1212"/>
      <c r="BO151" s="1212"/>
      <c r="BP151" s="1212"/>
      <c r="BQ151" s="1213"/>
      <c r="BR151" s="1236" t="s">
        <v>69</v>
      </c>
      <c r="BS151" s="1237"/>
      <c r="BT151" s="1237"/>
      <c r="BU151" s="1237"/>
      <c r="BV151" s="1237"/>
      <c r="BW151" s="1237"/>
      <c r="BX151" s="1212" t="str">
        <f>$CS$15</f>
        <v>Select Yr</v>
      </c>
      <c r="BY151" s="1212"/>
      <c r="BZ151" s="1212"/>
      <c r="CA151" s="1212"/>
      <c r="CB151" s="1212"/>
      <c r="CC151" s="1212"/>
      <c r="CD151" s="1212"/>
      <c r="CE151" s="1212"/>
      <c r="CF151" s="1212"/>
      <c r="CG151" s="1212"/>
      <c r="CH151" s="1212"/>
      <c r="CI151" s="1213"/>
      <c r="CJ151" s="1214" t="s">
        <v>199</v>
      </c>
      <c r="CK151" s="1215"/>
      <c r="CL151" s="1215"/>
      <c r="CM151" s="1215"/>
      <c r="CN151" s="1215"/>
      <c r="CO151" s="1215"/>
      <c r="CP151" s="1232" t="s">
        <v>809</v>
      </c>
      <c r="CQ151" s="1232"/>
      <c r="CR151" s="1232"/>
      <c r="CS151" s="1232"/>
      <c r="CT151" s="1232"/>
      <c r="CU151" s="1232"/>
      <c r="CV151" s="1232"/>
      <c r="CW151" s="1232"/>
      <c r="CX151" s="1232"/>
      <c r="CY151" s="1232"/>
      <c r="CZ151" s="1232"/>
      <c r="DA151" s="1232"/>
      <c r="DB151" s="1232"/>
      <c r="DC151" s="1232"/>
      <c r="DD151" s="1232"/>
      <c r="DE151" s="133"/>
      <c r="DF151" s="23"/>
      <c r="DG151" s="23"/>
      <c r="DH151" s="23"/>
      <c r="DI151" s="23"/>
      <c r="DJ151" s="23"/>
      <c r="DK151" s="23"/>
    </row>
    <row r="152" spans="1:115" ht="3.95" customHeight="1" x14ac:dyDescent="0.2">
      <c r="A152" s="23"/>
      <c r="B152" s="132"/>
      <c r="C152" s="1281" t="s">
        <v>188</v>
      </c>
      <c r="D152" s="1186"/>
      <c r="E152" s="1186"/>
      <c r="F152" s="1186"/>
      <c r="G152" s="1187"/>
      <c r="H152" s="1194" t="s">
        <v>810</v>
      </c>
      <c r="I152" s="1195"/>
      <c r="J152" s="1195"/>
      <c r="K152" s="1195"/>
      <c r="L152" s="1195"/>
      <c r="M152" s="1195"/>
      <c r="N152" s="1195"/>
      <c r="O152" s="1195"/>
      <c r="P152" s="1195"/>
      <c r="Q152" s="1195"/>
      <c r="R152" s="1195"/>
      <c r="S152" s="1195"/>
      <c r="T152" s="1195"/>
      <c r="U152" s="1195"/>
      <c r="V152" s="1195"/>
      <c r="W152" s="1195"/>
      <c r="X152" s="1195"/>
      <c r="Y152" s="1195"/>
      <c r="Z152" s="1195"/>
      <c r="AA152" s="1195"/>
      <c r="AB152" s="1195"/>
      <c r="AC152" s="1195"/>
      <c r="AD152" s="1195"/>
      <c r="AE152" s="1195"/>
      <c r="AF152" s="1195"/>
      <c r="AG152" s="1195"/>
      <c r="AH152" s="1195"/>
      <c r="AI152" s="1195"/>
      <c r="AJ152" s="1195"/>
      <c r="AK152" s="1195"/>
      <c r="AL152" s="1195"/>
      <c r="AM152" s="1195"/>
      <c r="AN152" s="1195"/>
      <c r="AO152" s="1195"/>
      <c r="AP152" s="1195"/>
      <c r="AQ152" s="1195"/>
      <c r="AR152" s="1195"/>
      <c r="AS152" s="1195"/>
      <c r="AT152" s="1195"/>
      <c r="AU152" s="1195"/>
      <c r="AV152" s="1195"/>
      <c r="AW152" s="1195"/>
      <c r="AX152" s="1195"/>
      <c r="AY152" s="1196"/>
      <c r="AZ152" s="371"/>
      <c r="BA152" s="1203"/>
      <c r="BB152" s="1203"/>
      <c r="BC152" s="1204">
        <f>Data_Income!E1050</f>
        <v>0</v>
      </c>
      <c r="BD152" s="1204"/>
      <c r="BE152" s="1204"/>
      <c r="BF152" s="1204"/>
      <c r="BG152" s="1204"/>
      <c r="BH152" s="1204"/>
      <c r="BI152" s="1204"/>
      <c r="BJ152" s="1204"/>
      <c r="BK152" s="1204"/>
      <c r="BL152" s="1204"/>
      <c r="BM152" s="1204"/>
      <c r="BN152" s="1204"/>
      <c r="BO152" s="1204"/>
      <c r="BP152" s="1204"/>
      <c r="BQ152" s="1205"/>
      <c r="BR152" s="371"/>
      <c r="BS152" s="1203"/>
      <c r="BT152" s="1203"/>
      <c r="BU152" s="1204">
        <f>Data_Income!G1050</f>
        <v>0</v>
      </c>
      <c r="BV152" s="1204"/>
      <c r="BW152" s="1204"/>
      <c r="BX152" s="1204"/>
      <c r="BY152" s="1204"/>
      <c r="BZ152" s="1204"/>
      <c r="CA152" s="1204"/>
      <c r="CB152" s="1204"/>
      <c r="CC152" s="1204"/>
      <c r="CD152" s="1204"/>
      <c r="CE152" s="1204"/>
      <c r="CF152" s="1204"/>
      <c r="CG152" s="1204"/>
      <c r="CH152" s="1204"/>
      <c r="CI152" s="1205"/>
      <c r="CJ152" s="1281">
        <f>Data_Income!H1050</f>
        <v>0</v>
      </c>
      <c r="CK152" s="1186"/>
      <c r="CL152" s="1186"/>
      <c r="CM152" s="1186"/>
      <c r="CN152" s="1186"/>
      <c r="CO152" s="1187"/>
      <c r="CP152" s="1229">
        <f>Data_Income!I1050</f>
        <v>0</v>
      </c>
      <c r="CQ152" s="1204"/>
      <c r="CR152" s="1204"/>
      <c r="CS152" s="1204"/>
      <c r="CT152" s="1204"/>
      <c r="CU152" s="1204"/>
      <c r="CV152" s="1204"/>
      <c r="CW152" s="1204"/>
      <c r="CX152" s="1204"/>
      <c r="CY152" s="1204"/>
      <c r="CZ152" s="1204"/>
      <c r="DA152" s="1204"/>
      <c r="DB152" s="1204"/>
      <c r="DC152" s="1204"/>
      <c r="DD152" s="1205"/>
      <c r="DE152" s="133"/>
      <c r="DF152" s="23"/>
      <c r="DG152" s="23"/>
      <c r="DH152" s="23"/>
      <c r="DI152" s="23"/>
      <c r="DJ152" s="23"/>
      <c r="DK152" s="23"/>
    </row>
    <row r="153" spans="1:115" ht="9.9499999999999993" customHeight="1" x14ac:dyDescent="0.2">
      <c r="A153" s="23"/>
      <c r="B153" s="132"/>
      <c r="C153" s="1188"/>
      <c r="D153" s="1189"/>
      <c r="E153" s="1189"/>
      <c r="F153" s="1189"/>
      <c r="G153" s="1190"/>
      <c r="H153" s="1197"/>
      <c r="I153" s="1198"/>
      <c r="J153" s="1198"/>
      <c r="K153" s="1198"/>
      <c r="L153" s="1198"/>
      <c r="M153" s="1198"/>
      <c r="N153" s="1198"/>
      <c r="O153" s="1198"/>
      <c r="P153" s="1198"/>
      <c r="Q153" s="1198"/>
      <c r="R153" s="1198"/>
      <c r="S153" s="1198"/>
      <c r="T153" s="1198"/>
      <c r="U153" s="1198"/>
      <c r="V153" s="1198"/>
      <c r="W153" s="1198"/>
      <c r="X153" s="1198"/>
      <c r="Y153" s="1198"/>
      <c r="Z153" s="1198"/>
      <c r="AA153" s="1198"/>
      <c r="AB153" s="1198"/>
      <c r="AC153" s="1198"/>
      <c r="AD153" s="1198"/>
      <c r="AE153" s="1198"/>
      <c r="AF153" s="1198"/>
      <c r="AG153" s="1198"/>
      <c r="AH153" s="1198"/>
      <c r="AI153" s="1198"/>
      <c r="AJ153" s="1198"/>
      <c r="AK153" s="1198"/>
      <c r="AL153" s="1198"/>
      <c r="AM153" s="1198"/>
      <c r="AN153" s="1198"/>
      <c r="AO153" s="1198"/>
      <c r="AP153" s="1198"/>
      <c r="AQ153" s="1198"/>
      <c r="AR153" s="1198"/>
      <c r="AS153" s="1198"/>
      <c r="AT153" s="1198"/>
      <c r="AU153" s="1198"/>
      <c r="AV153" s="1198"/>
      <c r="AW153" s="1198"/>
      <c r="AX153" s="1198"/>
      <c r="AY153" s="1199"/>
      <c r="AZ153" s="368"/>
      <c r="BA153" s="840"/>
      <c r="BB153" s="840"/>
      <c r="BC153" s="1206"/>
      <c r="BD153" s="1206"/>
      <c r="BE153" s="1206"/>
      <c r="BF153" s="1206"/>
      <c r="BG153" s="1206"/>
      <c r="BH153" s="1206"/>
      <c r="BI153" s="1206"/>
      <c r="BJ153" s="1206"/>
      <c r="BK153" s="1206"/>
      <c r="BL153" s="1206"/>
      <c r="BM153" s="1206"/>
      <c r="BN153" s="1206"/>
      <c r="BO153" s="1206"/>
      <c r="BP153" s="1206"/>
      <c r="BQ153" s="1207"/>
      <c r="BR153" s="368"/>
      <c r="BS153" s="840"/>
      <c r="BT153" s="840"/>
      <c r="BU153" s="1206"/>
      <c r="BV153" s="1206"/>
      <c r="BW153" s="1206"/>
      <c r="BX153" s="1206"/>
      <c r="BY153" s="1206"/>
      <c r="BZ153" s="1206"/>
      <c r="CA153" s="1206"/>
      <c r="CB153" s="1206"/>
      <c r="CC153" s="1206"/>
      <c r="CD153" s="1206"/>
      <c r="CE153" s="1206"/>
      <c r="CF153" s="1206"/>
      <c r="CG153" s="1206"/>
      <c r="CH153" s="1206"/>
      <c r="CI153" s="1207"/>
      <c r="CJ153" s="1188"/>
      <c r="CK153" s="1189"/>
      <c r="CL153" s="1189"/>
      <c r="CM153" s="1189"/>
      <c r="CN153" s="1189"/>
      <c r="CO153" s="1190"/>
      <c r="CP153" s="1230"/>
      <c r="CQ153" s="1206"/>
      <c r="CR153" s="1206"/>
      <c r="CS153" s="1206"/>
      <c r="CT153" s="1206"/>
      <c r="CU153" s="1206"/>
      <c r="CV153" s="1206"/>
      <c r="CW153" s="1206"/>
      <c r="CX153" s="1206"/>
      <c r="CY153" s="1206"/>
      <c r="CZ153" s="1206"/>
      <c r="DA153" s="1206"/>
      <c r="DB153" s="1206"/>
      <c r="DC153" s="1206"/>
      <c r="DD153" s="1207"/>
      <c r="DE153" s="133"/>
      <c r="DF153" s="23"/>
      <c r="DG153" s="23"/>
      <c r="DH153" s="23"/>
      <c r="DI153" s="23"/>
      <c r="DJ153" s="23"/>
      <c r="DK153" s="23"/>
    </row>
    <row r="154" spans="1:115" ht="3.95" customHeight="1" x14ac:dyDescent="0.2">
      <c r="A154" s="23"/>
      <c r="B154" s="132"/>
      <c r="C154" s="1191"/>
      <c r="D154" s="1192"/>
      <c r="E154" s="1192"/>
      <c r="F154" s="1192"/>
      <c r="G154" s="1193"/>
      <c r="H154" s="1200"/>
      <c r="I154" s="1201"/>
      <c r="J154" s="1201"/>
      <c r="K154" s="1201"/>
      <c r="L154" s="1201"/>
      <c r="M154" s="1201"/>
      <c r="N154" s="1201"/>
      <c r="O154" s="1201"/>
      <c r="P154" s="1201"/>
      <c r="Q154" s="1201"/>
      <c r="R154" s="1201"/>
      <c r="S154" s="1201"/>
      <c r="T154" s="1201"/>
      <c r="U154" s="1201"/>
      <c r="V154" s="1201"/>
      <c r="W154" s="1201"/>
      <c r="X154" s="1201"/>
      <c r="Y154" s="1201"/>
      <c r="Z154" s="1201"/>
      <c r="AA154" s="1201"/>
      <c r="AB154" s="1201"/>
      <c r="AC154" s="1201"/>
      <c r="AD154" s="1201"/>
      <c r="AE154" s="1201"/>
      <c r="AF154" s="1201"/>
      <c r="AG154" s="1201"/>
      <c r="AH154" s="1201"/>
      <c r="AI154" s="1201"/>
      <c r="AJ154" s="1201"/>
      <c r="AK154" s="1201"/>
      <c r="AL154" s="1201"/>
      <c r="AM154" s="1201"/>
      <c r="AN154" s="1201"/>
      <c r="AO154" s="1201"/>
      <c r="AP154" s="1201"/>
      <c r="AQ154" s="1201"/>
      <c r="AR154" s="1201"/>
      <c r="AS154" s="1201"/>
      <c r="AT154" s="1201"/>
      <c r="AU154" s="1201"/>
      <c r="AV154" s="1201"/>
      <c r="AW154" s="1201"/>
      <c r="AX154" s="1201"/>
      <c r="AY154" s="1202"/>
      <c r="AZ154" s="369"/>
      <c r="BA154" s="1180"/>
      <c r="BB154" s="1180"/>
      <c r="BC154" s="1208"/>
      <c r="BD154" s="1208"/>
      <c r="BE154" s="1208"/>
      <c r="BF154" s="1208"/>
      <c r="BG154" s="1208"/>
      <c r="BH154" s="1208"/>
      <c r="BI154" s="1208"/>
      <c r="BJ154" s="1208"/>
      <c r="BK154" s="1208"/>
      <c r="BL154" s="1208"/>
      <c r="BM154" s="1208"/>
      <c r="BN154" s="1208"/>
      <c r="BO154" s="1208"/>
      <c r="BP154" s="1208"/>
      <c r="BQ154" s="1209"/>
      <c r="BR154" s="369"/>
      <c r="BS154" s="1180"/>
      <c r="BT154" s="1180"/>
      <c r="BU154" s="1208"/>
      <c r="BV154" s="1208"/>
      <c r="BW154" s="1208"/>
      <c r="BX154" s="1208"/>
      <c r="BY154" s="1208"/>
      <c r="BZ154" s="1208"/>
      <c r="CA154" s="1208"/>
      <c r="CB154" s="1208"/>
      <c r="CC154" s="1208"/>
      <c r="CD154" s="1208"/>
      <c r="CE154" s="1208"/>
      <c r="CF154" s="1208"/>
      <c r="CG154" s="1208"/>
      <c r="CH154" s="1208"/>
      <c r="CI154" s="1209"/>
      <c r="CJ154" s="1191"/>
      <c r="CK154" s="1192"/>
      <c r="CL154" s="1192"/>
      <c r="CM154" s="1192"/>
      <c r="CN154" s="1192"/>
      <c r="CO154" s="1193"/>
      <c r="CP154" s="1231"/>
      <c r="CQ154" s="1208"/>
      <c r="CR154" s="1208"/>
      <c r="CS154" s="1208"/>
      <c r="CT154" s="1208"/>
      <c r="CU154" s="1208"/>
      <c r="CV154" s="1208"/>
      <c r="CW154" s="1208"/>
      <c r="CX154" s="1208"/>
      <c r="CY154" s="1208"/>
      <c r="CZ154" s="1208"/>
      <c r="DA154" s="1208"/>
      <c r="DB154" s="1208"/>
      <c r="DC154" s="1208"/>
      <c r="DD154" s="1209"/>
      <c r="DE154" s="133"/>
      <c r="DF154" s="23"/>
      <c r="DG154" s="23"/>
      <c r="DH154" s="23"/>
      <c r="DI154" s="23"/>
      <c r="DJ154" s="23"/>
      <c r="DK154" s="23"/>
    </row>
    <row r="155" spans="1:115" ht="3.95" customHeight="1" x14ac:dyDescent="0.2">
      <c r="A155" s="23"/>
      <c r="B155" s="132"/>
      <c r="C155" s="1281" t="s">
        <v>671</v>
      </c>
      <c r="D155" s="1186"/>
      <c r="E155" s="1186"/>
      <c r="F155" s="1186"/>
      <c r="G155" s="1187"/>
      <c r="H155" s="1194" t="s">
        <v>812</v>
      </c>
      <c r="I155" s="1195"/>
      <c r="J155" s="1195"/>
      <c r="K155" s="1195"/>
      <c r="L155" s="1195"/>
      <c r="M155" s="1195"/>
      <c r="N155" s="1195"/>
      <c r="O155" s="1195"/>
      <c r="P155" s="1195"/>
      <c r="Q155" s="1195"/>
      <c r="R155" s="1195"/>
      <c r="S155" s="1195"/>
      <c r="T155" s="1195"/>
      <c r="U155" s="1195"/>
      <c r="V155" s="1195"/>
      <c r="W155" s="1195"/>
      <c r="X155" s="1195"/>
      <c r="Y155" s="1195"/>
      <c r="Z155" s="1195"/>
      <c r="AA155" s="1195"/>
      <c r="AB155" s="1195"/>
      <c r="AC155" s="1195"/>
      <c r="AD155" s="1195"/>
      <c r="AE155" s="1195"/>
      <c r="AF155" s="1195"/>
      <c r="AG155" s="1195"/>
      <c r="AH155" s="1195"/>
      <c r="AI155" s="1195"/>
      <c r="AJ155" s="1195"/>
      <c r="AK155" s="1195"/>
      <c r="AL155" s="1195"/>
      <c r="AM155" s="1195"/>
      <c r="AN155" s="1195"/>
      <c r="AO155" s="1195"/>
      <c r="AP155" s="1195"/>
      <c r="AQ155" s="1195"/>
      <c r="AR155" s="1195"/>
      <c r="AS155" s="1195"/>
      <c r="AT155" s="1195"/>
      <c r="AU155" s="1195"/>
      <c r="AV155" s="1195"/>
      <c r="AW155" s="1195"/>
      <c r="AX155" s="1195"/>
      <c r="AY155" s="1196"/>
      <c r="AZ155" s="371"/>
      <c r="BA155" s="1203"/>
      <c r="BB155" s="1203"/>
      <c r="BC155" s="1204">
        <f>Data_Income!E1051</f>
        <v>0</v>
      </c>
      <c r="BD155" s="1204"/>
      <c r="BE155" s="1204"/>
      <c r="BF155" s="1204"/>
      <c r="BG155" s="1204"/>
      <c r="BH155" s="1204"/>
      <c r="BI155" s="1204"/>
      <c r="BJ155" s="1204"/>
      <c r="BK155" s="1204"/>
      <c r="BL155" s="1204"/>
      <c r="BM155" s="1204"/>
      <c r="BN155" s="1204"/>
      <c r="BO155" s="1204"/>
      <c r="BP155" s="1204"/>
      <c r="BQ155" s="1205"/>
      <c r="BR155" s="371"/>
      <c r="BS155" s="1203"/>
      <c r="BT155" s="1203"/>
      <c r="BU155" s="1204">
        <f>Data_Income!G1051</f>
        <v>0</v>
      </c>
      <c r="BV155" s="1204"/>
      <c r="BW155" s="1204"/>
      <c r="BX155" s="1204"/>
      <c r="BY155" s="1204"/>
      <c r="BZ155" s="1204"/>
      <c r="CA155" s="1204"/>
      <c r="CB155" s="1204"/>
      <c r="CC155" s="1204"/>
      <c r="CD155" s="1204"/>
      <c r="CE155" s="1204"/>
      <c r="CF155" s="1204"/>
      <c r="CG155" s="1204"/>
      <c r="CH155" s="1204"/>
      <c r="CI155" s="1205"/>
      <c r="CJ155" s="1281">
        <f>Data_Income!H1051</f>
        <v>0</v>
      </c>
      <c r="CK155" s="1186"/>
      <c r="CL155" s="1186"/>
      <c r="CM155" s="1186"/>
      <c r="CN155" s="1186"/>
      <c r="CO155" s="1187"/>
      <c r="CP155" s="1229">
        <f>Data_Income!I1051</f>
        <v>0</v>
      </c>
      <c r="CQ155" s="1204"/>
      <c r="CR155" s="1204"/>
      <c r="CS155" s="1204"/>
      <c r="CT155" s="1204"/>
      <c r="CU155" s="1204"/>
      <c r="CV155" s="1204"/>
      <c r="CW155" s="1204"/>
      <c r="CX155" s="1204"/>
      <c r="CY155" s="1204"/>
      <c r="CZ155" s="1204"/>
      <c r="DA155" s="1204"/>
      <c r="DB155" s="1204"/>
      <c r="DC155" s="1204"/>
      <c r="DD155" s="1205"/>
      <c r="DE155" s="133"/>
      <c r="DF155" s="23"/>
      <c r="DG155" s="23"/>
      <c r="DH155" s="23"/>
      <c r="DI155" s="23"/>
      <c r="DJ155" s="23"/>
      <c r="DK155" s="23"/>
    </row>
    <row r="156" spans="1:115" ht="9.9499999999999993" customHeight="1" x14ac:dyDescent="0.2">
      <c r="A156" s="23"/>
      <c r="B156" s="132"/>
      <c r="C156" s="1188"/>
      <c r="D156" s="1189"/>
      <c r="E156" s="1189"/>
      <c r="F156" s="1189"/>
      <c r="G156" s="1190"/>
      <c r="H156" s="1197"/>
      <c r="I156" s="1198"/>
      <c r="J156" s="1198"/>
      <c r="K156" s="1198"/>
      <c r="L156" s="1198"/>
      <c r="M156" s="1198"/>
      <c r="N156" s="1198"/>
      <c r="O156" s="1198"/>
      <c r="P156" s="1198"/>
      <c r="Q156" s="1198"/>
      <c r="R156" s="1198"/>
      <c r="S156" s="1198"/>
      <c r="T156" s="1198"/>
      <c r="U156" s="1198"/>
      <c r="V156" s="1198"/>
      <c r="W156" s="1198"/>
      <c r="X156" s="1198"/>
      <c r="Y156" s="1198"/>
      <c r="Z156" s="1198"/>
      <c r="AA156" s="1198"/>
      <c r="AB156" s="1198"/>
      <c r="AC156" s="1198"/>
      <c r="AD156" s="1198"/>
      <c r="AE156" s="1198"/>
      <c r="AF156" s="1198"/>
      <c r="AG156" s="1198"/>
      <c r="AH156" s="1198"/>
      <c r="AI156" s="1198"/>
      <c r="AJ156" s="1198"/>
      <c r="AK156" s="1198"/>
      <c r="AL156" s="1198"/>
      <c r="AM156" s="1198"/>
      <c r="AN156" s="1198"/>
      <c r="AO156" s="1198"/>
      <c r="AP156" s="1198"/>
      <c r="AQ156" s="1198"/>
      <c r="AR156" s="1198"/>
      <c r="AS156" s="1198"/>
      <c r="AT156" s="1198"/>
      <c r="AU156" s="1198"/>
      <c r="AV156" s="1198"/>
      <c r="AW156" s="1198"/>
      <c r="AX156" s="1198"/>
      <c r="AY156" s="1199"/>
      <c r="AZ156" s="368"/>
      <c r="BA156" s="840"/>
      <c r="BB156" s="840"/>
      <c r="BC156" s="1206"/>
      <c r="BD156" s="1206"/>
      <c r="BE156" s="1206"/>
      <c r="BF156" s="1206"/>
      <c r="BG156" s="1206"/>
      <c r="BH156" s="1206"/>
      <c r="BI156" s="1206"/>
      <c r="BJ156" s="1206"/>
      <c r="BK156" s="1206"/>
      <c r="BL156" s="1206"/>
      <c r="BM156" s="1206"/>
      <c r="BN156" s="1206"/>
      <c r="BO156" s="1206"/>
      <c r="BP156" s="1206"/>
      <c r="BQ156" s="1207"/>
      <c r="BR156" s="368"/>
      <c r="BS156" s="840"/>
      <c r="BT156" s="840"/>
      <c r="BU156" s="1206"/>
      <c r="BV156" s="1206"/>
      <c r="BW156" s="1206"/>
      <c r="BX156" s="1206"/>
      <c r="BY156" s="1206"/>
      <c r="BZ156" s="1206"/>
      <c r="CA156" s="1206"/>
      <c r="CB156" s="1206"/>
      <c r="CC156" s="1206"/>
      <c r="CD156" s="1206"/>
      <c r="CE156" s="1206"/>
      <c r="CF156" s="1206"/>
      <c r="CG156" s="1206"/>
      <c r="CH156" s="1206"/>
      <c r="CI156" s="1207"/>
      <c r="CJ156" s="1188"/>
      <c r="CK156" s="1189"/>
      <c r="CL156" s="1189"/>
      <c r="CM156" s="1189"/>
      <c r="CN156" s="1189"/>
      <c r="CO156" s="1190"/>
      <c r="CP156" s="1230"/>
      <c r="CQ156" s="1206"/>
      <c r="CR156" s="1206"/>
      <c r="CS156" s="1206"/>
      <c r="CT156" s="1206"/>
      <c r="CU156" s="1206"/>
      <c r="CV156" s="1206"/>
      <c r="CW156" s="1206"/>
      <c r="CX156" s="1206"/>
      <c r="CY156" s="1206"/>
      <c r="CZ156" s="1206"/>
      <c r="DA156" s="1206"/>
      <c r="DB156" s="1206"/>
      <c r="DC156" s="1206"/>
      <c r="DD156" s="1207"/>
      <c r="DE156" s="133"/>
      <c r="DF156" s="23"/>
      <c r="DG156" s="23"/>
      <c r="DH156" s="23"/>
      <c r="DI156" s="23"/>
      <c r="DJ156" s="23"/>
      <c r="DK156" s="23"/>
    </row>
    <row r="157" spans="1:115" ht="3.95" customHeight="1" x14ac:dyDescent="0.2">
      <c r="A157" s="23"/>
      <c r="B157" s="132"/>
      <c r="C157" s="1191"/>
      <c r="D157" s="1192"/>
      <c r="E157" s="1192"/>
      <c r="F157" s="1192"/>
      <c r="G157" s="1193"/>
      <c r="H157" s="1200"/>
      <c r="I157" s="1201"/>
      <c r="J157" s="1201"/>
      <c r="K157" s="1201"/>
      <c r="L157" s="1201"/>
      <c r="M157" s="1201"/>
      <c r="N157" s="1201"/>
      <c r="O157" s="1201"/>
      <c r="P157" s="1201"/>
      <c r="Q157" s="1201"/>
      <c r="R157" s="1201"/>
      <c r="S157" s="1201"/>
      <c r="T157" s="1201"/>
      <c r="U157" s="1201"/>
      <c r="V157" s="1201"/>
      <c r="W157" s="1201"/>
      <c r="X157" s="1201"/>
      <c r="Y157" s="1201"/>
      <c r="Z157" s="1201"/>
      <c r="AA157" s="1201"/>
      <c r="AB157" s="1201"/>
      <c r="AC157" s="1201"/>
      <c r="AD157" s="1201"/>
      <c r="AE157" s="1201"/>
      <c r="AF157" s="1201"/>
      <c r="AG157" s="1201"/>
      <c r="AH157" s="1201"/>
      <c r="AI157" s="1201"/>
      <c r="AJ157" s="1201"/>
      <c r="AK157" s="1201"/>
      <c r="AL157" s="1201"/>
      <c r="AM157" s="1201"/>
      <c r="AN157" s="1201"/>
      <c r="AO157" s="1201"/>
      <c r="AP157" s="1201"/>
      <c r="AQ157" s="1201"/>
      <c r="AR157" s="1201"/>
      <c r="AS157" s="1201"/>
      <c r="AT157" s="1201"/>
      <c r="AU157" s="1201"/>
      <c r="AV157" s="1201"/>
      <c r="AW157" s="1201"/>
      <c r="AX157" s="1201"/>
      <c r="AY157" s="1202"/>
      <c r="AZ157" s="369"/>
      <c r="BA157" s="1180"/>
      <c r="BB157" s="1180"/>
      <c r="BC157" s="1208"/>
      <c r="BD157" s="1208"/>
      <c r="BE157" s="1208"/>
      <c r="BF157" s="1208"/>
      <c r="BG157" s="1208"/>
      <c r="BH157" s="1208"/>
      <c r="BI157" s="1208"/>
      <c r="BJ157" s="1208"/>
      <c r="BK157" s="1208"/>
      <c r="BL157" s="1208"/>
      <c r="BM157" s="1208"/>
      <c r="BN157" s="1208"/>
      <c r="BO157" s="1208"/>
      <c r="BP157" s="1208"/>
      <c r="BQ157" s="1209"/>
      <c r="BR157" s="369"/>
      <c r="BS157" s="1180"/>
      <c r="BT157" s="1180"/>
      <c r="BU157" s="1208"/>
      <c r="BV157" s="1208"/>
      <c r="BW157" s="1208"/>
      <c r="BX157" s="1208"/>
      <c r="BY157" s="1208"/>
      <c r="BZ157" s="1208"/>
      <c r="CA157" s="1208"/>
      <c r="CB157" s="1208"/>
      <c r="CC157" s="1208"/>
      <c r="CD157" s="1208"/>
      <c r="CE157" s="1208"/>
      <c r="CF157" s="1208"/>
      <c r="CG157" s="1208"/>
      <c r="CH157" s="1208"/>
      <c r="CI157" s="1209"/>
      <c r="CJ157" s="1191"/>
      <c r="CK157" s="1192"/>
      <c r="CL157" s="1192"/>
      <c r="CM157" s="1192"/>
      <c r="CN157" s="1192"/>
      <c r="CO157" s="1193"/>
      <c r="CP157" s="1231"/>
      <c r="CQ157" s="1208"/>
      <c r="CR157" s="1208"/>
      <c r="CS157" s="1208"/>
      <c r="CT157" s="1208"/>
      <c r="CU157" s="1208"/>
      <c r="CV157" s="1208"/>
      <c r="CW157" s="1208"/>
      <c r="CX157" s="1208"/>
      <c r="CY157" s="1208"/>
      <c r="CZ157" s="1208"/>
      <c r="DA157" s="1208"/>
      <c r="DB157" s="1208"/>
      <c r="DC157" s="1208"/>
      <c r="DD157" s="1209"/>
      <c r="DE157" s="133"/>
      <c r="DF157" s="23"/>
      <c r="DG157" s="23"/>
      <c r="DH157" s="23"/>
      <c r="DI157" s="23"/>
      <c r="DJ157" s="23"/>
      <c r="DK157" s="23"/>
    </row>
    <row r="158" spans="1:115" ht="3.95" customHeight="1" x14ac:dyDescent="0.2">
      <c r="A158" s="23"/>
      <c r="B158" s="132"/>
      <c r="C158" s="1281" t="s">
        <v>681</v>
      </c>
      <c r="D158" s="1186"/>
      <c r="E158" s="1186"/>
      <c r="F158" s="1186"/>
      <c r="G158" s="1187"/>
      <c r="H158" s="1194" t="s">
        <v>811</v>
      </c>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1195"/>
      <c r="AL158" s="1195"/>
      <c r="AM158" s="1195"/>
      <c r="AN158" s="1195"/>
      <c r="AO158" s="1195"/>
      <c r="AP158" s="1195"/>
      <c r="AQ158" s="1195"/>
      <c r="AR158" s="1195"/>
      <c r="AS158" s="1195"/>
      <c r="AT158" s="1195"/>
      <c r="AU158" s="1195"/>
      <c r="AV158" s="1195"/>
      <c r="AW158" s="1195"/>
      <c r="AX158" s="1195"/>
      <c r="AY158" s="1196"/>
      <c r="AZ158" s="371"/>
      <c r="BA158" s="1203"/>
      <c r="BB158" s="1203"/>
      <c r="BC158" s="1204">
        <f>Data_Income!E1052</f>
        <v>0</v>
      </c>
      <c r="BD158" s="1204"/>
      <c r="BE158" s="1204"/>
      <c r="BF158" s="1204"/>
      <c r="BG158" s="1204"/>
      <c r="BH158" s="1204"/>
      <c r="BI158" s="1204"/>
      <c r="BJ158" s="1204"/>
      <c r="BK158" s="1204"/>
      <c r="BL158" s="1204"/>
      <c r="BM158" s="1204"/>
      <c r="BN158" s="1204"/>
      <c r="BO158" s="1204"/>
      <c r="BP158" s="1204"/>
      <c r="BQ158" s="1205"/>
      <c r="BR158" s="371"/>
      <c r="BS158" s="1203"/>
      <c r="BT158" s="1203"/>
      <c r="BU158" s="1204">
        <f>Data_Income!G1052</f>
        <v>0</v>
      </c>
      <c r="BV158" s="1204"/>
      <c r="BW158" s="1204"/>
      <c r="BX158" s="1204"/>
      <c r="BY158" s="1204"/>
      <c r="BZ158" s="1204"/>
      <c r="CA158" s="1204"/>
      <c r="CB158" s="1204"/>
      <c r="CC158" s="1204"/>
      <c r="CD158" s="1204"/>
      <c r="CE158" s="1204"/>
      <c r="CF158" s="1204"/>
      <c r="CG158" s="1204"/>
      <c r="CH158" s="1204"/>
      <c r="CI158" s="1205"/>
      <c r="CJ158" s="1281">
        <f>Data_Income!H1052</f>
        <v>0</v>
      </c>
      <c r="CK158" s="1186"/>
      <c r="CL158" s="1186"/>
      <c r="CM158" s="1186"/>
      <c r="CN158" s="1186"/>
      <c r="CO158" s="1187"/>
      <c r="CP158" s="1229">
        <f>Data_Income!I1052</f>
        <v>0</v>
      </c>
      <c r="CQ158" s="1204"/>
      <c r="CR158" s="1204"/>
      <c r="CS158" s="1204"/>
      <c r="CT158" s="1204"/>
      <c r="CU158" s="1204"/>
      <c r="CV158" s="1204"/>
      <c r="CW158" s="1204"/>
      <c r="CX158" s="1204"/>
      <c r="CY158" s="1204"/>
      <c r="CZ158" s="1204"/>
      <c r="DA158" s="1204"/>
      <c r="DB158" s="1204"/>
      <c r="DC158" s="1204"/>
      <c r="DD158" s="1205"/>
      <c r="DE158" s="133"/>
      <c r="DF158" s="23"/>
      <c r="DG158" s="23"/>
      <c r="DH158" s="23"/>
      <c r="DI158" s="23"/>
      <c r="DJ158" s="23"/>
      <c r="DK158" s="23"/>
    </row>
    <row r="159" spans="1:115" ht="9.9499999999999993" customHeight="1" x14ac:dyDescent="0.2">
      <c r="A159" s="23"/>
      <c r="B159" s="132"/>
      <c r="C159" s="1188"/>
      <c r="D159" s="1189"/>
      <c r="E159" s="1189"/>
      <c r="F159" s="1189"/>
      <c r="G159" s="1190"/>
      <c r="H159" s="1197"/>
      <c r="I159" s="1198"/>
      <c r="J159" s="1198"/>
      <c r="K159" s="1198"/>
      <c r="L159" s="1198"/>
      <c r="M159" s="1198"/>
      <c r="N159" s="1198"/>
      <c r="O159" s="1198"/>
      <c r="P159" s="1198"/>
      <c r="Q159" s="1198"/>
      <c r="R159" s="1198"/>
      <c r="S159" s="1198"/>
      <c r="T159" s="1198"/>
      <c r="U159" s="1198"/>
      <c r="V159" s="1198"/>
      <c r="W159" s="1198"/>
      <c r="X159" s="1198"/>
      <c r="Y159" s="1198"/>
      <c r="Z159" s="1198"/>
      <c r="AA159" s="1198"/>
      <c r="AB159" s="1198"/>
      <c r="AC159" s="1198"/>
      <c r="AD159" s="1198"/>
      <c r="AE159" s="1198"/>
      <c r="AF159" s="1198"/>
      <c r="AG159" s="1198"/>
      <c r="AH159" s="1198"/>
      <c r="AI159" s="1198"/>
      <c r="AJ159" s="1198"/>
      <c r="AK159" s="1198"/>
      <c r="AL159" s="1198"/>
      <c r="AM159" s="1198"/>
      <c r="AN159" s="1198"/>
      <c r="AO159" s="1198"/>
      <c r="AP159" s="1198"/>
      <c r="AQ159" s="1198"/>
      <c r="AR159" s="1198"/>
      <c r="AS159" s="1198"/>
      <c r="AT159" s="1198"/>
      <c r="AU159" s="1198"/>
      <c r="AV159" s="1198"/>
      <c r="AW159" s="1198"/>
      <c r="AX159" s="1198"/>
      <c r="AY159" s="1199"/>
      <c r="AZ159" s="368"/>
      <c r="BA159" s="840"/>
      <c r="BB159" s="840"/>
      <c r="BC159" s="1206"/>
      <c r="BD159" s="1206"/>
      <c r="BE159" s="1206"/>
      <c r="BF159" s="1206"/>
      <c r="BG159" s="1206"/>
      <c r="BH159" s="1206"/>
      <c r="BI159" s="1206"/>
      <c r="BJ159" s="1206"/>
      <c r="BK159" s="1206"/>
      <c r="BL159" s="1206"/>
      <c r="BM159" s="1206"/>
      <c r="BN159" s="1206"/>
      <c r="BO159" s="1206"/>
      <c r="BP159" s="1206"/>
      <c r="BQ159" s="1207"/>
      <c r="BR159" s="368"/>
      <c r="BS159" s="840"/>
      <c r="BT159" s="840"/>
      <c r="BU159" s="1206"/>
      <c r="BV159" s="1206"/>
      <c r="BW159" s="1206"/>
      <c r="BX159" s="1206"/>
      <c r="BY159" s="1206"/>
      <c r="BZ159" s="1206"/>
      <c r="CA159" s="1206"/>
      <c r="CB159" s="1206"/>
      <c r="CC159" s="1206"/>
      <c r="CD159" s="1206"/>
      <c r="CE159" s="1206"/>
      <c r="CF159" s="1206"/>
      <c r="CG159" s="1206"/>
      <c r="CH159" s="1206"/>
      <c r="CI159" s="1207"/>
      <c r="CJ159" s="1188"/>
      <c r="CK159" s="1189"/>
      <c r="CL159" s="1189"/>
      <c r="CM159" s="1189"/>
      <c r="CN159" s="1189"/>
      <c r="CO159" s="1190"/>
      <c r="CP159" s="1230"/>
      <c r="CQ159" s="1206"/>
      <c r="CR159" s="1206"/>
      <c r="CS159" s="1206"/>
      <c r="CT159" s="1206"/>
      <c r="CU159" s="1206"/>
      <c r="CV159" s="1206"/>
      <c r="CW159" s="1206"/>
      <c r="CX159" s="1206"/>
      <c r="CY159" s="1206"/>
      <c r="CZ159" s="1206"/>
      <c r="DA159" s="1206"/>
      <c r="DB159" s="1206"/>
      <c r="DC159" s="1206"/>
      <c r="DD159" s="1207"/>
      <c r="DE159" s="133"/>
      <c r="DF159" s="23"/>
      <c r="DG159" s="23"/>
      <c r="DH159" s="23"/>
      <c r="DI159" s="23"/>
      <c r="DJ159" s="23"/>
      <c r="DK159" s="23"/>
    </row>
    <row r="160" spans="1:115" ht="3.95" customHeight="1" x14ac:dyDescent="0.2">
      <c r="A160" s="23"/>
      <c r="B160" s="132"/>
      <c r="C160" s="1191"/>
      <c r="D160" s="1192"/>
      <c r="E160" s="1192"/>
      <c r="F160" s="1192"/>
      <c r="G160" s="1193"/>
      <c r="H160" s="1200"/>
      <c r="I160" s="1201"/>
      <c r="J160" s="1201"/>
      <c r="K160" s="1201"/>
      <c r="L160" s="1201"/>
      <c r="M160" s="1201"/>
      <c r="N160" s="1201"/>
      <c r="O160" s="1201"/>
      <c r="P160" s="1201"/>
      <c r="Q160" s="1201"/>
      <c r="R160" s="1201"/>
      <c r="S160" s="1201"/>
      <c r="T160" s="1201"/>
      <c r="U160" s="1201"/>
      <c r="V160" s="1201"/>
      <c r="W160" s="1201"/>
      <c r="X160" s="1201"/>
      <c r="Y160" s="1201"/>
      <c r="Z160" s="1201"/>
      <c r="AA160" s="1201"/>
      <c r="AB160" s="1201"/>
      <c r="AC160" s="1201"/>
      <c r="AD160" s="1201"/>
      <c r="AE160" s="1201"/>
      <c r="AF160" s="1201"/>
      <c r="AG160" s="1201"/>
      <c r="AH160" s="1201"/>
      <c r="AI160" s="1201"/>
      <c r="AJ160" s="1201"/>
      <c r="AK160" s="1201"/>
      <c r="AL160" s="1201"/>
      <c r="AM160" s="1201"/>
      <c r="AN160" s="1201"/>
      <c r="AO160" s="1201"/>
      <c r="AP160" s="1201"/>
      <c r="AQ160" s="1201"/>
      <c r="AR160" s="1201"/>
      <c r="AS160" s="1201"/>
      <c r="AT160" s="1201"/>
      <c r="AU160" s="1201"/>
      <c r="AV160" s="1201"/>
      <c r="AW160" s="1201"/>
      <c r="AX160" s="1201"/>
      <c r="AY160" s="1202"/>
      <c r="AZ160" s="369"/>
      <c r="BA160" s="1180"/>
      <c r="BB160" s="1180"/>
      <c r="BC160" s="1208"/>
      <c r="BD160" s="1208"/>
      <c r="BE160" s="1208"/>
      <c r="BF160" s="1208"/>
      <c r="BG160" s="1208"/>
      <c r="BH160" s="1208"/>
      <c r="BI160" s="1208"/>
      <c r="BJ160" s="1208"/>
      <c r="BK160" s="1208"/>
      <c r="BL160" s="1208"/>
      <c r="BM160" s="1208"/>
      <c r="BN160" s="1208"/>
      <c r="BO160" s="1208"/>
      <c r="BP160" s="1208"/>
      <c r="BQ160" s="1209"/>
      <c r="BR160" s="369"/>
      <c r="BS160" s="1180"/>
      <c r="BT160" s="1180"/>
      <c r="BU160" s="1208"/>
      <c r="BV160" s="1208"/>
      <c r="BW160" s="1208"/>
      <c r="BX160" s="1208"/>
      <c r="BY160" s="1208"/>
      <c r="BZ160" s="1208"/>
      <c r="CA160" s="1208"/>
      <c r="CB160" s="1208"/>
      <c r="CC160" s="1208"/>
      <c r="CD160" s="1208"/>
      <c r="CE160" s="1208"/>
      <c r="CF160" s="1208"/>
      <c r="CG160" s="1208"/>
      <c r="CH160" s="1208"/>
      <c r="CI160" s="1209"/>
      <c r="CJ160" s="1191"/>
      <c r="CK160" s="1192"/>
      <c r="CL160" s="1192"/>
      <c r="CM160" s="1192"/>
      <c r="CN160" s="1192"/>
      <c r="CO160" s="1193"/>
      <c r="CP160" s="1231"/>
      <c r="CQ160" s="1208"/>
      <c r="CR160" s="1208"/>
      <c r="CS160" s="1208"/>
      <c r="CT160" s="1208"/>
      <c r="CU160" s="1208"/>
      <c r="CV160" s="1208"/>
      <c r="CW160" s="1208"/>
      <c r="CX160" s="1208"/>
      <c r="CY160" s="1208"/>
      <c r="CZ160" s="1208"/>
      <c r="DA160" s="1208"/>
      <c r="DB160" s="1208"/>
      <c r="DC160" s="1208"/>
      <c r="DD160" s="1209"/>
      <c r="DE160" s="133"/>
      <c r="DF160" s="23"/>
      <c r="DG160" s="23"/>
      <c r="DH160" s="23"/>
      <c r="DI160" s="23"/>
      <c r="DJ160" s="23"/>
      <c r="DK160" s="23"/>
    </row>
    <row r="161" spans="1:115" ht="3.95" customHeight="1" x14ac:dyDescent="0.2">
      <c r="A161" s="23"/>
      <c r="B161" s="132"/>
      <c r="C161" s="1281" t="s">
        <v>708</v>
      </c>
      <c r="D161" s="1186"/>
      <c r="E161" s="1186"/>
      <c r="F161" s="1186"/>
      <c r="G161" s="1187"/>
      <c r="H161" s="1194" t="s">
        <v>824</v>
      </c>
      <c r="I161" s="1195"/>
      <c r="J161" s="1195"/>
      <c r="K161" s="1195"/>
      <c r="L161" s="1195"/>
      <c r="M161" s="1195"/>
      <c r="N161" s="1195"/>
      <c r="O161" s="1195"/>
      <c r="P161" s="1195"/>
      <c r="Q161" s="1195"/>
      <c r="R161" s="1195"/>
      <c r="S161" s="1195"/>
      <c r="T161" s="1195"/>
      <c r="U161" s="1195"/>
      <c r="V161" s="1195"/>
      <c r="W161" s="1195"/>
      <c r="X161" s="1195"/>
      <c r="Y161" s="1195"/>
      <c r="Z161" s="1195"/>
      <c r="AA161" s="1195"/>
      <c r="AB161" s="1195"/>
      <c r="AC161" s="1195"/>
      <c r="AD161" s="1195"/>
      <c r="AE161" s="1195"/>
      <c r="AF161" s="1195"/>
      <c r="AG161" s="1195"/>
      <c r="AH161" s="1195"/>
      <c r="AI161" s="1195"/>
      <c r="AJ161" s="1195"/>
      <c r="AK161" s="1195"/>
      <c r="AL161" s="1195"/>
      <c r="AM161" s="1195"/>
      <c r="AN161" s="1195"/>
      <c r="AO161" s="1195"/>
      <c r="AP161" s="1195"/>
      <c r="AQ161" s="1195"/>
      <c r="AR161" s="1195"/>
      <c r="AS161" s="1195"/>
      <c r="AT161" s="1195"/>
      <c r="AU161" s="1195"/>
      <c r="AV161" s="1195"/>
      <c r="AW161" s="1195"/>
      <c r="AX161" s="1195"/>
      <c r="AY161" s="1196"/>
      <c r="AZ161" s="371"/>
      <c r="BA161" s="1203"/>
      <c r="BB161" s="1203"/>
      <c r="BC161" s="1204">
        <f>Data_Income!E1053</f>
        <v>0</v>
      </c>
      <c r="BD161" s="1204"/>
      <c r="BE161" s="1204"/>
      <c r="BF161" s="1204"/>
      <c r="BG161" s="1204"/>
      <c r="BH161" s="1204"/>
      <c r="BI161" s="1204"/>
      <c r="BJ161" s="1204"/>
      <c r="BK161" s="1204"/>
      <c r="BL161" s="1204"/>
      <c r="BM161" s="1204"/>
      <c r="BN161" s="1204"/>
      <c r="BO161" s="1204"/>
      <c r="BP161" s="1204"/>
      <c r="BQ161" s="1205"/>
      <c r="BR161" s="371"/>
      <c r="BS161" s="1203"/>
      <c r="BT161" s="1203"/>
      <c r="BU161" s="1204">
        <f>Data_Income!G1053</f>
        <v>0</v>
      </c>
      <c r="BV161" s="1204"/>
      <c r="BW161" s="1204"/>
      <c r="BX161" s="1204"/>
      <c r="BY161" s="1204"/>
      <c r="BZ161" s="1204"/>
      <c r="CA161" s="1204"/>
      <c r="CB161" s="1204"/>
      <c r="CC161" s="1204"/>
      <c r="CD161" s="1204"/>
      <c r="CE161" s="1204"/>
      <c r="CF161" s="1204"/>
      <c r="CG161" s="1204"/>
      <c r="CH161" s="1204"/>
      <c r="CI161" s="1205"/>
      <c r="CJ161" s="1281">
        <f>Data_Income!H1053</f>
        <v>0</v>
      </c>
      <c r="CK161" s="1186"/>
      <c r="CL161" s="1186"/>
      <c r="CM161" s="1186"/>
      <c r="CN161" s="1186"/>
      <c r="CO161" s="1187"/>
      <c r="CP161" s="1229">
        <f>Data_Income!I1053</f>
        <v>0</v>
      </c>
      <c r="CQ161" s="1204"/>
      <c r="CR161" s="1204"/>
      <c r="CS161" s="1204"/>
      <c r="CT161" s="1204"/>
      <c r="CU161" s="1204"/>
      <c r="CV161" s="1204"/>
      <c r="CW161" s="1204"/>
      <c r="CX161" s="1204"/>
      <c r="CY161" s="1204"/>
      <c r="CZ161" s="1204"/>
      <c r="DA161" s="1204"/>
      <c r="DB161" s="1204"/>
      <c r="DC161" s="1204"/>
      <c r="DD161" s="1205"/>
      <c r="DE161" s="133"/>
      <c r="DF161" s="23"/>
      <c r="DG161" s="23"/>
      <c r="DH161" s="23"/>
      <c r="DI161" s="23"/>
      <c r="DJ161" s="23"/>
      <c r="DK161" s="23"/>
    </row>
    <row r="162" spans="1:115" ht="9.9499999999999993" customHeight="1" x14ac:dyDescent="0.2">
      <c r="A162" s="23"/>
      <c r="B162" s="132"/>
      <c r="C162" s="1188"/>
      <c r="D162" s="1189"/>
      <c r="E162" s="1189"/>
      <c r="F162" s="1189"/>
      <c r="G162" s="1190"/>
      <c r="H162" s="1197"/>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8"/>
      <c r="AH162" s="1198"/>
      <c r="AI162" s="1198"/>
      <c r="AJ162" s="1198"/>
      <c r="AK162" s="1198"/>
      <c r="AL162" s="1198"/>
      <c r="AM162" s="1198"/>
      <c r="AN162" s="1198"/>
      <c r="AO162" s="1198"/>
      <c r="AP162" s="1198"/>
      <c r="AQ162" s="1198"/>
      <c r="AR162" s="1198"/>
      <c r="AS162" s="1198"/>
      <c r="AT162" s="1198"/>
      <c r="AU162" s="1198"/>
      <c r="AV162" s="1198"/>
      <c r="AW162" s="1198"/>
      <c r="AX162" s="1198"/>
      <c r="AY162" s="1199"/>
      <c r="AZ162" s="368"/>
      <c r="BA162" s="840"/>
      <c r="BB162" s="840"/>
      <c r="BC162" s="1206"/>
      <c r="BD162" s="1206"/>
      <c r="BE162" s="1206"/>
      <c r="BF162" s="1206"/>
      <c r="BG162" s="1206"/>
      <c r="BH162" s="1206"/>
      <c r="BI162" s="1206"/>
      <c r="BJ162" s="1206"/>
      <c r="BK162" s="1206"/>
      <c r="BL162" s="1206"/>
      <c r="BM162" s="1206"/>
      <c r="BN162" s="1206"/>
      <c r="BO162" s="1206"/>
      <c r="BP162" s="1206"/>
      <c r="BQ162" s="1207"/>
      <c r="BR162" s="368"/>
      <c r="BS162" s="840"/>
      <c r="BT162" s="840"/>
      <c r="BU162" s="1206"/>
      <c r="BV162" s="1206"/>
      <c r="BW162" s="1206"/>
      <c r="BX162" s="1206"/>
      <c r="BY162" s="1206"/>
      <c r="BZ162" s="1206"/>
      <c r="CA162" s="1206"/>
      <c r="CB162" s="1206"/>
      <c r="CC162" s="1206"/>
      <c r="CD162" s="1206"/>
      <c r="CE162" s="1206"/>
      <c r="CF162" s="1206"/>
      <c r="CG162" s="1206"/>
      <c r="CH162" s="1206"/>
      <c r="CI162" s="1207"/>
      <c r="CJ162" s="1188"/>
      <c r="CK162" s="1189"/>
      <c r="CL162" s="1189"/>
      <c r="CM162" s="1189"/>
      <c r="CN162" s="1189"/>
      <c r="CO162" s="1190"/>
      <c r="CP162" s="1230"/>
      <c r="CQ162" s="1206"/>
      <c r="CR162" s="1206"/>
      <c r="CS162" s="1206"/>
      <c r="CT162" s="1206"/>
      <c r="CU162" s="1206"/>
      <c r="CV162" s="1206"/>
      <c r="CW162" s="1206"/>
      <c r="CX162" s="1206"/>
      <c r="CY162" s="1206"/>
      <c r="CZ162" s="1206"/>
      <c r="DA162" s="1206"/>
      <c r="DB162" s="1206"/>
      <c r="DC162" s="1206"/>
      <c r="DD162" s="1207"/>
      <c r="DE162" s="133"/>
      <c r="DF162" s="23"/>
      <c r="DG162" s="23"/>
      <c r="DH162" s="23"/>
      <c r="DI162" s="23"/>
      <c r="DJ162" s="23"/>
      <c r="DK162" s="23"/>
    </row>
    <row r="163" spans="1:115" ht="3.95" customHeight="1" x14ac:dyDescent="0.2">
      <c r="A163" s="23"/>
      <c r="B163" s="132"/>
      <c r="C163" s="1191"/>
      <c r="D163" s="1192"/>
      <c r="E163" s="1192"/>
      <c r="F163" s="1192"/>
      <c r="G163" s="1193"/>
      <c r="H163" s="1200"/>
      <c r="I163" s="1201"/>
      <c r="J163" s="1201"/>
      <c r="K163" s="1201"/>
      <c r="L163" s="1201"/>
      <c r="M163" s="1201"/>
      <c r="N163" s="1201"/>
      <c r="O163" s="1201"/>
      <c r="P163" s="1201"/>
      <c r="Q163" s="1201"/>
      <c r="R163" s="1201"/>
      <c r="S163" s="1201"/>
      <c r="T163" s="1201"/>
      <c r="U163" s="1201"/>
      <c r="V163" s="1201"/>
      <c r="W163" s="1201"/>
      <c r="X163" s="1201"/>
      <c r="Y163" s="1201"/>
      <c r="Z163" s="1201"/>
      <c r="AA163" s="1201"/>
      <c r="AB163" s="1201"/>
      <c r="AC163" s="1201"/>
      <c r="AD163" s="1201"/>
      <c r="AE163" s="1201"/>
      <c r="AF163" s="1201"/>
      <c r="AG163" s="1201"/>
      <c r="AH163" s="1201"/>
      <c r="AI163" s="1201"/>
      <c r="AJ163" s="1201"/>
      <c r="AK163" s="1201"/>
      <c r="AL163" s="1201"/>
      <c r="AM163" s="1201"/>
      <c r="AN163" s="1201"/>
      <c r="AO163" s="1201"/>
      <c r="AP163" s="1201"/>
      <c r="AQ163" s="1201"/>
      <c r="AR163" s="1201"/>
      <c r="AS163" s="1201"/>
      <c r="AT163" s="1201"/>
      <c r="AU163" s="1201"/>
      <c r="AV163" s="1201"/>
      <c r="AW163" s="1201"/>
      <c r="AX163" s="1201"/>
      <c r="AY163" s="1202"/>
      <c r="AZ163" s="369"/>
      <c r="BA163" s="1180"/>
      <c r="BB163" s="1180"/>
      <c r="BC163" s="1208"/>
      <c r="BD163" s="1208"/>
      <c r="BE163" s="1208"/>
      <c r="BF163" s="1208"/>
      <c r="BG163" s="1208"/>
      <c r="BH163" s="1208"/>
      <c r="BI163" s="1208"/>
      <c r="BJ163" s="1208"/>
      <c r="BK163" s="1208"/>
      <c r="BL163" s="1208"/>
      <c r="BM163" s="1208"/>
      <c r="BN163" s="1208"/>
      <c r="BO163" s="1208"/>
      <c r="BP163" s="1208"/>
      <c r="BQ163" s="1209"/>
      <c r="BR163" s="369"/>
      <c r="BS163" s="1180"/>
      <c r="BT163" s="1180"/>
      <c r="BU163" s="1208"/>
      <c r="BV163" s="1208"/>
      <c r="BW163" s="1208"/>
      <c r="BX163" s="1208"/>
      <c r="BY163" s="1208"/>
      <c r="BZ163" s="1208"/>
      <c r="CA163" s="1208"/>
      <c r="CB163" s="1208"/>
      <c r="CC163" s="1208"/>
      <c r="CD163" s="1208"/>
      <c r="CE163" s="1208"/>
      <c r="CF163" s="1208"/>
      <c r="CG163" s="1208"/>
      <c r="CH163" s="1208"/>
      <c r="CI163" s="1209"/>
      <c r="CJ163" s="1191"/>
      <c r="CK163" s="1192"/>
      <c r="CL163" s="1192"/>
      <c r="CM163" s="1192"/>
      <c r="CN163" s="1192"/>
      <c r="CO163" s="1193"/>
      <c r="CP163" s="1231"/>
      <c r="CQ163" s="1208"/>
      <c r="CR163" s="1208"/>
      <c r="CS163" s="1208"/>
      <c r="CT163" s="1208"/>
      <c r="CU163" s="1208"/>
      <c r="CV163" s="1208"/>
      <c r="CW163" s="1208"/>
      <c r="CX163" s="1208"/>
      <c r="CY163" s="1208"/>
      <c r="CZ163" s="1208"/>
      <c r="DA163" s="1208"/>
      <c r="DB163" s="1208"/>
      <c r="DC163" s="1208"/>
      <c r="DD163" s="1209"/>
      <c r="DE163" s="133"/>
      <c r="DF163" s="23"/>
      <c r="DG163" s="23"/>
      <c r="DH163" s="23"/>
      <c r="DI163" s="23"/>
      <c r="DJ163" s="23"/>
      <c r="DK163" s="23"/>
    </row>
    <row r="164" spans="1:115" ht="3.95" customHeight="1" x14ac:dyDescent="0.2">
      <c r="A164" s="23"/>
      <c r="B164" s="132"/>
      <c r="C164" s="1281" t="s">
        <v>714</v>
      </c>
      <c r="D164" s="1186"/>
      <c r="E164" s="1186"/>
      <c r="F164" s="1186"/>
      <c r="G164" s="1187"/>
      <c r="H164" s="1194" t="s">
        <v>823</v>
      </c>
      <c r="I164" s="1195"/>
      <c r="J164" s="1195"/>
      <c r="K164" s="1195"/>
      <c r="L164" s="1195"/>
      <c r="M164" s="1195"/>
      <c r="N164" s="1195"/>
      <c r="O164" s="1195"/>
      <c r="P164" s="1195"/>
      <c r="Q164" s="1195"/>
      <c r="R164" s="1195"/>
      <c r="S164" s="1195"/>
      <c r="T164" s="1195"/>
      <c r="U164" s="1195"/>
      <c r="V164" s="1195"/>
      <c r="W164" s="1195"/>
      <c r="X164" s="1195"/>
      <c r="Y164" s="1195"/>
      <c r="Z164" s="1195"/>
      <c r="AA164" s="1195"/>
      <c r="AB164" s="1195"/>
      <c r="AC164" s="1195"/>
      <c r="AD164" s="1195"/>
      <c r="AE164" s="1195"/>
      <c r="AF164" s="1195"/>
      <c r="AG164" s="1195"/>
      <c r="AH164" s="1195"/>
      <c r="AI164" s="1195"/>
      <c r="AJ164" s="1195"/>
      <c r="AK164" s="1195"/>
      <c r="AL164" s="1195"/>
      <c r="AM164" s="1195"/>
      <c r="AN164" s="1195"/>
      <c r="AO164" s="1195"/>
      <c r="AP164" s="1195"/>
      <c r="AQ164" s="1195"/>
      <c r="AR164" s="1195"/>
      <c r="AS164" s="1195"/>
      <c r="AT164" s="1195"/>
      <c r="AU164" s="1195"/>
      <c r="AV164" s="1195"/>
      <c r="AW164" s="1195"/>
      <c r="AX164" s="1195"/>
      <c r="AY164" s="1196"/>
      <c r="AZ164" s="371"/>
      <c r="BA164" s="1203"/>
      <c r="BB164" s="1203"/>
      <c r="BC164" s="1204">
        <f>Data_Income!E1054</f>
        <v>0</v>
      </c>
      <c r="BD164" s="1204"/>
      <c r="BE164" s="1204"/>
      <c r="BF164" s="1204"/>
      <c r="BG164" s="1204"/>
      <c r="BH164" s="1204"/>
      <c r="BI164" s="1204"/>
      <c r="BJ164" s="1204"/>
      <c r="BK164" s="1204"/>
      <c r="BL164" s="1204"/>
      <c r="BM164" s="1204"/>
      <c r="BN164" s="1204"/>
      <c r="BO164" s="1204"/>
      <c r="BP164" s="1204"/>
      <c r="BQ164" s="1205"/>
      <c r="BR164" s="371"/>
      <c r="BS164" s="1203"/>
      <c r="BT164" s="1203"/>
      <c r="BU164" s="1204">
        <f>Data_Income!G1054</f>
        <v>0</v>
      </c>
      <c r="BV164" s="1204"/>
      <c r="BW164" s="1204"/>
      <c r="BX164" s="1204"/>
      <c r="BY164" s="1204"/>
      <c r="BZ164" s="1204"/>
      <c r="CA164" s="1204"/>
      <c r="CB164" s="1204"/>
      <c r="CC164" s="1204"/>
      <c r="CD164" s="1204"/>
      <c r="CE164" s="1204"/>
      <c r="CF164" s="1204"/>
      <c r="CG164" s="1204"/>
      <c r="CH164" s="1204"/>
      <c r="CI164" s="1205"/>
      <c r="CJ164" s="1281">
        <f>Data_Income!H1054</f>
        <v>0</v>
      </c>
      <c r="CK164" s="1186"/>
      <c r="CL164" s="1186"/>
      <c r="CM164" s="1186"/>
      <c r="CN164" s="1186"/>
      <c r="CO164" s="1187"/>
      <c r="CP164" s="1229">
        <f>Data_Income!I1054</f>
        <v>0</v>
      </c>
      <c r="CQ164" s="1204"/>
      <c r="CR164" s="1204"/>
      <c r="CS164" s="1204"/>
      <c r="CT164" s="1204"/>
      <c r="CU164" s="1204"/>
      <c r="CV164" s="1204"/>
      <c r="CW164" s="1204"/>
      <c r="CX164" s="1204"/>
      <c r="CY164" s="1204"/>
      <c r="CZ164" s="1204"/>
      <c r="DA164" s="1204"/>
      <c r="DB164" s="1204"/>
      <c r="DC164" s="1204"/>
      <c r="DD164" s="1205"/>
      <c r="DE164" s="133"/>
      <c r="DF164" s="23"/>
      <c r="DG164" s="23"/>
      <c r="DH164" s="23"/>
      <c r="DI164" s="23"/>
      <c r="DJ164" s="23"/>
      <c r="DK164" s="23"/>
    </row>
    <row r="165" spans="1:115" ht="9.9499999999999993" customHeight="1" x14ac:dyDescent="0.2">
      <c r="A165" s="23"/>
      <c r="B165" s="132"/>
      <c r="C165" s="1188"/>
      <c r="D165" s="1189"/>
      <c r="E165" s="1189"/>
      <c r="F165" s="1189"/>
      <c r="G165" s="1190"/>
      <c r="H165" s="1197"/>
      <c r="I165" s="1198"/>
      <c r="J165" s="1198"/>
      <c r="K165" s="1198"/>
      <c r="L165" s="1198"/>
      <c r="M165" s="1198"/>
      <c r="N165" s="1198"/>
      <c r="O165" s="1198"/>
      <c r="P165" s="1198"/>
      <c r="Q165" s="1198"/>
      <c r="R165" s="1198"/>
      <c r="S165" s="1198"/>
      <c r="T165" s="1198"/>
      <c r="U165" s="1198"/>
      <c r="V165" s="1198"/>
      <c r="W165" s="1198"/>
      <c r="X165" s="1198"/>
      <c r="Y165" s="1198"/>
      <c r="Z165" s="1198"/>
      <c r="AA165" s="1198"/>
      <c r="AB165" s="1198"/>
      <c r="AC165" s="1198"/>
      <c r="AD165" s="1198"/>
      <c r="AE165" s="1198"/>
      <c r="AF165" s="1198"/>
      <c r="AG165" s="1198"/>
      <c r="AH165" s="1198"/>
      <c r="AI165" s="1198"/>
      <c r="AJ165" s="1198"/>
      <c r="AK165" s="1198"/>
      <c r="AL165" s="1198"/>
      <c r="AM165" s="1198"/>
      <c r="AN165" s="1198"/>
      <c r="AO165" s="1198"/>
      <c r="AP165" s="1198"/>
      <c r="AQ165" s="1198"/>
      <c r="AR165" s="1198"/>
      <c r="AS165" s="1198"/>
      <c r="AT165" s="1198"/>
      <c r="AU165" s="1198"/>
      <c r="AV165" s="1198"/>
      <c r="AW165" s="1198"/>
      <c r="AX165" s="1198"/>
      <c r="AY165" s="1199"/>
      <c r="AZ165" s="368"/>
      <c r="BA165" s="840"/>
      <c r="BB165" s="840"/>
      <c r="BC165" s="1206"/>
      <c r="BD165" s="1206"/>
      <c r="BE165" s="1206"/>
      <c r="BF165" s="1206"/>
      <c r="BG165" s="1206"/>
      <c r="BH165" s="1206"/>
      <c r="BI165" s="1206"/>
      <c r="BJ165" s="1206"/>
      <c r="BK165" s="1206"/>
      <c r="BL165" s="1206"/>
      <c r="BM165" s="1206"/>
      <c r="BN165" s="1206"/>
      <c r="BO165" s="1206"/>
      <c r="BP165" s="1206"/>
      <c r="BQ165" s="1207"/>
      <c r="BR165" s="368"/>
      <c r="BS165" s="840"/>
      <c r="BT165" s="840"/>
      <c r="BU165" s="1206"/>
      <c r="BV165" s="1206"/>
      <c r="BW165" s="1206"/>
      <c r="BX165" s="1206"/>
      <c r="BY165" s="1206"/>
      <c r="BZ165" s="1206"/>
      <c r="CA165" s="1206"/>
      <c r="CB165" s="1206"/>
      <c r="CC165" s="1206"/>
      <c r="CD165" s="1206"/>
      <c r="CE165" s="1206"/>
      <c r="CF165" s="1206"/>
      <c r="CG165" s="1206"/>
      <c r="CH165" s="1206"/>
      <c r="CI165" s="1207"/>
      <c r="CJ165" s="1188"/>
      <c r="CK165" s="1189"/>
      <c r="CL165" s="1189"/>
      <c r="CM165" s="1189"/>
      <c r="CN165" s="1189"/>
      <c r="CO165" s="1190"/>
      <c r="CP165" s="1230"/>
      <c r="CQ165" s="1206"/>
      <c r="CR165" s="1206"/>
      <c r="CS165" s="1206"/>
      <c r="CT165" s="1206"/>
      <c r="CU165" s="1206"/>
      <c r="CV165" s="1206"/>
      <c r="CW165" s="1206"/>
      <c r="CX165" s="1206"/>
      <c r="CY165" s="1206"/>
      <c r="CZ165" s="1206"/>
      <c r="DA165" s="1206"/>
      <c r="DB165" s="1206"/>
      <c r="DC165" s="1206"/>
      <c r="DD165" s="1207"/>
      <c r="DE165" s="133"/>
      <c r="DF165" s="23"/>
      <c r="DG165" s="23"/>
      <c r="DH165" s="23"/>
      <c r="DI165" s="23"/>
      <c r="DJ165" s="23"/>
      <c r="DK165" s="23"/>
    </row>
    <row r="166" spans="1:115" ht="3.95" customHeight="1" x14ac:dyDescent="0.2">
      <c r="A166" s="23"/>
      <c r="B166" s="132"/>
      <c r="C166" s="1191"/>
      <c r="D166" s="1192"/>
      <c r="E166" s="1192"/>
      <c r="F166" s="1192"/>
      <c r="G166" s="1193"/>
      <c r="H166" s="1200"/>
      <c r="I166" s="1201"/>
      <c r="J166" s="1201"/>
      <c r="K166" s="1201"/>
      <c r="L166" s="1201"/>
      <c r="M166" s="1201"/>
      <c r="N166" s="1201"/>
      <c r="O166" s="1201"/>
      <c r="P166" s="1201"/>
      <c r="Q166" s="1201"/>
      <c r="R166" s="1201"/>
      <c r="S166" s="1201"/>
      <c r="T166" s="1201"/>
      <c r="U166" s="1201"/>
      <c r="V166" s="1201"/>
      <c r="W166" s="1201"/>
      <c r="X166" s="1201"/>
      <c r="Y166" s="1201"/>
      <c r="Z166" s="1201"/>
      <c r="AA166" s="1201"/>
      <c r="AB166" s="1201"/>
      <c r="AC166" s="1201"/>
      <c r="AD166" s="1201"/>
      <c r="AE166" s="1201"/>
      <c r="AF166" s="1201"/>
      <c r="AG166" s="1201"/>
      <c r="AH166" s="1201"/>
      <c r="AI166" s="1201"/>
      <c r="AJ166" s="1201"/>
      <c r="AK166" s="1201"/>
      <c r="AL166" s="1201"/>
      <c r="AM166" s="1201"/>
      <c r="AN166" s="1201"/>
      <c r="AO166" s="1201"/>
      <c r="AP166" s="1201"/>
      <c r="AQ166" s="1201"/>
      <c r="AR166" s="1201"/>
      <c r="AS166" s="1201"/>
      <c r="AT166" s="1201"/>
      <c r="AU166" s="1201"/>
      <c r="AV166" s="1201"/>
      <c r="AW166" s="1201"/>
      <c r="AX166" s="1201"/>
      <c r="AY166" s="1202"/>
      <c r="AZ166" s="369"/>
      <c r="BA166" s="1180"/>
      <c r="BB166" s="1180"/>
      <c r="BC166" s="1208"/>
      <c r="BD166" s="1208"/>
      <c r="BE166" s="1208"/>
      <c r="BF166" s="1208"/>
      <c r="BG166" s="1208"/>
      <c r="BH166" s="1208"/>
      <c r="BI166" s="1208"/>
      <c r="BJ166" s="1208"/>
      <c r="BK166" s="1208"/>
      <c r="BL166" s="1208"/>
      <c r="BM166" s="1208"/>
      <c r="BN166" s="1208"/>
      <c r="BO166" s="1208"/>
      <c r="BP166" s="1208"/>
      <c r="BQ166" s="1209"/>
      <c r="BR166" s="369"/>
      <c r="BS166" s="1180"/>
      <c r="BT166" s="1180"/>
      <c r="BU166" s="1208"/>
      <c r="BV166" s="1208"/>
      <c r="BW166" s="1208"/>
      <c r="BX166" s="1208"/>
      <c r="BY166" s="1208"/>
      <c r="BZ166" s="1208"/>
      <c r="CA166" s="1208"/>
      <c r="CB166" s="1208"/>
      <c r="CC166" s="1208"/>
      <c r="CD166" s="1208"/>
      <c r="CE166" s="1208"/>
      <c r="CF166" s="1208"/>
      <c r="CG166" s="1208"/>
      <c r="CH166" s="1208"/>
      <c r="CI166" s="1209"/>
      <c r="CJ166" s="1191"/>
      <c r="CK166" s="1192"/>
      <c r="CL166" s="1192"/>
      <c r="CM166" s="1192"/>
      <c r="CN166" s="1192"/>
      <c r="CO166" s="1193"/>
      <c r="CP166" s="1231"/>
      <c r="CQ166" s="1208"/>
      <c r="CR166" s="1208"/>
      <c r="CS166" s="1208"/>
      <c r="CT166" s="1208"/>
      <c r="CU166" s="1208"/>
      <c r="CV166" s="1208"/>
      <c r="CW166" s="1208"/>
      <c r="CX166" s="1208"/>
      <c r="CY166" s="1208"/>
      <c r="CZ166" s="1208"/>
      <c r="DA166" s="1208"/>
      <c r="DB166" s="1208"/>
      <c r="DC166" s="1208"/>
      <c r="DD166" s="1209"/>
      <c r="DE166" s="133"/>
      <c r="DF166" s="23"/>
      <c r="DG166" s="23"/>
      <c r="DH166" s="23"/>
      <c r="DI166" s="23"/>
      <c r="DJ166" s="23"/>
      <c r="DK166" s="23"/>
    </row>
    <row r="167" spans="1:115" ht="3.95" customHeight="1" x14ac:dyDescent="0.2">
      <c r="A167" s="23"/>
      <c r="B167" s="132"/>
      <c r="C167" s="1281" t="s">
        <v>733</v>
      </c>
      <c r="D167" s="1186"/>
      <c r="E167" s="1186"/>
      <c r="F167" s="1186"/>
      <c r="G167" s="1187"/>
      <c r="H167" s="1194" t="s">
        <v>822</v>
      </c>
      <c r="I167" s="1195"/>
      <c r="J167" s="1195"/>
      <c r="K167" s="1195"/>
      <c r="L167" s="1195"/>
      <c r="M167" s="1195"/>
      <c r="N167" s="1195"/>
      <c r="O167" s="1195"/>
      <c r="P167" s="1195"/>
      <c r="Q167" s="1195"/>
      <c r="R167" s="1195"/>
      <c r="S167" s="1195"/>
      <c r="T167" s="1195"/>
      <c r="U167" s="1195"/>
      <c r="V167" s="1195"/>
      <c r="W167" s="1195"/>
      <c r="X167" s="1195"/>
      <c r="Y167" s="1195"/>
      <c r="Z167" s="1195"/>
      <c r="AA167" s="1195"/>
      <c r="AB167" s="1195"/>
      <c r="AC167" s="1195"/>
      <c r="AD167" s="1195"/>
      <c r="AE167" s="1195"/>
      <c r="AF167" s="1195"/>
      <c r="AG167" s="1195"/>
      <c r="AH167" s="1195"/>
      <c r="AI167" s="1195"/>
      <c r="AJ167" s="1195"/>
      <c r="AK167" s="1195"/>
      <c r="AL167" s="1195"/>
      <c r="AM167" s="1195"/>
      <c r="AN167" s="1195"/>
      <c r="AO167" s="1195"/>
      <c r="AP167" s="1195"/>
      <c r="AQ167" s="1195"/>
      <c r="AR167" s="1195"/>
      <c r="AS167" s="1195"/>
      <c r="AT167" s="1195"/>
      <c r="AU167" s="1195"/>
      <c r="AV167" s="1195"/>
      <c r="AW167" s="1195"/>
      <c r="AX167" s="1195"/>
      <c r="AY167" s="1196"/>
      <c r="AZ167" s="371"/>
      <c r="BA167" s="1203"/>
      <c r="BB167" s="1203"/>
      <c r="BC167" s="1204">
        <f>Data_Income!E1055</f>
        <v>0</v>
      </c>
      <c r="BD167" s="1204"/>
      <c r="BE167" s="1204"/>
      <c r="BF167" s="1204"/>
      <c r="BG167" s="1204"/>
      <c r="BH167" s="1204"/>
      <c r="BI167" s="1204"/>
      <c r="BJ167" s="1204"/>
      <c r="BK167" s="1204"/>
      <c r="BL167" s="1204"/>
      <c r="BM167" s="1204"/>
      <c r="BN167" s="1204"/>
      <c r="BO167" s="1204"/>
      <c r="BP167" s="1204"/>
      <c r="BQ167" s="1205"/>
      <c r="BR167" s="371"/>
      <c r="BS167" s="1203"/>
      <c r="BT167" s="1203"/>
      <c r="BU167" s="1204">
        <f>Data_Income!G1055</f>
        <v>0</v>
      </c>
      <c r="BV167" s="1204"/>
      <c r="BW167" s="1204"/>
      <c r="BX167" s="1204"/>
      <c r="BY167" s="1204"/>
      <c r="BZ167" s="1204"/>
      <c r="CA167" s="1204"/>
      <c r="CB167" s="1204"/>
      <c r="CC167" s="1204"/>
      <c r="CD167" s="1204"/>
      <c r="CE167" s="1204"/>
      <c r="CF167" s="1204"/>
      <c r="CG167" s="1204"/>
      <c r="CH167" s="1204"/>
      <c r="CI167" s="1205"/>
      <c r="CJ167" s="1281">
        <f>Data_Income!H1055</f>
        <v>0</v>
      </c>
      <c r="CK167" s="1186"/>
      <c r="CL167" s="1186"/>
      <c r="CM167" s="1186"/>
      <c r="CN167" s="1186"/>
      <c r="CO167" s="1187"/>
      <c r="CP167" s="1229">
        <f>Data_Income!I1055</f>
        <v>0</v>
      </c>
      <c r="CQ167" s="1204"/>
      <c r="CR167" s="1204"/>
      <c r="CS167" s="1204"/>
      <c r="CT167" s="1204"/>
      <c r="CU167" s="1204"/>
      <c r="CV167" s="1204"/>
      <c r="CW167" s="1204"/>
      <c r="CX167" s="1204"/>
      <c r="CY167" s="1204"/>
      <c r="CZ167" s="1204"/>
      <c r="DA167" s="1204"/>
      <c r="DB167" s="1204"/>
      <c r="DC167" s="1204"/>
      <c r="DD167" s="1205"/>
      <c r="DE167" s="133"/>
      <c r="DF167" s="23"/>
      <c r="DG167" s="23"/>
      <c r="DH167" s="23"/>
      <c r="DI167" s="23"/>
      <c r="DJ167" s="23"/>
      <c r="DK167" s="23"/>
    </row>
    <row r="168" spans="1:115" ht="9.9499999999999993" customHeight="1" x14ac:dyDescent="0.2">
      <c r="A168" s="23"/>
      <c r="B168" s="132"/>
      <c r="C168" s="1188"/>
      <c r="D168" s="1189"/>
      <c r="E168" s="1189"/>
      <c r="F168" s="1189"/>
      <c r="G168" s="1190"/>
      <c r="H168" s="1197"/>
      <c r="I168" s="1198"/>
      <c r="J168" s="1198"/>
      <c r="K168" s="1198"/>
      <c r="L168" s="1198"/>
      <c r="M168" s="1198"/>
      <c r="N168" s="1198"/>
      <c r="O168" s="1198"/>
      <c r="P168" s="1198"/>
      <c r="Q168" s="1198"/>
      <c r="R168" s="1198"/>
      <c r="S168" s="1198"/>
      <c r="T168" s="1198"/>
      <c r="U168" s="1198"/>
      <c r="V168" s="1198"/>
      <c r="W168" s="1198"/>
      <c r="X168" s="1198"/>
      <c r="Y168" s="1198"/>
      <c r="Z168" s="1198"/>
      <c r="AA168" s="1198"/>
      <c r="AB168" s="1198"/>
      <c r="AC168" s="1198"/>
      <c r="AD168" s="1198"/>
      <c r="AE168" s="1198"/>
      <c r="AF168" s="1198"/>
      <c r="AG168" s="1198"/>
      <c r="AH168" s="1198"/>
      <c r="AI168" s="1198"/>
      <c r="AJ168" s="1198"/>
      <c r="AK168" s="1198"/>
      <c r="AL168" s="1198"/>
      <c r="AM168" s="1198"/>
      <c r="AN168" s="1198"/>
      <c r="AO168" s="1198"/>
      <c r="AP168" s="1198"/>
      <c r="AQ168" s="1198"/>
      <c r="AR168" s="1198"/>
      <c r="AS168" s="1198"/>
      <c r="AT168" s="1198"/>
      <c r="AU168" s="1198"/>
      <c r="AV168" s="1198"/>
      <c r="AW168" s="1198"/>
      <c r="AX168" s="1198"/>
      <c r="AY168" s="1199"/>
      <c r="AZ168" s="368"/>
      <c r="BA168" s="840"/>
      <c r="BB168" s="840"/>
      <c r="BC168" s="1206"/>
      <c r="BD168" s="1206"/>
      <c r="BE168" s="1206"/>
      <c r="BF168" s="1206"/>
      <c r="BG168" s="1206"/>
      <c r="BH168" s="1206"/>
      <c r="BI168" s="1206"/>
      <c r="BJ168" s="1206"/>
      <c r="BK168" s="1206"/>
      <c r="BL168" s="1206"/>
      <c r="BM168" s="1206"/>
      <c r="BN168" s="1206"/>
      <c r="BO168" s="1206"/>
      <c r="BP168" s="1206"/>
      <c r="BQ168" s="1207"/>
      <c r="BR168" s="368"/>
      <c r="BS168" s="840"/>
      <c r="BT168" s="840"/>
      <c r="BU168" s="1206"/>
      <c r="BV168" s="1206"/>
      <c r="BW168" s="1206"/>
      <c r="BX168" s="1206"/>
      <c r="BY168" s="1206"/>
      <c r="BZ168" s="1206"/>
      <c r="CA168" s="1206"/>
      <c r="CB168" s="1206"/>
      <c r="CC168" s="1206"/>
      <c r="CD168" s="1206"/>
      <c r="CE168" s="1206"/>
      <c r="CF168" s="1206"/>
      <c r="CG168" s="1206"/>
      <c r="CH168" s="1206"/>
      <c r="CI168" s="1207"/>
      <c r="CJ168" s="1188"/>
      <c r="CK168" s="1189"/>
      <c r="CL168" s="1189"/>
      <c r="CM168" s="1189"/>
      <c r="CN168" s="1189"/>
      <c r="CO168" s="1190"/>
      <c r="CP168" s="1230"/>
      <c r="CQ168" s="1206"/>
      <c r="CR168" s="1206"/>
      <c r="CS168" s="1206"/>
      <c r="CT168" s="1206"/>
      <c r="CU168" s="1206"/>
      <c r="CV168" s="1206"/>
      <c r="CW168" s="1206"/>
      <c r="CX168" s="1206"/>
      <c r="CY168" s="1206"/>
      <c r="CZ168" s="1206"/>
      <c r="DA168" s="1206"/>
      <c r="DB168" s="1206"/>
      <c r="DC168" s="1206"/>
      <c r="DD168" s="1207"/>
      <c r="DE168" s="133"/>
      <c r="DF168" s="23"/>
      <c r="DG168" s="23"/>
      <c r="DH168" s="23"/>
      <c r="DI168" s="23"/>
      <c r="DJ168" s="23"/>
      <c r="DK168" s="23"/>
    </row>
    <row r="169" spans="1:115" ht="3.95" customHeight="1" x14ac:dyDescent="0.2">
      <c r="A169" s="23"/>
      <c r="B169" s="132"/>
      <c r="C169" s="1191"/>
      <c r="D169" s="1192"/>
      <c r="E169" s="1192"/>
      <c r="F169" s="1192"/>
      <c r="G169" s="1193"/>
      <c r="H169" s="1200"/>
      <c r="I169" s="1201"/>
      <c r="J169" s="1201"/>
      <c r="K169" s="1201"/>
      <c r="L169" s="1201"/>
      <c r="M169" s="1201"/>
      <c r="N169" s="1201"/>
      <c r="O169" s="1201"/>
      <c r="P169" s="1201"/>
      <c r="Q169" s="1201"/>
      <c r="R169" s="1201"/>
      <c r="S169" s="1201"/>
      <c r="T169" s="1201"/>
      <c r="U169" s="1201"/>
      <c r="V169" s="1201"/>
      <c r="W169" s="1201"/>
      <c r="X169" s="1201"/>
      <c r="Y169" s="1201"/>
      <c r="Z169" s="1201"/>
      <c r="AA169" s="1201"/>
      <c r="AB169" s="1201"/>
      <c r="AC169" s="1201"/>
      <c r="AD169" s="1201"/>
      <c r="AE169" s="1201"/>
      <c r="AF169" s="1201"/>
      <c r="AG169" s="1201"/>
      <c r="AH169" s="1201"/>
      <c r="AI169" s="1201"/>
      <c r="AJ169" s="1201"/>
      <c r="AK169" s="1201"/>
      <c r="AL169" s="1201"/>
      <c r="AM169" s="1201"/>
      <c r="AN169" s="1201"/>
      <c r="AO169" s="1201"/>
      <c r="AP169" s="1201"/>
      <c r="AQ169" s="1201"/>
      <c r="AR169" s="1201"/>
      <c r="AS169" s="1201"/>
      <c r="AT169" s="1201"/>
      <c r="AU169" s="1201"/>
      <c r="AV169" s="1201"/>
      <c r="AW169" s="1201"/>
      <c r="AX169" s="1201"/>
      <c r="AY169" s="1202"/>
      <c r="AZ169" s="369"/>
      <c r="BA169" s="1180"/>
      <c r="BB169" s="1180"/>
      <c r="BC169" s="1208"/>
      <c r="BD169" s="1208"/>
      <c r="BE169" s="1208"/>
      <c r="BF169" s="1208"/>
      <c r="BG169" s="1208"/>
      <c r="BH169" s="1208"/>
      <c r="BI169" s="1208"/>
      <c r="BJ169" s="1208"/>
      <c r="BK169" s="1208"/>
      <c r="BL169" s="1208"/>
      <c r="BM169" s="1208"/>
      <c r="BN169" s="1208"/>
      <c r="BO169" s="1208"/>
      <c r="BP169" s="1208"/>
      <c r="BQ169" s="1209"/>
      <c r="BR169" s="369"/>
      <c r="BS169" s="1180"/>
      <c r="BT169" s="1180"/>
      <c r="BU169" s="1208"/>
      <c r="BV169" s="1208"/>
      <c r="BW169" s="1208"/>
      <c r="BX169" s="1208"/>
      <c r="BY169" s="1208"/>
      <c r="BZ169" s="1208"/>
      <c r="CA169" s="1208"/>
      <c r="CB169" s="1208"/>
      <c r="CC169" s="1208"/>
      <c r="CD169" s="1208"/>
      <c r="CE169" s="1208"/>
      <c r="CF169" s="1208"/>
      <c r="CG169" s="1208"/>
      <c r="CH169" s="1208"/>
      <c r="CI169" s="1209"/>
      <c r="CJ169" s="1191"/>
      <c r="CK169" s="1192"/>
      <c r="CL169" s="1192"/>
      <c r="CM169" s="1192"/>
      <c r="CN169" s="1192"/>
      <c r="CO169" s="1193"/>
      <c r="CP169" s="1231"/>
      <c r="CQ169" s="1208"/>
      <c r="CR169" s="1208"/>
      <c r="CS169" s="1208"/>
      <c r="CT169" s="1208"/>
      <c r="CU169" s="1208"/>
      <c r="CV169" s="1208"/>
      <c r="CW169" s="1208"/>
      <c r="CX169" s="1208"/>
      <c r="CY169" s="1208"/>
      <c r="CZ169" s="1208"/>
      <c r="DA169" s="1208"/>
      <c r="DB169" s="1208"/>
      <c r="DC169" s="1208"/>
      <c r="DD169" s="1209"/>
      <c r="DE169" s="133"/>
      <c r="DF169" s="23"/>
      <c r="DG169" s="23"/>
      <c r="DH169" s="23"/>
      <c r="DI169" s="23"/>
      <c r="DJ169" s="23"/>
      <c r="DK169" s="23"/>
    </row>
    <row r="170" spans="1:115" ht="3.95" customHeight="1" x14ac:dyDescent="0.2">
      <c r="A170" s="23"/>
      <c r="B170" s="132"/>
      <c r="C170" s="1281" t="s">
        <v>735</v>
      </c>
      <c r="D170" s="1186"/>
      <c r="E170" s="1186"/>
      <c r="F170" s="1186"/>
      <c r="G170" s="1187"/>
      <c r="H170" s="1194" t="s">
        <v>821</v>
      </c>
      <c r="I170" s="1195"/>
      <c r="J170" s="1195"/>
      <c r="K170" s="1195"/>
      <c r="L170" s="1195"/>
      <c r="M170" s="1195"/>
      <c r="N170" s="1195"/>
      <c r="O170" s="1195"/>
      <c r="P170" s="1195"/>
      <c r="Q170" s="1195"/>
      <c r="R170" s="1195"/>
      <c r="S170" s="1195"/>
      <c r="T170" s="1195"/>
      <c r="U170" s="1195"/>
      <c r="V170" s="1195"/>
      <c r="W170" s="1195"/>
      <c r="X170" s="1195"/>
      <c r="Y170" s="1195"/>
      <c r="Z170" s="1195"/>
      <c r="AA170" s="1195"/>
      <c r="AB170" s="1195"/>
      <c r="AC170" s="1195"/>
      <c r="AD170" s="1195"/>
      <c r="AE170" s="1195"/>
      <c r="AF170" s="1195"/>
      <c r="AG170" s="1195"/>
      <c r="AH170" s="1195"/>
      <c r="AI170" s="1195"/>
      <c r="AJ170" s="1195"/>
      <c r="AK170" s="1195"/>
      <c r="AL170" s="1195"/>
      <c r="AM170" s="1195"/>
      <c r="AN170" s="1195"/>
      <c r="AO170" s="1195"/>
      <c r="AP170" s="1195"/>
      <c r="AQ170" s="1195"/>
      <c r="AR170" s="1195"/>
      <c r="AS170" s="1195"/>
      <c r="AT170" s="1195"/>
      <c r="AU170" s="1195"/>
      <c r="AV170" s="1195"/>
      <c r="AW170" s="1195"/>
      <c r="AX170" s="1195"/>
      <c r="AY170" s="1196"/>
      <c r="AZ170" s="371"/>
      <c r="BA170" s="1203"/>
      <c r="BB170" s="1203"/>
      <c r="BC170" s="1204">
        <f>Data_Income!E1056</f>
        <v>0</v>
      </c>
      <c r="BD170" s="1204"/>
      <c r="BE170" s="1204"/>
      <c r="BF170" s="1204"/>
      <c r="BG170" s="1204"/>
      <c r="BH170" s="1204"/>
      <c r="BI170" s="1204"/>
      <c r="BJ170" s="1204"/>
      <c r="BK170" s="1204"/>
      <c r="BL170" s="1204"/>
      <c r="BM170" s="1204"/>
      <c r="BN170" s="1204"/>
      <c r="BO170" s="1204"/>
      <c r="BP170" s="1204"/>
      <c r="BQ170" s="1205"/>
      <c r="BR170" s="371"/>
      <c r="BS170" s="1203"/>
      <c r="BT170" s="1203"/>
      <c r="BU170" s="1204">
        <f>Data_Income!G1056</f>
        <v>0</v>
      </c>
      <c r="BV170" s="1204"/>
      <c r="BW170" s="1204"/>
      <c r="BX170" s="1204"/>
      <c r="BY170" s="1204"/>
      <c r="BZ170" s="1204"/>
      <c r="CA170" s="1204"/>
      <c r="CB170" s="1204"/>
      <c r="CC170" s="1204"/>
      <c r="CD170" s="1204"/>
      <c r="CE170" s="1204"/>
      <c r="CF170" s="1204"/>
      <c r="CG170" s="1204"/>
      <c r="CH170" s="1204"/>
      <c r="CI170" s="1205"/>
      <c r="CJ170" s="1281">
        <f>Data_Income!H1056</f>
        <v>0</v>
      </c>
      <c r="CK170" s="1186"/>
      <c r="CL170" s="1186"/>
      <c r="CM170" s="1186"/>
      <c r="CN170" s="1186"/>
      <c r="CO170" s="1187"/>
      <c r="CP170" s="1229">
        <f>Data_Income!I1056</f>
        <v>0</v>
      </c>
      <c r="CQ170" s="1204"/>
      <c r="CR170" s="1204"/>
      <c r="CS170" s="1204"/>
      <c r="CT170" s="1204"/>
      <c r="CU170" s="1204"/>
      <c r="CV170" s="1204"/>
      <c r="CW170" s="1204"/>
      <c r="CX170" s="1204"/>
      <c r="CY170" s="1204"/>
      <c r="CZ170" s="1204"/>
      <c r="DA170" s="1204"/>
      <c r="DB170" s="1204"/>
      <c r="DC170" s="1204"/>
      <c r="DD170" s="1205"/>
      <c r="DE170" s="133"/>
      <c r="DF170" s="23"/>
      <c r="DG170" s="23"/>
      <c r="DH170" s="23"/>
      <c r="DI170" s="23"/>
      <c r="DJ170" s="23"/>
      <c r="DK170" s="23"/>
    </row>
    <row r="171" spans="1:115" ht="9.9499999999999993" customHeight="1" x14ac:dyDescent="0.2">
      <c r="A171" s="23"/>
      <c r="B171" s="132"/>
      <c r="C171" s="1188"/>
      <c r="D171" s="1189"/>
      <c r="E171" s="1189"/>
      <c r="F171" s="1189"/>
      <c r="G171" s="1190"/>
      <c r="H171" s="1197"/>
      <c r="I171" s="1198"/>
      <c r="J171" s="1198"/>
      <c r="K171" s="1198"/>
      <c r="L171" s="1198"/>
      <c r="M171" s="1198"/>
      <c r="N171" s="1198"/>
      <c r="O171" s="1198"/>
      <c r="P171" s="1198"/>
      <c r="Q171" s="1198"/>
      <c r="R171" s="1198"/>
      <c r="S171" s="1198"/>
      <c r="T171" s="1198"/>
      <c r="U171" s="1198"/>
      <c r="V171" s="1198"/>
      <c r="W171" s="1198"/>
      <c r="X171" s="1198"/>
      <c r="Y171" s="1198"/>
      <c r="Z171" s="1198"/>
      <c r="AA171" s="1198"/>
      <c r="AB171" s="1198"/>
      <c r="AC171" s="1198"/>
      <c r="AD171" s="1198"/>
      <c r="AE171" s="1198"/>
      <c r="AF171" s="1198"/>
      <c r="AG171" s="1198"/>
      <c r="AH171" s="1198"/>
      <c r="AI171" s="1198"/>
      <c r="AJ171" s="1198"/>
      <c r="AK171" s="1198"/>
      <c r="AL171" s="1198"/>
      <c r="AM171" s="1198"/>
      <c r="AN171" s="1198"/>
      <c r="AO171" s="1198"/>
      <c r="AP171" s="1198"/>
      <c r="AQ171" s="1198"/>
      <c r="AR171" s="1198"/>
      <c r="AS171" s="1198"/>
      <c r="AT171" s="1198"/>
      <c r="AU171" s="1198"/>
      <c r="AV171" s="1198"/>
      <c r="AW171" s="1198"/>
      <c r="AX171" s="1198"/>
      <c r="AY171" s="1199"/>
      <c r="AZ171" s="368"/>
      <c r="BA171" s="840"/>
      <c r="BB171" s="840"/>
      <c r="BC171" s="1206"/>
      <c r="BD171" s="1206"/>
      <c r="BE171" s="1206"/>
      <c r="BF171" s="1206"/>
      <c r="BG171" s="1206"/>
      <c r="BH171" s="1206"/>
      <c r="BI171" s="1206"/>
      <c r="BJ171" s="1206"/>
      <c r="BK171" s="1206"/>
      <c r="BL171" s="1206"/>
      <c r="BM171" s="1206"/>
      <c r="BN171" s="1206"/>
      <c r="BO171" s="1206"/>
      <c r="BP171" s="1206"/>
      <c r="BQ171" s="1207"/>
      <c r="BR171" s="368"/>
      <c r="BS171" s="840"/>
      <c r="BT171" s="840"/>
      <c r="BU171" s="1206"/>
      <c r="BV171" s="1206"/>
      <c r="BW171" s="1206"/>
      <c r="BX171" s="1206"/>
      <c r="BY171" s="1206"/>
      <c r="BZ171" s="1206"/>
      <c r="CA171" s="1206"/>
      <c r="CB171" s="1206"/>
      <c r="CC171" s="1206"/>
      <c r="CD171" s="1206"/>
      <c r="CE171" s="1206"/>
      <c r="CF171" s="1206"/>
      <c r="CG171" s="1206"/>
      <c r="CH171" s="1206"/>
      <c r="CI171" s="1207"/>
      <c r="CJ171" s="1188"/>
      <c r="CK171" s="1189"/>
      <c r="CL171" s="1189"/>
      <c r="CM171" s="1189"/>
      <c r="CN171" s="1189"/>
      <c r="CO171" s="1190"/>
      <c r="CP171" s="1230"/>
      <c r="CQ171" s="1206"/>
      <c r="CR171" s="1206"/>
      <c r="CS171" s="1206"/>
      <c r="CT171" s="1206"/>
      <c r="CU171" s="1206"/>
      <c r="CV171" s="1206"/>
      <c r="CW171" s="1206"/>
      <c r="CX171" s="1206"/>
      <c r="CY171" s="1206"/>
      <c r="CZ171" s="1206"/>
      <c r="DA171" s="1206"/>
      <c r="DB171" s="1206"/>
      <c r="DC171" s="1206"/>
      <c r="DD171" s="1207"/>
      <c r="DE171" s="133"/>
      <c r="DF171" s="23"/>
      <c r="DG171" s="23"/>
      <c r="DH171" s="23"/>
      <c r="DI171" s="23"/>
      <c r="DJ171" s="23"/>
      <c r="DK171" s="23"/>
    </row>
    <row r="172" spans="1:115" ht="3.95" customHeight="1" x14ac:dyDescent="0.2">
      <c r="A172" s="23"/>
      <c r="B172" s="132"/>
      <c r="C172" s="1191"/>
      <c r="D172" s="1192"/>
      <c r="E172" s="1192"/>
      <c r="F172" s="1192"/>
      <c r="G172" s="1193"/>
      <c r="H172" s="1200"/>
      <c r="I172" s="1201"/>
      <c r="J172" s="1201"/>
      <c r="K172" s="1201"/>
      <c r="L172" s="1201"/>
      <c r="M172" s="1201"/>
      <c r="N172" s="1201"/>
      <c r="O172" s="1201"/>
      <c r="P172" s="1201"/>
      <c r="Q172" s="1201"/>
      <c r="R172" s="1201"/>
      <c r="S172" s="1201"/>
      <c r="T172" s="1201"/>
      <c r="U172" s="1201"/>
      <c r="V172" s="1201"/>
      <c r="W172" s="1201"/>
      <c r="X172" s="1201"/>
      <c r="Y172" s="1201"/>
      <c r="Z172" s="1201"/>
      <c r="AA172" s="1201"/>
      <c r="AB172" s="1201"/>
      <c r="AC172" s="1201"/>
      <c r="AD172" s="1201"/>
      <c r="AE172" s="1201"/>
      <c r="AF172" s="1201"/>
      <c r="AG172" s="1201"/>
      <c r="AH172" s="1201"/>
      <c r="AI172" s="1201"/>
      <c r="AJ172" s="1201"/>
      <c r="AK172" s="1201"/>
      <c r="AL172" s="1201"/>
      <c r="AM172" s="1201"/>
      <c r="AN172" s="1201"/>
      <c r="AO172" s="1201"/>
      <c r="AP172" s="1201"/>
      <c r="AQ172" s="1201"/>
      <c r="AR172" s="1201"/>
      <c r="AS172" s="1201"/>
      <c r="AT172" s="1201"/>
      <c r="AU172" s="1201"/>
      <c r="AV172" s="1201"/>
      <c r="AW172" s="1201"/>
      <c r="AX172" s="1201"/>
      <c r="AY172" s="1202"/>
      <c r="AZ172" s="369"/>
      <c r="BA172" s="1180"/>
      <c r="BB172" s="1180"/>
      <c r="BC172" s="1208"/>
      <c r="BD172" s="1208"/>
      <c r="BE172" s="1208"/>
      <c r="BF172" s="1208"/>
      <c r="BG172" s="1208"/>
      <c r="BH172" s="1208"/>
      <c r="BI172" s="1208"/>
      <c r="BJ172" s="1208"/>
      <c r="BK172" s="1208"/>
      <c r="BL172" s="1208"/>
      <c r="BM172" s="1208"/>
      <c r="BN172" s="1208"/>
      <c r="BO172" s="1208"/>
      <c r="BP172" s="1208"/>
      <c r="BQ172" s="1209"/>
      <c r="BR172" s="369"/>
      <c r="BS172" s="1180"/>
      <c r="BT172" s="1180"/>
      <c r="BU172" s="1208"/>
      <c r="BV172" s="1208"/>
      <c r="BW172" s="1208"/>
      <c r="BX172" s="1208"/>
      <c r="BY172" s="1208"/>
      <c r="BZ172" s="1208"/>
      <c r="CA172" s="1208"/>
      <c r="CB172" s="1208"/>
      <c r="CC172" s="1208"/>
      <c r="CD172" s="1208"/>
      <c r="CE172" s="1208"/>
      <c r="CF172" s="1208"/>
      <c r="CG172" s="1208"/>
      <c r="CH172" s="1208"/>
      <c r="CI172" s="1209"/>
      <c r="CJ172" s="1191"/>
      <c r="CK172" s="1192"/>
      <c r="CL172" s="1192"/>
      <c r="CM172" s="1192"/>
      <c r="CN172" s="1192"/>
      <c r="CO172" s="1193"/>
      <c r="CP172" s="1231"/>
      <c r="CQ172" s="1208"/>
      <c r="CR172" s="1208"/>
      <c r="CS172" s="1208"/>
      <c r="CT172" s="1208"/>
      <c r="CU172" s="1208"/>
      <c r="CV172" s="1208"/>
      <c r="CW172" s="1208"/>
      <c r="CX172" s="1208"/>
      <c r="CY172" s="1208"/>
      <c r="CZ172" s="1208"/>
      <c r="DA172" s="1208"/>
      <c r="DB172" s="1208"/>
      <c r="DC172" s="1208"/>
      <c r="DD172" s="1209"/>
      <c r="DE172" s="133"/>
      <c r="DF172" s="23"/>
      <c r="DG172" s="23"/>
      <c r="DH172" s="23"/>
      <c r="DI172" s="23"/>
      <c r="DJ172" s="23"/>
      <c r="DK172" s="23"/>
    </row>
    <row r="173" spans="1:115" ht="3.95" customHeight="1" x14ac:dyDescent="0.2">
      <c r="A173" s="23"/>
      <c r="B173" s="132"/>
      <c r="C173" s="1281" t="s">
        <v>740</v>
      </c>
      <c r="D173" s="1186"/>
      <c r="E173" s="1186"/>
      <c r="F173" s="1186"/>
      <c r="G173" s="1187"/>
      <c r="H173" s="1194" t="s">
        <v>820</v>
      </c>
      <c r="I173" s="1195"/>
      <c r="J173" s="1195"/>
      <c r="K173" s="1195"/>
      <c r="L173" s="1195"/>
      <c r="M173" s="1195"/>
      <c r="N173" s="1195"/>
      <c r="O173" s="1195"/>
      <c r="P173" s="1195"/>
      <c r="Q173" s="1195"/>
      <c r="R173" s="1195"/>
      <c r="S173" s="1195"/>
      <c r="T173" s="1195"/>
      <c r="U173" s="1195"/>
      <c r="V173" s="1195"/>
      <c r="W173" s="1195"/>
      <c r="X173" s="1195"/>
      <c r="Y173" s="1195"/>
      <c r="Z173" s="1195"/>
      <c r="AA173" s="1195"/>
      <c r="AB173" s="1195"/>
      <c r="AC173" s="1195"/>
      <c r="AD173" s="1195"/>
      <c r="AE173" s="1195"/>
      <c r="AF173" s="1195"/>
      <c r="AG173" s="1195"/>
      <c r="AH173" s="1195"/>
      <c r="AI173" s="1195"/>
      <c r="AJ173" s="1195"/>
      <c r="AK173" s="1195"/>
      <c r="AL173" s="1195"/>
      <c r="AM173" s="1195"/>
      <c r="AN173" s="1195"/>
      <c r="AO173" s="1195"/>
      <c r="AP173" s="1195"/>
      <c r="AQ173" s="1195"/>
      <c r="AR173" s="1195"/>
      <c r="AS173" s="1195"/>
      <c r="AT173" s="1195"/>
      <c r="AU173" s="1195"/>
      <c r="AV173" s="1195"/>
      <c r="AW173" s="1195"/>
      <c r="AX173" s="1195"/>
      <c r="AY173" s="1196"/>
      <c r="AZ173" s="371"/>
      <c r="BA173" s="1203"/>
      <c r="BB173" s="1203"/>
      <c r="BC173" s="1204">
        <f>Data_Income!E1057</f>
        <v>0</v>
      </c>
      <c r="BD173" s="1204"/>
      <c r="BE173" s="1204"/>
      <c r="BF173" s="1204"/>
      <c r="BG173" s="1204"/>
      <c r="BH173" s="1204"/>
      <c r="BI173" s="1204"/>
      <c r="BJ173" s="1204"/>
      <c r="BK173" s="1204"/>
      <c r="BL173" s="1204"/>
      <c r="BM173" s="1204"/>
      <c r="BN173" s="1204"/>
      <c r="BO173" s="1204"/>
      <c r="BP173" s="1204"/>
      <c r="BQ173" s="1205"/>
      <c r="BR173" s="371"/>
      <c r="BS173" s="1203"/>
      <c r="BT173" s="1203"/>
      <c r="BU173" s="1204">
        <f>Data_Income!G1057</f>
        <v>0</v>
      </c>
      <c r="BV173" s="1204"/>
      <c r="BW173" s="1204"/>
      <c r="BX173" s="1204"/>
      <c r="BY173" s="1204"/>
      <c r="BZ173" s="1204"/>
      <c r="CA173" s="1204"/>
      <c r="CB173" s="1204"/>
      <c r="CC173" s="1204"/>
      <c r="CD173" s="1204"/>
      <c r="CE173" s="1204"/>
      <c r="CF173" s="1204"/>
      <c r="CG173" s="1204"/>
      <c r="CH173" s="1204"/>
      <c r="CI173" s="1205"/>
      <c r="CJ173" s="1281">
        <f>Data_Income!H1057</f>
        <v>0</v>
      </c>
      <c r="CK173" s="1186"/>
      <c r="CL173" s="1186"/>
      <c r="CM173" s="1186"/>
      <c r="CN173" s="1186"/>
      <c r="CO173" s="1187"/>
      <c r="CP173" s="1229">
        <f>Data_Income!I1057</f>
        <v>0</v>
      </c>
      <c r="CQ173" s="1204"/>
      <c r="CR173" s="1204"/>
      <c r="CS173" s="1204"/>
      <c r="CT173" s="1204"/>
      <c r="CU173" s="1204"/>
      <c r="CV173" s="1204"/>
      <c r="CW173" s="1204"/>
      <c r="CX173" s="1204"/>
      <c r="CY173" s="1204"/>
      <c r="CZ173" s="1204"/>
      <c r="DA173" s="1204"/>
      <c r="DB173" s="1204"/>
      <c r="DC173" s="1204"/>
      <c r="DD173" s="1205"/>
      <c r="DE173" s="133"/>
      <c r="DF173" s="23"/>
      <c r="DG173" s="23"/>
      <c r="DH173" s="23"/>
      <c r="DI173" s="23"/>
      <c r="DJ173" s="23"/>
      <c r="DK173" s="23"/>
    </row>
    <row r="174" spans="1:115" ht="9.9499999999999993" customHeight="1" x14ac:dyDescent="0.2">
      <c r="A174" s="23"/>
      <c r="B174" s="132"/>
      <c r="C174" s="1188"/>
      <c r="D174" s="1189"/>
      <c r="E174" s="1189"/>
      <c r="F174" s="1189"/>
      <c r="G174" s="1190"/>
      <c r="H174" s="1197"/>
      <c r="I174" s="1198"/>
      <c r="J174" s="1198"/>
      <c r="K174" s="1198"/>
      <c r="L174" s="1198"/>
      <c r="M174" s="1198"/>
      <c r="N174" s="1198"/>
      <c r="O174" s="1198"/>
      <c r="P174" s="1198"/>
      <c r="Q174" s="1198"/>
      <c r="R174" s="1198"/>
      <c r="S174" s="1198"/>
      <c r="T174" s="1198"/>
      <c r="U174" s="1198"/>
      <c r="V174" s="1198"/>
      <c r="W174" s="1198"/>
      <c r="X174" s="1198"/>
      <c r="Y174" s="1198"/>
      <c r="Z174" s="1198"/>
      <c r="AA174" s="1198"/>
      <c r="AB174" s="1198"/>
      <c r="AC174" s="1198"/>
      <c r="AD174" s="1198"/>
      <c r="AE174" s="1198"/>
      <c r="AF174" s="1198"/>
      <c r="AG174" s="1198"/>
      <c r="AH174" s="1198"/>
      <c r="AI174" s="1198"/>
      <c r="AJ174" s="1198"/>
      <c r="AK174" s="1198"/>
      <c r="AL174" s="1198"/>
      <c r="AM174" s="1198"/>
      <c r="AN174" s="1198"/>
      <c r="AO174" s="1198"/>
      <c r="AP174" s="1198"/>
      <c r="AQ174" s="1198"/>
      <c r="AR174" s="1198"/>
      <c r="AS174" s="1198"/>
      <c r="AT174" s="1198"/>
      <c r="AU174" s="1198"/>
      <c r="AV174" s="1198"/>
      <c r="AW174" s="1198"/>
      <c r="AX174" s="1198"/>
      <c r="AY174" s="1199"/>
      <c r="AZ174" s="368"/>
      <c r="BA174" s="840"/>
      <c r="BB174" s="840"/>
      <c r="BC174" s="1206"/>
      <c r="BD174" s="1206"/>
      <c r="BE174" s="1206"/>
      <c r="BF174" s="1206"/>
      <c r="BG174" s="1206"/>
      <c r="BH174" s="1206"/>
      <c r="BI174" s="1206"/>
      <c r="BJ174" s="1206"/>
      <c r="BK174" s="1206"/>
      <c r="BL174" s="1206"/>
      <c r="BM174" s="1206"/>
      <c r="BN174" s="1206"/>
      <c r="BO174" s="1206"/>
      <c r="BP174" s="1206"/>
      <c r="BQ174" s="1207"/>
      <c r="BR174" s="368"/>
      <c r="BS174" s="840"/>
      <c r="BT174" s="840"/>
      <c r="BU174" s="1206"/>
      <c r="BV174" s="1206"/>
      <c r="BW174" s="1206"/>
      <c r="BX174" s="1206"/>
      <c r="BY174" s="1206"/>
      <c r="BZ174" s="1206"/>
      <c r="CA174" s="1206"/>
      <c r="CB174" s="1206"/>
      <c r="CC174" s="1206"/>
      <c r="CD174" s="1206"/>
      <c r="CE174" s="1206"/>
      <c r="CF174" s="1206"/>
      <c r="CG174" s="1206"/>
      <c r="CH174" s="1206"/>
      <c r="CI174" s="1207"/>
      <c r="CJ174" s="1188"/>
      <c r="CK174" s="1189"/>
      <c r="CL174" s="1189"/>
      <c r="CM174" s="1189"/>
      <c r="CN174" s="1189"/>
      <c r="CO174" s="1190"/>
      <c r="CP174" s="1230"/>
      <c r="CQ174" s="1206"/>
      <c r="CR174" s="1206"/>
      <c r="CS174" s="1206"/>
      <c r="CT174" s="1206"/>
      <c r="CU174" s="1206"/>
      <c r="CV174" s="1206"/>
      <c r="CW174" s="1206"/>
      <c r="CX174" s="1206"/>
      <c r="CY174" s="1206"/>
      <c r="CZ174" s="1206"/>
      <c r="DA174" s="1206"/>
      <c r="DB174" s="1206"/>
      <c r="DC174" s="1206"/>
      <c r="DD174" s="1207"/>
      <c r="DE174" s="133"/>
      <c r="DF174" s="23"/>
      <c r="DG174" s="23"/>
      <c r="DH174" s="23"/>
      <c r="DI174" s="23"/>
      <c r="DJ174" s="23"/>
      <c r="DK174" s="23"/>
    </row>
    <row r="175" spans="1:115" ht="3.95" customHeight="1" x14ac:dyDescent="0.2">
      <c r="A175" s="23"/>
      <c r="B175" s="132"/>
      <c r="C175" s="1191"/>
      <c r="D175" s="1192"/>
      <c r="E175" s="1192"/>
      <c r="F175" s="1192"/>
      <c r="G175" s="1193"/>
      <c r="H175" s="1200"/>
      <c r="I175" s="1201"/>
      <c r="J175" s="1201"/>
      <c r="K175" s="1201"/>
      <c r="L175" s="1201"/>
      <c r="M175" s="1201"/>
      <c r="N175" s="1201"/>
      <c r="O175" s="1201"/>
      <c r="P175" s="1201"/>
      <c r="Q175" s="1201"/>
      <c r="R175" s="1201"/>
      <c r="S175" s="1201"/>
      <c r="T175" s="1201"/>
      <c r="U175" s="1201"/>
      <c r="V175" s="1201"/>
      <c r="W175" s="1201"/>
      <c r="X175" s="1201"/>
      <c r="Y175" s="1201"/>
      <c r="Z175" s="1201"/>
      <c r="AA175" s="1201"/>
      <c r="AB175" s="1201"/>
      <c r="AC175" s="1201"/>
      <c r="AD175" s="1201"/>
      <c r="AE175" s="1201"/>
      <c r="AF175" s="1201"/>
      <c r="AG175" s="1201"/>
      <c r="AH175" s="1201"/>
      <c r="AI175" s="1201"/>
      <c r="AJ175" s="1201"/>
      <c r="AK175" s="1201"/>
      <c r="AL175" s="1201"/>
      <c r="AM175" s="1201"/>
      <c r="AN175" s="1201"/>
      <c r="AO175" s="1201"/>
      <c r="AP175" s="1201"/>
      <c r="AQ175" s="1201"/>
      <c r="AR175" s="1201"/>
      <c r="AS175" s="1201"/>
      <c r="AT175" s="1201"/>
      <c r="AU175" s="1201"/>
      <c r="AV175" s="1201"/>
      <c r="AW175" s="1201"/>
      <c r="AX175" s="1201"/>
      <c r="AY175" s="1202"/>
      <c r="AZ175" s="369"/>
      <c r="BA175" s="1180"/>
      <c r="BB175" s="1180"/>
      <c r="BC175" s="1208"/>
      <c r="BD175" s="1208"/>
      <c r="BE175" s="1208"/>
      <c r="BF175" s="1208"/>
      <c r="BG175" s="1208"/>
      <c r="BH175" s="1208"/>
      <c r="BI175" s="1208"/>
      <c r="BJ175" s="1208"/>
      <c r="BK175" s="1208"/>
      <c r="BL175" s="1208"/>
      <c r="BM175" s="1208"/>
      <c r="BN175" s="1208"/>
      <c r="BO175" s="1208"/>
      <c r="BP175" s="1208"/>
      <c r="BQ175" s="1209"/>
      <c r="BR175" s="369"/>
      <c r="BS175" s="1180"/>
      <c r="BT175" s="1180"/>
      <c r="BU175" s="1208"/>
      <c r="BV175" s="1208"/>
      <c r="BW175" s="1208"/>
      <c r="BX175" s="1208"/>
      <c r="BY175" s="1208"/>
      <c r="BZ175" s="1208"/>
      <c r="CA175" s="1208"/>
      <c r="CB175" s="1208"/>
      <c r="CC175" s="1208"/>
      <c r="CD175" s="1208"/>
      <c r="CE175" s="1208"/>
      <c r="CF175" s="1208"/>
      <c r="CG175" s="1208"/>
      <c r="CH175" s="1208"/>
      <c r="CI175" s="1209"/>
      <c r="CJ175" s="1191"/>
      <c r="CK175" s="1192"/>
      <c r="CL175" s="1192"/>
      <c r="CM175" s="1192"/>
      <c r="CN175" s="1192"/>
      <c r="CO175" s="1193"/>
      <c r="CP175" s="1231"/>
      <c r="CQ175" s="1208"/>
      <c r="CR175" s="1208"/>
      <c r="CS175" s="1208"/>
      <c r="CT175" s="1208"/>
      <c r="CU175" s="1208"/>
      <c r="CV175" s="1208"/>
      <c r="CW175" s="1208"/>
      <c r="CX175" s="1208"/>
      <c r="CY175" s="1208"/>
      <c r="CZ175" s="1208"/>
      <c r="DA175" s="1208"/>
      <c r="DB175" s="1208"/>
      <c r="DC175" s="1208"/>
      <c r="DD175" s="1209"/>
      <c r="DE175" s="133"/>
      <c r="DF175" s="23"/>
      <c r="DG175" s="23"/>
      <c r="DH175" s="23"/>
      <c r="DI175" s="23"/>
      <c r="DJ175" s="23"/>
      <c r="DK175" s="23"/>
    </row>
    <row r="176" spans="1:115" ht="3.95" customHeight="1" x14ac:dyDescent="0.2">
      <c r="A176" s="23"/>
      <c r="B176" s="132"/>
      <c r="C176" s="1281" t="s">
        <v>747</v>
      </c>
      <c r="D176" s="1186"/>
      <c r="E176" s="1186"/>
      <c r="F176" s="1186"/>
      <c r="G176" s="1187"/>
      <c r="H176" s="1194" t="s">
        <v>819</v>
      </c>
      <c r="I176" s="1195"/>
      <c r="J176" s="1195"/>
      <c r="K176" s="1195"/>
      <c r="L176" s="1195"/>
      <c r="M176" s="1195"/>
      <c r="N176" s="1195"/>
      <c r="O176" s="1195"/>
      <c r="P176" s="1195"/>
      <c r="Q176" s="1195"/>
      <c r="R176" s="1195"/>
      <c r="S176" s="1195"/>
      <c r="T176" s="1195"/>
      <c r="U176" s="1195"/>
      <c r="V176" s="1195"/>
      <c r="W176" s="1195"/>
      <c r="X176" s="1195"/>
      <c r="Y176" s="1195"/>
      <c r="Z176" s="1195"/>
      <c r="AA176" s="1195"/>
      <c r="AB176" s="1195"/>
      <c r="AC176" s="1195"/>
      <c r="AD176" s="1195"/>
      <c r="AE176" s="1195"/>
      <c r="AF176" s="1195"/>
      <c r="AG176" s="1195"/>
      <c r="AH176" s="1195"/>
      <c r="AI176" s="1195"/>
      <c r="AJ176" s="1195"/>
      <c r="AK176" s="1195"/>
      <c r="AL176" s="1195"/>
      <c r="AM176" s="1195"/>
      <c r="AN176" s="1195"/>
      <c r="AO176" s="1195"/>
      <c r="AP176" s="1195"/>
      <c r="AQ176" s="1195"/>
      <c r="AR176" s="1195"/>
      <c r="AS176" s="1195"/>
      <c r="AT176" s="1195"/>
      <c r="AU176" s="1195"/>
      <c r="AV176" s="1195"/>
      <c r="AW176" s="1195"/>
      <c r="AX176" s="1195"/>
      <c r="AY176" s="1196"/>
      <c r="AZ176" s="371"/>
      <c r="BA176" s="1203"/>
      <c r="BB176" s="1203"/>
      <c r="BC176" s="1204">
        <f>Data_Income!E1058</f>
        <v>0</v>
      </c>
      <c r="BD176" s="1204"/>
      <c r="BE176" s="1204"/>
      <c r="BF176" s="1204"/>
      <c r="BG176" s="1204"/>
      <c r="BH176" s="1204"/>
      <c r="BI176" s="1204"/>
      <c r="BJ176" s="1204"/>
      <c r="BK176" s="1204"/>
      <c r="BL176" s="1204"/>
      <c r="BM176" s="1204"/>
      <c r="BN176" s="1204"/>
      <c r="BO176" s="1204"/>
      <c r="BP176" s="1204"/>
      <c r="BQ176" s="1205"/>
      <c r="BR176" s="371"/>
      <c r="BS176" s="1203"/>
      <c r="BT176" s="1203"/>
      <c r="BU176" s="1204">
        <f>Data_Income!G1058</f>
        <v>0</v>
      </c>
      <c r="BV176" s="1204"/>
      <c r="BW176" s="1204"/>
      <c r="BX176" s="1204"/>
      <c r="BY176" s="1204"/>
      <c r="BZ176" s="1204"/>
      <c r="CA176" s="1204"/>
      <c r="CB176" s="1204"/>
      <c r="CC176" s="1204"/>
      <c r="CD176" s="1204"/>
      <c r="CE176" s="1204"/>
      <c r="CF176" s="1204"/>
      <c r="CG176" s="1204"/>
      <c r="CH176" s="1204"/>
      <c r="CI176" s="1205"/>
      <c r="CJ176" s="1281">
        <f>Data_Income!H1058</f>
        <v>0</v>
      </c>
      <c r="CK176" s="1186"/>
      <c r="CL176" s="1186"/>
      <c r="CM176" s="1186"/>
      <c r="CN176" s="1186"/>
      <c r="CO176" s="1187"/>
      <c r="CP176" s="1229">
        <f>Data_Income!I1058</f>
        <v>0</v>
      </c>
      <c r="CQ176" s="1204"/>
      <c r="CR176" s="1204"/>
      <c r="CS176" s="1204"/>
      <c r="CT176" s="1204"/>
      <c r="CU176" s="1204"/>
      <c r="CV176" s="1204"/>
      <c r="CW176" s="1204"/>
      <c r="CX176" s="1204"/>
      <c r="CY176" s="1204"/>
      <c r="CZ176" s="1204"/>
      <c r="DA176" s="1204"/>
      <c r="DB176" s="1204"/>
      <c r="DC176" s="1204"/>
      <c r="DD176" s="1205"/>
      <c r="DE176" s="133"/>
      <c r="DF176" s="23"/>
      <c r="DG176" s="23"/>
      <c r="DH176" s="23"/>
      <c r="DI176" s="23"/>
      <c r="DJ176" s="23"/>
      <c r="DK176" s="23"/>
    </row>
    <row r="177" spans="1:115" ht="9.9499999999999993" customHeight="1" x14ac:dyDescent="0.2">
      <c r="A177" s="23"/>
      <c r="B177" s="132"/>
      <c r="C177" s="1188"/>
      <c r="D177" s="1189"/>
      <c r="E177" s="1189"/>
      <c r="F177" s="1189"/>
      <c r="G177" s="1190"/>
      <c r="H177" s="1197"/>
      <c r="I177" s="1198"/>
      <c r="J177" s="1198"/>
      <c r="K177" s="1198"/>
      <c r="L177" s="1198"/>
      <c r="M177" s="1198"/>
      <c r="N177" s="1198"/>
      <c r="O177" s="1198"/>
      <c r="P177" s="1198"/>
      <c r="Q177" s="1198"/>
      <c r="R177" s="1198"/>
      <c r="S177" s="1198"/>
      <c r="T177" s="1198"/>
      <c r="U177" s="1198"/>
      <c r="V177" s="1198"/>
      <c r="W177" s="1198"/>
      <c r="X177" s="1198"/>
      <c r="Y177" s="1198"/>
      <c r="Z177" s="1198"/>
      <c r="AA177" s="1198"/>
      <c r="AB177" s="1198"/>
      <c r="AC177" s="1198"/>
      <c r="AD177" s="1198"/>
      <c r="AE177" s="1198"/>
      <c r="AF177" s="1198"/>
      <c r="AG177" s="1198"/>
      <c r="AH177" s="1198"/>
      <c r="AI177" s="1198"/>
      <c r="AJ177" s="1198"/>
      <c r="AK177" s="1198"/>
      <c r="AL177" s="1198"/>
      <c r="AM177" s="1198"/>
      <c r="AN177" s="1198"/>
      <c r="AO177" s="1198"/>
      <c r="AP177" s="1198"/>
      <c r="AQ177" s="1198"/>
      <c r="AR177" s="1198"/>
      <c r="AS177" s="1198"/>
      <c r="AT177" s="1198"/>
      <c r="AU177" s="1198"/>
      <c r="AV177" s="1198"/>
      <c r="AW177" s="1198"/>
      <c r="AX177" s="1198"/>
      <c r="AY177" s="1199"/>
      <c r="AZ177" s="368"/>
      <c r="BA177" s="840"/>
      <c r="BB177" s="840"/>
      <c r="BC177" s="1206"/>
      <c r="BD177" s="1206"/>
      <c r="BE177" s="1206"/>
      <c r="BF177" s="1206"/>
      <c r="BG177" s="1206"/>
      <c r="BH177" s="1206"/>
      <c r="BI177" s="1206"/>
      <c r="BJ177" s="1206"/>
      <c r="BK177" s="1206"/>
      <c r="BL177" s="1206"/>
      <c r="BM177" s="1206"/>
      <c r="BN177" s="1206"/>
      <c r="BO177" s="1206"/>
      <c r="BP177" s="1206"/>
      <c r="BQ177" s="1207"/>
      <c r="BR177" s="368"/>
      <c r="BS177" s="840"/>
      <c r="BT177" s="840"/>
      <c r="BU177" s="1206"/>
      <c r="BV177" s="1206"/>
      <c r="BW177" s="1206"/>
      <c r="BX177" s="1206"/>
      <c r="BY177" s="1206"/>
      <c r="BZ177" s="1206"/>
      <c r="CA177" s="1206"/>
      <c r="CB177" s="1206"/>
      <c r="CC177" s="1206"/>
      <c r="CD177" s="1206"/>
      <c r="CE177" s="1206"/>
      <c r="CF177" s="1206"/>
      <c r="CG177" s="1206"/>
      <c r="CH177" s="1206"/>
      <c r="CI177" s="1207"/>
      <c r="CJ177" s="1188"/>
      <c r="CK177" s="1189"/>
      <c r="CL177" s="1189"/>
      <c r="CM177" s="1189"/>
      <c r="CN177" s="1189"/>
      <c r="CO177" s="1190"/>
      <c r="CP177" s="1230"/>
      <c r="CQ177" s="1206"/>
      <c r="CR177" s="1206"/>
      <c r="CS177" s="1206"/>
      <c r="CT177" s="1206"/>
      <c r="CU177" s="1206"/>
      <c r="CV177" s="1206"/>
      <c r="CW177" s="1206"/>
      <c r="CX177" s="1206"/>
      <c r="CY177" s="1206"/>
      <c r="CZ177" s="1206"/>
      <c r="DA177" s="1206"/>
      <c r="DB177" s="1206"/>
      <c r="DC177" s="1206"/>
      <c r="DD177" s="1207"/>
      <c r="DE177" s="133"/>
      <c r="DF177" s="23"/>
      <c r="DG177" s="23"/>
      <c r="DH177" s="23"/>
      <c r="DI177" s="23"/>
      <c r="DJ177" s="23"/>
      <c r="DK177" s="23"/>
    </row>
    <row r="178" spans="1:115" ht="3.95" customHeight="1" x14ac:dyDescent="0.2">
      <c r="A178" s="23"/>
      <c r="B178" s="132"/>
      <c r="C178" s="1191"/>
      <c r="D178" s="1192"/>
      <c r="E178" s="1192"/>
      <c r="F178" s="1192"/>
      <c r="G178" s="1193"/>
      <c r="H178" s="1200"/>
      <c r="I178" s="1201"/>
      <c r="J178" s="1201"/>
      <c r="K178" s="1201"/>
      <c r="L178" s="1201"/>
      <c r="M178" s="1201"/>
      <c r="N178" s="1201"/>
      <c r="O178" s="1201"/>
      <c r="P178" s="1201"/>
      <c r="Q178" s="1201"/>
      <c r="R178" s="1201"/>
      <c r="S178" s="1201"/>
      <c r="T178" s="1201"/>
      <c r="U178" s="1201"/>
      <c r="V178" s="1201"/>
      <c r="W178" s="1201"/>
      <c r="X178" s="1201"/>
      <c r="Y178" s="1201"/>
      <c r="Z178" s="1201"/>
      <c r="AA178" s="1201"/>
      <c r="AB178" s="1201"/>
      <c r="AC178" s="1201"/>
      <c r="AD178" s="1201"/>
      <c r="AE178" s="1201"/>
      <c r="AF178" s="1201"/>
      <c r="AG178" s="1201"/>
      <c r="AH178" s="1201"/>
      <c r="AI178" s="1201"/>
      <c r="AJ178" s="1201"/>
      <c r="AK178" s="1201"/>
      <c r="AL178" s="1201"/>
      <c r="AM178" s="1201"/>
      <c r="AN178" s="1201"/>
      <c r="AO178" s="1201"/>
      <c r="AP178" s="1201"/>
      <c r="AQ178" s="1201"/>
      <c r="AR178" s="1201"/>
      <c r="AS178" s="1201"/>
      <c r="AT178" s="1201"/>
      <c r="AU178" s="1201"/>
      <c r="AV178" s="1201"/>
      <c r="AW178" s="1201"/>
      <c r="AX178" s="1201"/>
      <c r="AY178" s="1202"/>
      <c r="AZ178" s="369"/>
      <c r="BA178" s="1180"/>
      <c r="BB178" s="1180"/>
      <c r="BC178" s="1208"/>
      <c r="BD178" s="1208"/>
      <c r="BE178" s="1208"/>
      <c r="BF178" s="1208"/>
      <c r="BG178" s="1208"/>
      <c r="BH178" s="1208"/>
      <c r="BI178" s="1208"/>
      <c r="BJ178" s="1208"/>
      <c r="BK178" s="1208"/>
      <c r="BL178" s="1208"/>
      <c r="BM178" s="1208"/>
      <c r="BN178" s="1208"/>
      <c r="BO178" s="1208"/>
      <c r="BP178" s="1208"/>
      <c r="BQ178" s="1209"/>
      <c r="BR178" s="369"/>
      <c r="BS178" s="1180"/>
      <c r="BT178" s="1180"/>
      <c r="BU178" s="1208"/>
      <c r="BV178" s="1208"/>
      <c r="BW178" s="1208"/>
      <c r="BX178" s="1208"/>
      <c r="BY178" s="1208"/>
      <c r="BZ178" s="1208"/>
      <c r="CA178" s="1208"/>
      <c r="CB178" s="1208"/>
      <c r="CC178" s="1208"/>
      <c r="CD178" s="1208"/>
      <c r="CE178" s="1208"/>
      <c r="CF178" s="1208"/>
      <c r="CG178" s="1208"/>
      <c r="CH178" s="1208"/>
      <c r="CI178" s="1209"/>
      <c r="CJ178" s="1191"/>
      <c r="CK178" s="1192"/>
      <c r="CL178" s="1192"/>
      <c r="CM178" s="1192"/>
      <c r="CN178" s="1192"/>
      <c r="CO178" s="1193"/>
      <c r="CP178" s="1231"/>
      <c r="CQ178" s="1208"/>
      <c r="CR178" s="1208"/>
      <c r="CS178" s="1208"/>
      <c r="CT178" s="1208"/>
      <c r="CU178" s="1208"/>
      <c r="CV178" s="1208"/>
      <c r="CW178" s="1208"/>
      <c r="CX178" s="1208"/>
      <c r="CY178" s="1208"/>
      <c r="CZ178" s="1208"/>
      <c r="DA178" s="1208"/>
      <c r="DB178" s="1208"/>
      <c r="DC178" s="1208"/>
      <c r="DD178" s="1209"/>
      <c r="DE178" s="133"/>
      <c r="DF178" s="23"/>
      <c r="DG178" s="23"/>
      <c r="DH178" s="23"/>
      <c r="DI178" s="23"/>
      <c r="DJ178" s="23"/>
      <c r="DK178" s="23"/>
    </row>
    <row r="179" spans="1:115" ht="15.95" customHeight="1" x14ac:dyDescent="0.2">
      <c r="A179" s="23"/>
      <c r="B179" s="132"/>
      <c r="C179" s="1233" t="s">
        <v>825</v>
      </c>
      <c r="D179" s="1234"/>
      <c r="E179" s="1234"/>
      <c r="F179" s="1234"/>
      <c r="G179" s="1234"/>
      <c r="H179" s="1234"/>
      <c r="I179" s="1234"/>
      <c r="J179" s="1234"/>
      <c r="K179" s="1234"/>
      <c r="L179" s="1234"/>
      <c r="M179" s="1234"/>
      <c r="N179" s="1234"/>
      <c r="O179" s="1234"/>
      <c r="P179" s="1234"/>
      <c r="Q179" s="1234"/>
      <c r="R179" s="1234"/>
      <c r="S179" s="1234"/>
      <c r="T179" s="1234"/>
      <c r="U179" s="1234"/>
      <c r="V179" s="1234"/>
      <c r="W179" s="1234"/>
      <c r="X179" s="1234"/>
      <c r="Y179" s="1234"/>
      <c r="Z179" s="1234"/>
      <c r="AA179" s="1234"/>
      <c r="AB179" s="1234"/>
      <c r="AC179" s="1234"/>
      <c r="AD179" s="1234"/>
      <c r="AE179" s="1234"/>
      <c r="AF179" s="1234"/>
      <c r="AG179" s="1234"/>
      <c r="AH179" s="1234"/>
      <c r="AI179" s="1234"/>
      <c r="AJ179" s="1234"/>
      <c r="AK179" s="1234"/>
      <c r="AL179" s="1234"/>
      <c r="AM179" s="1234"/>
      <c r="AN179" s="1234"/>
      <c r="AO179" s="1234"/>
      <c r="AP179" s="1234"/>
      <c r="AQ179" s="1234"/>
      <c r="AR179" s="1234"/>
      <c r="AS179" s="1234"/>
      <c r="AT179" s="1234"/>
      <c r="AU179" s="1234"/>
      <c r="AV179" s="1234"/>
      <c r="AW179" s="1234"/>
      <c r="AX179" s="1234"/>
      <c r="AY179" s="1235"/>
      <c r="AZ179" s="1236"/>
      <c r="BA179" s="1237"/>
      <c r="BB179" s="1237"/>
      <c r="BC179" s="1237"/>
      <c r="BD179" s="1237"/>
      <c r="BE179" s="1237"/>
      <c r="BF179" s="1297"/>
      <c r="BG179" s="1297"/>
      <c r="BH179" s="1297"/>
      <c r="BI179" s="1297"/>
      <c r="BJ179" s="1297"/>
      <c r="BK179" s="1297"/>
      <c r="BL179" s="1297"/>
      <c r="BM179" s="1297"/>
      <c r="BN179" s="1297"/>
      <c r="BO179" s="1297"/>
      <c r="BP179" s="1297"/>
      <c r="BQ179" s="1298"/>
      <c r="BR179" s="1236"/>
      <c r="BS179" s="1237"/>
      <c r="BT179" s="1237"/>
      <c r="BU179" s="1237"/>
      <c r="BV179" s="1237"/>
      <c r="BW179" s="1237"/>
      <c r="BX179" s="1297"/>
      <c r="BY179" s="1297"/>
      <c r="BZ179" s="1297"/>
      <c r="CA179" s="1297"/>
      <c r="CB179" s="1297"/>
      <c r="CC179" s="1297"/>
      <c r="CD179" s="1297"/>
      <c r="CE179" s="1297"/>
      <c r="CF179" s="1297"/>
      <c r="CG179" s="1297"/>
      <c r="CH179" s="1297"/>
      <c r="CI179" s="1298"/>
      <c r="CJ179" s="1214" t="s">
        <v>199</v>
      </c>
      <c r="CK179" s="1215"/>
      <c r="CL179" s="1215"/>
      <c r="CM179" s="1215"/>
      <c r="CN179" s="1215"/>
      <c r="CO179" s="1215"/>
      <c r="CP179" s="1232" t="s">
        <v>809</v>
      </c>
      <c r="CQ179" s="1232"/>
      <c r="CR179" s="1232"/>
      <c r="CS179" s="1232"/>
      <c r="CT179" s="1232"/>
      <c r="CU179" s="1232"/>
      <c r="CV179" s="1232"/>
      <c r="CW179" s="1232"/>
      <c r="CX179" s="1232"/>
      <c r="CY179" s="1232"/>
      <c r="CZ179" s="1232"/>
      <c r="DA179" s="1232"/>
      <c r="DB179" s="1232"/>
      <c r="DC179" s="1232"/>
      <c r="DD179" s="1232"/>
      <c r="DE179" s="133"/>
      <c r="DF179" s="23"/>
      <c r="DG179" s="23"/>
      <c r="DH179" s="23"/>
      <c r="DI179" s="23"/>
      <c r="DJ179" s="23"/>
      <c r="DK179" s="23"/>
    </row>
    <row r="180" spans="1:115" ht="3.95" customHeight="1" x14ac:dyDescent="0.2">
      <c r="A180" s="23"/>
      <c r="B180" s="132"/>
      <c r="C180" s="1281" t="s">
        <v>766</v>
      </c>
      <c r="D180" s="1186"/>
      <c r="E180" s="1186"/>
      <c r="F180" s="1186"/>
      <c r="G180" s="1187"/>
      <c r="H180" s="1194" t="s">
        <v>349</v>
      </c>
      <c r="I180" s="1195"/>
      <c r="J180" s="1195"/>
      <c r="K180" s="1195"/>
      <c r="L180" s="1195"/>
      <c r="M180" s="1195"/>
      <c r="N180" s="1195"/>
      <c r="O180" s="1195"/>
      <c r="P180" s="1195"/>
      <c r="Q180" s="1195"/>
      <c r="R180" s="1195"/>
      <c r="S180" s="1195"/>
      <c r="T180" s="1195"/>
      <c r="U180" s="1195"/>
      <c r="V180" s="1195"/>
      <c r="W180" s="1195"/>
      <c r="X180" s="1195"/>
      <c r="Y180" s="1195"/>
      <c r="Z180" s="1195"/>
      <c r="AA180" s="1195"/>
      <c r="AB180" s="1195"/>
      <c r="AC180" s="1195"/>
      <c r="AD180" s="1195"/>
      <c r="AE180" s="1195"/>
      <c r="AF180" s="1195"/>
      <c r="AG180" s="1195"/>
      <c r="AH180" s="1195"/>
      <c r="AI180" s="1195"/>
      <c r="AJ180" s="1195"/>
      <c r="AK180" s="1195"/>
      <c r="AL180" s="1195"/>
      <c r="AM180" s="1195"/>
      <c r="AN180" s="1195"/>
      <c r="AO180" s="1195"/>
      <c r="AP180" s="1195"/>
      <c r="AQ180" s="1195"/>
      <c r="AR180" s="1195"/>
      <c r="AS180" s="1195"/>
      <c r="AT180" s="1195"/>
      <c r="AU180" s="1195"/>
      <c r="AV180" s="1195"/>
      <c r="AW180" s="1195"/>
      <c r="AX180" s="1195"/>
      <c r="AY180" s="1196"/>
      <c r="AZ180" s="371"/>
      <c r="BA180" s="1203"/>
      <c r="BB180" s="1203"/>
      <c r="BC180" s="1204">
        <f>Data_Income!E1059</f>
        <v>0</v>
      </c>
      <c r="BD180" s="1204"/>
      <c r="BE180" s="1204"/>
      <c r="BF180" s="1204"/>
      <c r="BG180" s="1204"/>
      <c r="BH180" s="1204"/>
      <c r="BI180" s="1204"/>
      <c r="BJ180" s="1204"/>
      <c r="BK180" s="1204"/>
      <c r="BL180" s="1204"/>
      <c r="BM180" s="1204"/>
      <c r="BN180" s="1204"/>
      <c r="BO180" s="1204"/>
      <c r="BP180" s="1204"/>
      <c r="BQ180" s="1205"/>
      <c r="BR180" s="371"/>
      <c r="BS180" s="1203"/>
      <c r="BT180" s="1203"/>
      <c r="BU180" s="1204">
        <f>Data_Income!G1059</f>
        <v>0</v>
      </c>
      <c r="BV180" s="1204"/>
      <c r="BW180" s="1204"/>
      <c r="BX180" s="1204"/>
      <c r="BY180" s="1204"/>
      <c r="BZ180" s="1204"/>
      <c r="CA180" s="1204"/>
      <c r="CB180" s="1204"/>
      <c r="CC180" s="1204"/>
      <c r="CD180" s="1204"/>
      <c r="CE180" s="1204"/>
      <c r="CF180" s="1204"/>
      <c r="CG180" s="1204"/>
      <c r="CH180" s="1204"/>
      <c r="CI180" s="1205"/>
      <c r="CJ180" s="1281">
        <f>Data_Income!H1059</f>
        <v>0</v>
      </c>
      <c r="CK180" s="1186"/>
      <c r="CL180" s="1186"/>
      <c r="CM180" s="1186"/>
      <c r="CN180" s="1186"/>
      <c r="CO180" s="1187"/>
      <c r="CP180" s="1219">
        <f>Data_Income!I1059</f>
        <v>0</v>
      </c>
      <c r="CQ180" s="1220"/>
      <c r="CR180" s="1220"/>
      <c r="CS180" s="1220"/>
      <c r="CT180" s="1220"/>
      <c r="CU180" s="1220"/>
      <c r="CV180" s="1220"/>
      <c r="CW180" s="1220"/>
      <c r="CX180" s="1220"/>
      <c r="CY180" s="1220"/>
      <c r="CZ180" s="1220"/>
      <c r="DA180" s="1220"/>
      <c r="DB180" s="1220"/>
      <c r="DC180" s="1220"/>
      <c r="DD180" s="1221"/>
      <c r="DE180" s="133"/>
      <c r="DF180" s="23"/>
      <c r="DG180" s="23"/>
      <c r="DH180" s="23"/>
      <c r="DI180" s="23"/>
      <c r="DJ180" s="23"/>
      <c r="DK180" s="23"/>
    </row>
    <row r="181" spans="1:115" ht="9.9499999999999993" customHeight="1" x14ac:dyDescent="0.2">
      <c r="A181" s="23"/>
      <c r="B181" s="132"/>
      <c r="C181" s="1188"/>
      <c r="D181" s="1189"/>
      <c r="E181" s="1189"/>
      <c r="F181" s="1189"/>
      <c r="G181" s="1190"/>
      <c r="H181" s="1197"/>
      <c r="I181" s="1198"/>
      <c r="J181" s="1198"/>
      <c r="K181" s="1198"/>
      <c r="L181" s="1198"/>
      <c r="M181" s="1198"/>
      <c r="N181" s="1198"/>
      <c r="O181" s="1198"/>
      <c r="P181" s="1198"/>
      <c r="Q181" s="1198"/>
      <c r="R181" s="1198"/>
      <c r="S181" s="1198"/>
      <c r="T181" s="1198"/>
      <c r="U181" s="1198"/>
      <c r="V181" s="1198"/>
      <c r="W181" s="1198"/>
      <c r="X181" s="1198"/>
      <c r="Y181" s="1198"/>
      <c r="Z181" s="1198"/>
      <c r="AA181" s="1198"/>
      <c r="AB181" s="1198"/>
      <c r="AC181" s="1198"/>
      <c r="AD181" s="1198"/>
      <c r="AE181" s="1198"/>
      <c r="AF181" s="1198"/>
      <c r="AG181" s="1198"/>
      <c r="AH181" s="1198"/>
      <c r="AI181" s="1198"/>
      <c r="AJ181" s="1198"/>
      <c r="AK181" s="1198"/>
      <c r="AL181" s="1198"/>
      <c r="AM181" s="1198"/>
      <c r="AN181" s="1198"/>
      <c r="AO181" s="1198"/>
      <c r="AP181" s="1198"/>
      <c r="AQ181" s="1198"/>
      <c r="AR181" s="1198"/>
      <c r="AS181" s="1198"/>
      <c r="AT181" s="1198"/>
      <c r="AU181" s="1198"/>
      <c r="AV181" s="1198"/>
      <c r="AW181" s="1198"/>
      <c r="AX181" s="1198"/>
      <c r="AY181" s="1199"/>
      <c r="AZ181" s="368"/>
      <c r="BA181" s="840"/>
      <c r="BB181" s="840"/>
      <c r="BC181" s="1206"/>
      <c r="BD181" s="1206"/>
      <c r="BE181" s="1206"/>
      <c r="BF181" s="1206"/>
      <c r="BG181" s="1206"/>
      <c r="BH181" s="1206"/>
      <c r="BI181" s="1206"/>
      <c r="BJ181" s="1206"/>
      <c r="BK181" s="1206"/>
      <c r="BL181" s="1206"/>
      <c r="BM181" s="1206"/>
      <c r="BN181" s="1206"/>
      <c r="BO181" s="1206"/>
      <c r="BP181" s="1206"/>
      <c r="BQ181" s="1207"/>
      <c r="BR181" s="368"/>
      <c r="BS181" s="840"/>
      <c r="BT181" s="840"/>
      <c r="BU181" s="1206"/>
      <c r="BV181" s="1206"/>
      <c r="BW181" s="1206"/>
      <c r="BX181" s="1206"/>
      <c r="BY181" s="1206"/>
      <c r="BZ181" s="1206"/>
      <c r="CA181" s="1206"/>
      <c r="CB181" s="1206"/>
      <c r="CC181" s="1206"/>
      <c r="CD181" s="1206"/>
      <c r="CE181" s="1206"/>
      <c r="CF181" s="1206"/>
      <c r="CG181" s="1206"/>
      <c r="CH181" s="1206"/>
      <c r="CI181" s="1207"/>
      <c r="CJ181" s="1188"/>
      <c r="CK181" s="1189"/>
      <c r="CL181" s="1189"/>
      <c r="CM181" s="1189"/>
      <c r="CN181" s="1189"/>
      <c r="CO181" s="1190"/>
      <c r="CP181" s="1222"/>
      <c r="CQ181" s="1223"/>
      <c r="CR181" s="1223"/>
      <c r="CS181" s="1223"/>
      <c r="CT181" s="1223"/>
      <c r="CU181" s="1223"/>
      <c r="CV181" s="1223"/>
      <c r="CW181" s="1223"/>
      <c r="CX181" s="1223"/>
      <c r="CY181" s="1223"/>
      <c r="CZ181" s="1223"/>
      <c r="DA181" s="1223"/>
      <c r="DB181" s="1223"/>
      <c r="DC181" s="1223"/>
      <c r="DD181" s="1224"/>
      <c r="DE181" s="133"/>
      <c r="DF181" s="23"/>
      <c r="DG181" s="23"/>
      <c r="DH181" s="23"/>
      <c r="DI181" s="23"/>
      <c r="DJ181" s="23"/>
      <c r="DK181" s="23"/>
    </row>
    <row r="182" spans="1:115" ht="3.95" customHeight="1" x14ac:dyDescent="0.2">
      <c r="A182" s="23"/>
      <c r="B182" s="132"/>
      <c r="C182" s="1191"/>
      <c r="D182" s="1192"/>
      <c r="E182" s="1192"/>
      <c r="F182" s="1192"/>
      <c r="G182" s="1193"/>
      <c r="H182" s="1200"/>
      <c r="I182" s="1201"/>
      <c r="J182" s="1201"/>
      <c r="K182" s="1201"/>
      <c r="L182" s="1201"/>
      <c r="M182" s="1201"/>
      <c r="N182" s="1201"/>
      <c r="O182" s="1201"/>
      <c r="P182" s="1201"/>
      <c r="Q182" s="1201"/>
      <c r="R182" s="1201"/>
      <c r="S182" s="1201"/>
      <c r="T182" s="1201"/>
      <c r="U182" s="1201"/>
      <c r="V182" s="1201"/>
      <c r="W182" s="1201"/>
      <c r="X182" s="1201"/>
      <c r="Y182" s="1201"/>
      <c r="Z182" s="1201"/>
      <c r="AA182" s="1201"/>
      <c r="AB182" s="1201"/>
      <c r="AC182" s="1201"/>
      <c r="AD182" s="1201"/>
      <c r="AE182" s="1201"/>
      <c r="AF182" s="1201"/>
      <c r="AG182" s="1201"/>
      <c r="AH182" s="1201"/>
      <c r="AI182" s="1201"/>
      <c r="AJ182" s="1201"/>
      <c r="AK182" s="1201"/>
      <c r="AL182" s="1201"/>
      <c r="AM182" s="1201"/>
      <c r="AN182" s="1201"/>
      <c r="AO182" s="1201"/>
      <c r="AP182" s="1201"/>
      <c r="AQ182" s="1201"/>
      <c r="AR182" s="1201"/>
      <c r="AS182" s="1201"/>
      <c r="AT182" s="1201"/>
      <c r="AU182" s="1201"/>
      <c r="AV182" s="1201"/>
      <c r="AW182" s="1201"/>
      <c r="AX182" s="1201"/>
      <c r="AY182" s="1202"/>
      <c r="AZ182" s="369"/>
      <c r="BA182" s="1180"/>
      <c r="BB182" s="1180"/>
      <c r="BC182" s="1208"/>
      <c r="BD182" s="1208"/>
      <c r="BE182" s="1208"/>
      <c r="BF182" s="1208"/>
      <c r="BG182" s="1208"/>
      <c r="BH182" s="1208"/>
      <c r="BI182" s="1208"/>
      <c r="BJ182" s="1208"/>
      <c r="BK182" s="1208"/>
      <c r="BL182" s="1208"/>
      <c r="BM182" s="1208"/>
      <c r="BN182" s="1208"/>
      <c r="BO182" s="1208"/>
      <c r="BP182" s="1208"/>
      <c r="BQ182" s="1209"/>
      <c r="BR182" s="369"/>
      <c r="BS182" s="1180"/>
      <c r="BT182" s="1180"/>
      <c r="BU182" s="1208"/>
      <c r="BV182" s="1208"/>
      <c r="BW182" s="1208"/>
      <c r="BX182" s="1208"/>
      <c r="BY182" s="1208"/>
      <c r="BZ182" s="1208"/>
      <c r="CA182" s="1208"/>
      <c r="CB182" s="1208"/>
      <c r="CC182" s="1208"/>
      <c r="CD182" s="1208"/>
      <c r="CE182" s="1208"/>
      <c r="CF182" s="1208"/>
      <c r="CG182" s="1208"/>
      <c r="CH182" s="1208"/>
      <c r="CI182" s="1209"/>
      <c r="CJ182" s="1191"/>
      <c r="CK182" s="1192"/>
      <c r="CL182" s="1192"/>
      <c r="CM182" s="1192"/>
      <c r="CN182" s="1192"/>
      <c r="CO182" s="1193"/>
      <c r="CP182" s="1225"/>
      <c r="CQ182" s="1226"/>
      <c r="CR182" s="1226"/>
      <c r="CS182" s="1226"/>
      <c r="CT182" s="1226"/>
      <c r="CU182" s="1226"/>
      <c r="CV182" s="1226"/>
      <c r="CW182" s="1226"/>
      <c r="CX182" s="1226"/>
      <c r="CY182" s="1226"/>
      <c r="CZ182" s="1226"/>
      <c r="DA182" s="1226"/>
      <c r="DB182" s="1226"/>
      <c r="DC182" s="1226"/>
      <c r="DD182" s="1227"/>
      <c r="DE182" s="133"/>
      <c r="DF182" s="23"/>
      <c r="DG182" s="23"/>
      <c r="DH182" s="23"/>
      <c r="DI182" s="23"/>
      <c r="DJ182" s="23"/>
      <c r="DK182" s="23"/>
    </row>
    <row r="183" spans="1:115" ht="3.95" customHeight="1" x14ac:dyDescent="0.2">
      <c r="A183" s="23"/>
      <c r="B183" s="132"/>
      <c r="C183" s="1281" t="s">
        <v>770</v>
      </c>
      <c r="D183" s="1186"/>
      <c r="E183" s="1186"/>
      <c r="F183" s="1186"/>
      <c r="G183" s="1187"/>
      <c r="H183" s="1194" t="s">
        <v>827</v>
      </c>
      <c r="I183" s="1195"/>
      <c r="J183" s="1195"/>
      <c r="K183" s="1195"/>
      <c r="L183" s="1195"/>
      <c r="M183" s="1195"/>
      <c r="N183" s="1195"/>
      <c r="O183" s="1195"/>
      <c r="P183" s="1195"/>
      <c r="Q183" s="1195"/>
      <c r="R183" s="1195"/>
      <c r="S183" s="1195"/>
      <c r="T183" s="1195"/>
      <c r="U183" s="1195"/>
      <c r="V183" s="1195"/>
      <c r="W183" s="1195"/>
      <c r="X183" s="1195"/>
      <c r="Y183" s="1195"/>
      <c r="Z183" s="1195"/>
      <c r="AA183" s="1195"/>
      <c r="AB183" s="1195"/>
      <c r="AC183" s="1195"/>
      <c r="AD183" s="1195"/>
      <c r="AE183" s="1195"/>
      <c r="AF183" s="1195"/>
      <c r="AG183" s="1195"/>
      <c r="AH183" s="1195"/>
      <c r="AI183" s="1195"/>
      <c r="AJ183" s="1195"/>
      <c r="AK183" s="1195"/>
      <c r="AL183" s="1195"/>
      <c r="AM183" s="1195"/>
      <c r="AN183" s="1195"/>
      <c r="AO183" s="1195"/>
      <c r="AP183" s="1195"/>
      <c r="AQ183" s="1195"/>
      <c r="AR183" s="1195"/>
      <c r="AS183" s="1195"/>
      <c r="AT183" s="1195"/>
      <c r="AU183" s="1195"/>
      <c r="AV183" s="1195"/>
      <c r="AW183" s="1195"/>
      <c r="AX183" s="1195"/>
      <c r="AY183" s="1196"/>
      <c r="AZ183" s="371"/>
      <c r="BA183" s="1203"/>
      <c r="BB183" s="1203"/>
      <c r="BC183" s="1204">
        <f>Data_Income!E1060</f>
        <v>0</v>
      </c>
      <c r="BD183" s="1204"/>
      <c r="BE183" s="1204"/>
      <c r="BF183" s="1204"/>
      <c r="BG183" s="1204"/>
      <c r="BH183" s="1204"/>
      <c r="BI183" s="1204"/>
      <c r="BJ183" s="1204"/>
      <c r="BK183" s="1204"/>
      <c r="BL183" s="1204"/>
      <c r="BM183" s="1204"/>
      <c r="BN183" s="1204"/>
      <c r="BO183" s="1204"/>
      <c r="BP183" s="1204"/>
      <c r="BQ183" s="1205"/>
      <c r="BR183" s="371"/>
      <c r="BS183" s="1203"/>
      <c r="BT183" s="1203"/>
      <c r="BU183" s="1204">
        <f>Data_Income!G1060</f>
        <v>0</v>
      </c>
      <c r="BV183" s="1204"/>
      <c r="BW183" s="1204"/>
      <c r="BX183" s="1204"/>
      <c r="BY183" s="1204"/>
      <c r="BZ183" s="1204"/>
      <c r="CA183" s="1204"/>
      <c r="CB183" s="1204"/>
      <c r="CC183" s="1204"/>
      <c r="CD183" s="1204"/>
      <c r="CE183" s="1204"/>
      <c r="CF183" s="1204"/>
      <c r="CG183" s="1204"/>
      <c r="CH183" s="1204"/>
      <c r="CI183" s="1205"/>
      <c r="CJ183" s="1281">
        <f>Data_Income!H1060</f>
        <v>0</v>
      </c>
      <c r="CK183" s="1186"/>
      <c r="CL183" s="1186"/>
      <c r="CM183" s="1186"/>
      <c r="CN183" s="1186"/>
      <c r="CO183" s="1187"/>
      <c r="CP183" s="1219">
        <f>Data_Income!I1060</f>
        <v>0</v>
      </c>
      <c r="CQ183" s="1220"/>
      <c r="CR183" s="1220"/>
      <c r="CS183" s="1220"/>
      <c r="CT183" s="1220"/>
      <c r="CU183" s="1220"/>
      <c r="CV183" s="1220"/>
      <c r="CW183" s="1220"/>
      <c r="CX183" s="1220"/>
      <c r="CY183" s="1220"/>
      <c r="CZ183" s="1220"/>
      <c r="DA183" s="1220"/>
      <c r="DB183" s="1220"/>
      <c r="DC183" s="1220"/>
      <c r="DD183" s="1221"/>
      <c r="DE183" s="133"/>
      <c r="DF183" s="23"/>
      <c r="DG183" s="23"/>
      <c r="DH183" s="23"/>
      <c r="DI183" s="23"/>
      <c r="DJ183" s="23"/>
      <c r="DK183" s="23"/>
    </row>
    <row r="184" spans="1:115" ht="9.9499999999999993" customHeight="1" x14ac:dyDescent="0.2">
      <c r="A184" s="23"/>
      <c r="B184" s="132"/>
      <c r="C184" s="1188"/>
      <c r="D184" s="1189"/>
      <c r="E184" s="1189"/>
      <c r="F184" s="1189"/>
      <c r="G184" s="1190"/>
      <c r="H184" s="1197"/>
      <c r="I184" s="1198"/>
      <c r="J184" s="1198"/>
      <c r="K184" s="1198"/>
      <c r="L184" s="1198"/>
      <c r="M184" s="1198"/>
      <c r="N184" s="1198"/>
      <c r="O184" s="1198"/>
      <c r="P184" s="1198"/>
      <c r="Q184" s="1198"/>
      <c r="R184" s="1198"/>
      <c r="S184" s="1198"/>
      <c r="T184" s="1198"/>
      <c r="U184" s="1198"/>
      <c r="V184" s="1198"/>
      <c r="W184" s="1198"/>
      <c r="X184" s="1198"/>
      <c r="Y184" s="1198"/>
      <c r="Z184" s="1198"/>
      <c r="AA184" s="1198"/>
      <c r="AB184" s="1198"/>
      <c r="AC184" s="1198"/>
      <c r="AD184" s="1198"/>
      <c r="AE184" s="1198"/>
      <c r="AF184" s="1198"/>
      <c r="AG184" s="1198"/>
      <c r="AH184" s="1198"/>
      <c r="AI184" s="1198"/>
      <c r="AJ184" s="1198"/>
      <c r="AK184" s="1198"/>
      <c r="AL184" s="1198"/>
      <c r="AM184" s="1198"/>
      <c r="AN184" s="1198"/>
      <c r="AO184" s="1198"/>
      <c r="AP184" s="1198"/>
      <c r="AQ184" s="1198"/>
      <c r="AR184" s="1198"/>
      <c r="AS184" s="1198"/>
      <c r="AT184" s="1198"/>
      <c r="AU184" s="1198"/>
      <c r="AV184" s="1198"/>
      <c r="AW184" s="1198"/>
      <c r="AX184" s="1198"/>
      <c r="AY184" s="1199"/>
      <c r="AZ184" s="368"/>
      <c r="BA184" s="840"/>
      <c r="BB184" s="840"/>
      <c r="BC184" s="1206"/>
      <c r="BD184" s="1206"/>
      <c r="BE184" s="1206"/>
      <c r="BF184" s="1206"/>
      <c r="BG184" s="1206"/>
      <c r="BH184" s="1206"/>
      <c r="BI184" s="1206"/>
      <c r="BJ184" s="1206"/>
      <c r="BK184" s="1206"/>
      <c r="BL184" s="1206"/>
      <c r="BM184" s="1206"/>
      <c r="BN184" s="1206"/>
      <c r="BO184" s="1206"/>
      <c r="BP184" s="1206"/>
      <c r="BQ184" s="1207"/>
      <c r="BR184" s="368"/>
      <c r="BS184" s="840"/>
      <c r="BT184" s="840"/>
      <c r="BU184" s="1206"/>
      <c r="BV184" s="1206"/>
      <c r="BW184" s="1206"/>
      <c r="BX184" s="1206"/>
      <c r="BY184" s="1206"/>
      <c r="BZ184" s="1206"/>
      <c r="CA184" s="1206"/>
      <c r="CB184" s="1206"/>
      <c r="CC184" s="1206"/>
      <c r="CD184" s="1206"/>
      <c r="CE184" s="1206"/>
      <c r="CF184" s="1206"/>
      <c r="CG184" s="1206"/>
      <c r="CH184" s="1206"/>
      <c r="CI184" s="1207"/>
      <c r="CJ184" s="1188"/>
      <c r="CK184" s="1189"/>
      <c r="CL184" s="1189"/>
      <c r="CM184" s="1189"/>
      <c r="CN184" s="1189"/>
      <c r="CO184" s="1190"/>
      <c r="CP184" s="1222"/>
      <c r="CQ184" s="1223"/>
      <c r="CR184" s="1223"/>
      <c r="CS184" s="1223"/>
      <c r="CT184" s="1223"/>
      <c r="CU184" s="1223"/>
      <c r="CV184" s="1223"/>
      <c r="CW184" s="1223"/>
      <c r="CX184" s="1223"/>
      <c r="CY184" s="1223"/>
      <c r="CZ184" s="1223"/>
      <c r="DA184" s="1223"/>
      <c r="DB184" s="1223"/>
      <c r="DC184" s="1223"/>
      <c r="DD184" s="1224"/>
      <c r="DE184" s="133"/>
      <c r="DF184" s="23"/>
      <c r="DG184" s="23"/>
      <c r="DH184" s="23"/>
      <c r="DI184" s="23"/>
      <c r="DJ184" s="23"/>
      <c r="DK184" s="23"/>
    </row>
    <row r="185" spans="1:115" ht="3.95" customHeight="1" x14ac:dyDescent="0.2">
      <c r="A185" s="23"/>
      <c r="B185" s="132"/>
      <c r="C185" s="1191"/>
      <c r="D185" s="1192"/>
      <c r="E185" s="1192"/>
      <c r="F185" s="1192"/>
      <c r="G185" s="1193"/>
      <c r="H185" s="1200"/>
      <c r="I185" s="1201"/>
      <c r="J185" s="1201"/>
      <c r="K185" s="1201"/>
      <c r="L185" s="1201"/>
      <c r="M185" s="1201"/>
      <c r="N185" s="1201"/>
      <c r="O185" s="1201"/>
      <c r="P185" s="1201"/>
      <c r="Q185" s="1201"/>
      <c r="R185" s="1201"/>
      <c r="S185" s="1201"/>
      <c r="T185" s="1201"/>
      <c r="U185" s="1201"/>
      <c r="V185" s="1201"/>
      <c r="W185" s="1201"/>
      <c r="X185" s="1201"/>
      <c r="Y185" s="1201"/>
      <c r="Z185" s="1201"/>
      <c r="AA185" s="1201"/>
      <c r="AB185" s="1201"/>
      <c r="AC185" s="1201"/>
      <c r="AD185" s="1201"/>
      <c r="AE185" s="1201"/>
      <c r="AF185" s="1201"/>
      <c r="AG185" s="1201"/>
      <c r="AH185" s="1201"/>
      <c r="AI185" s="1201"/>
      <c r="AJ185" s="1201"/>
      <c r="AK185" s="1201"/>
      <c r="AL185" s="1201"/>
      <c r="AM185" s="1201"/>
      <c r="AN185" s="1201"/>
      <c r="AO185" s="1201"/>
      <c r="AP185" s="1201"/>
      <c r="AQ185" s="1201"/>
      <c r="AR185" s="1201"/>
      <c r="AS185" s="1201"/>
      <c r="AT185" s="1201"/>
      <c r="AU185" s="1201"/>
      <c r="AV185" s="1201"/>
      <c r="AW185" s="1201"/>
      <c r="AX185" s="1201"/>
      <c r="AY185" s="1202"/>
      <c r="AZ185" s="369"/>
      <c r="BA185" s="1180"/>
      <c r="BB185" s="1180"/>
      <c r="BC185" s="1208"/>
      <c r="BD185" s="1208"/>
      <c r="BE185" s="1208"/>
      <c r="BF185" s="1208"/>
      <c r="BG185" s="1208"/>
      <c r="BH185" s="1208"/>
      <c r="BI185" s="1208"/>
      <c r="BJ185" s="1208"/>
      <c r="BK185" s="1208"/>
      <c r="BL185" s="1208"/>
      <c r="BM185" s="1208"/>
      <c r="BN185" s="1208"/>
      <c r="BO185" s="1208"/>
      <c r="BP185" s="1208"/>
      <c r="BQ185" s="1209"/>
      <c r="BR185" s="369"/>
      <c r="BS185" s="1180"/>
      <c r="BT185" s="1180"/>
      <c r="BU185" s="1208"/>
      <c r="BV185" s="1208"/>
      <c r="BW185" s="1208"/>
      <c r="BX185" s="1208"/>
      <c r="BY185" s="1208"/>
      <c r="BZ185" s="1208"/>
      <c r="CA185" s="1208"/>
      <c r="CB185" s="1208"/>
      <c r="CC185" s="1208"/>
      <c r="CD185" s="1208"/>
      <c r="CE185" s="1208"/>
      <c r="CF185" s="1208"/>
      <c r="CG185" s="1208"/>
      <c r="CH185" s="1208"/>
      <c r="CI185" s="1209"/>
      <c r="CJ185" s="1191"/>
      <c r="CK185" s="1192"/>
      <c r="CL185" s="1192"/>
      <c r="CM185" s="1192"/>
      <c r="CN185" s="1192"/>
      <c r="CO185" s="1193"/>
      <c r="CP185" s="1225"/>
      <c r="CQ185" s="1226"/>
      <c r="CR185" s="1226"/>
      <c r="CS185" s="1226"/>
      <c r="CT185" s="1226"/>
      <c r="CU185" s="1226"/>
      <c r="CV185" s="1226"/>
      <c r="CW185" s="1226"/>
      <c r="CX185" s="1226"/>
      <c r="CY185" s="1226"/>
      <c r="CZ185" s="1226"/>
      <c r="DA185" s="1226"/>
      <c r="DB185" s="1226"/>
      <c r="DC185" s="1226"/>
      <c r="DD185" s="1227"/>
      <c r="DE185" s="133"/>
      <c r="DF185" s="23"/>
      <c r="DG185" s="23"/>
      <c r="DH185" s="23"/>
      <c r="DI185" s="23"/>
      <c r="DJ185" s="23"/>
      <c r="DK185" s="23"/>
    </row>
    <row r="186" spans="1:115" ht="3.95" customHeight="1" x14ac:dyDescent="0.2">
      <c r="A186" s="23"/>
      <c r="B186" s="132"/>
      <c r="C186" s="1281" t="s">
        <v>782</v>
      </c>
      <c r="D186" s="1186"/>
      <c r="E186" s="1186"/>
      <c r="F186" s="1186"/>
      <c r="G186" s="1187"/>
      <c r="H186" s="1194" t="s">
        <v>375</v>
      </c>
      <c r="I186" s="1195"/>
      <c r="J186" s="1195"/>
      <c r="K186" s="1195"/>
      <c r="L186" s="1195"/>
      <c r="M186" s="1195"/>
      <c r="N186" s="1195"/>
      <c r="O186" s="1195"/>
      <c r="P186" s="1195"/>
      <c r="Q186" s="1195"/>
      <c r="R186" s="1195"/>
      <c r="S186" s="1195"/>
      <c r="T186" s="1195"/>
      <c r="U186" s="1195"/>
      <c r="V186" s="1195"/>
      <c r="W186" s="1195"/>
      <c r="X186" s="1195"/>
      <c r="Y186" s="1195"/>
      <c r="Z186" s="1195"/>
      <c r="AA186" s="1195"/>
      <c r="AB186" s="1195"/>
      <c r="AC186" s="1195"/>
      <c r="AD186" s="1195"/>
      <c r="AE186" s="1195"/>
      <c r="AF186" s="1195"/>
      <c r="AG186" s="1195"/>
      <c r="AH186" s="1195"/>
      <c r="AI186" s="1195"/>
      <c r="AJ186" s="1195"/>
      <c r="AK186" s="1195"/>
      <c r="AL186" s="1195"/>
      <c r="AM186" s="1195"/>
      <c r="AN186" s="1195"/>
      <c r="AO186" s="1195"/>
      <c r="AP186" s="1195"/>
      <c r="AQ186" s="1195"/>
      <c r="AR186" s="1195"/>
      <c r="AS186" s="1195"/>
      <c r="AT186" s="1195"/>
      <c r="AU186" s="1195"/>
      <c r="AV186" s="1195"/>
      <c r="AW186" s="1195"/>
      <c r="AX186" s="1195"/>
      <c r="AY186" s="1196"/>
      <c r="AZ186" s="371"/>
      <c r="BA186" s="1203"/>
      <c r="BB186" s="1203"/>
      <c r="BC186" s="1204">
        <f>Data_Income!E1061</f>
        <v>0</v>
      </c>
      <c r="BD186" s="1204"/>
      <c r="BE186" s="1204"/>
      <c r="BF186" s="1204"/>
      <c r="BG186" s="1204"/>
      <c r="BH186" s="1204"/>
      <c r="BI186" s="1204"/>
      <c r="BJ186" s="1204"/>
      <c r="BK186" s="1204"/>
      <c r="BL186" s="1204"/>
      <c r="BM186" s="1204"/>
      <c r="BN186" s="1204"/>
      <c r="BO186" s="1204"/>
      <c r="BP186" s="1204"/>
      <c r="BQ186" s="1205"/>
      <c r="BR186" s="371"/>
      <c r="BS186" s="1203"/>
      <c r="BT186" s="1203"/>
      <c r="BU186" s="1204">
        <f>Data_Income!G1061</f>
        <v>0</v>
      </c>
      <c r="BV186" s="1204"/>
      <c r="BW186" s="1204"/>
      <c r="BX186" s="1204"/>
      <c r="BY186" s="1204"/>
      <c r="BZ186" s="1204"/>
      <c r="CA186" s="1204"/>
      <c r="CB186" s="1204"/>
      <c r="CC186" s="1204"/>
      <c r="CD186" s="1204"/>
      <c r="CE186" s="1204"/>
      <c r="CF186" s="1204"/>
      <c r="CG186" s="1204"/>
      <c r="CH186" s="1204"/>
      <c r="CI186" s="1205"/>
      <c r="CJ186" s="1281">
        <f>Data_Income!H1061</f>
        <v>0</v>
      </c>
      <c r="CK186" s="1186"/>
      <c r="CL186" s="1186"/>
      <c r="CM186" s="1186"/>
      <c r="CN186" s="1186"/>
      <c r="CO186" s="1187"/>
      <c r="CP186" s="1219">
        <f>Data_Income!I1061</f>
        <v>0</v>
      </c>
      <c r="CQ186" s="1220"/>
      <c r="CR186" s="1220"/>
      <c r="CS186" s="1220"/>
      <c r="CT186" s="1220"/>
      <c r="CU186" s="1220"/>
      <c r="CV186" s="1220"/>
      <c r="CW186" s="1220"/>
      <c r="CX186" s="1220"/>
      <c r="CY186" s="1220"/>
      <c r="CZ186" s="1220"/>
      <c r="DA186" s="1220"/>
      <c r="DB186" s="1220"/>
      <c r="DC186" s="1220"/>
      <c r="DD186" s="1221"/>
      <c r="DE186" s="133"/>
      <c r="DF186" s="23"/>
      <c r="DG186" s="23"/>
      <c r="DH186" s="23"/>
      <c r="DI186" s="23"/>
      <c r="DJ186" s="23"/>
      <c r="DK186" s="23"/>
    </row>
    <row r="187" spans="1:115" ht="9.9499999999999993" customHeight="1" x14ac:dyDescent="0.2">
      <c r="A187" s="23"/>
      <c r="B187" s="132"/>
      <c r="C187" s="1188"/>
      <c r="D187" s="1189"/>
      <c r="E187" s="1189"/>
      <c r="F187" s="1189"/>
      <c r="G187" s="1190"/>
      <c r="H187" s="1197"/>
      <c r="I187" s="1198"/>
      <c r="J187" s="1198"/>
      <c r="K187" s="1198"/>
      <c r="L187" s="1198"/>
      <c r="M187" s="1198"/>
      <c r="N187" s="1198"/>
      <c r="O187" s="1198"/>
      <c r="P187" s="1198"/>
      <c r="Q187" s="1198"/>
      <c r="R187" s="1198"/>
      <c r="S187" s="1198"/>
      <c r="T187" s="1198"/>
      <c r="U187" s="1198"/>
      <c r="V187" s="1198"/>
      <c r="W187" s="1198"/>
      <c r="X187" s="1198"/>
      <c r="Y187" s="1198"/>
      <c r="Z187" s="1198"/>
      <c r="AA187" s="1198"/>
      <c r="AB187" s="1198"/>
      <c r="AC187" s="1198"/>
      <c r="AD187" s="1198"/>
      <c r="AE187" s="1198"/>
      <c r="AF187" s="1198"/>
      <c r="AG187" s="1198"/>
      <c r="AH187" s="1198"/>
      <c r="AI187" s="1198"/>
      <c r="AJ187" s="1198"/>
      <c r="AK187" s="1198"/>
      <c r="AL187" s="1198"/>
      <c r="AM187" s="1198"/>
      <c r="AN187" s="1198"/>
      <c r="AO187" s="1198"/>
      <c r="AP187" s="1198"/>
      <c r="AQ187" s="1198"/>
      <c r="AR187" s="1198"/>
      <c r="AS187" s="1198"/>
      <c r="AT187" s="1198"/>
      <c r="AU187" s="1198"/>
      <c r="AV187" s="1198"/>
      <c r="AW187" s="1198"/>
      <c r="AX187" s="1198"/>
      <c r="AY187" s="1199"/>
      <c r="AZ187" s="368"/>
      <c r="BA187" s="840"/>
      <c r="BB187" s="840"/>
      <c r="BC187" s="1206"/>
      <c r="BD187" s="1206"/>
      <c r="BE187" s="1206"/>
      <c r="BF187" s="1206"/>
      <c r="BG187" s="1206"/>
      <c r="BH187" s="1206"/>
      <c r="BI187" s="1206"/>
      <c r="BJ187" s="1206"/>
      <c r="BK187" s="1206"/>
      <c r="BL187" s="1206"/>
      <c r="BM187" s="1206"/>
      <c r="BN187" s="1206"/>
      <c r="BO187" s="1206"/>
      <c r="BP187" s="1206"/>
      <c r="BQ187" s="1207"/>
      <c r="BR187" s="368"/>
      <c r="BS187" s="840"/>
      <c r="BT187" s="840"/>
      <c r="BU187" s="1206"/>
      <c r="BV187" s="1206"/>
      <c r="BW187" s="1206"/>
      <c r="BX187" s="1206"/>
      <c r="BY187" s="1206"/>
      <c r="BZ187" s="1206"/>
      <c r="CA187" s="1206"/>
      <c r="CB187" s="1206"/>
      <c r="CC187" s="1206"/>
      <c r="CD187" s="1206"/>
      <c r="CE187" s="1206"/>
      <c r="CF187" s="1206"/>
      <c r="CG187" s="1206"/>
      <c r="CH187" s="1206"/>
      <c r="CI187" s="1207"/>
      <c r="CJ187" s="1188"/>
      <c r="CK187" s="1189"/>
      <c r="CL187" s="1189"/>
      <c r="CM187" s="1189"/>
      <c r="CN187" s="1189"/>
      <c r="CO187" s="1190"/>
      <c r="CP187" s="1222"/>
      <c r="CQ187" s="1223"/>
      <c r="CR187" s="1223"/>
      <c r="CS187" s="1223"/>
      <c r="CT187" s="1223"/>
      <c r="CU187" s="1223"/>
      <c r="CV187" s="1223"/>
      <c r="CW187" s="1223"/>
      <c r="CX187" s="1223"/>
      <c r="CY187" s="1223"/>
      <c r="CZ187" s="1223"/>
      <c r="DA187" s="1223"/>
      <c r="DB187" s="1223"/>
      <c r="DC187" s="1223"/>
      <c r="DD187" s="1224"/>
      <c r="DE187" s="133"/>
      <c r="DF187" s="23"/>
      <c r="DG187" s="23"/>
      <c r="DH187" s="23"/>
      <c r="DI187" s="23"/>
      <c r="DJ187" s="23"/>
      <c r="DK187" s="23"/>
    </row>
    <row r="188" spans="1:115" ht="3.95" customHeight="1" x14ac:dyDescent="0.2">
      <c r="A188" s="23"/>
      <c r="B188" s="132"/>
      <c r="C188" s="1191"/>
      <c r="D188" s="1192"/>
      <c r="E188" s="1192"/>
      <c r="F188" s="1192"/>
      <c r="G188" s="1193"/>
      <c r="H188" s="1200"/>
      <c r="I188" s="1201"/>
      <c r="J188" s="1201"/>
      <c r="K188" s="1201"/>
      <c r="L188" s="1201"/>
      <c r="M188" s="1201"/>
      <c r="N188" s="1201"/>
      <c r="O188" s="1201"/>
      <c r="P188" s="1201"/>
      <c r="Q188" s="1201"/>
      <c r="R188" s="1201"/>
      <c r="S188" s="1201"/>
      <c r="T188" s="1201"/>
      <c r="U188" s="1201"/>
      <c r="V188" s="1201"/>
      <c r="W188" s="1201"/>
      <c r="X188" s="1201"/>
      <c r="Y188" s="1201"/>
      <c r="Z188" s="1201"/>
      <c r="AA188" s="1201"/>
      <c r="AB188" s="1201"/>
      <c r="AC188" s="1201"/>
      <c r="AD188" s="1201"/>
      <c r="AE188" s="1201"/>
      <c r="AF188" s="1201"/>
      <c r="AG188" s="1201"/>
      <c r="AH188" s="1201"/>
      <c r="AI188" s="1201"/>
      <c r="AJ188" s="1201"/>
      <c r="AK188" s="1201"/>
      <c r="AL188" s="1201"/>
      <c r="AM188" s="1201"/>
      <c r="AN188" s="1201"/>
      <c r="AO188" s="1201"/>
      <c r="AP188" s="1201"/>
      <c r="AQ188" s="1201"/>
      <c r="AR188" s="1201"/>
      <c r="AS188" s="1201"/>
      <c r="AT188" s="1201"/>
      <c r="AU188" s="1201"/>
      <c r="AV188" s="1201"/>
      <c r="AW188" s="1201"/>
      <c r="AX188" s="1201"/>
      <c r="AY188" s="1202"/>
      <c r="AZ188" s="369"/>
      <c r="BA188" s="1180"/>
      <c r="BB188" s="1180"/>
      <c r="BC188" s="1208"/>
      <c r="BD188" s="1208"/>
      <c r="BE188" s="1208"/>
      <c r="BF188" s="1208"/>
      <c r="BG188" s="1208"/>
      <c r="BH188" s="1208"/>
      <c r="BI188" s="1208"/>
      <c r="BJ188" s="1208"/>
      <c r="BK188" s="1208"/>
      <c r="BL188" s="1208"/>
      <c r="BM188" s="1208"/>
      <c r="BN188" s="1208"/>
      <c r="BO188" s="1208"/>
      <c r="BP188" s="1208"/>
      <c r="BQ188" s="1209"/>
      <c r="BR188" s="369"/>
      <c r="BS188" s="1180"/>
      <c r="BT188" s="1180"/>
      <c r="BU188" s="1208"/>
      <c r="BV188" s="1208"/>
      <c r="BW188" s="1208"/>
      <c r="BX188" s="1208"/>
      <c r="BY188" s="1208"/>
      <c r="BZ188" s="1208"/>
      <c r="CA188" s="1208"/>
      <c r="CB188" s="1208"/>
      <c r="CC188" s="1208"/>
      <c r="CD188" s="1208"/>
      <c r="CE188" s="1208"/>
      <c r="CF188" s="1208"/>
      <c r="CG188" s="1208"/>
      <c r="CH188" s="1208"/>
      <c r="CI188" s="1209"/>
      <c r="CJ188" s="1191"/>
      <c r="CK188" s="1192"/>
      <c r="CL188" s="1192"/>
      <c r="CM188" s="1192"/>
      <c r="CN188" s="1192"/>
      <c r="CO188" s="1193"/>
      <c r="CP188" s="1225"/>
      <c r="CQ188" s="1226"/>
      <c r="CR188" s="1226"/>
      <c r="CS188" s="1226"/>
      <c r="CT188" s="1226"/>
      <c r="CU188" s="1226"/>
      <c r="CV188" s="1226"/>
      <c r="CW188" s="1226"/>
      <c r="CX188" s="1226"/>
      <c r="CY188" s="1226"/>
      <c r="CZ188" s="1226"/>
      <c r="DA188" s="1226"/>
      <c r="DB188" s="1226"/>
      <c r="DC188" s="1226"/>
      <c r="DD188" s="1227"/>
      <c r="DE188" s="133"/>
      <c r="DF188" s="23"/>
      <c r="DG188" s="23"/>
      <c r="DH188" s="23"/>
      <c r="DI188" s="23"/>
      <c r="DJ188" s="23"/>
      <c r="DK188" s="23"/>
    </row>
    <row r="189" spans="1:115" ht="3.95" customHeight="1" x14ac:dyDescent="0.2">
      <c r="A189" s="23"/>
      <c r="B189" s="132"/>
      <c r="C189" s="1281" t="s">
        <v>781</v>
      </c>
      <c r="D189" s="1186"/>
      <c r="E189" s="1186"/>
      <c r="F189" s="1186"/>
      <c r="G189" s="1187"/>
      <c r="H189" s="1194" t="s">
        <v>828</v>
      </c>
      <c r="I189" s="1195"/>
      <c r="J189" s="1195"/>
      <c r="K189" s="1195"/>
      <c r="L189" s="1195"/>
      <c r="M189" s="1195"/>
      <c r="N189" s="1195"/>
      <c r="O189" s="1195"/>
      <c r="P189" s="1195"/>
      <c r="Q189" s="1195"/>
      <c r="R189" s="1195"/>
      <c r="S189" s="1195"/>
      <c r="T189" s="1195"/>
      <c r="U189" s="1195"/>
      <c r="V189" s="1195"/>
      <c r="W189" s="1195"/>
      <c r="X189" s="1195"/>
      <c r="Y189" s="1195"/>
      <c r="Z189" s="1195"/>
      <c r="AA189" s="1195"/>
      <c r="AB189" s="1195"/>
      <c r="AC189" s="1195"/>
      <c r="AD189" s="1195"/>
      <c r="AE189" s="1195"/>
      <c r="AF189" s="1195"/>
      <c r="AG189" s="1195"/>
      <c r="AH189" s="1195"/>
      <c r="AI189" s="1195"/>
      <c r="AJ189" s="1195"/>
      <c r="AK189" s="1195"/>
      <c r="AL189" s="1195"/>
      <c r="AM189" s="1195"/>
      <c r="AN189" s="1195"/>
      <c r="AO189" s="1195"/>
      <c r="AP189" s="1195"/>
      <c r="AQ189" s="1195"/>
      <c r="AR189" s="1195"/>
      <c r="AS189" s="1195"/>
      <c r="AT189" s="1195"/>
      <c r="AU189" s="1195"/>
      <c r="AV189" s="1195"/>
      <c r="AW189" s="1195"/>
      <c r="AX189" s="1195"/>
      <c r="AY189" s="1196"/>
      <c r="AZ189" s="371"/>
      <c r="BA189" s="1203"/>
      <c r="BB189" s="1203"/>
      <c r="BC189" s="1204">
        <f>Data_Income!E1062</f>
        <v>0</v>
      </c>
      <c r="BD189" s="1204"/>
      <c r="BE189" s="1204"/>
      <c r="BF189" s="1204"/>
      <c r="BG189" s="1204"/>
      <c r="BH189" s="1204"/>
      <c r="BI189" s="1204"/>
      <c r="BJ189" s="1204"/>
      <c r="BK189" s="1204"/>
      <c r="BL189" s="1204"/>
      <c r="BM189" s="1204"/>
      <c r="BN189" s="1204"/>
      <c r="BO189" s="1204"/>
      <c r="BP189" s="1204"/>
      <c r="BQ189" s="1205"/>
      <c r="BR189" s="371"/>
      <c r="BS189" s="1203"/>
      <c r="BT189" s="1203"/>
      <c r="BU189" s="1204">
        <f>Data_Income!G1062</f>
        <v>0</v>
      </c>
      <c r="BV189" s="1204"/>
      <c r="BW189" s="1204"/>
      <c r="BX189" s="1204"/>
      <c r="BY189" s="1204"/>
      <c r="BZ189" s="1204"/>
      <c r="CA189" s="1204"/>
      <c r="CB189" s="1204"/>
      <c r="CC189" s="1204"/>
      <c r="CD189" s="1204"/>
      <c r="CE189" s="1204"/>
      <c r="CF189" s="1204"/>
      <c r="CG189" s="1204"/>
      <c r="CH189" s="1204"/>
      <c r="CI189" s="1205"/>
      <c r="CJ189" s="1281">
        <f>Data_Income!H1062</f>
        <v>0</v>
      </c>
      <c r="CK189" s="1186"/>
      <c r="CL189" s="1186"/>
      <c r="CM189" s="1186"/>
      <c r="CN189" s="1186"/>
      <c r="CO189" s="1187"/>
      <c r="CP189" s="1219">
        <f>Data_Income!I1062</f>
        <v>0</v>
      </c>
      <c r="CQ189" s="1220"/>
      <c r="CR189" s="1220"/>
      <c r="CS189" s="1220"/>
      <c r="CT189" s="1220"/>
      <c r="CU189" s="1220"/>
      <c r="CV189" s="1220"/>
      <c r="CW189" s="1220"/>
      <c r="CX189" s="1220"/>
      <c r="CY189" s="1220"/>
      <c r="CZ189" s="1220"/>
      <c r="DA189" s="1220"/>
      <c r="DB189" s="1220"/>
      <c r="DC189" s="1220"/>
      <c r="DD189" s="1221"/>
      <c r="DE189" s="133"/>
      <c r="DF189" s="23"/>
      <c r="DG189" s="23"/>
      <c r="DH189" s="23"/>
      <c r="DI189" s="23"/>
      <c r="DJ189" s="23"/>
      <c r="DK189" s="23"/>
    </row>
    <row r="190" spans="1:115" ht="9.9499999999999993" customHeight="1" x14ac:dyDescent="0.2">
      <c r="A190" s="23"/>
      <c r="B190" s="132"/>
      <c r="C190" s="1188"/>
      <c r="D190" s="1189"/>
      <c r="E190" s="1189"/>
      <c r="F190" s="1189"/>
      <c r="G190" s="1190"/>
      <c r="H190" s="1197"/>
      <c r="I190" s="1198"/>
      <c r="J190" s="1198"/>
      <c r="K190" s="1198"/>
      <c r="L190" s="1198"/>
      <c r="M190" s="1198"/>
      <c r="N190" s="1198"/>
      <c r="O190" s="1198"/>
      <c r="P190" s="1198"/>
      <c r="Q190" s="1198"/>
      <c r="R190" s="1198"/>
      <c r="S190" s="1198"/>
      <c r="T190" s="1198"/>
      <c r="U190" s="1198"/>
      <c r="V190" s="1198"/>
      <c r="W190" s="1198"/>
      <c r="X190" s="1198"/>
      <c r="Y190" s="1198"/>
      <c r="Z190" s="1198"/>
      <c r="AA190" s="1198"/>
      <c r="AB190" s="1198"/>
      <c r="AC190" s="1198"/>
      <c r="AD190" s="1198"/>
      <c r="AE190" s="1198"/>
      <c r="AF190" s="1198"/>
      <c r="AG190" s="1198"/>
      <c r="AH190" s="1198"/>
      <c r="AI190" s="1198"/>
      <c r="AJ190" s="1198"/>
      <c r="AK190" s="1198"/>
      <c r="AL190" s="1198"/>
      <c r="AM190" s="1198"/>
      <c r="AN190" s="1198"/>
      <c r="AO190" s="1198"/>
      <c r="AP190" s="1198"/>
      <c r="AQ190" s="1198"/>
      <c r="AR190" s="1198"/>
      <c r="AS190" s="1198"/>
      <c r="AT190" s="1198"/>
      <c r="AU190" s="1198"/>
      <c r="AV190" s="1198"/>
      <c r="AW190" s="1198"/>
      <c r="AX190" s="1198"/>
      <c r="AY190" s="1199"/>
      <c r="AZ190" s="368"/>
      <c r="BA190" s="840"/>
      <c r="BB190" s="840"/>
      <c r="BC190" s="1206"/>
      <c r="BD190" s="1206"/>
      <c r="BE190" s="1206"/>
      <c r="BF190" s="1206"/>
      <c r="BG190" s="1206"/>
      <c r="BH190" s="1206"/>
      <c r="BI190" s="1206"/>
      <c r="BJ190" s="1206"/>
      <c r="BK190" s="1206"/>
      <c r="BL190" s="1206"/>
      <c r="BM190" s="1206"/>
      <c r="BN190" s="1206"/>
      <c r="BO190" s="1206"/>
      <c r="BP190" s="1206"/>
      <c r="BQ190" s="1207"/>
      <c r="BR190" s="368"/>
      <c r="BS190" s="840"/>
      <c r="BT190" s="840"/>
      <c r="BU190" s="1206"/>
      <c r="BV190" s="1206"/>
      <c r="BW190" s="1206"/>
      <c r="BX190" s="1206"/>
      <c r="BY190" s="1206"/>
      <c r="BZ190" s="1206"/>
      <c r="CA190" s="1206"/>
      <c r="CB190" s="1206"/>
      <c r="CC190" s="1206"/>
      <c r="CD190" s="1206"/>
      <c r="CE190" s="1206"/>
      <c r="CF190" s="1206"/>
      <c r="CG190" s="1206"/>
      <c r="CH190" s="1206"/>
      <c r="CI190" s="1207"/>
      <c r="CJ190" s="1188"/>
      <c r="CK190" s="1189"/>
      <c r="CL190" s="1189"/>
      <c r="CM190" s="1189"/>
      <c r="CN190" s="1189"/>
      <c r="CO190" s="1190"/>
      <c r="CP190" s="1222"/>
      <c r="CQ190" s="1223"/>
      <c r="CR190" s="1223"/>
      <c r="CS190" s="1223"/>
      <c r="CT190" s="1223"/>
      <c r="CU190" s="1223"/>
      <c r="CV190" s="1223"/>
      <c r="CW190" s="1223"/>
      <c r="CX190" s="1223"/>
      <c r="CY190" s="1223"/>
      <c r="CZ190" s="1223"/>
      <c r="DA190" s="1223"/>
      <c r="DB190" s="1223"/>
      <c r="DC190" s="1223"/>
      <c r="DD190" s="1224"/>
      <c r="DE190" s="133"/>
      <c r="DF190" s="23"/>
      <c r="DG190" s="23"/>
      <c r="DH190" s="23"/>
      <c r="DI190" s="23"/>
      <c r="DJ190" s="23"/>
      <c r="DK190" s="23"/>
    </row>
    <row r="191" spans="1:115" ht="3.95" customHeight="1" x14ac:dyDescent="0.2">
      <c r="A191" s="23"/>
      <c r="B191" s="132"/>
      <c r="C191" s="1191"/>
      <c r="D191" s="1192"/>
      <c r="E191" s="1192"/>
      <c r="F191" s="1192"/>
      <c r="G191" s="1193"/>
      <c r="H191" s="1200"/>
      <c r="I191" s="1201"/>
      <c r="J191" s="1201"/>
      <c r="K191" s="1201"/>
      <c r="L191" s="1201"/>
      <c r="M191" s="1201"/>
      <c r="N191" s="1201"/>
      <c r="O191" s="1201"/>
      <c r="P191" s="1201"/>
      <c r="Q191" s="1201"/>
      <c r="R191" s="1201"/>
      <c r="S191" s="1201"/>
      <c r="T191" s="1201"/>
      <c r="U191" s="1201"/>
      <c r="V191" s="1201"/>
      <c r="W191" s="1201"/>
      <c r="X191" s="1201"/>
      <c r="Y191" s="1201"/>
      <c r="Z191" s="1201"/>
      <c r="AA191" s="1201"/>
      <c r="AB191" s="1201"/>
      <c r="AC191" s="1201"/>
      <c r="AD191" s="1201"/>
      <c r="AE191" s="1201"/>
      <c r="AF191" s="1201"/>
      <c r="AG191" s="1201"/>
      <c r="AH191" s="1201"/>
      <c r="AI191" s="1201"/>
      <c r="AJ191" s="1201"/>
      <c r="AK191" s="1201"/>
      <c r="AL191" s="1201"/>
      <c r="AM191" s="1201"/>
      <c r="AN191" s="1201"/>
      <c r="AO191" s="1201"/>
      <c r="AP191" s="1201"/>
      <c r="AQ191" s="1201"/>
      <c r="AR191" s="1201"/>
      <c r="AS191" s="1201"/>
      <c r="AT191" s="1201"/>
      <c r="AU191" s="1201"/>
      <c r="AV191" s="1201"/>
      <c r="AW191" s="1201"/>
      <c r="AX191" s="1201"/>
      <c r="AY191" s="1202"/>
      <c r="AZ191" s="369"/>
      <c r="BA191" s="1180"/>
      <c r="BB191" s="1180"/>
      <c r="BC191" s="1208"/>
      <c r="BD191" s="1208"/>
      <c r="BE191" s="1208"/>
      <c r="BF191" s="1208"/>
      <c r="BG191" s="1208"/>
      <c r="BH191" s="1208"/>
      <c r="BI191" s="1208"/>
      <c r="BJ191" s="1208"/>
      <c r="BK191" s="1208"/>
      <c r="BL191" s="1208"/>
      <c r="BM191" s="1208"/>
      <c r="BN191" s="1208"/>
      <c r="BO191" s="1208"/>
      <c r="BP191" s="1208"/>
      <c r="BQ191" s="1209"/>
      <c r="BR191" s="369"/>
      <c r="BS191" s="1180"/>
      <c r="BT191" s="1180"/>
      <c r="BU191" s="1208"/>
      <c r="BV191" s="1208"/>
      <c r="BW191" s="1208"/>
      <c r="BX191" s="1208"/>
      <c r="BY191" s="1208"/>
      <c r="BZ191" s="1208"/>
      <c r="CA191" s="1208"/>
      <c r="CB191" s="1208"/>
      <c r="CC191" s="1208"/>
      <c r="CD191" s="1208"/>
      <c r="CE191" s="1208"/>
      <c r="CF191" s="1208"/>
      <c r="CG191" s="1208"/>
      <c r="CH191" s="1208"/>
      <c r="CI191" s="1209"/>
      <c r="CJ191" s="1191"/>
      <c r="CK191" s="1192"/>
      <c r="CL191" s="1192"/>
      <c r="CM191" s="1192"/>
      <c r="CN191" s="1192"/>
      <c r="CO191" s="1193"/>
      <c r="CP191" s="1225"/>
      <c r="CQ191" s="1226"/>
      <c r="CR191" s="1226"/>
      <c r="CS191" s="1226"/>
      <c r="CT191" s="1226"/>
      <c r="CU191" s="1226"/>
      <c r="CV191" s="1226"/>
      <c r="CW191" s="1226"/>
      <c r="CX191" s="1226"/>
      <c r="CY191" s="1226"/>
      <c r="CZ191" s="1226"/>
      <c r="DA191" s="1226"/>
      <c r="DB191" s="1226"/>
      <c r="DC191" s="1226"/>
      <c r="DD191" s="1227"/>
      <c r="DE191" s="133"/>
      <c r="DF191" s="23"/>
      <c r="DG191" s="23"/>
      <c r="DH191" s="23"/>
      <c r="DI191" s="23"/>
      <c r="DJ191" s="23"/>
      <c r="DK191" s="23"/>
    </row>
    <row r="192" spans="1:115" ht="15.95" customHeight="1" x14ac:dyDescent="0.2">
      <c r="A192" s="23"/>
      <c r="B192" s="132"/>
      <c r="C192" s="1233" t="s">
        <v>829</v>
      </c>
      <c r="D192" s="1234"/>
      <c r="E192" s="1234"/>
      <c r="F192" s="1234"/>
      <c r="G192" s="1234"/>
      <c r="H192" s="1234"/>
      <c r="I192" s="1234"/>
      <c r="J192" s="1234"/>
      <c r="K192" s="1234"/>
      <c r="L192" s="1234"/>
      <c r="M192" s="1234"/>
      <c r="N192" s="1234"/>
      <c r="O192" s="1234"/>
      <c r="P192" s="1234"/>
      <c r="Q192" s="1234"/>
      <c r="R192" s="1234"/>
      <c r="S192" s="1234"/>
      <c r="T192" s="1234"/>
      <c r="U192" s="1234"/>
      <c r="V192" s="1234"/>
      <c r="W192" s="1234"/>
      <c r="X192" s="1234"/>
      <c r="Y192" s="1234"/>
      <c r="Z192" s="1234"/>
      <c r="AA192" s="1234"/>
      <c r="AB192" s="1234"/>
      <c r="AC192" s="1234"/>
      <c r="AD192" s="1234"/>
      <c r="AE192" s="1234"/>
      <c r="AF192" s="1234"/>
      <c r="AG192" s="1234"/>
      <c r="AH192" s="1234"/>
      <c r="AI192" s="1234"/>
      <c r="AJ192" s="1234"/>
      <c r="AK192" s="1234"/>
      <c r="AL192" s="1234"/>
      <c r="AM192" s="1234"/>
      <c r="AN192" s="1234"/>
      <c r="AO192" s="1234"/>
      <c r="AP192" s="1234"/>
      <c r="AQ192" s="1234"/>
      <c r="AR192" s="1234"/>
      <c r="AS192" s="1234"/>
      <c r="AT192" s="1234"/>
      <c r="AU192" s="1234"/>
      <c r="AV192" s="1234"/>
      <c r="AW192" s="1234"/>
      <c r="AX192" s="1234"/>
      <c r="AY192" s="1235"/>
      <c r="AZ192" s="1236"/>
      <c r="BA192" s="1237"/>
      <c r="BB192" s="1237"/>
      <c r="BC192" s="1237"/>
      <c r="BD192" s="1237"/>
      <c r="BE192" s="1237"/>
      <c r="BF192" s="1297"/>
      <c r="BG192" s="1297"/>
      <c r="BH192" s="1297"/>
      <c r="BI192" s="1297"/>
      <c r="BJ192" s="1297"/>
      <c r="BK192" s="1297"/>
      <c r="BL192" s="1297"/>
      <c r="BM192" s="1297"/>
      <c r="BN192" s="1297"/>
      <c r="BO192" s="1297"/>
      <c r="BP192" s="1297"/>
      <c r="BQ192" s="1298"/>
      <c r="BR192" s="1236"/>
      <c r="BS192" s="1237"/>
      <c r="BT192" s="1237"/>
      <c r="BU192" s="1237"/>
      <c r="BV192" s="1237"/>
      <c r="BW192" s="1237"/>
      <c r="BX192" s="1297"/>
      <c r="BY192" s="1297"/>
      <c r="BZ192" s="1297"/>
      <c r="CA192" s="1297"/>
      <c r="CB192" s="1297"/>
      <c r="CC192" s="1297"/>
      <c r="CD192" s="1297"/>
      <c r="CE192" s="1297"/>
      <c r="CF192" s="1297"/>
      <c r="CG192" s="1297"/>
      <c r="CH192" s="1297"/>
      <c r="CI192" s="1298"/>
      <c r="CJ192" s="1214" t="s">
        <v>199</v>
      </c>
      <c r="CK192" s="1215"/>
      <c r="CL192" s="1215"/>
      <c r="CM192" s="1215"/>
      <c r="CN192" s="1215"/>
      <c r="CO192" s="1215"/>
      <c r="CP192" s="1232" t="s">
        <v>809</v>
      </c>
      <c r="CQ192" s="1232"/>
      <c r="CR192" s="1232"/>
      <c r="CS192" s="1232"/>
      <c r="CT192" s="1232"/>
      <c r="CU192" s="1232"/>
      <c r="CV192" s="1232"/>
      <c r="CW192" s="1232"/>
      <c r="CX192" s="1232"/>
      <c r="CY192" s="1232"/>
      <c r="CZ192" s="1232"/>
      <c r="DA192" s="1232"/>
      <c r="DB192" s="1232"/>
      <c r="DC192" s="1232"/>
      <c r="DD192" s="1232"/>
      <c r="DE192" s="133"/>
      <c r="DF192" s="23"/>
      <c r="DG192" s="23"/>
      <c r="DH192" s="23"/>
      <c r="DI192" s="23"/>
      <c r="DJ192" s="23"/>
      <c r="DK192" s="23"/>
    </row>
    <row r="193" spans="1:115" ht="3.95" customHeight="1" x14ac:dyDescent="0.2">
      <c r="A193" s="23"/>
      <c r="B193" s="132"/>
      <c r="C193" s="1281" t="s">
        <v>789</v>
      </c>
      <c r="D193" s="1186"/>
      <c r="E193" s="1186"/>
      <c r="F193" s="1186"/>
      <c r="G193" s="1187"/>
      <c r="H193" s="1194" t="s">
        <v>856</v>
      </c>
      <c r="I193" s="1195"/>
      <c r="J193" s="1195"/>
      <c r="K193" s="1195"/>
      <c r="L193" s="1195"/>
      <c r="M193" s="1195"/>
      <c r="N193" s="1195"/>
      <c r="O193" s="1195"/>
      <c r="P193" s="1195"/>
      <c r="Q193" s="1195"/>
      <c r="R193" s="1195"/>
      <c r="S193" s="1195"/>
      <c r="T193" s="1195"/>
      <c r="U193" s="1195"/>
      <c r="V193" s="1195"/>
      <c r="W193" s="1195"/>
      <c r="X193" s="1195"/>
      <c r="Y193" s="1195"/>
      <c r="Z193" s="1195"/>
      <c r="AA193" s="1195"/>
      <c r="AB193" s="1195"/>
      <c r="AC193" s="1195"/>
      <c r="AD193" s="1195"/>
      <c r="AE193" s="1195"/>
      <c r="AF193" s="1195"/>
      <c r="AG193" s="1195"/>
      <c r="AH193" s="1195"/>
      <c r="AI193" s="1195"/>
      <c r="AJ193" s="1195"/>
      <c r="AK193" s="1195"/>
      <c r="AL193" s="1195"/>
      <c r="AM193" s="1195"/>
      <c r="AN193" s="1195"/>
      <c r="AO193" s="1195"/>
      <c r="AP193" s="1195"/>
      <c r="AQ193" s="1195"/>
      <c r="AR193" s="1195"/>
      <c r="AS193" s="1195"/>
      <c r="AT193" s="1195"/>
      <c r="AU193" s="1195"/>
      <c r="AV193" s="1195"/>
      <c r="AW193" s="1195"/>
      <c r="AX193" s="1195"/>
      <c r="AY193" s="1196"/>
      <c r="AZ193" s="371"/>
      <c r="BA193" s="1203"/>
      <c r="BB193" s="1203"/>
      <c r="BC193" s="1204">
        <f>Data_Income!E1063</f>
        <v>0</v>
      </c>
      <c r="BD193" s="1204"/>
      <c r="BE193" s="1204"/>
      <c r="BF193" s="1204"/>
      <c r="BG193" s="1204"/>
      <c r="BH193" s="1204"/>
      <c r="BI193" s="1204"/>
      <c r="BJ193" s="1204"/>
      <c r="BK193" s="1204"/>
      <c r="BL193" s="1204"/>
      <c r="BM193" s="1204"/>
      <c r="BN193" s="1204"/>
      <c r="BO193" s="1204"/>
      <c r="BP193" s="1204"/>
      <c r="BQ193" s="1205"/>
      <c r="BR193" s="371"/>
      <c r="BS193" s="1203"/>
      <c r="BT193" s="1203"/>
      <c r="BU193" s="1204">
        <f>Data_Income!G1063</f>
        <v>0</v>
      </c>
      <c r="BV193" s="1204"/>
      <c r="BW193" s="1204"/>
      <c r="BX193" s="1204"/>
      <c r="BY193" s="1204"/>
      <c r="BZ193" s="1204"/>
      <c r="CA193" s="1204"/>
      <c r="CB193" s="1204"/>
      <c r="CC193" s="1204"/>
      <c r="CD193" s="1204"/>
      <c r="CE193" s="1204"/>
      <c r="CF193" s="1204"/>
      <c r="CG193" s="1204"/>
      <c r="CH193" s="1204"/>
      <c r="CI193" s="1205"/>
      <c r="CJ193" s="1281">
        <f>Data_Income!H1063</f>
        <v>0</v>
      </c>
      <c r="CK193" s="1186"/>
      <c r="CL193" s="1186"/>
      <c r="CM193" s="1186"/>
      <c r="CN193" s="1186"/>
      <c r="CO193" s="1187"/>
      <c r="CP193" s="1219">
        <f>Data_Income!I1063</f>
        <v>0</v>
      </c>
      <c r="CQ193" s="1220"/>
      <c r="CR193" s="1220"/>
      <c r="CS193" s="1220"/>
      <c r="CT193" s="1220"/>
      <c r="CU193" s="1220"/>
      <c r="CV193" s="1220"/>
      <c r="CW193" s="1220"/>
      <c r="CX193" s="1220"/>
      <c r="CY193" s="1220"/>
      <c r="CZ193" s="1220"/>
      <c r="DA193" s="1220"/>
      <c r="DB193" s="1220"/>
      <c r="DC193" s="1220"/>
      <c r="DD193" s="1221"/>
      <c r="DE193" s="133"/>
      <c r="DF193" s="23"/>
      <c r="DG193" s="23"/>
      <c r="DH193" s="23"/>
      <c r="DI193" s="23"/>
      <c r="DJ193" s="23"/>
      <c r="DK193" s="23"/>
    </row>
    <row r="194" spans="1:115" ht="9.9499999999999993" customHeight="1" x14ac:dyDescent="0.2">
      <c r="A194" s="23"/>
      <c r="B194" s="132"/>
      <c r="C194" s="1188"/>
      <c r="D194" s="1189"/>
      <c r="E194" s="1189"/>
      <c r="F194" s="1189"/>
      <c r="G194" s="1190"/>
      <c r="H194" s="1197"/>
      <c r="I194" s="1198"/>
      <c r="J194" s="1198"/>
      <c r="K194" s="1198"/>
      <c r="L194" s="1198"/>
      <c r="M194" s="1198"/>
      <c r="N194" s="1198"/>
      <c r="O194" s="1198"/>
      <c r="P194" s="1198"/>
      <c r="Q194" s="1198"/>
      <c r="R194" s="1198"/>
      <c r="S194" s="1198"/>
      <c r="T194" s="1198"/>
      <c r="U194" s="1198"/>
      <c r="V194" s="1198"/>
      <c r="W194" s="1198"/>
      <c r="X194" s="1198"/>
      <c r="Y194" s="1198"/>
      <c r="Z194" s="1198"/>
      <c r="AA194" s="1198"/>
      <c r="AB194" s="1198"/>
      <c r="AC194" s="1198"/>
      <c r="AD194" s="1198"/>
      <c r="AE194" s="1198"/>
      <c r="AF194" s="1198"/>
      <c r="AG194" s="1198"/>
      <c r="AH194" s="1198"/>
      <c r="AI194" s="1198"/>
      <c r="AJ194" s="1198"/>
      <c r="AK194" s="1198"/>
      <c r="AL194" s="1198"/>
      <c r="AM194" s="1198"/>
      <c r="AN194" s="1198"/>
      <c r="AO194" s="1198"/>
      <c r="AP194" s="1198"/>
      <c r="AQ194" s="1198"/>
      <c r="AR194" s="1198"/>
      <c r="AS194" s="1198"/>
      <c r="AT194" s="1198"/>
      <c r="AU194" s="1198"/>
      <c r="AV194" s="1198"/>
      <c r="AW194" s="1198"/>
      <c r="AX194" s="1198"/>
      <c r="AY194" s="1199"/>
      <c r="AZ194" s="368"/>
      <c r="BA194" s="840"/>
      <c r="BB194" s="840"/>
      <c r="BC194" s="1206"/>
      <c r="BD194" s="1206"/>
      <c r="BE194" s="1206"/>
      <c r="BF194" s="1206"/>
      <c r="BG194" s="1206"/>
      <c r="BH194" s="1206"/>
      <c r="BI194" s="1206"/>
      <c r="BJ194" s="1206"/>
      <c r="BK194" s="1206"/>
      <c r="BL194" s="1206"/>
      <c r="BM194" s="1206"/>
      <c r="BN194" s="1206"/>
      <c r="BO194" s="1206"/>
      <c r="BP194" s="1206"/>
      <c r="BQ194" s="1207"/>
      <c r="BR194" s="368"/>
      <c r="BS194" s="840"/>
      <c r="BT194" s="840"/>
      <c r="BU194" s="1206"/>
      <c r="BV194" s="1206"/>
      <c r="BW194" s="1206"/>
      <c r="BX194" s="1206"/>
      <c r="BY194" s="1206"/>
      <c r="BZ194" s="1206"/>
      <c r="CA194" s="1206"/>
      <c r="CB194" s="1206"/>
      <c r="CC194" s="1206"/>
      <c r="CD194" s="1206"/>
      <c r="CE194" s="1206"/>
      <c r="CF194" s="1206"/>
      <c r="CG194" s="1206"/>
      <c r="CH194" s="1206"/>
      <c r="CI194" s="1207"/>
      <c r="CJ194" s="1188"/>
      <c r="CK194" s="1189"/>
      <c r="CL194" s="1189"/>
      <c r="CM194" s="1189"/>
      <c r="CN194" s="1189"/>
      <c r="CO194" s="1190"/>
      <c r="CP194" s="1222"/>
      <c r="CQ194" s="1223"/>
      <c r="CR194" s="1223"/>
      <c r="CS194" s="1223"/>
      <c r="CT194" s="1223"/>
      <c r="CU194" s="1223"/>
      <c r="CV194" s="1223"/>
      <c r="CW194" s="1223"/>
      <c r="CX194" s="1223"/>
      <c r="CY194" s="1223"/>
      <c r="CZ194" s="1223"/>
      <c r="DA194" s="1223"/>
      <c r="DB194" s="1223"/>
      <c r="DC194" s="1223"/>
      <c r="DD194" s="1224"/>
      <c r="DE194" s="133"/>
      <c r="DF194" s="23"/>
      <c r="DG194" s="23"/>
      <c r="DH194" s="23"/>
      <c r="DI194" s="23"/>
      <c r="DJ194" s="23"/>
      <c r="DK194" s="23"/>
    </row>
    <row r="195" spans="1:115" ht="3.95" customHeight="1" x14ac:dyDescent="0.2">
      <c r="A195" s="23"/>
      <c r="B195" s="132"/>
      <c r="C195" s="1191"/>
      <c r="D195" s="1192"/>
      <c r="E195" s="1192"/>
      <c r="F195" s="1192"/>
      <c r="G195" s="1193"/>
      <c r="H195" s="1200"/>
      <c r="I195" s="1201"/>
      <c r="J195" s="1201"/>
      <c r="K195" s="1201"/>
      <c r="L195" s="1201"/>
      <c r="M195" s="1201"/>
      <c r="N195" s="1201"/>
      <c r="O195" s="1201"/>
      <c r="P195" s="1201"/>
      <c r="Q195" s="1201"/>
      <c r="R195" s="1201"/>
      <c r="S195" s="1201"/>
      <c r="T195" s="1201"/>
      <c r="U195" s="1201"/>
      <c r="V195" s="1201"/>
      <c r="W195" s="1201"/>
      <c r="X195" s="1201"/>
      <c r="Y195" s="1201"/>
      <c r="Z195" s="1201"/>
      <c r="AA195" s="1201"/>
      <c r="AB195" s="1201"/>
      <c r="AC195" s="1201"/>
      <c r="AD195" s="1201"/>
      <c r="AE195" s="1201"/>
      <c r="AF195" s="1201"/>
      <c r="AG195" s="1201"/>
      <c r="AH195" s="1201"/>
      <c r="AI195" s="1201"/>
      <c r="AJ195" s="1201"/>
      <c r="AK195" s="1201"/>
      <c r="AL195" s="1201"/>
      <c r="AM195" s="1201"/>
      <c r="AN195" s="1201"/>
      <c r="AO195" s="1201"/>
      <c r="AP195" s="1201"/>
      <c r="AQ195" s="1201"/>
      <c r="AR195" s="1201"/>
      <c r="AS195" s="1201"/>
      <c r="AT195" s="1201"/>
      <c r="AU195" s="1201"/>
      <c r="AV195" s="1201"/>
      <c r="AW195" s="1201"/>
      <c r="AX195" s="1201"/>
      <c r="AY195" s="1202"/>
      <c r="AZ195" s="369"/>
      <c r="BA195" s="1180"/>
      <c r="BB195" s="1180"/>
      <c r="BC195" s="1208"/>
      <c r="BD195" s="1208"/>
      <c r="BE195" s="1208"/>
      <c r="BF195" s="1208"/>
      <c r="BG195" s="1208"/>
      <c r="BH195" s="1208"/>
      <c r="BI195" s="1208"/>
      <c r="BJ195" s="1208"/>
      <c r="BK195" s="1208"/>
      <c r="BL195" s="1208"/>
      <c r="BM195" s="1208"/>
      <c r="BN195" s="1208"/>
      <c r="BO195" s="1208"/>
      <c r="BP195" s="1208"/>
      <c r="BQ195" s="1209"/>
      <c r="BR195" s="369"/>
      <c r="BS195" s="1180"/>
      <c r="BT195" s="1180"/>
      <c r="BU195" s="1208"/>
      <c r="BV195" s="1208"/>
      <c r="BW195" s="1208"/>
      <c r="BX195" s="1208"/>
      <c r="BY195" s="1208"/>
      <c r="BZ195" s="1208"/>
      <c r="CA195" s="1208"/>
      <c r="CB195" s="1208"/>
      <c r="CC195" s="1208"/>
      <c r="CD195" s="1208"/>
      <c r="CE195" s="1208"/>
      <c r="CF195" s="1208"/>
      <c r="CG195" s="1208"/>
      <c r="CH195" s="1208"/>
      <c r="CI195" s="1209"/>
      <c r="CJ195" s="1191"/>
      <c r="CK195" s="1192"/>
      <c r="CL195" s="1192"/>
      <c r="CM195" s="1192"/>
      <c r="CN195" s="1192"/>
      <c r="CO195" s="1193"/>
      <c r="CP195" s="1225"/>
      <c r="CQ195" s="1226"/>
      <c r="CR195" s="1226"/>
      <c r="CS195" s="1226"/>
      <c r="CT195" s="1226"/>
      <c r="CU195" s="1226"/>
      <c r="CV195" s="1226"/>
      <c r="CW195" s="1226"/>
      <c r="CX195" s="1226"/>
      <c r="CY195" s="1226"/>
      <c r="CZ195" s="1226"/>
      <c r="DA195" s="1226"/>
      <c r="DB195" s="1226"/>
      <c r="DC195" s="1226"/>
      <c r="DD195" s="1227"/>
      <c r="DE195" s="133"/>
      <c r="DF195" s="23"/>
      <c r="DG195" s="23"/>
      <c r="DH195" s="23"/>
      <c r="DI195" s="23"/>
      <c r="DJ195" s="23"/>
      <c r="DK195" s="23"/>
    </row>
    <row r="196" spans="1:115" ht="15.95" customHeight="1" x14ac:dyDescent="0.25">
      <c r="A196" s="23"/>
      <c r="B196" s="132"/>
      <c r="C196" s="660"/>
      <c r="D196" s="660"/>
      <c r="E196" s="660"/>
      <c r="F196" s="660"/>
      <c r="G196" s="661"/>
      <c r="H196" s="931" t="s">
        <v>830</v>
      </c>
      <c r="I196" s="1181"/>
      <c r="J196" s="1181"/>
      <c r="K196" s="1181"/>
      <c r="L196" s="1181"/>
      <c r="M196" s="1181"/>
      <c r="N196" s="1181"/>
      <c r="O196" s="1181"/>
      <c r="P196" s="1181"/>
      <c r="Q196" s="1181"/>
      <c r="R196" s="1181"/>
      <c r="S196" s="1181"/>
      <c r="T196" s="1181"/>
      <c r="U196" s="1181"/>
      <c r="V196" s="1181"/>
      <c r="W196" s="1181"/>
      <c r="X196" s="1181"/>
      <c r="Y196" s="1181"/>
      <c r="Z196" s="1181"/>
      <c r="AA196" s="1181"/>
      <c r="AB196" s="1181"/>
      <c r="AC196" s="1181"/>
      <c r="AD196" s="1181"/>
      <c r="AE196" s="1181"/>
      <c r="AF196" s="1181"/>
      <c r="AG196" s="1181"/>
      <c r="AH196" s="1181"/>
      <c r="AI196" s="1181"/>
      <c r="AJ196" s="1181"/>
      <c r="AK196" s="1181"/>
      <c r="AL196" s="1181"/>
      <c r="AM196" s="1181"/>
      <c r="AN196" s="1181"/>
      <c r="AO196" s="1181"/>
      <c r="AP196" s="1181"/>
      <c r="AQ196" s="1181"/>
      <c r="AR196" s="1181"/>
      <c r="AS196" s="1181"/>
      <c r="AT196" s="1181"/>
      <c r="AU196" s="1181"/>
      <c r="AV196" s="1181"/>
      <c r="AW196" s="1181"/>
      <c r="AX196" s="1181"/>
      <c r="AY196" s="1181"/>
      <c r="AZ196" s="1182"/>
      <c r="BA196" s="1182"/>
      <c r="BB196" s="1182"/>
      <c r="BC196" s="1182"/>
      <c r="BD196" s="1182"/>
      <c r="BE196" s="1182"/>
      <c r="BF196" s="1182"/>
      <c r="BG196" s="1182"/>
      <c r="BH196" s="1182"/>
      <c r="BI196" s="1182"/>
      <c r="BJ196" s="1182"/>
      <c r="BK196" s="1182"/>
      <c r="BL196" s="1182"/>
      <c r="BM196" s="1182"/>
      <c r="BN196" s="1182"/>
      <c r="BO196" s="1182"/>
      <c r="BP196" s="1182"/>
      <c r="BQ196" s="1182"/>
      <c r="BR196" s="1182"/>
      <c r="BS196" s="1182"/>
      <c r="BT196" s="1182"/>
      <c r="BU196" s="1182"/>
      <c r="BV196" s="1182"/>
      <c r="BW196" s="1182"/>
      <c r="BX196" s="1182"/>
      <c r="BY196" s="1182"/>
      <c r="BZ196" s="1182"/>
      <c r="CA196" s="1182"/>
      <c r="CB196" s="1182"/>
      <c r="CC196" s="1182"/>
      <c r="CD196" s="1182"/>
      <c r="CE196" s="1182"/>
      <c r="CF196" s="1182"/>
      <c r="CG196" s="1182"/>
      <c r="CH196" s="1182"/>
      <c r="CI196" s="1182"/>
      <c r="CJ196" s="1217"/>
      <c r="CK196" s="1217"/>
      <c r="CL196" s="1217"/>
      <c r="CM196" s="1217"/>
      <c r="CN196" s="1217"/>
      <c r="CO196" s="1217"/>
      <c r="CP196" s="1218">
        <f>Data_Income!I1064</f>
        <v>0</v>
      </c>
      <c r="CQ196" s="1218"/>
      <c r="CR196" s="1218"/>
      <c r="CS196" s="1218"/>
      <c r="CT196" s="1218"/>
      <c r="CU196" s="1218"/>
      <c r="CV196" s="1218"/>
      <c r="CW196" s="1218"/>
      <c r="CX196" s="1218"/>
      <c r="CY196" s="1218"/>
      <c r="CZ196" s="1218"/>
      <c r="DA196" s="1218"/>
      <c r="DB196" s="1218"/>
      <c r="DC196" s="1218"/>
      <c r="DD196" s="1218"/>
      <c r="DE196" s="133"/>
      <c r="DF196" s="23"/>
      <c r="DG196" s="23"/>
      <c r="DH196" s="23"/>
      <c r="DI196" s="23"/>
      <c r="DJ196" s="23"/>
      <c r="DK196" s="23"/>
    </row>
    <row r="197" spans="1:115" ht="14.1" customHeight="1" thickBot="1" x14ac:dyDescent="0.25">
      <c r="A197" s="23"/>
      <c r="B197" s="132"/>
      <c r="C197" s="1176"/>
      <c r="D197" s="1176"/>
      <c r="E197" s="1176"/>
      <c r="F197" s="1176"/>
      <c r="G197" s="1176"/>
      <c r="H197" s="1176"/>
      <c r="I197" s="1176"/>
      <c r="J197" s="1176"/>
      <c r="K197" s="1176"/>
      <c r="L197" s="1176"/>
      <c r="M197" s="1176"/>
      <c r="N197" s="1176"/>
      <c r="O197" s="1176"/>
      <c r="P197" s="1176"/>
      <c r="Q197" s="1176"/>
      <c r="R197" s="1176"/>
      <c r="S197" s="1176"/>
      <c r="T197" s="1176"/>
      <c r="U197" s="1176"/>
      <c r="V197" s="1176"/>
      <c r="W197" s="1176"/>
      <c r="X197" s="1176"/>
      <c r="Y197" s="1176"/>
      <c r="Z197" s="1176"/>
      <c r="AA197" s="1176"/>
      <c r="AB197" s="1176"/>
      <c r="AC197" s="1176"/>
      <c r="AD197" s="1176"/>
      <c r="AE197" s="1176"/>
      <c r="AF197" s="1176"/>
      <c r="AG197" s="1176"/>
      <c r="AH197" s="1176"/>
      <c r="AI197" s="1176"/>
      <c r="AJ197" s="1176"/>
      <c r="AK197" s="1176"/>
      <c r="AL197" s="1176"/>
      <c r="AM197" s="1176"/>
      <c r="AN197" s="1176"/>
      <c r="AO197" s="1176"/>
      <c r="AP197" s="1176"/>
      <c r="AQ197" s="1176"/>
      <c r="AR197" s="1176"/>
      <c r="AS197" s="1176"/>
      <c r="AT197" s="1176"/>
      <c r="AU197" s="1176"/>
      <c r="AV197" s="1176"/>
      <c r="AW197" s="1176"/>
      <c r="AX197" s="1176"/>
      <c r="AY197" s="1176"/>
      <c r="AZ197" s="1176"/>
      <c r="BA197" s="1176"/>
      <c r="BB197" s="1176"/>
      <c r="BC197" s="1176"/>
      <c r="BD197" s="1176"/>
      <c r="BE197" s="1176"/>
      <c r="BF197" s="1176"/>
      <c r="BG197" s="1176"/>
      <c r="BH197" s="1176"/>
      <c r="BI197" s="1176"/>
      <c r="BJ197" s="1176"/>
      <c r="BK197" s="1176"/>
      <c r="BL197" s="1176"/>
      <c r="BM197" s="1176"/>
      <c r="BN197" s="1176"/>
      <c r="BO197" s="1176"/>
      <c r="BP197" s="1176"/>
      <c r="BQ197" s="1176"/>
      <c r="BR197" s="1176"/>
      <c r="BS197" s="1176"/>
      <c r="BT197" s="1176"/>
      <c r="BU197" s="1176"/>
      <c r="BV197" s="1176"/>
      <c r="BW197" s="1176"/>
      <c r="BX197" s="1176"/>
      <c r="BY197" s="1176"/>
      <c r="BZ197" s="1176"/>
      <c r="CA197" s="1176"/>
      <c r="CB197" s="1176"/>
      <c r="CC197" s="1176"/>
      <c r="CD197" s="1176"/>
      <c r="CE197" s="1176"/>
      <c r="CF197" s="1176"/>
      <c r="CG197" s="1176"/>
      <c r="CH197" s="1176"/>
      <c r="CI197" s="1176"/>
      <c r="CJ197" s="1176"/>
      <c r="CK197" s="1176"/>
      <c r="CL197" s="1176"/>
      <c r="CM197" s="1176"/>
      <c r="CN197" s="1176"/>
      <c r="CO197" s="1176"/>
      <c r="CP197" s="1176"/>
      <c r="CQ197" s="1176"/>
      <c r="CR197" s="1176"/>
      <c r="CS197" s="1176"/>
      <c r="CT197" s="1176"/>
      <c r="CU197" s="1176"/>
      <c r="CV197" s="1176"/>
      <c r="CW197" s="1176"/>
      <c r="CX197" s="1176"/>
      <c r="CY197" s="1176"/>
      <c r="CZ197" s="1176"/>
      <c r="DA197" s="1176"/>
      <c r="DB197" s="1176"/>
      <c r="DC197" s="1176"/>
      <c r="DD197" s="1176"/>
      <c r="DE197" s="133"/>
      <c r="DF197" s="23"/>
      <c r="DG197" s="23"/>
      <c r="DH197" s="23"/>
      <c r="DI197" s="23"/>
      <c r="DJ197" s="23"/>
      <c r="DK197" s="23"/>
    </row>
    <row r="198" spans="1:115" ht="9.9499999999999993" customHeight="1" x14ac:dyDescent="0.2">
      <c r="A198" s="23"/>
      <c r="B198" s="387"/>
      <c r="C198" s="1145"/>
      <c r="D198" s="1145"/>
      <c r="E198" s="1145"/>
      <c r="F198" s="1145"/>
      <c r="G198" s="1145"/>
      <c r="H198" s="1145"/>
      <c r="I198" s="1145"/>
      <c r="J198" s="1145"/>
      <c r="K198" s="1145"/>
      <c r="L198" s="1145"/>
      <c r="M198" s="1145"/>
      <c r="N198" s="1145"/>
      <c r="O198" s="1145"/>
      <c r="P198" s="1145"/>
      <c r="Q198" s="1145"/>
      <c r="R198" s="1145"/>
      <c r="S198" s="1145"/>
      <c r="T198" s="1145"/>
      <c r="U198" s="1145"/>
      <c r="V198" s="1145"/>
      <c r="W198" s="1145"/>
      <c r="X198" s="1145"/>
      <c r="Y198" s="1145"/>
      <c r="Z198" s="1145"/>
      <c r="AA198" s="1145"/>
      <c r="AB198" s="1145"/>
      <c r="AC198" s="1145"/>
      <c r="AD198" s="1145"/>
      <c r="AE198" s="1145"/>
      <c r="AF198" s="1145"/>
      <c r="AG198" s="1145"/>
      <c r="AH198" s="1145"/>
      <c r="AI198" s="1145"/>
      <c r="AJ198" s="1145"/>
      <c r="AK198" s="1145"/>
      <c r="AL198" s="1145"/>
      <c r="AM198" s="1145"/>
      <c r="AN198" s="1145"/>
      <c r="AO198" s="1145"/>
      <c r="AP198" s="1145"/>
      <c r="AQ198" s="1145"/>
      <c r="AR198" s="1145"/>
      <c r="AS198" s="1145"/>
      <c r="AT198" s="1145"/>
      <c r="AU198" s="1145"/>
      <c r="AV198" s="1145"/>
      <c r="AW198" s="1145"/>
      <c r="AX198" s="1145"/>
      <c r="AY198" s="1145"/>
      <c r="AZ198" s="1145"/>
      <c r="BA198" s="1145"/>
      <c r="BB198" s="1145"/>
      <c r="BC198" s="1145"/>
      <c r="BD198" s="1145"/>
      <c r="BE198" s="1145"/>
      <c r="BF198" s="1145"/>
      <c r="BG198" s="1145"/>
      <c r="BH198" s="1145"/>
      <c r="BI198" s="1145"/>
      <c r="BJ198" s="1145"/>
      <c r="BK198" s="1145"/>
      <c r="BL198" s="1145"/>
      <c r="BM198" s="1145"/>
      <c r="BN198" s="1145"/>
      <c r="BO198" s="1145"/>
      <c r="BP198" s="1145"/>
      <c r="BQ198" s="1145"/>
      <c r="BR198" s="1145"/>
      <c r="BS198" s="1145"/>
      <c r="BT198" s="1145"/>
      <c r="BU198" s="1145"/>
      <c r="BV198" s="1145"/>
      <c r="BW198" s="1145"/>
      <c r="BX198" s="1145"/>
      <c r="BY198" s="1145"/>
      <c r="BZ198" s="1145"/>
      <c r="CA198" s="1145"/>
      <c r="CB198" s="1145"/>
      <c r="CC198" s="1145"/>
      <c r="CD198" s="1145"/>
      <c r="CE198" s="1145"/>
      <c r="CF198" s="1145"/>
      <c r="CG198" s="1145"/>
      <c r="CH198" s="1145"/>
      <c r="CI198" s="1145"/>
      <c r="CJ198" s="1145"/>
      <c r="CK198" s="1145"/>
      <c r="CL198" s="1145"/>
      <c r="CM198" s="1145"/>
      <c r="CN198" s="1145"/>
      <c r="CO198" s="1145"/>
      <c r="CP198" s="1145"/>
      <c r="CQ198" s="1145"/>
      <c r="CR198" s="1145"/>
      <c r="CS198" s="1145"/>
      <c r="CT198" s="1145"/>
      <c r="CU198" s="1145"/>
      <c r="CV198" s="1145"/>
      <c r="CW198" s="1145"/>
      <c r="CX198" s="1145"/>
      <c r="CY198" s="1145"/>
      <c r="CZ198" s="1145"/>
      <c r="DA198" s="1145"/>
      <c r="DB198" s="1145"/>
      <c r="DC198" s="1145"/>
      <c r="DD198" s="1145"/>
      <c r="DE198" s="388"/>
      <c r="DF198" s="23"/>
      <c r="DG198" s="23"/>
      <c r="DH198" s="23"/>
      <c r="DI198" s="23"/>
      <c r="DJ198" s="23"/>
      <c r="DK198" s="23"/>
    </row>
    <row r="199" spans="1:115" ht="15.95" customHeight="1" x14ac:dyDescent="0.2">
      <c r="A199" s="23"/>
      <c r="B199" s="132"/>
      <c r="C199" s="1177" t="s">
        <v>882</v>
      </c>
      <c r="D199" s="1177"/>
      <c r="E199" s="1177"/>
      <c r="F199" s="1177"/>
      <c r="G199" s="1177"/>
      <c r="H199" s="1177"/>
      <c r="I199" s="1177"/>
      <c r="J199" s="1177"/>
      <c r="K199" s="1177"/>
      <c r="L199" s="1177"/>
      <c r="M199" s="1177"/>
      <c r="N199" s="1177"/>
      <c r="O199" s="1177"/>
      <c r="P199" s="1177"/>
      <c r="Q199" s="1177"/>
      <c r="R199" s="1177"/>
      <c r="S199" s="1177"/>
      <c r="T199" s="1177"/>
      <c r="U199" s="1177"/>
      <c r="V199" s="1177"/>
      <c r="W199" s="1177"/>
      <c r="X199" s="1177"/>
      <c r="Y199" s="1177"/>
      <c r="Z199" s="1177"/>
      <c r="AA199" s="1177"/>
      <c r="AB199" s="1177"/>
      <c r="AC199" s="1177"/>
      <c r="AD199" s="1177"/>
      <c r="AE199" s="1177"/>
      <c r="AF199" s="1177"/>
      <c r="AG199" s="1177"/>
      <c r="AH199" s="1177"/>
      <c r="AI199" s="1177"/>
      <c r="AJ199" s="1177"/>
      <c r="AK199" s="1177"/>
      <c r="AL199" s="1177"/>
      <c r="AM199" s="1177"/>
      <c r="AN199" s="1177"/>
      <c r="AO199" s="1177"/>
      <c r="AP199" s="1177"/>
      <c r="AQ199" s="1177"/>
      <c r="AR199" s="1177"/>
      <c r="AS199" s="1177"/>
      <c r="AT199" s="1177"/>
      <c r="AU199" s="1177"/>
      <c r="AV199" s="1177"/>
      <c r="AW199" s="1177"/>
      <c r="AX199" s="1177"/>
      <c r="AY199" s="1177"/>
      <c r="AZ199" s="1177"/>
      <c r="BA199" s="1177"/>
      <c r="BB199" s="1177"/>
      <c r="BC199" s="1177"/>
      <c r="BD199" s="1177"/>
      <c r="BE199" s="1177"/>
      <c r="BF199" s="1177"/>
      <c r="BG199" s="1177"/>
      <c r="BH199" s="1177"/>
      <c r="BI199" s="1177"/>
      <c r="BJ199" s="1177"/>
      <c r="BK199" s="1177"/>
      <c r="BL199" s="1177"/>
      <c r="BM199" s="1177"/>
      <c r="BN199" s="1177"/>
      <c r="BO199" s="1177"/>
      <c r="BP199" s="1177"/>
      <c r="BQ199" s="1178" t="s">
        <v>655</v>
      </c>
      <c r="BR199" s="1178"/>
      <c r="BS199" s="1178"/>
      <c r="BT199" s="1178"/>
      <c r="BU199" s="1178"/>
      <c r="BV199" s="1178"/>
      <c r="BW199" s="1178"/>
      <c r="BX199" s="1178"/>
      <c r="BY199" s="1178"/>
      <c r="BZ199" s="1178"/>
      <c r="CA199" s="1178"/>
      <c r="CB199" s="1178"/>
      <c r="CC199" s="1178"/>
      <c r="CD199" s="1178"/>
      <c r="CE199" s="1178"/>
      <c r="CF199" s="1178"/>
      <c r="CG199" s="1178"/>
      <c r="CH199" s="1178"/>
      <c r="CI199" s="1178"/>
      <c r="CJ199" s="1178"/>
      <c r="CK199" s="1178"/>
      <c r="CL199" s="1178"/>
      <c r="CM199" s="1178"/>
      <c r="CN199" s="1178"/>
      <c r="CO199" s="1178"/>
      <c r="CP199" s="1178"/>
      <c r="CQ199" s="1178"/>
      <c r="CR199" s="1179">
        <f ca="1">TODAY()</f>
        <v>43447</v>
      </c>
      <c r="CS199" s="1179"/>
      <c r="CT199" s="1179"/>
      <c r="CU199" s="1179"/>
      <c r="CV199" s="1179"/>
      <c r="CW199" s="1179"/>
      <c r="CX199" s="1179"/>
      <c r="CY199" s="1179"/>
      <c r="CZ199" s="1179"/>
      <c r="DA199" s="1179"/>
      <c r="DB199" s="1179"/>
      <c r="DC199" s="1179"/>
      <c r="DD199" s="1179"/>
      <c r="DE199" s="133"/>
      <c r="DF199" s="23"/>
      <c r="DG199" s="23"/>
      <c r="DH199" s="23"/>
      <c r="DI199" s="23"/>
      <c r="DJ199" s="23"/>
      <c r="DK199" s="23"/>
    </row>
    <row r="200" spans="1:115" ht="14.1" customHeight="1" x14ac:dyDescent="0.2">
      <c r="A200" s="23"/>
      <c r="B200" s="132"/>
      <c r="C200" s="1277" t="s">
        <v>650</v>
      </c>
      <c r="D200" s="1277"/>
      <c r="E200" s="1277"/>
      <c r="F200" s="1277"/>
      <c r="G200" s="1277"/>
      <c r="H200" s="1277"/>
      <c r="I200" s="1277"/>
      <c r="J200" s="1277"/>
      <c r="K200" s="1277"/>
      <c r="L200" s="1277"/>
      <c r="M200" s="1277"/>
      <c r="N200" s="1277"/>
      <c r="O200" s="1277"/>
      <c r="P200" s="1277"/>
      <c r="Q200" s="1277"/>
      <c r="R200" s="1277"/>
      <c r="S200" s="1277"/>
      <c r="T200" s="1277"/>
      <c r="U200" s="1277"/>
      <c r="V200" s="1277"/>
      <c r="W200" s="1277"/>
      <c r="X200" s="1277"/>
      <c r="Y200" s="1277"/>
      <c r="Z200" s="1277"/>
      <c r="AA200" s="1277"/>
      <c r="AB200" s="1277"/>
      <c r="AC200" s="1277"/>
      <c r="AD200" s="1277"/>
      <c r="AE200" s="1277"/>
      <c r="AF200" s="1277"/>
      <c r="AG200" s="1277"/>
      <c r="AH200" s="1277"/>
      <c r="AI200" s="1277"/>
      <c r="AJ200" s="1277"/>
      <c r="AK200" s="1277"/>
      <c r="AL200" s="1277"/>
      <c r="AM200" s="1277"/>
      <c r="AN200" s="1277"/>
      <c r="AO200" s="1277"/>
      <c r="AP200" s="1277"/>
      <c r="AQ200" s="1277"/>
      <c r="AR200" s="1277"/>
      <c r="AS200" s="1277"/>
      <c r="AT200" s="1277"/>
      <c r="AU200" s="1277"/>
      <c r="AV200" s="1277"/>
      <c r="AW200" s="1277"/>
      <c r="AX200" s="1277"/>
      <c r="AY200" s="1277"/>
      <c r="AZ200" s="1277"/>
      <c r="BA200" s="1277"/>
      <c r="BB200" s="1277"/>
      <c r="BC200" s="1277"/>
      <c r="BD200" s="1277"/>
      <c r="BE200" s="1277"/>
      <c r="BF200" s="1277"/>
      <c r="BG200" s="1277"/>
      <c r="BH200" s="1277"/>
      <c r="BI200" s="1277"/>
      <c r="BJ200" s="1277"/>
      <c r="BK200" s="1277"/>
      <c r="BL200" s="1277"/>
      <c r="BM200" s="1277"/>
      <c r="BN200" s="1277"/>
      <c r="BO200" s="1277"/>
      <c r="BP200" s="1277"/>
      <c r="BQ200" s="1134"/>
      <c r="BR200" s="1134"/>
      <c r="BS200" s="1134"/>
      <c r="BT200" s="1134"/>
      <c r="BU200" s="1134"/>
      <c r="BV200" s="1251"/>
      <c r="BW200" s="1251"/>
      <c r="BX200" s="1251"/>
      <c r="BY200" s="1251"/>
      <c r="BZ200" s="1251"/>
      <c r="CA200" s="1251"/>
      <c r="CB200" s="1251"/>
      <c r="CC200" s="1251"/>
      <c r="CD200" s="1251"/>
      <c r="CE200" s="1251"/>
      <c r="CF200" s="1251"/>
      <c r="CG200" s="1251"/>
      <c r="CH200" s="1251"/>
      <c r="CI200" s="1130"/>
      <c r="CJ200" s="1130"/>
      <c r="CK200" s="1130"/>
      <c r="CL200" s="1130"/>
      <c r="CM200" s="1134"/>
      <c r="CN200" s="1134"/>
      <c r="CO200" s="1134"/>
      <c r="CP200" s="1134"/>
      <c r="CQ200" s="1134"/>
      <c r="CR200" s="1129">
        <v>0</v>
      </c>
      <c r="CS200" s="1129"/>
      <c r="CT200" s="1129"/>
      <c r="CU200" s="1129"/>
      <c r="CV200" s="1129"/>
      <c r="CW200" s="1129"/>
      <c r="CX200" s="1129"/>
      <c r="CY200" s="1129"/>
      <c r="CZ200" s="1129"/>
      <c r="DA200" s="1129"/>
      <c r="DB200" s="1129"/>
      <c r="DC200" s="1129"/>
      <c r="DD200" s="1129"/>
      <c r="DE200" s="133"/>
      <c r="DF200" s="23"/>
      <c r="DG200" s="23"/>
      <c r="DH200" s="23"/>
      <c r="DI200" s="23"/>
      <c r="DJ200" s="23"/>
      <c r="DK200" s="23"/>
    </row>
    <row r="201" spans="1:115" ht="14.1" customHeight="1" x14ac:dyDescent="0.2">
      <c r="A201" s="23"/>
      <c r="B201" s="132"/>
      <c r="C201" s="1277" t="s">
        <v>652</v>
      </c>
      <c r="D201" s="1277"/>
      <c r="E201" s="1277"/>
      <c r="F201" s="1277"/>
      <c r="G201" s="1277"/>
      <c r="H201" s="1277"/>
      <c r="I201" s="1277"/>
      <c r="J201" s="1277"/>
      <c r="K201" s="1277"/>
      <c r="L201" s="1277"/>
      <c r="M201" s="1277"/>
      <c r="N201" s="1277"/>
      <c r="O201" s="1277"/>
      <c r="P201" s="1277"/>
      <c r="Q201" s="1277"/>
      <c r="R201" s="1277"/>
      <c r="S201" s="1277"/>
      <c r="T201" s="1277"/>
      <c r="U201" s="1277"/>
      <c r="V201" s="1277"/>
      <c r="W201" s="1277"/>
      <c r="X201" s="1277"/>
      <c r="Y201" s="1277"/>
      <c r="Z201" s="1277"/>
      <c r="AA201" s="1277"/>
      <c r="AB201" s="1277"/>
      <c r="AC201" s="1277"/>
      <c r="AD201" s="1277"/>
      <c r="AE201" s="1277"/>
      <c r="AF201" s="1277"/>
      <c r="AG201" s="1277"/>
      <c r="AH201" s="1277"/>
      <c r="AI201" s="1277"/>
      <c r="AJ201" s="1277"/>
      <c r="AK201" s="1277"/>
      <c r="AL201" s="1277"/>
      <c r="AM201" s="1277"/>
      <c r="AN201" s="1277"/>
      <c r="AO201" s="1277"/>
      <c r="AP201" s="1277"/>
      <c r="AQ201" s="1277"/>
      <c r="AR201" s="1277"/>
      <c r="AS201" s="1277"/>
      <c r="AT201" s="1277"/>
      <c r="AU201" s="1277"/>
      <c r="AV201" s="1277"/>
      <c r="AW201" s="1277"/>
      <c r="AX201" s="1277"/>
      <c r="AY201" s="1277"/>
      <c r="AZ201" s="1277"/>
      <c r="BA201" s="1277"/>
      <c r="BB201" s="1277"/>
      <c r="BC201" s="1277"/>
      <c r="BD201" s="1277"/>
      <c r="BE201" s="1277"/>
      <c r="BF201" s="1277"/>
      <c r="BG201" s="1277"/>
      <c r="BH201" s="1277"/>
      <c r="BI201" s="1277"/>
      <c r="BJ201" s="1277"/>
      <c r="BK201" s="1277"/>
      <c r="BL201" s="1277"/>
      <c r="BM201" s="1277"/>
      <c r="BN201" s="1277"/>
      <c r="BO201" s="1277"/>
      <c r="BP201" s="1277"/>
      <c r="BQ201" s="1134"/>
      <c r="BR201" s="1134"/>
      <c r="BS201" s="1134"/>
      <c r="BT201" s="1134"/>
      <c r="BU201" s="1134"/>
      <c r="BV201" s="1251"/>
      <c r="BW201" s="1251"/>
      <c r="BX201" s="1251"/>
      <c r="BY201" s="1251"/>
      <c r="BZ201" s="1251"/>
      <c r="CA201" s="1251"/>
      <c r="CB201" s="1251"/>
      <c r="CC201" s="1251"/>
      <c r="CD201" s="1251"/>
      <c r="CE201" s="1251"/>
      <c r="CF201" s="1251"/>
      <c r="CG201" s="1251"/>
      <c r="CH201" s="1251"/>
      <c r="CI201" s="1130"/>
      <c r="CJ201" s="1130"/>
      <c r="CK201" s="1130"/>
      <c r="CL201" s="1130"/>
      <c r="CM201" s="1134"/>
      <c r="CN201" s="1134"/>
      <c r="CO201" s="1134"/>
      <c r="CP201" s="1134"/>
      <c r="CQ201" s="1134"/>
      <c r="CR201" s="1129">
        <v>0</v>
      </c>
      <c r="CS201" s="1129"/>
      <c r="CT201" s="1129"/>
      <c r="CU201" s="1129"/>
      <c r="CV201" s="1129"/>
      <c r="CW201" s="1129"/>
      <c r="CX201" s="1129"/>
      <c r="CY201" s="1129"/>
      <c r="CZ201" s="1129"/>
      <c r="DA201" s="1129"/>
      <c r="DB201" s="1129"/>
      <c r="DC201" s="1129"/>
      <c r="DD201" s="1129"/>
      <c r="DE201" s="133"/>
      <c r="DF201" s="23"/>
      <c r="DG201" s="23"/>
      <c r="DH201" s="23"/>
      <c r="DI201" s="23"/>
      <c r="DJ201" s="23"/>
      <c r="DK201" s="23"/>
    </row>
    <row r="202" spans="1:115" ht="14.1" customHeight="1" x14ac:dyDescent="0.2">
      <c r="A202" s="23"/>
      <c r="B202" s="132"/>
      <c r="C202" s="1277" t="s">
        <v>653</v>
      </c>
      <c r="D202" s="1277"/>
      <c r="E202" s="1277"/>
      <c r="F202" s="1277"/>
      <c r="G202" s="1277"/>
      <c r="H202" s="1277"/>
      <c r="I202" s="1277"/>
      <c r="J202" s="1277"/>
      <c r="K202" s="1277"/>
      <c r="L202" s="1277"/>
      <c r="M202" s="1277"/>
      <c r="N202" s="1277"/>
      <c r="O202" s="1277"/>
      <c r="P202" s="1277"/>
      <c r="Q202" s="1277"/>
      <c r="R202" s="1277"/>
      <c r="S202" s="1277"/>
      <c r="T202" s="1277"/>
      <c r="U202" s="1277"/>
      <c r="V202" s="1277"/>
      <c r="W202" s="1277"/>
      <c r="X202" s="1277"/>
      <c r="Y202" s="1277"/>
      <c r="Z202" s="1277"/>
      <c r="AA202" s="1277"/>
      <c r="AB202" s="1277"/>
      <c r="AC202" s="1277"/>
      <c r="AD202" s="1277"/>
      <c r="AE202" s="1277"/>
      <c r="AF202" s="1277"/>
      <c r="AG202" s="1277"/>
      <c r="AH202" s="1277"/>
      <c r="AI202" s="1277"/>
      <c r="AJ202" s="1277"/>
      <c r="AK202" s="1277"/>
      <c r="AL202" s="1277"/>
      <c r="AM202" s="1277"/>
      <c r="AN202" s="1277"/>
      <c r="AO202" s="1277"/>
      <c r="AP202" s="1277"/>
      <c r="AQ202" s="1277"/>
      <c r="AR202" s="1277"/>
      <c r="AS202" s="1277"/>
      <c r="AT202" s="1277"/>
      <c r="AU202" s="1277"/>
      <c r="AV202" s="1277"/>
      <c r="AW202" s="1277"/>
      <c r="AX202" s="1277"/>
      <c r="AY202" s="1277"/>
      <c r="AZ202" s="1277"/>
      <c r="BA202" s="1277"/>
      <c r="BB202" s="1277"/>
      <c r="BC202" s="1277"/>
      <c r="BD202" s="1277"/>
      <c r="BE202" s="1277"/>
      <c r="BF202" s="1277"/>
      <c r="BG202" s="1277"/>
      <c r="BH202" s="1277"/>
      <c r="BI202" s="1277"/>
      <c r="BJ202" s="1277"/>
      <c r="BK202" s="1277"/>
      <c r="BL202" s="1277"/>
      <c r="BM202" s="1277"/>
      <c r="BN202" s="1277"/>
      <c r="BO202" s="1277"/>
      <c r="BP202" s="1277"/>
      <c r="BQ202" s="1134"/>
      <c r="BR202" s="1134"/>
      <c r="BS202" s="1134"/>
      <c r="BT202" s="1134"/>
      <c r="BU202" s="1134"/>
      <c r="BV202" s="1251"/>
      <c r="BW202" s="1251"/>
      <c r="BX202" s="1251"/>
      <c r="BY202" s="1251"/>
      <c r="BZ202" s="1251"/>
      <c r="CA202" s="1251"/>
      <c r="CB202" s="1251"/>
      <c r="CC202" s="1251"/>
      <c r="CD202" s="1251"/>
      <c r="CE202" s="1251"/>
      <c r="CF202" s="1251"/>
      <c r="CG202" s="1251"/>
      <c r="CH202" s="1251"/>
      <c r="CI202" s="1130"/>
      <c r="CJ202" s="1130"/>
      <c r="CK202" s="1130"/>
      <c r="CL202" s="1130"/>
      <c r="CM202" s="1134"/>
      <c r="CN202" s="1134"/>
      <c r="CO202" s="1134"/>
      <c r="CP202" s="1134"/>
      <c r="CQ202" s="1134"/>
      <c r="CR202" s="1129">
        <v>0</v>
      </c>
      <c r="CS202" s="1129"/>
      <c r="CT202" s="1129"/>
      <c r="CU202" s="1129"/>
      <c r="CV202" s="1129"/>
      <c r="CW202" s="1129"/>
      <c r="CX202" s="1129"/>
      <c r="CY202" s="1129"/>
      <c r="CZ202" s="1129"/>
      <c r="DA202" s="1129"/>
      <c r="DB202" s="1129"/>
      <c r="DC202" s="1129"/>
      <c r="DD202" s="1129"/>
      <c r="DE202" s="133"/>
      <c r="DF202" s="23"/>
      <c r="DG202" s="23"/>
      <c r="DH202" s="23"/>
      <c r="DI202" s="23"/>
      <c r="DJ202" s="23"/>
      <c r="DK202" s="23"/>
    </row>
    <row r="203" spans="1:115" ht="14.1" customHeight="1" x14ac:dyDescent="0.2">
      <c r="A203" s="23"/>
      <c r="B203" s="132"/>
      <c r="C203" s="1277" t="s">
        <v>651</v>
      </c>
      <c r="D203" s="1277"/>
      <c r="E203" s="1277"/>
      <c r="F203" s="1277"/>
      <c r="G203" s="1277"/>
      <c r="H203" s="1277"/>
      <c r="I203" s="1277"/>
      <c r="J203" s="1277"/>
      <c r="K203" s="1277"/>
      <c r="L203" s="1277"/>
      <c r="M203" s="1277"/>
      <c r="N203" s="1277"/>
      <c r="O203" s="1277"/>
      <c r="P203" s="1277"/>
      <c r="Q203" s="1277"/>
      <c r="R203" s="1277"/>
      <c r="S203" s="1277"/>
      <c r="T203" s="1277"/>
      <c r="U203" s="1277"/>
      <c r="V203" s="1277"/>
      <c r="W203" s="1277"/>
      <c r="X203" s="1277"/>
      <c r="Y203" s="1277"/>
      <c r="Z203" s="1277"/>
      <c r="AA203" s="1277"/>
      <c r="AB203" s="1277"/>
      <c r="AC203" s="1277"/>
      <c r="AD203" s="1277"/>
      <c r="AE203" s="1277"/>
      <c r="AF203" s="1277"/>
      <c r="AG203" s="1277"/>
      <c r="AH203" s="1277"/>
      <c r="AI203" s="1277"/>
      <c r="AJ203" s="1277"/>
      <c r="AK203" s="1277"/>
      <c r="AL203" s="1277"/>
      <c r="AM203" s="1277"/>
      <c r="AN203" s="1277"/>
      <c r="AO203" s="1277"/>
      <c r="AP203" s="1277"/>
      <c r="AQ203" s="1277"/>
      <c r="AR203" s="1277"/>
      <c r="AS203" s="1277"/>
      <c r="AT203" s="1277"/>
      <c r="AU203" s="1277"/>
      <c r="AV203" s="1277"/>
      <c r="AW203" s="1277"/>
      <c r="AX203" s="1277"/>
      <c r="AY203" s="1277"/>
      <c r="AZ203" s="1277"/>
      <c r="BA203" s="1277"/>
      <c r="BB203" s="1277"/>
      <c r="BC203" s="1277"/>
      <c r="BD203" s="1277"/>
      <c r="BE203" s="1277"/>
      <c r="BF203" s="1277"/>
      <c r="BG203" s="1277"/>
      <c r="BH203" s="1277"/>
      <c r="BI203" s="1277"/>
      <c r="BJ203" s="1277"/>
      <c r="BK203" s="1277"/>
      <c r="BL203" s="1277"/>
      <c r="BM203" s="1277"/>
      <c r="BN203" s="1277"/>
      <c r="BO203" s="1277"/>
      <c r="BP203" s="1277"/>
      <c r="BQ203" s="1134"/>
      <c r="BR203" s="1134"/>
      <c r="BS203" s="1134"/>
      <c r="BT203" s="1134"/>
      <c r="BU203" s="1134"/>
      <c r="BV203" s="1251"/>
      <c r="BW203" s="1251"/>
      <c r="BX203" s="1251"/>
      <c r="BY203" s="1251"/>
      <c r="BZ203" s="1251"/>
      <c r="CA203" s="1251"/>
      <c r="CB203" s="1251"/>
      <c r="CC203" s="1251"/>
      <c r="CD203" s="1251"/>
      <c r="CE203" s="1251"/>
      <c r="CF203" s="1251"/>
      <c r="CG203" s="1251"/>
      <c r="CH203" s="1251"/>
      <c r="CI203" s="1130"/>
      <c r="CJ203" s="1130"/>
      <c r="CK203" s="1130"/>
      <c r="CL203" s="1130"/>
      <c r="CM203" s="1134"/>
      <c r="CN203" s="1134"/>
      <c r="CO203" s="1134"/>
      <c r="CP203" s="1134"/>
      <c r="CQ203" s="1134"/>
      <c r="CR203" s="1240">
        <f>Data_Income!E1070</f>
        <v>0</v>
      </c>
      <c r="CS203" s="1240"/>
      <c r="CT203" s="1240"/>
      <c r="CU203" s="1240"/>
      <c r="CV203" s="1240"/>
      <c r="CW203" s="1240"/>
      <c r="CX203" s="1240"/>
      <c r="CY203" s="1240"/>
      <c r="CZ203" s="1240"/>
      <c r="DA203" s="1240"/>
      <c r="DB203" s="1240"/>
      <c r="DC203" s="1240"/>
      <c r="DD203" s="1240"/>
      <c r="DE203" s="133"/>
      <c r="DF203" s="23"/>
      <c r="DG203" s="23"/>
      <c r="DH203" s="23"/>
      <c r="DI203" s="23"/>
      <c r="DJ203" s="23"/>
      <c r="DK203" s="23"/>
    </row>
    <row r="204" spans="1:115" ht="14.1" customHeight="1" x14ac:dyDescent="0.2">
      <c r="A204" s="23"/>
      <c r="B204" s="132"/>
      <c r="C204" s="1241" t="s">
        <v>654</v>
      </c>
      <c r="D204" s="1241"/>
      <c r="E204" s="1241"/>
      <c r="F204" s="1241"/>
      <c r="G204" s="1241"/>
      <c r="H204" s="1241"/>
      <c r="I204" s="1241"/>
      <c r="J204" s="1241"/>
      <c r="K204" s="1241"/>
      <c r="L204" s="1241"/>
      <c r="M204" s="1241"/>
      <c r="N204" s="1241"/>
      <c r="O204" s="1241"/>
      <c r="P204" s="1241"/>
      <c r="Q204" s="1241"/>
      <c r="R204" s="1241"/>
      <c r="S204" s="1241"/>
      <c r="T204" s="1241"/>
      <c r="U204" s="1241"/>
      <c r="V204" s="1241"/>
      <c r="W204" s="1241"/>
      <c r="X204" s="1241"/>
      <c r="Y204" s="1241"/>
      <c r="Z204" s="1241"/>
      <c r="AA204" s="1241"/>
      <c r="AB204" s="1241"/>
      <c r="AC204" s="1241"/>
      <c r="AD204" s="1241"/>
      <c r="AE204" s="1241"/>
      <c r="AF204" s="1241"/>
      <c r="AG204" s="1241"/>
      <c r="AH204" s="1241"/>
      <c r="AI204" s="1241"/>
      <c r="AJ204" s="1241"/>
      <c r="AK204" s="1241"/>
      <c r="AL204" s="1241"/>
      <c r="AM204" s="1241"/>
      <c r="AN204" s="1241"/>
      <c r="AO204" s="1241"/>
      <c r="AP204" s="1241"/>
      <c r="AQ204" s="1241"/>
      <c r="AR204" s="1241"/>
      <c r="AS204" s="1241"/>
      <c r="AT204" s="1241"/>
      <c r="AU204" s="1241"/>
      <c r="AV204" s="1241"/>
      <c r="AW204" s="1241"/>
      <c r="AX204" s="1241"/>
      <c r="AY204" s="1241"/>
      <c r="AZ204" s="1241"/>
      <c r="BA204" s="1241"/>
      <c r="BB204" s="1241"/>
      <c r="BC204" s="1241"/>
      <c r="BD204" s="1241"/>
      <c r="BE204" s="1241"/>
      <c r="BF204" s="1241"/>
      <c r="BG204" s="1241"/>
      <c r="BH204" s="1241"/>
      <c r="BI204" s="1241"/>
      <c r="BJ204" s="1241"/>
      <c r="BK204" s="1241"/>
      <c r="BL204" s="1241"/>
      <c r="BM204" s="1241"/>
      <c r="BN204" s="1241"/>
      <c r="BO204" s="1241"/>
      <c r="BP204" s="1241"/>
      <c r="BQ204" s="1134"/>
      <c r="BR204" s="1134"/>
      <c r="BS204" s="1134"/>
      <c r="BT204" s="1134"/>
      <c r="BU204" s="1134"/>
      <c r="BV204" s="1251"/>
      <c r="BW204" s="1251"/>
      <c r="BX204" s="1251"/>
      <c r="BY204" s="1251"/>
      <c r="BZ204" s="1251"/>
      <c r="CA204" s="1251"/>
      <c r="CB204" s="1251"/>
      <c r="CC204" s="1251"/>
      <c r="CD204" s="1251"/>
      <c r="CE204" s="1251"/>
      <c r="CF204" s="1251"/>
      <c r="CG204" s="1251"/>
      <c r="CH204" s="1251"/>
      <c r="CI204" s="1130"/>
      <c r="CJ204" s="1130"/>
      <c r="CK204" s="1130"/>
      <c r="CL204" s="1130"/>
      <c r="CM204" s="1134"/>
      <c r="CN204" s="1134"/>
      <c r="CO204" s="1134"/>
      <c r="CP204" s="1134"/>
      <c r="CQ204" s="1134"/>
      <c r="CR204" s="1240">
        <f ca="1">Data_Income!E1071</f>
        <v>11.4</v>
      </c>
      <c r="CS204" s="1240"/>
      <c r="CT204" s="1240"/>
      <c r="CU204" s="1240"/>
      <c r="CV204" s="1240"/>
      <c r="CW204" s="1240"/>
      <c r="CX204" s="1240"/>
      <c r="CY204" s="1240"/>
      <c r="CZ204" s="1240"/>
      <c r="DA204" s="1240"/>
      <c r="DB204" s="1240"/>
      <c r="DC204" s="1240"/>
      <c r="DD204" s="1240"/>
      <c r="DE204" s="133"/>
      <c r="DF204" s="23"/>
      <c r="DG204" s="23"/>
      <c r="DH204" s="23"/>
      <c r="DI204" s="23"/>
      <c r="DJ204" s="23"/>
      <c r="DK204" s="23"/>
    </row>
    <row r="205" spans="1:115" ht="14.1" customHeight="1" x14ac:dyDescent="0.2">
      <c r="A205" s="23"/>
      <c r="B205" s="132"/>
      <c r="C205" s="1241" t="s">
        <v>656</v>
      </c>
      <c r="D205" s="1241"/>
      <c r="E205" s="1241"/>
      <c r="F205" s="1241"/>
      <c r="G205" s="1241"/>
      <c r="H205" s="1241"/>
      <c r="I205" s="1241"/>
      <c r="J205" s="1241"/>
      <c r="K205" s="1241"/>
      <c r="L205" s="1241"/>
      <c r="M205" s="1241"/>
      <c r="N205" s="1241"/>
      <c r="O205" s="1241"/>
      <c r="P205" s="1241"/>
      <c r="Q205" s="1241"/>
      <c r="R205" s="1241"/>
      <c r="S205" s="1241"/>
      <c r="T205" s="1241"/>
      <c r="U205" s="1241"/>
      <c r="V205" s="1241"/>
      <c r="W205" s="1241"/>
      <c r="X205" s="1241"/>
      <c r="Y205" s="1241"/>
      <c r="Z205" s="1241"/>
      <c r="AA205" s="1241"/>
      <c r="AB205" s="1241"/>
      <c r="AC205" s="1241"/>
      <c r="AD205" s="1241"/>
      <c r="AE205" s="1241"/>
      <c r="AF205" s="1241"/>
      <c r="AG205" s="1241"/>
      <c r="AH205" s="1241"/>
      <c r="AI205" s="1241"/>
      <c r="AJ205" s="1241"/>
      <c r="AK205" s="1241"/>
      <c r="AL205" s="1241"/>
      <c r="AM205" s="1241"/>
      <c r="AN205" s="1241"/>
      <c r="AO205" s="1241"/>
      <c r="AP205" s="1241"/>
      <c r="AQ205" s="1241"/>
      <c r="AR205" s="1241"/>
      <c r="AS205" s="1241"/>
      <c r="AT205" s="1241"/>
      <c r="AU205" s="1241"/>
      <c r="AV205" s="1241"/>
      <c r="AW205" s="1241"/>
      <c r="AX205" s="1241"/>
      <c r="AY205" s="1241"/>
      <c r="AZ205" s="1241"/>
      <c r="BA205" s="1241"/>
      <c r="BB205" s="1241"/>
      <c r="BC205" s="1241"/>
      <c r="BD205" s="1241"/>
      <c r="BE205" s="1241"/>
      <c r="BF205" s="1241"/>
      <c r="BG205" s="1241"/>
      <c r="BH205" s="1241"/>
      <c r="BI205" s="1241"/>
      <c r="BJ205" s="1241"/>
      <c r="BK205" s="1241"/>
      <c r="BL205" s="1241"/>
      <c r="BM205" s="1241"/>
      <c r="BN205" s="1241"/>
      <c r="BO205" s="1241"/>
      <c r="BP205" s="1241"/>
      <c r="BQ205" s="1134"/>
      <c r="BR205" s="1134"/>
      <c r="BS205" s="1134"/>
      <c r="BT205" s="1134"/>
      <c r="BU205" s="1134"/>
      <c r="BV205" s="1251"/>
      <c r="BW205" s="1251"/>
      <c r="BX205" s="1251"/>
      <c r="BY205" s="1251"/>
      <c r="BZ205" s="1251"/>
      <c r="CA205" s="1251"/>
      <c r="CB205" s="1251"/>
      <c r="CC205" s="1251"/>
      <c r="CD205" s="1251"/>
      <c r="CE205" s="1251"/>
      <c r="CF205" s="1251"/>
      <c r="CG205" s="1251"/>
      <c r="CH205" s="1251"/>
      <c r="CI205" s="1130"/>
      <c r="CJ205" s="1130"/>
      <c r="CK205" s="1130"/>
      <c r="CL205" s="1130"/>
      <c r="CM205" s="1134"/>
      <c r="CN205" s="1134"/>
      <c r="CO205" s="1134"/>
      <c r="CP205" s="1134"/>
      <c r="CQ205" s="1134"/>
      <c r="CR205" s="1240">
        <f ca="1">Data_Income!E1072</f>
        <v>0</v>
      </c>
      <c r="CS205" s="1240"/>
      <c r="CT205" s="1240"/>
      <c r="CU205" s="1240"/>
      <c r="CV205" s="1240"/>
      <c r="CW205" s="1240"/>
      <c r="CX205" s="1240"/>
      <c r="CY205" s="1240"/>
      <c r="CZ205" s="1240"/>
      <c r="DA205" s="1240"/>
      <c r="DB205" s="1240"/>
      <c r="DC205" s="1240"/>
      <c r="DD205" s="1240"/>
      <c r="DE205" s="133"/>
      <c r="DF205" s="23"/>
      <c r="DG205" s="23"/>
      <c r="DH205" s="23"/>
      <c r="DI205" s="23"/>
      <c r="DJ205" s="23"/>
      <c r="DK205" s="23"/>
    </row>
    <row r="206" spans="1:115" ht="14.1" customHeight="1" thickBot="1" x14ac:dyDescent="0.25">
      <c r="A206" s="23"/>
      <c r="B206" s="132"/>
      <c r="C206" s="1243"/>
      <c r="D206" s="1243"/>
      <c r="E206" s="1243"/>
      <c r="F206" s="1243"/>
      <c r="G206" s="1243"/>
      <c r="H206" s="1243"/>
      <c r="I206" s="1243"/>
      <c r="J206" s="1243"/>
      <c r="K206" s="1243"/>
      <c r="L206" s="1243"/>
      <c r="M206" s="1243"/>
      <c r="N206" s="1243"/>
      <c r="O206" s="1243"/>
      <c r="P206" s="1243"/>
      <c r="Q206" s="1243"/>
      <c r="R206" s="1243"/>
      <c r="S206" s="1243"/>
      <c r="T206" s="1243"/>
      <c r="U206" s="1243"/>
      <c r="V206" s="1243"/>
      <c r="W206" s="1243"/>
      <c r="X206" s="1243"/>
      <c r="Y206" s="1243"/>
      <c r="Z206" s="1243"/>
      <c r="AA206" s="1243"/>
      <c r="AB206" s="1243"/>
      <c r="AC206" s="1243"/>
      <c r="AD206" s="1243"/>
      <c r="AE206" s="1243"/>
      <c r="AF206" s="1243"/>
      <c r="AG206" s="1243"/>
      <c r="AH206" s="1243"/>
      <c r="AI206" s="1243"/>
      <c r="AJ206" s="1243"/>
      <c r="AK206" s="1243"/>
      <c r="AL206" s="1243"/>
      <c r="AM206" s="1243"/>
      <c r="AN206" s="1243"/>
      <c r="AO206" s="1243"/>
      <c r="AP206" s="1243"/>
      <c r="AQ206" s="1243"/>
      <c r="AR206" s="1243"/>
      <c r="AS206" s="1243"/>
      <c r="AT206" s="1243"/>
      <c r="AU206" s="1243"/>
      <c r="AV206" s="1243"/>
      <c r="AW206" s="1243"/>
      <c r="AX206" s="1243"/>
      <c r="AY206" s="1243"/>
      <c r="AZ206" s="1243"/>
      <c r="BA206" s="1243"/>
      <c r="BB206" s="1243"/>
      <c r="BC206" s="1243"/>
      <c r="BD206" s="1243"/>
      <c r="BE206" s="1243"/>
      <c r="BF206" s="1243"/>
      <c r="BG206" s="1243"/>
      <c r="BH206" s="1243"/>
      <c r="BI206" s="1243"/>
      <c r="BJ206" s="1243"/>
      <c r="BK206" s="1243"/>
      <c r="BL206" s="1243"/>
      <c r="BM206" s="1243"/>
      <c r="BN206" s="1243"/>
      <c r="BO206" s="1243"/>
      <c r="BP206" s="1243"/>
      <c r="BQ206" s="1243"/>
      <c r="BR206" s="1243"/>
      <c r="BS206" s="1243"/>
      <c r="BT206" s="1243"/>
      <c r="BU206" s="1243"/>
      <c r="BV206" s="1243"/>
      <c r="BW206" s="1243"/>
      <c r="BX206" s="1243"/>
      <c r="BY206" s="1243"/>
      <c r="BZ206" s="1243"/>
      <c r="CA206" s="1243"/>
      <c r="CB206" s="1243"/>
      <c r="CC206" s="1243"/>
      <c r="CD206" s="1243"/>
      <c r="CE206" s="1243"/>
      <c r="CF206" s="1243"/>
      <c r="CG206" s="1243"/>
      <c r="CH206" s="1243"/>
      <c r="CI206" s="1243"/>
      <c r="CJ206" s="1243"/>
      <c r="CK206" s="1243"/>
      <c r="CL206" s="1243"/>
      <c r="CM206" s="1243"/>
      <c r="CN206" s="1243"/>
      <c r="CO206" s="1243"/>
      <c r="CP206" s="1243"/>
      <c r="CQ206" s="1243"/>
      <c r="CR206" s="1243"/>
      <c r="CS206" s="1243"/>
      <c r="CT206" s="1243"/>
      <c r="CU206" s="1243"/>
      <c r="CV206" s="1243"/>
      <c r="CW206" s="1243"/>
      <c r="CX206" s="1243"/>
      <c r="CY206" s="1243"/>
      <c r="CZ206" s="1243"/>
      <c r="DA206" s="1243"/>
      <c r="DB206" s="1243"/>
      <c r="DC206" s="1243"/>
      <c r="DD206" s="1243"/>
      <c r="DE206" s="133"/>
      <c r="DF206" s="23"/>
      <c r="DG206" s="23"/>
      <c r="DH206" s="23"/>
      <c r="DI206" s="23"/>
      <c r="DJ206" s="23"/>
      <c r="DK206" s="23"/>
    </row>
    <row r="207" spans="1:115" ht="14.1" customHeight="1" x14ac:dyDescent="0.2">
      <c r="A207" s="23"/>
      <c r="B207" s="389"/>
      <c r="C207" s="1165"/>
      <c r="D207" s="1165"/>
      <c r="E207" s="1165"/>
      <c r="F207" s="1165"/>
      <c r="G207" s="1165"/>
      <c r="H207" s="1165"/>
      <c r="I207" s="1165"/>
      <c r="J207" s="1165"/>
      <c r="K207" s="1165"/>
      <c r="L207" s="1165"/>
      <c r="M207" s="1165"/>
      <c r="N207" s="1165"/>
      <c r="O207" s="1165"/>
      <c r="P207" s="1165"/>
      <c r="Q207" s="1165"/>
      <c r="R207" s="1165"/>
      <c r="S207" s="1165"/>
      <c r="T207" s="1165"/>
      <c r="U207" s="1165"/>
      <c r="V207" s="1165"/>
      <c r="W207" s="1165"/>
      <c r="X207" s="1165"/>
      <c r="Y207" s="1165"/>
      <c r="Z207" s="1165"/>
      <c r="AA207" s="1165"/>
      <c r="AB207" s="1165"/>
      <c r="AC207" s="1165"/>
      <c r="AD207" s="1165"/>
      <c r="AE207" s="1165"/>
      <c r="AF207" s="1165"/>
      <c r="AG207" s="1165"/>
      <c r="AH207" s="1165"/>
      <c r="AI207" s="1165"/>
      <c r="AJ207" s="1165"/>
      <c r="AK207" s="1165"/>
      <c r="AL207" s="1165"/>
      <c r="AM207" s="1165"/>
      <c r="AN207" s="1165"/>
      <c r="AO207" s="1165"/>
      <c r="AP207" s="1165"/>
      <c r="AQ207" s="1165"/>
      <c r="AR207" s="1165"/>
      <c r="AS207" s="1165"/>
      <c r="AT207" s="1165"/>
      <c r="AU207" s="1165"/>
      <c r="AV207" s="1165"/>
      <c r="AW207" s="1165"/>
      <c r="AX207" s="1165"/>
      <c r="AY207" s="1165"/>
      <c r="AZ207" s="1165"/>
      <c r="BA207" s="1165"/>
      <c r="BB207" s="1165"/>
      <c r="BC207" s="1165"/>
      <c r="BD207" s="1165"/>
      <c r="BE207" s="1165"/>
      <c r="BF207" s="1165"/>
      <c r="BG207" s="1165"/>
      <c r="BH207" s="1165"/>
      <c r="BI207" s="1165"/>
      <c r="BJ207" s="1165"/>
      <c r="BK207" s="1165"/>
      <c r="BL207" s="1165"/>
      <c r="BM207" s="1165"/>
      <c r="BN207" s="1165"/>
      <c r="BO207" s="1165"/>
      <c r="BP207" s="1165"/>
      <c r="BQ207" s="1165"/>
      <c r="BR207" s="1165"/>
      <c r="BS207" s="1165"/>
      <c r="BT207" s="1165"/>
      <c r="BU207" s="1165"/>
      <c r="BV207" s="1165"/>
      <c r="BW207" s="1165"/>
      <c r="BX207" s="1165"/>
      <c r="BY207" s="1165"/>
      <c r="BZ207" s="1165"/>
      <c r="CA207" s="1165"/>
      <c r="CB207" s="1165"/>
      <c r="CC207" s="1165"/>
      <c r="CD207" s="1165"/>
      <c r="CE207" s="1165"/>
      <c r="CF207" s="1165"/>
      <c r="CG207" s="1165"/>
      <c r="CH207" s="1165"/>
      <c r="CI207" s="1165"/>
      <c r="CJ207" s="1165"/>
      <c r="CK207" s="1165"/>
      <c r="CL207" s="1165"/>
      <c r="CM207" s="1165"/>
      <c r="CN207" s="1165"/>
      <c r="CO207" s="1165"/>
      <c r="CP207" s="1165"/>
      <c r="CQ207" s="1165"/>
      <c r="CR207" s="1165"/>
      <c r="CS207" s="1165"/>
      <c r="CT207" s="1165"/>
      <c r="CU207" s="1165"/>
      <c r="CV207" s="1165"/>
      <c r="CW207" s="1165"/>
      <c r="CX207" s="1165"/>
      <c r="CY207" s="1165"/>
      <c r="CZ207" s="1165"/>
      <c r="DA207" s="1165"/>
      <c r="DB207" s="1165"/>
      <c r="DC207" s="1165"/>
      <c r="DD207" s="1165"/>
      <c r="DE207" s="390"/>
      <c r="DF207" s="23"/>
      <c r="DG207" s="23"/>
      <c r="DH207" s="23"/>
      <c r="DI207" s="23"/>
      <c r="DJ207" s="23"/>
      <c r="DK207" s="23"/>
    </row>
    <row r="208" spans="1:115" ht="14.1" customHeight="1" x14ac:dyDescent="0.25">
      <c r="A208" s="23"/>
      <c r="B208" s="391"/>
      <c r="C208" s="1166" t="s">
        <v>658</v>
      </c>
      <c r="D208" s="1166"/>
      <c r="E208" s="1166"/>
      <c r="F208" s="1166"/>
      <c r="G208" s="1166"/>
      <c r="H208" s="1166"/>
      <c r="I208" s="1166"/>
      <c r="J208" s="1166"/>
      <c r="K208" s="1166"/>
      <c r="L208" s="1166"/>
      <c r="M208" s="1166"/>
      <c r="N208" s="1166"/>
      <c r="O208" s="1166"/>
      <c r="P208" s="1166"/>
      <c r="Q208" s="1166"/>
      <c r="R208" s="1166"/>
      <c r="S208" s="1166"/>
      <c r="T208" s="1166"/>
      <c r="U208" s="1166"/>
      <c r="V208" s="1166"/>
      <c r="W208" s="1166"/>
      <c r="X208" s="1166"/>
      <c r="Y208" s="1166"/>
      <c r="Z208" s="1166"/>
      <c r="AA208" s="1166"/>
      <c r="AB208" s="1166"/>
      <c r="AC208" s="1166"/>
      <c r="AD208" s="1166"/>
      <c r="AE208" s="1166"/>
      <c r="AF208" s="1166"/>
      <c r="AG208" s="1166"/>
      <c r="AH208" s="1166"/>
      <c r="AI208" s="1166"/>
      <c r="AJ208" s="1166"/>
      <c r="AK208" s="1166"/>
      <c r="AL208" s="1166"/>
      <c r="AM208" s="1166"/>
      <c r="AN208" s="1166"/>
      <c r="AO208" s="1166"/>
      <c r="AP208" s="1166"/>
      <c r="AQ208" s="1166"/>
      <c r="AR208" s="1166"/>
      <c r="AS208" s="1166"/>
      <c r="AT208" s="1166"/>
      <c r="AU208" s="1166"/>
      <c r="AV208" s="1166"/>
      <c r="AW208" s="1166"/>
      <c r="AX208" s="1166"/>
      <c r="AY208" s="1166"/>
      <c r="AZ208" s="1166"/>
      <c r="BA208" s="1166"/>
      <c r="BB208" s="1166"/>
      <c r="BC208" s="1166"/>
      <c r="BD208" s="1166"/>
      <c r="BE208" s="1166"/>
      <c r="BF208" s="1166"/>
      <c r="BG208" s="1166"/>
      <c r="BH208" s="1166"/>
      <c r="BI208" s="1166"/>
      <c r="BJ208" s="1166"/>
      <c r="BK208" s="1167" t="s">
        <v>843</v>
      </c>
      <c r="BL208" s="1167"/>
      <c r="BM208" s="1167"/>
      <c r="BN208" s="1167"/>
      <c r="BO208" s="1167"/>
      <c r="BP208" s="1167"/>
      <c r="BQ208" s="1167"/>
      <c r="BR208" s="1167"/>
      <c r="BS208" s="1167"/>
      <c r="BT208" s="1167"/>
      <c r="BU208" s="1167"/>
      <c r="BV208" s="1167"/>
      <c r="BW208" s="1167"/>
      <c r="BX208" s="1151"/>
      <c r="BY208" s="1151"/>
      <c r="BZ208" s="1151"/>
      <c r="CA208" s="1151"/>
      <c r="CB208" s="1167" t="s">
        <v>843</v>
      </c>
      <c r="CC208" s="1167"/>
      <c r="CD208" s="1167"/>
      <c r="CE208" s="1167"/>
      <c r="CF208" s="1167"/>
      <c r="CG208" s="1167"/>
      <c r="CH208" s="1167"/>
      <c r="CI208" s="1167"/>
      <c r="CJ208" s="1167"/>
      <c r="CK208" s="1167"/>
      <c r="CL208" s="1167"/>
      <c r="CM208" s="1167"/>
      <c r="CN208" s="1167"/>
      <c r="CO208" s="1151"/>
      <c r="CP208" s="1151"/>
      <c r="CQ208" s="1151"/>
      <c r="CR208" s="1151"/>
      <c r="CS208" s="1151" t="s">
        <v>865</v>
      </c>
      <c r="CT208" s="1151"/>
      <c r="CU208" s="1151"/>
      <c r="CV208" s="1151"/>
      <c r="CW208" s="1151"/>
      <c r="CX208" s="1151"/>
      <c r="CY208" s="1151"/>
      <c r="CZ208" s="1151"/>
      <c r="DA208" s="1151"/>
      <c r="DB208" s="1151"/>
      <c r="DC208" s="1151"/>
      <c r="DD208" s="1151"/>
      <c r="DE208" s="392"/>
      <c r="DF208" s="23"/>
      <c r="DG208" s="23"/>
      <c r="DH208" s="23"/>
      <c r="DI208" s="23"/>
      <c r="DJ208" s="23"/>
      <c r="DK208" s="23"/>
    </row>
    <row r="209" spans="1:115" ht="9.9499999999999993" customHeight="1" x14ac:dyDescent="0.2">
      <c r="A209" s="23"/>
      <c r="B209" s="391"/>
      <c r="C209" s="1150"/>
      <c r="D209" s="1150"/>
      <c r="E209" s="1150"/>
      <c r="F209" s="1150"/>
      <c r="G209" s="1150"/>
      <c r="H209" s="1150"/>
      <c r="I209" s="1150"/>
      <c r="J209" s="1150"/>
      <c r="K209" s="1150"/>
      <c r="L209" s="1150"/>
      <c r="M209" s="1150"/>
      <c r="N209" s="1150"/>
      <c r="O209" s="1150"/>
      <c r="P209" s="1150"/>
      <c r="Q209" s="1150"/>
      <c r="R209" s="1150"/>
      <c r="S209" s="1150"/>
      <c r="T209" s="1150"/>
      <c r="U209" s="1150"/>
      <c r="V209" s="1150"/>
      <c r="W209" s="1150"/>
      <c r="X209" s="1150"/>
      <c r="Y209" s="1150"/>
      <c r="Z209" s="1150"/>
      <c r="AA209" s="1150"/>
      <c r="AB209" s="1150"/>
      <c r="AC209" s="1150"/>
      <c r="AD209" s="1150"/>
      <c r="AE209" s="1150"/>
      <c r="AF209" s="1150"/>
      <c r="AG209" s="1150"/>
      <c r="AH209" s="1150"/>
      <c r="AI209" s="1150"/>
      <c r="AJ209" s="1150"/>
      <c r="AK209" s="1150"/>
      <c r="AL209" s="1150"/>
      <c r="AM209" s="1150"/>
      <c r="AN209" s="1150"/>
      <c r="AO209" s="1150"/>
      <c r="AP209" s="1150"/>
      <c r="AQ209" s="1150"/>
      <c r="AR209" s="1150"/>
      <c r="AS209" s="1150"/>
      <c r="AT209" s="1150"/>
      <c r="AU209" s="1150"/>
      <c r="AV209" s="1150"/>
      <c r="AW209" s="1150"/>
      <c r="AX209" s="1150"/>
      <c r="AY209" s="1150"/>
      <c r="AZ209" s="1150"/>
      <c r="BA209" s="1150"/>
      <c r="BB209" s="1150"/>
      <c r="BC209" s="1150"/>
      <c r="BD209" s="1150"/>
      <c r="BE209" s="1150"/>
      <c r="BF209" s="1150"/>
      <c r="BG209" s="1150"/>
      <c r="BH209" s="1150"/>
      <c r="BI209" s="1150"/>
      <c r="BJ209" s="1150"/>
      <c r="BK209" s="1150"/>
      <c r="BL209" s="1150"/>
      <c r="BM209" s="1150"/>
      <c r="BN209" s="1150"/>
      <c r="BO209" s="1150"/>
      <c r="BP209" s="1150"/>
      <c r="BQ209" s="1150"/>
      <c r="BR209" s="1150"/>
      <c r="BS209" s="1150"/>
      <c r="BT209" s="1150"/>
      <c r="BU209" s="1150"/>
      <c r="BV209" s="1150"/>
      <c r="BW209" s="1150"/>
      <c r="BX209" s="1150"/>
      <c r="BY209" s="1150"/>
      <c r="BZ209" s="1150"/>
      <c r="CA209" s="1150"/>
      <c r="CB209" s="1150"/>
      <c r="CC209" s="1150"/>
      <c r="CD209" s="1150"/>
      <c r="CE209" s="1150"/>
      <c r="CF209" s="1150"/>
      <c r="CG209" s="1150"/>
      <c r="CH209" s="1150"/>
      <c r="CI209" s="1150"/>
      <c r="CJ209" s="1150"/>
      <c r="CK209" s="1150"/>
      <c r="CL209" s="1150"/>
      <c r="CM209" s="1150"/>
      <c r="CN209" s="1150"/>
      <c r="CO209" s="1151"/>
      <c r="CP209" s="1151"/>
      <c r="CQ209" s="1151"/>
      <c r="CR209" s="1151"/>
      <c r="CS209" s="1152"/>
      <c r="CT209" s="1152"/>
      <c r="CU209" s="1152"/>
      <c r="CV209" s="1152"/>
      <c r="CW209" s="1152"/>
      <c r="CX209" s="1152"/>
      <c r="CY209" s="1152"/>
      <c r="CZ209" s="1152"/>
      <c r="DA209" s="1152"/>
      <c r="DB209" s="1152"/>
      <c r="DC209" s="1152"/>
      <c r="DD209" s="1152"/>
      <c r="DE209" s="392"/>
      <c r="DF209" s="23"/>
      <c r="DG209" s="23"/>
      <c r="DH209" s="23"/>
      <c r="DI209" s="23"/>
      <c r="DJ209" s="23"/>
      <c r="DK209" s="23"/>
    </row>
    <row r="210" spans="1:115" ht="14.1" customHeight="1" x14ac:dyDescent="0.2">
      <c r="A210" s="23"/>
      <c r="B210" s="391"/>
      <c r="C210" s="1156" t="s">
        <v>657</v>
      </c>
      <c r="D210" s="1156"/>
      <c r="E210" s="1156"/>
      <c r="F210" s="1156"/>
      <c r="G210" s="1156"/>
      <c r="H210" s="1156"/>
      <c r="I210" s="1156"/>
      <c r="J210" s="1156"/>
      <c r="K210" s="1156"/>
      <c r="L210" s="1156"/>
      <c r="M210" s="1156"/>
      <c r="N210" s="1156"/>
      <c r="O210" s="1156"/>
      <c r="P210" s="1156"/>
      <c r="Q210" s="1156"/>
      <c r="R210" s="1156"/>
      <c r="S210" s="1156"/>
      <c r="T210" s="1156"/>
      <c r="U210" s="1156"/>
      <c r="V210" s="1156"/>
      <c r="W210" s="1156"/>
      <c r="X210" s="1156"/>
      <c r="Y210" s="1156"/>
      <c r="Z210" s="1156"/>
      <c r="AA210" s="1156"/>
      <c r="AB210" s="1156"/>
      <c r="AC210" s="1156"/>
      <c r="AD210" s="1156"/>
      <c r="AE210" s="1156"/>
      <c r="AF210" s="1156"/>
      <c r="AG210" s="1156"/>
      <c r="AH210" s="1156"/>
      <c r="AI210" s="1156"/>
      <c r="AJ210" s="1156"/>
      <c r="AK210" s="1156"/>
      <c r="AL210" s="1156"/>
      <c r="AM210" s="1156"/>
      <c r="AN210" s="1156"/>
      <c r="AO210" s="1156"/>
      <c r="AP210" s="1156"/>
      <c r="AQ210" s="1156"/>
      <c r="AR210" s="1156"/>
      <c r="AS210" s="1156"/>
      <c r="AT210" s="1156"/>
      <c r="AU210" s="1156"/>
      <c r="AV210" s="1156"/>
      <c r="AW210" s="1156"/>
      <c r="AX210" s="1156"/>
      <c r="AY210" s="1156"/>
      <c r="AZ210" s="1156"/>
      <c r="BA210" s="1156"/>
      <c r="BB210" s="1156"/>
      <c r="BC210" s="1156"/>
      <c r="BD210" s="1156"/>
      <c r="BE210" s="1156"/>
      <c r="BF210" s="1156"/>
      <c r="BG210" s="1156"/>
      <c r="BH210" s="1156"/>
      <c r="BI210" s="1156"/>
      <c r="BJ210" s="1156"/>
      <c r="BK210" s="1157"/>
      <c r="BL210" s="1157"/>
      <c r="BM210" s="1157"/>
      <c r="BN210" s="1157"/>
      <c r="BO210" s="1157"/>
      <c r="BP210" s="1157"/>
      <c r="BQ210" s="1157"/>
      <c r="BR210" s="1157"/>
      <c r="BS210" s="1157"/>
      <c r="BT210" s="1157"/>
      <c r="BU210" s="1157"/>
      <c r="BV210" s="1157"/>
      <c r="BW210" s="1157"/>
      <c r="BX210" s="1158"/>
      <c r="BY210" s="1158"/>
      <c r="BZ210" s="1158"/>
      <c r="CA210" s="1158"/>
      <c r="CB210" s="1158"/>
      <c r="CC210" s="1158"/>
      <c r="CD210" s="1158"/>
      <c r="CE210" s="1158"/>
      <c r="CF210" s="1158"/>
      <c r="CG210" s="1158"/>
      <c r="CH210" s="1158"/>
      <c r="CI210" s="1158"/>
      <c r="CJ210" s="1158"/>
      <c r="CK210" s="1158"/>
      <c r="CL210" s="1158"/>
      <c r="CM210" s="1158"/>
      <c r="CN210" s="1158"/>
      <c r="CO210" s="1151"/>
      <c r="CP210" s="1151"/>
      <c r="CQ210" s="1151"/>
      <c r="CR210" s="1151"/>
      <c r="CS210" s="1159"/>
      <c r="CT210" s="1159"/>
      <c r="CU210" s="1159"/>
      <c r="CV210" s="1159"/>
      <c r="CW210" s="1159"/>
      <c r="CX210" s="1159"/>
      <c r="CY210" s="1159"/>
      <c r="CZ210" s="1159"/>
      <c r="DA210" s="1159"/>
      <c r="DB210" s="1159"/>
      <c r="DC210" s="1159"/>
      <c r="DD210" s="1159"/>
      <c r="DE210" s="392"/>
      <c r="DF210" s="23"/>
      <c r="DG210" s="23"/>
      <c r="DH210" s="23"/>
      <c r="DI210" s="23"/>
      <c r="DJ210" s="23"/>
      <c r="DK210" s="23"/>
    </row>
    <row r="211" spans="1:115" ht="14.1" customHeight="1" x14ac:dyDescent="0.2">
      <c r="A211" s="23"/>
      <c r="B211" s="391"/>
      <c r="C211" s="1153" t="s">
        <v>866</v>
      </c>
      <c r="D211" s="1153"/>
      <c r="E211" s="1153"/>
      <c r="F211" s="1153"/>
      <c r="G211" s="1153"/>
      <c r="H211" s="1153"/>
      <c r="I211" s="1153"/>
      <c r="J211" s="1153"/>
      <c r="K211" s="1153"/>
      <c r="L211" s="1153"/>
      <c r="M211" s="1153"/>
      <c r="N211" s="1153"/>
      <c r="O211" s="1153"/>
      <c r="P211" s="1153"/>
      <c r="Q211" s="1153"/>
      <c r="R211" s="1153"/>
      <c r="S211" s="1153"/>
      <c r="T211" s="1153"/>
      <c r="U211" s="1153"/>
      <c r="V211" s="1153"/>
      <c r="W211" s="1153"/>
      <c r="X211" s="1153"/>
      <c r="Y211" s="1153"/>
      <c r="Z211" s="1153"/>
      <c r="AA211" s="1153"/>
      <c r="AB211" s="1153"/>
      <c r="AC211" s="1153"/>
      <c r="AD211" s="1153"/>
      <c r="AE211" s="1153"/>
      <c r="AF211" s="1153"/>
      <c r="AG211" s="1153"/>
      <c r="AH211" s="1153"/>
      <c r="AI211" s="1153"/>
      <c r="AJ211" s="1153"/>
      <c r="AK211" s="1153"/>
      <c r="AL211" s="1153"/>
      <c r="AM211" s="1153"/>
      <c r="AN211" s="1153"/>
      <c r="AO211" s="1153"/>
      <c r="AP211" s="1153"/>
      <c r="AQ211" s="1153"/>
      <c r="AR211" s="1153"/>
      <c r="AS211" s="1153"/>
      <c r="AT211" s="1153"/>
      <c r="AU211" s="1153"/>
      <c r="AV211" s="1153"/>
      <c r="AW211" s="1153"/>
      <c r="AX211" s="1153"/>
      <c r="AY211" s="1153"/>
      <c r="AZ211" s="1153"/>
      <c r="BA211" s="1153"/>
      <c r="BB211" s="1153"/>
      <c r="BC211" s="1153"/>
      <c r="BD211" s="1153"/>
      <c r="BE211" s="1153"/>
      <c r="BF211" s="1153"/>
      <c r="BG211" s="1153"/>
      <c r="BH211" s="1153"/>
      <c r="BI211" s="1153"/>
      <c r="BJ211" s="1153"/>
      <c r="BK211" s="1129">
        <v>0</v>
      </c>
      <c r="BL211" s="1129"/>
      <c r="BM211" s="1129"/>
      <c r="BN211" s="1129"/>
      <c r="BO211" s="1129"/>
      <c r="BP211" s="1129"/>
      <c r="BQ211" s="1129"/>
      <c r="BR211" s="1129"/>
      <c r="BS211" s="1129"/>
      <c r="BT211" s="1129"/>
      <c r="BU211" s="1129"/>
      <c r="BV211" s="1129"/>
      <c r="BW211" s="1129"/>
      <c r="BX211" s="1151"/>
      <c r="BY211" s="1151"/>
      <c r="BZ211" s="1151"/>
      <c r="CA211" s="1151"/>
      <c r="CB211" s="1129">
        <v>0</v>
      </c>
      <c r="CC211" s="1129"/>
      <c r="CD211" s="1129"/>
      <c r="CE211" s="1129"/>
      <c r="CF211" s="1129"/>
      <c r="CG211" s="1129"/>
      <c r="CH211" s="1129"/>
      <c r="CI211" s="1129"/>
      <c r="CJ211" s="1129"/>
      <c r="CK211" s="1129"/>
      <c r="CL211" s="1129"/>
      <c r="CM211" s="1129"/>
      <c r="CN211" s="1129"/>
      <c r="CO211" s="1151"/>
      <c r="CP211" s="1151"/>
      <c r="CQ211" s="1151"/>
      <c r="CR211" s="1151"/>
      <c r="CS211" s="1151"/>
      <c r="CT211" s="1151"/>
      <c r="CU211" s="1151"/>
      <c r="CV211" s="1151"/>
      <c r="CW211" s="1151"/>
      <c r="CX211" s="1151"/>
      <c r="CY211" s="1151"/>
      <c r="CZ211" s="1151"/>
      <c r="DA211" s="1151"/>
      <c r="DB211" s="1151"/>
      <c r="DC211" s="1151"/>
      <c r="DD211" s="1151"/>
      <c r="DE211" s="392"/>
      <c r="DF211" s="23"/>
      <c r="DG211" s="23"/>
      <c r="DH211" s="23"/>
      <c r="DI211" s="23"/>
      <c r="DJ211" s="23"/>
      <c r="DK211" s="23"/>
    </row>
    <row r="212" spans="1:115" ht="14.1" customHeight="1" x14ac:dyDescent="0.2">
      <c r="A212" s="23"/>
      <c r="B212" s="391"/>
      <c r="C212" s="1153" t="s">
        <v>874</v>
      </c>
      <c r="D212" s="1153"/>
      <c r="E212" s="1153"/>
      <c r="F212" s="1153"/>
      <c r="G212" s="1153"/>
      <c r="H212" s="1153"/>
      <c r="I212" s="1153"/>
      <c r="J212" s="1153"/>
      <c r="K212" s="1153"/>
      <c r="L212" s="1153"/>
      <c r="M212" s="1153"/>
      <c r="N212" s="1153"/>
      <c r="O212" s="1153"/>
      <c r="P212" s="1153"/>
      <c r="Q212" s="1153"/>
      <c r="R212" s="1153"/>
      <c r="S212" s="1153"/>
      <c r="T212" s="1153"/>
      <c r="U212" s="1153"/>
      <c r="V212" s="1153"/>
      <c r="W212" s="1153"/>
      <c r="X212" s="1153"/>
      <c r="Y212" s="1153"/>
      <c r="Z212" s="1153"/>
      <c r="AA212" s="1153"/>
      <c r="AB212" s="1153"/>
      <c r="AC212" s="1153"/>
      <c r="AD212" s="1153"/>
      <c r="AE212" s="1153"/>
      <c r="AF212" s="1153"/>
      <c r="AG212" s="1153"/>
      <c r="AH212" s="1153"/>
      <c r="AI212" s="1153"/>
      <c r="AJ212" s="1153"/>
      <c r="AK212" s="1153"/>
      <c r="AL212" s="1153"/>
      <c r="AM212" s="1153"/>
      <c r="AN212" s="1153"/>
      <c r="AO212" s="1153"/>
      <c r="AP212" s="1153"/>
      <c r="AQ212" s="1153"/>
      <c r="AR212" s="1153"/>
      <c r="AS212" s="1153"/>
      <c r="AT212" s="1153"/>
      <c r="AU212" s="1153"/>
      <c r="AV212" s="1153"/>
      <c r="AW212" s="1153"/>
      <c r="AX212" s="1153"/>
      <c r="AY212" s="1153"/>
      <c r="AZ212" s="1153"/>
      <c r="BA212" s="1153"/>
      <c r="BB212" s="1153"/>
      <c r="BC212" s="1153"/>
      <c r="BD212" s="1153"/>
      <c r="BE212" s="1153"/>
      <c r="BF212" s="1153"/>
      <c r="BG212" s="1153"/>
      <c r="BH212" s="1153"/>
      <c r="BI212" s="1153"/>
      <c r="BJ212" s="1153"/>
      <c r="BK212" s="1129">
        <v>0</v>
      </c>
      <c r="BL212" s="1129"/>
      <c r="BM212" s="1129"/>
      <c r="BN212" s="1129"/>
      <c r="BO212" s="1129"/>
      <c r="BP212" s="1129"/>
      <c r="BQ212" s="1129"/>
      <c r="BR212" s="1129"/>
      <c r="BS212" s="1129"/>
      <c r="BT212" s="1129"/>
      <c r="BU212" s="1129"/>
      <c r="BV212" s="1129"/>
      <c r="BW212" s="1129"/>
      <c r="BX212" s="1151"/>
      <c r="BY212" s="1151"/>
      <c r="BZ212" s="1151"/>
      <c r="CA212" s="1151"/>
      <c r="CB212" s="1129">
        <v>0</v>
      </c>
      <c r="CC212" s="1129"/>
      <c r="CD212" s="1129"/>
      <c r="CE212" s="1129"/>
      <c r="CF212" s="1129"/>
      <c r="CG212" s="1129"/>
      <c r="CH212" s="1129"/>
      <c r="CI212" s="1129"/>
      <c r="CJ212" s="1129"/>
      <c r="CK212" s="1129"/>
      <c r="CL212" s="1129"/>
      <c r="CM212" s="1129"/>
      <c r="CN212" s="1129"/>
      <c r="CO212" s="1151"/>
      <c r="CP212" s="1151"/>
      <c r="CQ212" s="1151"/>
      <c r="CR212" s="1151"/>
      <c r="CS212" s="1151"/>
      <c r="CT212" s="1151"/>
      <c r="CU212" s="1151"/>
      <c r="CV212" s="1151"/>
      <c r="CW212" s="1151"/>
      <c r="CX212" s="1151"/>
      <c r="CY212" s="1151"/>
      <c r="CZ212" s="1151"/>
      <c r="DA212" s="1151"/>
      <c r="DB212" s="1151"/>
      <c r="DC212" s="1151"/>
      <c r="DD212" s="1151"/>
      <c r="DE212" s="392"/>
      <c r="DF212" s="23"/>
      <c r="DG212" s="23"/>
      <c r="DH212" s="23"/>
      <c r="DI212" s="23"/>
      <c r="DJ212" s="23"/>
      <c r="DK212" s="23"/>
    </row>
    <row r="213" spans="1:115" ht="14.1" customHeight="1" x14ac:dyDescent="0.2">
      <c r="A213" s="23"/>
      <c r="B213" s="391"/>
      <c r="C213" s="1153" t="s">
        <v>867</v>
      </c>
      <c r="D213" s="1153"/>
      <c r="E213" s="1153"/>
      <c r="F213" s="1153"/>
      <c r="G213" s="1153"/>
      <c r="H213" s="1153"/>
      <c r="I213" s="1153"/>
      <c r="J213" s="1153"/>
      <c r="K213" s="1153"/>
      <c r="L213" s="1153"/>
      <c r="M213" s="1153"/>
      <c r="N213" s="1153"/>
      <c r="O213" s="1153"/>
      <c r="P213" s="1153"/>
      <c r="Q213" s="1153"/>
      <c r="R213" s="1153"/>
      <c r="S213" s="1153"/>
      <c r="T213" s="1153"/>
      <c r="U213" s="1153"/>
      <c r="V213" s="1153"/>
      <c r="W213" s="1153"/>
      <c r="X213" s="1153"/>
      <c r="Y213" s="1153"/>
      <c r="Z213" s="1153"/>
      <c r="AA213" s="1153"/>
      <c r="AB213" s="1153"/>
      <c r="AC213" s="1153"/>
      <c r="AD213" s="1153"/>
      <c r="AE213" s="1153"/>
      <c r="AF213" s="1153"/>
      <c r="AG213" s="1153"/>
      <c r="AH213" s="1153"/>
      <c r="AI213" s="1153"/>
      <c r="AJ213" s="1153"/>
      <c r="AK213" s="1153"/>
      <c r="AL213" s="1153"/>
      <c r="AM213" s="1153"/>
      <c r="AN213" s="1153"/>
      <c r="AO213" s="1153"/>
      <c r="AP213" s="1153"/>
      <c r="AQ213" s="1153"/>
      <c r="AR213" s="1153"/>
      <c r="AS213" s="1153"/>
      <c r="AT213" s="1153"/>
      <c r="AU213" s="1153"/>
      <c r="AV213" s="1153"/>
      <c r="AW213" s="1153"/>
      <c r="AX213" s="1153"/>
      <c r="AY213" s="1153"/>
      <c r="AZ213" s="1153"/>
      <c r="BA213" s="1153"/>
      <c r="BB213" s="1153"/>
      <c r="BC213" s="1153"/>
      <c r="BD213" s="1153"/>
      <c r="BE213" s="1153"/>
      <c r="BF213" s="1153"/>
      <c r="BG213" s="1153"/>
      <c r="BH213" s="1153"/>
      <c r="BI213" s="1153"/>
      <c r="BJ213" s="1153"/>
      <c r="BK213" s="1129">
        <v>0</v>
      </c>
      <c r="BL213" s="1129"/>
      <c r="BM213" s="1129"/>
      <c r="BN213" s="1129"/>
      <c r="BO213" s="1129"/>
      <c r="BP213" s="1129"/>
      <c r="BQ213" s="1129"/>
      <c r="BR213" s="1129"/>
      <c r="BS213" s="1129"/>
      <c r="BT213" s="1129"/>
      <c r="BU213" s="1129"/>
      <c r="BV213" s="1129"/>
      <c r="BW213" s="1129"/>
      <c r="BX213" s="1151"/>
      <c r="BY213" s="1151"/>
      <c r="BZ213" s="1151"/>
      <c r="CA213" s="1151"/>
      <c r="CB213" s="1129">
        <v>0</v>
      </c>
      <c r="CC213" s="1129"/>
      <c r="CD213" s="1129"/>
      <c r="CE213" s="1129"/>
      <c r="CF213" s="1129"/>
      <c r="CG213" s="1129"/>
      <c r="CH213" s="1129"/>
      <c r="CI213" s="1129"/>
      <c r="CJ213" s="1129"/>
      <c r="CK213" s="1129"/>
      <c r="CL213" s="1129"/>
      <c r="CM213" s="1129"/>
      <c r="CN213" s="1129"/>
      <c r="CO213" s="1151"/>
      <c r="CP213" s="1151"/>
      <c r="CQ213" s="1151"/>
      <c r="CR213" s="1151"/>
      <c r="CS213" s="1151"/>
      <c r="CT213" s="1151"/>
      <c r="CU213" s="1151"/>
      <c r="CV213" s="1151"/>
      <c r="CW213" s="1151"/>
      <c r="CX213" s="1151"/>
      <c r="CY213" s="1151"/>
      <c r="CZ213" s="1151"/>
      <c r="DA213" s="1151"/>
      <c r="DB213" s="1151"/>
      <c r="DC213" s="1151"/>
      <c r="DD213" s="1151"/>
      <c r="DE213" s="392"/>
      <c r="DF213" s="23"/>
      <c r="DG213" s="23"/>
      <c r="DH213" s="23"/>
      <c r="DI213" s="23"/>
      <c r="DJ213" s="23"/>
      <c r="DK213" s="23"/>
    </row>
    <row r="214" spans="1:115" ht="14.1" customHeight="1" x14ac:dyDescent="0.2">
      <c r="A214" s="23"/>
      <c r="B214" s="391"/>
      <c r="C214" s="1153" t="s">
        <v>659</v>
      </c>
      <c r="D214" s="1153"/>
      <c r="E214" s="1153"/>
      <c r="F214" s="1153"/>
      <c r="G214" s="1153"/>
      <c r="H214" s="1153"/>
      <c r="I214" s="1153"/>
      <c r="J214" s="1153"/>
      <c r="K214" s="1153"/>
      <c r="L214" s="1153"/>
      <c r="M214" s="1153"/>
      <c r="N214" s="1153"/>
      <c r="O214" s="1153"/>
      <c r="P214" s="1153"/>
      <c r="Q214" s="1153"/>
      <c r="R214" s="1153"/>
      <c r="S214" s="1153"/>
      <c r="T214" s="1153"/>
      <c r="U214" s="1153"/>
      <c r="V214" s="1153"/>
      <c r="W214" s="1153"/>
      <c r="X214" s="1153"/>
      <c r="Y214" s="1153"/>
      <c r="Z214" s="1153"/>
      <c r="AA214" s="1153"/>
      <c r="AB214" s="1153"/>
      <c r="AC214" s="1153"/>
      <c r="AD214" s="1153"/>
      <c r="AE214" s="1153"/>
      <c r="AF214" s="1153"/>
      <c r="AG214" s="1153"/>
      <c r="AH214" s="1153"/>
      <c r="AI214" s="1153"/>
      <c r="AJ214" s="1153"/>
      <c r="AK214" s="1153"/>
      <c r="AL214" s="1153"/>
      <c r="AM214" s="1153"/>
      <c r="AN214" s="1153"/>
      <c r="AO214" s="1153"/>
      <c r="AP214" s="1153"/>
      <c r="AQ214" s="1153"/>
      <c r="AR214" s="1153"/>
      <c r="AS214" s="1153"/>
      <c r="AT214" s="1153"/>
      <c r="AU214" s="1153"/>
      <c r="AV214" s="1153"/>
      <c r="AW214" s="1153"/>
      <c r="AX214" s="1153"/>
      <c r="AY214" s="1153"/>
      <c r="AZ214" s="1153"/>
      <c r="BA214" s="1153"/>
      <c r="BB214" s="1153"/>
      <c r="BC214" s="1153"/>
      <c r="BD214" s="1153"/>
      <c r="BE214" s="1153"/>
      <c r="BF214" s="1153"/>
      <c r="BG214" s="1153"/>
      <c r="BH214" s="1153"/>
      <c r="BI214" s="1153"/>
      <c r="BJ214" s="1153"/>
      <c r="BK214" s="1160">
        <f>Data_Income!E1080</f>
        <v>0</v>
      </c>
      <c r="BL214" s="1160"/>
      <c r="BM214" s="1160"/>
      <c r="BN214" s="1160"/>
      <c r="BO214" s="1160"/>
      <c r="BP214" s="1160"/>
      <c r="BQ214" s="1160"/>
      <c r="BR214" s="1160"/>
      <c r="BS214" s="1160"/>
      <c r="BT214" s="1160"/>
      <c r="BU214" s="1160"/>
      <c r="BV214" s="1160"/>
      <c r="BW214" s="1160"/>
      <c r="BX214" s="1151"/>
      <c r="BY214" s="1151"/>
      <c r="BZ214" s="1151"/>
      <c r="CA214" s="1151"/>
      <c r="CB214" s="1160">
        <f>Data_Income!F1080</f>
        <v>0</v>
      </c>
      <c r="CC214" s="1160"/>
      <c r="CD214" s="1160"/>
      <c r="CE214" s="1160"/>
      <c r="CF214" s="1160"/>
      <c r="CG214" s="1160"/>
      <c r="CH214" s="1160"/>
      <c r="CI214" s="1160"/>
      <c r="CJ214" s="1160"/>
      <c r="CK214" s="1160"/>
      <c r="CL214" s="1160"/>
      <c r="CM214" s="1160"/>
      <c r="CN214" s="1160"/>
      <c r="CO214" s="1151"/>
      <c r="CP214" s="1151"/>
      <c r="CQ214" s="1151"/>
      <c r="CR214" s="1151"/>
      <c r="CS214" s="1275" t="str">
        <f>Data_Income!G1080</f>
        <v/>
      </c>
      <c r="CT214" s="1276"/>
      <c r="CU214" s="1276"/>
      <c r="CV214" s="1276"/>
      <c r="CW214" s="1276"/>
      <c r="CX214" s="1276"/>
      <c r="CY214" s="1276"/>
      <c r="CZ214" s="1276"/>
      <c r="DA214" s="1276"/>
      <c r="DB214" s="1276"/>
      <c r="DC214" s="1276"/>
      <c r="DD214" s="1276"/>
      <c r="DE214" s="392"/>
      <c r="DF214" s="23"/>
      <c r="DG214" s="23"/>
      <c r="DH214" s="23"/>
      <c r="DI214" s="23"/>
      <c r="DJ214" s="23"/>
      <c r="DK214" s="23"/>
    </row>
    <row r="215" spans="1:115" ht="9.9499999999999993" customHeight="1" x14ac:dyDescent="0.2">
      <c r="A215" s="23"/>
      <c r="B215" s="391"/>
      <c r="C215" s="1150"/>
      <c r="D215" s="1150"/>
      <c r="E215" s="1150"/>
      <c r="F215" s="1150"/>
      <c r="G215" s="1150"/>
      <c r="H215" s="1150"/>
      <c r="I215" s="1150"/>
      <c r="J215" s="1150"/>
      <c r="K215" s="1150"/>
      <c r="L215" s="1150"/>
      <c r="M215" s="1150"/>
      <c r="N215" s="1150"/>
      <c r="O215" s="1150"/>
      <c r="P215" s="1150"/>
      <c r="Q215" s="1150"/>
      <c r="R215" s="1150"/>
      <c r="S215" s="1150"/>
      <c r="T215" s="1150"/>
      <c r="U215" s="1150"/>
      <c r="V215" s="1150"/>
      <c r="W215" s="1150"/>
      <c r="X215" s="1150"/>
      <c r="Y215" s="1150"/>
      <c r="Z215" s="1150"/>
      <c r="AA215" s="1150"/>
      <c r="AB215" s="1150"/>
      <c r="AC215" s="1150"/>
      <c r="AD215" s="1150"/>
      <c r="AE215" s="1150"/>
      <c r="AF215" s="1150"/>
      <c r="AG215" s="1150"/>
      <c r="AH215" s="1150"/>
      <c r="AI215" s="1150"/>
      <c r="AJ215" s="1150"/>
      <c r="AK215" s="1150"/>
      <c r="AL215" s="1150"/>
      <c r="AM215" s="1150"/>
      <c r="AN215" s="1150"/>
      <c r="AO215" s="1150"/>
      <c r="AP215" s="1150"/>
      <c r="AQ215" s="1150"/>
      <c r="AR215" s="1150"/>
      <c r="AS215" s="1150"/>
      <c r="AT215" s="1150"/>
      <c r="AU215" s="1150"/>
      <c r="AV215" s="1150"/>
      <c r="AW215" s="1150"/>
      <c r="AX215" s="1150"/>
      <c r="AY215" s="1150"/>
      <c r="AZ215" s="1150"/>
      <c r="BA215" s="1150"/>
      <c r="BB215" s="1150"/>
      <c r="BC215" s="1150"/>
      <c r="BD215" s="1150"/>
      <c r="BE215" s="1150"/>
      <c r="BF215" s="1150"/>
      <c r="BG215" s="1150"/>
      <c r="BH215" s="1150"/>
      <c r="BI215" s="1150"/>
      <c r="BJ215" s="1150"/>
      <c r="BK215" s="1162"/>
      <c r="BL215" s="1162"/>
      <c r="BM215" s="1162"/>
      <c r="BN215" s="1162"/>
      <c r="BO215" s="1162"/>
      <c r="BP215" s="1162"/>
      <c r="BQ215" s="1162"/>
      <c r="BR215" s="1162"/>
      <c r="BS215" s="1162"/>
      <c r="BT215" s="1162"/>
      <c r="BU215" s="1162"/>
      <c r="BV215" s="1162"/>
      <c r="BW215" s="1162"/>
      <c r="BX215" s="1150"/>
      <c r="BY215" s="1150"/>
      <c r="BZ215" s="1150"/>
      <c r="CA215" s="1150"/>
      <c r="CB215" s="1162"/>
      <c r="CC215" s="1162"/>
      <c r="CD215" s="1162"/>
      <c r="CE215" s="1162"/>
      <c r="CF215" s="1162"/>
      <c r="CG215" s="1162"/>
      <c r="CH215" s="1162"/>
      <c r="CI215" s="1162"/>
      <c r="CJ215" s="1162"/>
      <c r="CK215" s="1162"/>
      <c r="CL215" s="1162"/>
      <c r="CM215" s="1162"/>
      <c r="CN215" s="1162"/>
      <c r="CO215" s="1151"/>
      <c r="CP215" s="1151"/>
      <c r="CQ215" s="1151"/>
      <c r="CR215" s="1151"/>
      <c r="CS215" s="1163"/>
      <c r="CT215" s="1163"/>
      <c r="CU215" s="1163"/>
      <c r="CV215" s="1163"/>
      <c r="CW215" s="1163"/>
      <c r="CX215" s="1163"/>
      <c r="CY215" s="1163"/>
      <c r="CZ215" s="1163"/>
      <c r="DA215" s="1163"/>
      <c r="DB215" s="1163"/>
      <c r="DC215" s="1163"/>
      <c r="DD215" s="1163"/>
      <c r="DE215" s="392"/>
      <c r="DF215" s="23"/>
      <c r="DG215" s="23"/>
      <c r="DH215" s="23"/>
      <c r="DI215" s="23"/>
      <c r="DJ215" s="23"/>
      <c r="DK215" s="23"/>
    </row>
    <row r="216" spans="1:115" ht="14.1" customHeight="1" x14ac:dyDescent="0.2">
      <c r="A216" s="23"/>
      <c r="B216" s="391"/>
      <c r="C216" s="1156" t="s">
        <v>660</v>
      </c>
      <c r="D216" s="1156"/>
      <c r="E216" s="1156"/>
      <c r="F216" s="1156"/>
      <c r="G216" s="1156"/>
      <c r="H216" s="1156"/>
      <c r="I216" s="1156"/>
      <c r="J216" s="1156"/>
      <c r="K216" s="1156"/>
      <c r="L216" s="1156"/>
      <c r="M216" s="1156"/>
      <c r="N216" s="1156"/>
      <c r="O216" s="1156"/>
      <c r="P216" s="1156"/>
      <c r="Q216" s="1156"/>
      <c r="R216" s="1156"/>
      <c r="S216" s="1156"/>
      <c r="T216" s="1156"/>
      <c r="U216" s="1156"/>
      <c r="V216" s="1156"/>
      <c r="W216" s="1156"/>
      <c r="X216" s="1156"/>
      <c r="Y216" s="1156"/>
      <c r="Z216" s="1156"/>
      <c r="AA216" s="1156"/>
      <c r="AB216" s="1156"/>
      <c r="AC216" s="1156"/>
      <c r="AD216" s="1156"/>
      <c r="AE216" s="1156"/>
      <c r="AF216" s="1156"/>
      <c r="AG216" s="1156"/>
      <c r="AH216" s="1156"/>
      <c r="AI216" s="1156"/>
      <c r="AJ216" s="1156"/>
      <c r="AK216" s="1156"/>
      <c r="AL216" s="1156"/>
      <c r="AM216" s="1156"/>
      <c r="AN216" s="1156"/>
      <c r="AO216" s="1156"/>
      <c r="AP216" s="1156"/>
      <c r="AQ216" s="1156"/>
      <c r="AR216" s="1156"/>
      <c r="AS216" s="1156"/>
      <c r="AT216" s="1156"/>
      <c r="AU216" s="1156"/>
      <c r="AV216" s="1156"/>
      <c r="AW216" s="1156"/>
      <c r="AX216" s="1156"/>
      <c r="AY216" s="1156"/>
      <c r="AZ216" s="1156"/>
      <c r="BA216" s="1156"/>
      <c r="BB216" s="1156"/>
      <c r="BC216" s="1156"/>
      <c r="BD216" s="1156"/>
      <c r="BE216" s="1156"/>
      <c r="BF216" s="1156"/>
      <c r="BG216" s="1156"/>
      <c r="BH216" s="1156"/>
      <c r="BI216" s="1156"/>
      <c r="BJ216" s="1156"/>
      <c r="BK216" s="1157"/>
      <c r="BL216" s="1157"/>
      <c r="BM216" s="1157"/>
      <c r="BN216" s="1157"/>
      <c r="BO216" s="1157"/>
      <c r="BP216" s="1157"/>
      <c r="BQ216" s="1157"/>
      <c r="BR216" s="1157"/>
      <c r="BS216" s="1157"/>
      <c r="BT216" s="1157"/>
      <c r="BU216" s="1157"/>
      <c r="BV216" s="1157"/>
      <c r="BW216" s="1157"/>
      <c r="BX216" s="1158"/>
      <c r="BY216" s="1158"/>
      <c r="BZ216" s="1158"/>
      <c r="CA216" s="1158"/>
      <c r="CB216" s="1158"/>
      <c r="CC216" s="1158"/>
      <c r="CD216" s="1158"/>
      <c r="CE216" s="1158"/>
      <c r="CF216" s="1158"/>
      <c r="CG216" s="1158"/>
      <c r="CH216" s="1158"/>
      <c r="CI216" s="1158"/>
      <c r="CJ216" s="1158"/>
      <c r="CK216" s="1158"/>
      <c r="CL216" s="1158"/>
      <c r="CM216" s="1158"/>
      <c r="CN216" s="1158"/>
      <c r="CO216" s="1151"/>
      <c r="CP216" s="1151"/>
      <c r="CQ216" s="1151"/>
      <c r="CR216" s="1151"/>
      <c r="CS216" s="1159"/>
      <c r="CT216" s="1159"/>
      <c r="CU216" s="1159"/>
      <c r="CV216" s="1159"/>
      <c r="CW216" s="1159"/>
      <c r="CX216" s="1159"/>
      <c r="CY216" s="1159"/>
      <c r="CZ216" s="1159"/>
      <c r="DA216" s="1159"/>
      <c r="DB216" s="1159"/>
      <c r="DC216" s="1159"/>
      <c r="DD216" s="1159"/>
      <c r="DE216" s="392"/>
      <c r="DF216" s="23"/>
      <c r="DG216" s="23"/>
      <c r="DH216" s="23"/>
      <c r="DI216" s="23"/>
      <c r="DJ216" s="23"/>
      <c r="DK216" s="23"/>
    </row>
    <row r="217" spans="1:115" ht="14.1" customHeight="1" x14ac:dyDescent="0.2">
      <c r="A217" s="23"/>
      <c r="B217" s="391"/>
      <c r="C217" s="1153" t="s">
        <v>868</v>
      </c>
      <c r="D217" s="1153"/>
      <c r="E217" s="1153"/>
      <c r="F217" s="1153"/>
      <c r="G217" s="1153"/>
      <c r="H217" s="1153"/>
      <c r="I217" s="1153"/>
      <c r="J217" s="1153"/>
      <c r="K217" s="1153"/>
      <c r="L217" s="1153"/>
      <c r="M217" s="1153"/>
      <c r="N217" s="1153"/>
      <c r="O217" s="1153"/>
      <c r="P217" s="1153"/>
      <c r="Q217" s="1153"/>
      <c r="R217" s="1153"/>
      <c r="S217" s="1153"/>
      <c r="T217" s="1153"/>
      <c r="U217" s="1153"/>
      <c r="V217" s="1153"/>
      <c r="W217" s="1153"/>
      <c r="X217" s="1153"/>
      <c r="Y217" s="1153"/>
      <c r="Z217" s="1153"/>
      <c r="AA217" s="1153"/>
      <c r="AB217" s="1153"/>
      <c r="AC217" s="1153"/>
      <c r="AD217" s="1153"/>
      <c r="AE217" s="1153"/>
      <c r="AF217" s="1153"/>
      <c r="AG217" s="1153"/>
      <c r="AH217" s="1153"/>
      <c r="AI217" s="1153"/>
      <c r="AJ217" s="1153"/>
      <c r="AK217" s="1153"/>
      <c r="AL217" s="1153"/>
      <c r="AM217" s="1153"/>
      <c r="AN217" s="1153"/>
      <c r="AO217" s="1153"/>
      <c r="AP217" s="1153"/>
      <c r="AQ217" s="1153"/>
      <c r="AR217" s="1153"/>
      <c r="AS217" s="1153"/>
      <c r="AT217" s="1153"/>
      <c r="AU217" s="1153"/>
      <c r="AV217" s="1153"/>
      <c r="AW217" s="1153"/>
      <c r="AX217" s="1153"/>
      <c r="AY217" s="1153"/>
      <c r="AZ217" s="1153"/>
      <c r="BA217" s="1153"/>
      <c r="BB217" s="1153"/>
      <c r="BC217" s="1153"/>
      <c r="BD217" s="1153"/>
      <c r="BE217" s="1153"/>
      <c r="BF217" s="1153"/>
      <c r="BG217" s="1153"/>
      <c r="BH217" s="1153"/>
      <c r="BI217" s="1153"/>
      <c r="BJ217" s="1153"/>
      <c r="BK217" s="1129">
        <v>0</v>
      </c>
      <c r="BL217" s="1129"/>
      <c r="BM217" s="1129"/>
      <c r="BN217" s="1129"/>
      <c r="BO217" s="1129"/>
      <c r="BP217" s="1129"/>
      <c r="BQ217" s="1129"/>
      <c r="BR217" s="1129"/>
      <c r="BS217" s="1129"/>
      <c r="BT217" s="1129"/>
      <c r="BU217" s="1129"/>
      <c r="BV217" s="1129"/>
      <c r="BW217" s="1129"/>
      <c r="BX217" s="1151"/>
      <c r="BY217" s="1151"/>
      <c r="BZ217" s="1151"/>
      <c r="CA217" s="1151"/>
      <c r="CB217" s="1129">
        <v>0</v>
      </c>
      <c r="CC217" s="1129"/>
      <c r="CD217" s="1129"/>
      <c r="CE217" s="1129"/>
      <c r="CF217" s="1129"/>
      <c r="CG217" s="1129"/>
      <c r="CH217" s="1129"/>
      <c r="CI217" s="1129"/>
      <c r="CJ217" s="1129"/>
      <c r="CK217" s="1129"/>
      <c r="CL217" s="1129"/>
      <c r="CM217" s="1129"/>
      <c r="CN217" s="1129"/>
      <c r="CO217" s="1151"/>
      <c r="CP217" s="1151"/>
      <c r="CQ217" s="1151"/>
      <c r="CR217" s="1151"/>
      <c r="CS217" s="1151"/>
      <c r="CT217" s="1151"/>
      <c r="CU217" s="1151"/>
      <c r="CV217" s="1151"/>
      <c r="CW217" s="1151"/>
      <c r="CX217" s="1151"/>
      <c r="CY217" s="1151"/>
      <c r="CZ217" s="1151"/>
      <c r="DA217" s="1151"/>
      <c r="DB217" s="1151"/>
      <c r="DC217" s="1151"/>
      <c r="DD217" s="1151"/>
      <c r="DE217" s="392"/>
      <c r="DF217" s="23"/>
      <c r="DG217" s="23"/>
      <c r="DH217" s="23"/>
      <c r="DI217" s="23"/>
      <c r="DJ217" s="23"/>
      <c r="DK217" s="23"/>
    </row>
    <row r="218" spans="1:115" ht="14.1" customHeight="1" x14ac:dyDescent="0.2">
      <c r="A218" s="23"/>
      <c r="B218" s="391"/>
      <c r="C218" s="1153" t="s">
        <v>869</v>
      </c>
      <c r="D218" s="1153"/>
      <c r="E218" s="1153"/>
      <c r="F218" s="1153"/>
      <c r="G218" s="1153"/>
      <c r="H218" s="1153"/>
      <c r="I218" s="1153"/>
      <c r="J218" s="1153"/>
      <c r="K218" s="1153"/>
      <c r="L218" s="1153"/>
      <c r="M218" s="1153"/>
      <c r="N218" s="1153"/>
      <c r="O218" s="1153"/>
      <c r="P218" s="1153"/>
      <c r="Q218" s="1153"/>
      <c r="R218" s="1153"/>
      <c r="S218" s="1153"/>
      <c r="T218" s="1153"/>
      <c r="U218" s="1153"/>
      <c r="V218" s="1153"/>
      <c r="W218" s="1153"/>
      <c r="X218" s="1153"/>
      <c r="Y218" s="1153"/>
      <c r="Z218" s="1153"/>
      <c r="AA218" s="1153"/>
      <c r="AB218" s="1153"/>
      <c r="AC218" s="1153"/>
      <c r="AD218" s="1153"/>
      <c r="AE218" s="1153"/>
      <c r="AF218" s="1153"/>
      <c r="AG218" s="1153"/>
      <c r="AH218" s="1153"/>
      <c r="AI218" s="1153"/>
      <c r="AJ218" s="1153"/>
      <c r="AK218" s="1153"/>
      <c r="AL218" s="1153"/>
      <c r="AM218" s="1153"/>
      <c r="AN218" s="1153"/>
      <c r="AO218" s="1153"/>
      <c r="AP218" s="1153"/>
      <c r="AQ218" s="1153"/>
      <c r="AR218" s="1153"/>
      <c r="AS218" s="1153"/>
      <c r="AT218" s="1153"/>
      <c r="AU218" s="1153"/>
      <c r="AV218" s="1153"/>
      <c r="AW218" s="1153"/>
      <c r="AX218" s="1153"/>
      <c r="AY218" s="1153"/>
      <c r="AZ218" s="1153"/>
      <c r="BA218" s="1153"/>
      <c r="BB218" s="1153"/>
      <c r="BC218" s="1153"/>
      <c r="BD218" s="1153"/>
      <c r="BE218" s="1153"/>
      <c r="BF218" s="1153"/>
      <c r="BG218" s="1153"/>
      <c r="BH218" s="1153"/>
      <c r="BI218" s="1153"/>
      <c r="BJ218" s="1153"/>
      <c r="BK218" s="1161"/>
      <c r="BL218" s="1161"/>
      <c r="BM218" s="1161"/>
      <c r="BN218" s="1161"/>
      <c r="BO218" s="1161"/>
      <c r="BP218" s="1161"/>
      <c r="BQ218" s="1161"/>
      <c r="BR218" s="1161"/>
      <c r="BS218" s="1161"/>
      <c r="BT218" s="1161"/>
      <c r="BU218" s="1161"/>
      <c r="BV218" s="1161"/>
      <c r="BW218" s="1161"/>
      <c r="BX218" s="1151"/>
      <c r="BY218" s="1151"/>
      <c r="BZ218" s="1151"/>
      <c r="CA218" s="1151"/>
      <c r="CB218" s="1161"/>
      <c r="CC218" s="1161"/>
      <c r="CD218" s="1161"/>
      <c r="CE218" s="1161"/>
      <c r="CF218" s="1161"/>
      <c r="CG218" s="1161"/>
      <c r="CH218" s="1161"/>
      <c r="CI218" s="1161"/>
      <c r="CJ218" s="1161"/>
      <c r="CK218" s="1161"/>
      <c r="CL218" s="1161"/>
      <c r="CM218" s="1161"/>
      <c r="CN218" s="1161"/>
      <c r="CO218" s="1151"/>
      <c r="CP218" s="1151"/>
      <c r="CQ218" s="1151"/>
      <c r="CR218" s="1151"/>
      <c r="CS218" s="1151"/>
      <c r="CT218" s="1151"/>
      <c r="CU218" s="1151"/>
      <c r="CV218" s="1151"/>
      <c r="CW218" s="1151"/>
      <c r="CX218" s="1151"/>
      <c r="CY218" s="1151"/>
      <c r="CZ218" s="1151"/>
      <c r="DA218" s="1151"/>
      <c r="DB218" s="1151"/>
      <c r="DC218" s="1151"/>
      <c r="DD218" s="1151"/>
      <c r="DE218" s="392"/>
      <c r="DF218" s="23"/>
      <c r="DG218" s="23"/>
      <c r="DH218" s="23"/>
      <c r="DI218" s="23"/>
      <c r="DJ218" s="23"/>
      <c r="DK218" s="23"/>
    </row>
    <row r="219" spans="1:115" ht="14.1" customHeight="1" x14ac:dyDescent="0.2">
      <c r="A219" s="23"/>
      <c r="B219" s="391"/>
      <c r="C219" s="1153" t="s">
        <v>870</v>
      </c>
      <c r="D219" s="1153"/>
      <c r="E219" s="1153"/>
      <c r="F219" s="1153"/>
      <c r="G219" s="1153"/>
      <c r="H219" s="1153"/>
      <c r="I219" s="1153"/>
      <c r="J219" s="1153"/>
      <c r="K219" s="1153"/>
      <c r="L219" s="1153"/>
      <c r="M219" s="1153"/>
      <c r="N219" s="1153"/>
      <c r="O219" s="1153"/>
      <c r="P219" s="1153"/>
      <c r="Q219" s="1153"/>
      <c r="R219" s="1153"/>
      <c r="S219" s="1153"/>
      <c r="T219" s="1153"/>
      <c r="U219" s="1153"/>
      <c r="V219" s="1153"/>
      <c r="W219" s="1153"/>
      <c r="X219" s="1153"/>
      <c r="Y219" s="1153"/>
      <c r="Z219" s="1153"/>
      <c r="AA219" s="1153"/>
      <c r="AB219" s="1153"/>
      <c r="AC219" s="1153"/>
      <c r="AD219" s="1153"/>
      <c r="AE219" s="1153"/>
      <c r="AF219" s="1153"/>
      <c r="AG219" s="1153"/>
      <c r="AH219" s="1153"/>
      <c r="AI219" s="1153"/>
      <c r="AJ219" s="1153"/>
      <c r="AK219" s="1153"/>
      <c r="AL219" s="1153"/>
      <c r="AM219" s="1153"/>
      <c r="AN219" s="1153"/>
      <c r="AO219" s="1153"/>
      <c r="AP219" s="1153"/>
      <c r="AQ219" s="1153"/>
      <c r="AR219" s="1153"/>
      <c r="AS219" s="1153"/>
      <c r="AT219" s="1153"/>
      <c r="AU219" s="1153"/>
      <c r="AV219" s="1153"/>
      <c r="AW219" s="1153"/>
      <c r="AX219" s="1153"/>
      <c r="AY219" s="1153"/>
      <c r="AZ219" s="1153"/>
      <c r="BA219" s="1153"/>
      <c r="BB219" s="1153"/>
      <c r="BC219" s="1153"/>
      <c r="BD219" s="1153"/>
      <c r="BE219" s="1153"/>
      <c r="BF219" s="1153"/>
      <c r="BG219" s="1153"/>
      <c r="BH219" s="1153"/>
      <c r="BI219" s="1153"/>
      <c r="BJ219" s="1153"/>
      <c r="BK219" s="1129">
        <v>0</v>
      </c>
      <c r="BL219" s="1129"/>
      <c r="BM219" s="1129"/>
      <c r="BN219" s="1129"/>
      <c r="BO219" s="1129"/>
      <c r="BP219" s="1129"/>
      <c r="BQ219" s="1129"/>
      <c r="BR219" s="1129"/>
      <c r="BS219" s="1129"/>
      <c r="BT219" s="1129"/>
      <c r="BU219" s="1129"/>
      <c r="BV219" s="1129"/>
      <c r="BW219" s="1129"/>
      <c r="BX219" s="1151"/>
      <c r="BY219" s="1151"/>
      <c r="BZ219" s="1151"/>
      <c r="CA219" s="1151"/>
      <c r="CB219" s="1129">
        <v>0</v>
      </c>
      <c r="CC219" s="1129"/>
      <c r="CD219" s="1129"/>
      <c r="CE219" s="1129"/>
      <c r="CF219" s="1129"/>
      <c r="CG219" s="1129"/>
      <c r="CH219" s="1129"/>
      <c r="CI219" s="1129"/>
      <c r="CJ219" s="1129"/>
      <c r="CK219" s="1129"/>
      <c r="CL219" s="1129"/>
      <c r="CM219" s="1129"/>
      <c r="CN219" s="1129"/>
      <c r="CO219" s="1151"/>
      <c r="CP219" s="1151"/>
      <c r="CQ219" s="1151"/>
      <c r="CR219" s="1151"/>
      <c r="CS219" s="1151"/>
      <c r="CT219" s="1151"/>
      <c r="CU219" s="1151"/>
      <c r="CV219" s="1151"/>
      <c r="CW219" s="1151"/>
      <c r="CX219" s="1151"/>
      <c r="CY219" s="1151"/>
      <c r="CZ219" s="1151"/>
      <c r="DA219" s="1151"/>
      <c r="DB219" s="1151"/>
      <c r="DC219" s="1151"/>
      <c r="DD219" s="1151"/>
      <c r="DE219" s="392"/>
      <c r="DF219" s="23"/>
      <c r="DG219" s="23"/>
      <c r="DH219" s="23"/>
      <c r="DI219" s="23"/>
      <c r="DJ219" s="23"/>
      <c r="DK219" s="23"/>
    </row>
    <row r="220" spans="1:115" ht="14.1" customHeight="1" x14ac:dyDescent="0.2">
      <c r="A220" s="23"/>
      <c r="B220" s="391"/>
      <c r="C220" s="1153" t="s">
        <v>871</v>
      </c>
      <c r="D220" s="1153"/>
      <c r="E220" s="1153"/>
      <c r="F220" s="1153"/>
      <c r="G220" s="1153"/>
      <c r="H220" s="1153"/>
      <c r="I220" s="1153"/>
      <c r="J220" s="1153"/>
      <c r="K220" s="1153"/>
      <c r="L220" s="1153"/>
      <c r="M220" s="1153"/>
      <c r="N220" s="1153"/>
      <c r="O220" s="1153"/>
      <c r="P220" s="1153"/>
      <c r="Q220" s="1153"/>
      <c r="R220" s="1153"/>
      <c r="S220" s="1153"/>
      <c r="T220" s="1153"/>
      <c r="U220" s="1153"/>
      <c r="V220" s="1153"/>
      <c r="W220" s="1153"/>
      <c r="X220" s="1153"/>
      <c r="Y220" s="1153"/>
      <c r="Z220" s="1153"/>
      <c r="AA220" s="1153"/>
      <c r="AB220" s="1153"/>
      <c r="AC220" s="1153"/>
      <c r="AD220" s="1153"/>
      <c r="AE220" s="1153"/>
      <c r="AF220" s="1153"/>
      <c r="AG220" s="1153"/>
      <c r="AH220" s="1153"/>
      <c r="AI220" s="1153"/>
      <c r="AJ220" s="1153"/>
      <c r="AK220" s="1153"/>
      <c r="AL220" s="1153"/>
      <c r="AM220" s="1153"/>
      <c r="AN220" s="1153"/>
      <c r="AO220" s="1153"/>
      <c r="AP220" s="1153"/>
      <c r="AQ220" s="1153"/>
      <c r="AR220" s="1153"/>
      <c r="AS220" s="1153"/>
      <c r="AT220" s="1153"/>
      <c r="AU220" s="1153"/>
      <c r="AV220" s="1153"/>
      <c r="AW220" s="1153"/>
      <c r="AX220" s="1153"/>
      <c r="AY220" s="1153"/>
      <c r="AZ220" s="1153"/>
      <c r="BA220" s="1153"/>
      <c r="BB220" s="1153"/>
      <c r="BC220" s="1153"/>
      <c r="BD220" s="1153"/>
      <c r="BE220" s="1153"/>
      <c r="BF220" s="1153"/>
      <c r="BG220" s="1153"/>
      <c r="BH220" s="1153"/>
      <c r="BI220" s="1153"/>
      <c r="BJ220" s="1153"/>
      <c r="BK220" s="1129">
        <v>0</v>
      </c>
      <c r="BL220" s="1129"/>
      <c r="BM220" s="1129"/>
      <c r="BN220" s="1129"/>
      <c r="BO220" s="1129"/>
      <c r="BP220" s="1129"/>
      <c r="BQ220" s="1129"/>
      <c r="BR220" s="1129"/>
      <c r="BS220" s="1129"/>
      <c r="BT220" s="1129"/>
      <c r="BU220" s="1129"/>
      <c r="BV220" s="1129"/>
      <c r="BW220" s="1129"/>
      <c r="BX220" s="1151"/>
      <c r="BY220" s="1151"/>
      <c r="BZ220" s="1151"/>
      <c r="CA220" s="1151"/>
      <c r="CB220" s="1129">
        <v>0</v>
      </c>
      <c r="CC220" s="1129"/>
      <c r="CD220" s="1129"/>
      <c r="CE220" s="1129"/>
      <c r="CF220" s="1129"/>
      <c r="CG220" s="1129"/>
      <c r="CH220" s="1129"/>
      <c r="CI220" s="1129"/>
      <c r="CJ220" s="1129"/>
      <c r="CK220" s="1129"/>
      <c r="CL220" s="1129"/>
      <c r="CM220" s="1129"/>
      <c r="CN220" s="1129"/>
      <c r="CO220" s="1151"/>
      <c r="CP220" s="1151"/>
      <c r="CQ220" s="1151"/>
      <c r="CR220" s="1151"/>
      <c r="CS220" s="1151"/>
      <c r="CT220" s="1151"/>
      <c r="CU220" s="1151"/>
      <c r="CV220" s="1151"/>
      <c r="CW220" s="1151"/>
      <c r="CX220" s="1151"/>
      <c r="CY220" s="1151"/>
      <c r="CZ220" s="1151"/>
      <c r="DA220" s="1151"/>
      <c r="DB220" s="1151"/>
      <c r="DC220" s="1151"/>
      <c r="DD220" s="1151"/>
      <c r="DE220" s="392"/>
      <c r="DF220" s="23"/>
      <c r="DG220" s="23"/>
      <c r="DH220" s="23"/>
      <c r="DI220" s="23"/>
      <c r="DJ220" s="23"/>
      <c r="DK220" s="23"/>
    </row>
    <row r="221" spans="1:115" ht="14.1" customHeight="1" x14ac:dyDescent="0.2">
      <c r="A221" s="23"/>
      <c r="B221" s="391"/>
      <c r="C221" s="1153" t="s">
        <v>663</v>
      </c>
      <c r="D221" s="1153"/>
      <c r="E221" s="1153"/>
      <c r="F221" s="1153"/>
      <c r="G221" s="1153"/>
      <c r="H221" s="1153"/>
      <c r="I221" s="1153"/>
      <c r="J221" s="1153"/>
      <c r="K221" s="1153"/>
      <c r="L221" s="1153"/>
      <c r="M221" s="1153"/>
      <c r="N221" s="1153"/>
      <c r="O221" s="1153"/>
      <c r="P221" s="1153"/>
      <c r="Q221" s="1153"/>
      <c r="R221" s="1153"/>
      <c r="S221" s="1153"/>
      <c r="T221" s="1153"/>
      <c r="U221" s="1153"/>
      <c r="V221" s="1153"/>
      <c r="W221" s="1153"/>
      <c r="X221" s="1153"/>
      <c r="Y221" s="1153"/>
      <c r="Z221" s="1153"/>
      <c r="AA221" s="1153"/>
      <c r="AB221" s="1153"/>
      <c r="AC221" s="1153"/>
      <c r="AD221" s="1153"/>
      <c r="AE221" s="1153"/>
      <c r="AF221" s="1153"/>
      <c r="AG221" s="1153"/>
      <c r="AH221" s="1153"/>
      <c r="AI221" s="1153"/>
      <c r="AJ221" s="1153"/>
      <c r="AK221" s="1153"/>
      <c r="AL221" s="1153"/>
      <c r="AM221" s="1153"/>
      <c r="AN221" s="1153"/>
      <c r="AO221" s="1153"/>
      <c r="AP221" s="1153"/>
      <c r="AQ221" s="1153"/>
      <c r="AR221" s="1153"/>
      <c r="AS221" s="1153"/>
      <c r="AT221" s="1153"/>
      <c r="AU221" s="1153"/>
      <c r="AV221" s="1153"/>
      <c r="AW221" s="1153"/>
      <c r="AX221" s="1153"/>
      <c r="AY221" s="1153"/>
      <c r="AZ221" s="1153"/>
      <c r="BA221" s="1153"/>
      <c r="BB221" s="1153"/>
      <c r="BC221" s="1153"/>
      <c r="BD221" s="1153"/>
      <c r="BE221" s="1153"/>
      <c r="BF221" s="1153"/>
      <c r="BG221" s="1153"/>
      <c r="BH221" s="1153"/>
      <c r="BI221" s="1153"/>
      <c r="BJ221" s="1153"/>
      <c r="BK221" s="1160">
        <f>Data_Income!E1086</f>
        <v>0</v>
      </c>
      <c r="BL221" s="1160"/>
      <c r="BM221" s="1160"/>
      <c r="BN221" s="1160"/>
      <c r="BO221" s="1160"/>
      <c r="BP221" s="1160"/>
      <c r="BQ221" s="1160"/>
      <c r="BR221" s="1160"/>
      <c r="BS221" s="1160"/>
      <c r="BT221" s="1160"/>
      <c r="BU221" s="1160"/>
      <c r="BV221" s="1160"/>
      <c r="BW221" s="1160"/>
      <c r="BX221" s="1151"/>
      <c r="BY221" s="1151"/>
      <c r="BZ221" s="1151"/>
      <c r="CA221" s="1151"/>
      <c r="CB221" s="1160">
        <f>Data_Income!F1086</f>
        <v>0</v>
      </c>
      <c r="CC221" s="1160"/>
      <c r="CD221" s="1160"/>
      <c r="CE221" s="1160"/>
      <c r="CF221" s="1160"/>
      <c r="CG221" s="1160"/>
      <c r="CH221" s="1160"/>
      <c r="CI221" s="1160"/>
      <c r="CJ221" s="1160"/>
      <c r="CK221" s="1160"/>
      <c r="CL221" s="1160"/>
      <c r="CM221" s="1160"/>
      <c r="CN221" s="1160"/>
      <c r="CO221" s="1151"/>
      <c r="CP221" s="1151"/>
      <c r="CQ221" s="1151"/>
      <c r="CR221" s="1151"/>
      <c r="CS221" s="1275" t="str">
        <f>Data_Income!G1086</f>
        <v/>
      </c>
      <c r="CT221" s="1276"/>
      <c r="CU221" s="1276"/>
      <c r="CV221" s="1276"/>
      <c r="CW221" s="1276"/>
      <c r="CX221" s="1276"/>
      <c r="CY221" s="1276"/>
      <c r="CZ221" s="1276"/>
      <c r="DA221" s="1276"/>
      <c r="DB221" s="1276"/>
      <c r="DC221" s="1276"/>
      <c r="DD221" s="1276"/>
      <c r="DE221" s="392"/>
      <c r="DF221" s="23"/>
      <c r="DG221" s="23"/>
      <c r="DH221" s="23"/>
      <c r="DI221" s="23"/>
      <c r="DJ221" s="23"/>
      <c r="DK221" s="23"/>
    </row>
    <row r="222" spans="1:115" ht="9.9499999999999993" customHeight="1" x14ac:dyDescent="0.2">
      <c r="A222" s="23"/>
      <c r="B222" s="391"/>
      <c r="C222" s="1150"/>
      <c r="D222" s="1150"/>
      <c r="E222" s="1150"/>
      <c r="F222" s="1150"/>
      <c r="G222" s="1150"/>
      <c r="H222" s="1150"/>
      <c r="I222" s="1150"/>
      <c r="J222" s="1150"/>
      <c r="K222" s="1150"/>
      <c r="L222" s="1150"/>
      <c r="M222" s="1150"/>
      <c r="N222" s="1150"/>
      <c r="O222" s="1150"/>
      <c r="P222" s="1150"/>
      <c r="Q222" s="1150"/>
      <c r="R222" s="1150"/>
      <c r="S222" s="1150"/>
      <c r="T222" s="1150"/>
      <c r="U222" s="1150"/>
      <c r="V222" s="1150"/>
      <c r="W222" s="1150"/>
      <c r="X222" s="1150"/>
      <c r="Y222" s="1150"/>
      <c r="Z222" s="1150"/>
      <c r="AA222" s="1150"/>
      <c r="AB222" s="1150"/>
      <c r="AC222" s="1150"/>
      <c r="AD222" s="1150"/>
      <c r="AE222" s="1150"/>
      <c r="AF222" s="1150"/>
      <c r="AG222" s="1150"/>
      <c r="AH222" s="1150"/>
      <c r="AI222" s="1150"/>
      <c r="AJ222" s="1150"/>
      <c r="AK222" s="1150"/>
      <c r="AL222" s="1150"/>
      <c r="AM222" s="1150"/>
      <c r="AN222" s="1150"/>
      <c r="AO222" s="1150"/>
      <c r="AP222" s="1150"/>
      <c r="AQ222" s="1150"/>
      <c r="AR222" s="1150"/>
      <c r="AS222" s="1150"/>
      <c r="AT222" s="1150"/>
      <c r="AU222" s="1150"/>
      <c r="AV222" s="1150"/>
      <c r="AW222" s="1150"/>
      <c r="AX222" s="1150"/>
      <c r="AY222" s="1150"/>
      <c r="AZ222" s="1150"/>
      <c r="BA222" s="1150"/>
      <c r="BB222" s="1150"/>
      <c r="BC222" s="1150"/>
      <c r="BD222" s="1150"/>
      <c r="BE222" s="1150"/>
      <c r="BF222" s="1150"/>
      <c r="BG222" s="1150"/>
      <c r="BH222" s="1150"/>
      <c r="BI222" s="1150"/>
      <c r="BJ222" s="1150"/>
      <c r="BK222" s="1150"/>
      <c r="BL222" s="1150"/>
      <c r="BM222" s="1150"/>
      <c r="BN222" s="1150"/>
      <c r="BO222" s="1150"/>
      <c r="BP222" s="1150"/>
      <c r="BQ222" s="1150"/>
      <c r="BR222" s="1150"/>
      <c r="BS222" s="1150"/>
      <c r="BT222" s="1150"/>
      <c r="BU222" s="1150"/>
      <c r="BV222" s="1150"/>
      <c r="BW222" s="1150"/>
      <c r="BX222" s="1150"/>
      <c r="BY222" s="1150"/>
      <c r="BZ222" s="1150"/>
      <c r="CA222" s="1150"/>
      <c r="CB222" s="1150"/>
      <c r="CC222" s="1150"/>
      <c r="CD222" s="1150"/>
      <c r="CE222" s="1150"/>
      <c r="CF222" s="1150"/>
      <c r="CG222" s="1150"/>
      <c r="CH222" s="1150"/>
      <c r="CI222" s="1150"/>
      <c r="CJ222" s="1150"/>
      <c r="CK222" s="1150"/>
      <c r="CL222" s="1150"/>
      <c r="CM222" s="1150"/>
      <c r="CN222" s="1150"/>
      <c r="CO222" s="1151"/>
      <c r="CP222" s="1151"/>
      <c r="CQ222" s="1151"/>
      <c r="CR222" s="1151"/>
      <c r="CS222" s="1152"/>
      <c r="CT222" s="1152"/>
      <c r="CU222" s="1152"/>
      <c r="CV222" s="1152"/>
      <c r="CW222" s="1152"/>
      <c r="CX222" s="1152"/>
      <c r="CY222" s="1152"/>
      <c r="CZ222" s="1152"/>
      <c r="DA222" s="1152"/>
      <c r="DB222" s="1152"/>
      <c r="DC222" s="1152"/>
      <c r="DD222" s="1152"/>
      <c r="DE222" s="392"/>
      <c r="DF222" s="23"/>
      <c r="DG222" s="23"/>
      <c r="DH222" s="23"/>
      <c r="DI222" s="23"/>
      <c r="DJ222" s="23"/>
      <c r="DK222" s="23"/>
    </row>
    <row r="223" spans="1:115" ht="14.1" customHeight="1" x14ac:dyDescent="0.2">
      <c r="A223" s="23"/>
      <c r="B223" s="391"/>
      <c r="C223" s="1156" t="s">
        <v>661</v>
      </c>
      <c r="D223" s="1156"/>
      <c r="E223" s="1156"/>
      <c r="F223" s="1156"/>
      <c r="G223" s="1156"/>
      <c r="H223" s="1156"/>
      <c r="I223" s="1156"/>
      <c r="J223" s="1156"/>
      <c r="K223" s="1156"/>
      <c r="L223" s="1156"/>
      <c r="M223" s="1156"/>
      <c r="N223" s="1156"/>
      <c r="O223" s="1156"/>
      <c r="P223" s="1156"/>
      <c r="Q223" s="1156"/>
      <c r="R223" s="1156"/>
      <c r="S223" s="1156"/>
      <c r="T223" s="1156"/>
      <c r="U223" s="1156"/>
      <c r="V223" s="1156"/>
      <c r="W223" s="1156"/>
      <c r="X223" s="1156"/>
      <c r="Y223" s="1156"/>
      <c r="Z223" s="1156"/>
      <c r="AA223" s="1156"/>
      <c r="AB223" s="1156"/>
      <c r="AC223" s="1156"/>
      <c r="AD223" s="1156"/>
      <c r="AE223" s="1156"/>
      <c r="AF223" s="1156"/>
      <c r="AG223" s="1156"/>
      <c r="AH223" s="1156"/>
      <c r="AI223" s="1156"/>
      <c r="AJ223" s="1156"/>
      <c r="AK223" s="1156"/>
      <c r="AL223" s="1156"/>
      <c r="AM223" s="1156"/>
      <c r="AN223" s="1156"/>
      <c r="AO223" s="1156"/>
      <c r="AP223" s="1156"/>
      <c r="AQ223" s="1156"/>
      <c r="AR223" s="1156"/>
      <c r="AS223" s="1156"/>
      <c r="AT223" s="1156"/>
      <c r="AU223" s="1156"/>
      <c r="AV223" s="1156"/>
      <c r="AW223" s="1156"/>
      <c r="AX223" s="1156"/>
      <c r="AY223" s="1156"/>
      <c r="AZ223" s="1156"/>
      <c r="BA223" s="1156"/>
      <c r="BB223" s="1156"/>
      <c r="BC223" s="1156"/>
      <c r="BD223" s="1156"/>
      <c r="BE223" s="1156"/>
      <c r="BF223" s="1156"/>
      <c r="BG223" s="1156"/>
      <c r="BH223" s="1156"/>
      <c r="BI223" s="1156"/>
      <c r="BJ223" s="1156"/>
      <c r="BK223" s="1157"/>
      <c r="BL223" s="1157"/>
      <c r="BM223" s="1157"/>
      <c r="BN223" s="1157"/>
      <c r="BO223" s="1157"/>
      <c r="BP223" s="1157"/>
      <c r="BQ223" s="1157"/>
      <c r="BR223" s="1157"/>
      <c r="BS223" s="1157"/>
      <c r="BT223" s="1157"/>
      <c r="BU223" s="1157"/>
      <c r="BV223" s="1157"/>
      <c r="BW223" s="1157"/>
      <c r="BX223" s="1158"/>
      <c r="BY223" s="1158"/>
      <c r="BZ223" s="1158"/>
      <c r="CA223" s="1158"/>
      <c r="CB223" s="1158"/>
      <c r="CC223" s="1158"/>
      <c r="CD223" s="1158"/>
      <c r="CE223" s="1158"/>
      <c r="CF223" s="1158"/>
      <c r="CG223" s="1158"/>
      <c r="CH223" s="1158"/>
      <c r="CI223" s="1158"/>
      <c r="CJ223" s="1158"/>
      <c r="CK223" s="1158"/>
      <c r="CL223" s="1158"/>
      <c r="CM223" s="1158"/>
      <c r="CN223" s="1158"/>
      <c r="CO223" s="1151"/>
      <c r="CP223" s="1151"/>
      <c r="CQ223" s="1151"/>
      <c r="CR223" s="1151"/>
      <c r="CS223" s="1159"/>
      <c r="CT223" s="1159"/>
      <c r="CU223" s="1159"/>
      <c r="CV223" s="1159"/>
      <c r="CW223" s="1159"/>
      <c r="CX223" s="1159"/>
      <c r="CY223" s="1159"/>
      <c r="CZ223" s="1159"/>
      <c r="DA223" s="1159"/>
      <c r="DB223" s="1159"/>
      <c r="DC223" s="1159"/>
      <c r="DD223" s="1159"/>
      <c r="DE223" s="392"/>
      <c r="DF223" s="23"/>
      <c r="DG223" s="23"/>
      <c r="DH223" s="23"/>
      <c r="DI223" s="23"/>
      <c r="DJ223" s="23"/>
      <c r="DK223" s="23"/>
    </row>
    <row r="224" spans="1:115" ht="14.1" customHeight="1" x14ac:dyDescent="0.2">
      <c r="A224" s="23"/>
      <c r="B224" s="391"/>
      <c r="C224" s="1153" t="s">
        <v>872</v>
      </c>
      <c r="D224" s="1153"/>
      <c r="E224" s="1153"/>
      <c r="F224" s="1153"/>
      <c r="G224" s="1153"/>
      <c r="H224" s="1153"/>
      <c r="I224" s="1153"/>
      <c r="J224" s="1153"/>
      <c r="K224" s="1153"/>
      <c r="L224" s="1153"/>
      <c r="M224" s="1153"/>
      <c r="N224" s="1153"/>
      <c r="O224" s="1153"/>
      <c r="P224" s="1153"/>
      <c r="Q224" s="1153"/>
      <c r="R224" s="1153"/>
      <c r="S224" s="1153"/>
      <c r="T224" s="1153"/>
      <c r="U224" s="1153"/>
      <c r="V224" s="1153"/>
      <c r="W224" s="1153"/>
      <c r="X224" s="1153"/>
      <c r="Y224" s="1153"/>
      <c r="Z224" s="1153"/>
      <c r="AA224" s="1153"/>
      <c r="AB224" s="1153"/>
      <c r="AC224" s="1153"/>
      <c r="AD224" s="1153"/>
      <c r="AE224" s="1153"/>
      <c r="AF224" s="1153"/>
      <c r="AG224" s="1153"/>
      <c r="AH224" s="1153"/>
      <c r="AI224" s="1153"/>
      <c r="AJ224" s="1153"/>
      <c r="AK224" s="1153"/>
      <c r="AL224" s="1153"/>
      <c r="AM224" s="1153"/>
      <c r="AN224" s="1153"/>
      <c r="AO224" s="1153"/>
      <c r="AP224" s="1153"/>
      <c r="AQ224" s="1153"/>
      <c r="AR224" s="1153"/>
      <c r="AS224" s="1153"/>
      <c r="AT224" s="1153"/>
      <c r="AU224" s="1153"/>
      <c r="AV224" s="1153"/>
      <c r="AW224" s="1153"/>
      <c r="AX224" s="1153"/>
      <c r="AY224" s="1153"/>
      <c r="AZ224" s="1153"/>
      <c r="BA224" s="1153"/>
      <c r="BB224" s="1153"/>
      <c r="BC224" s="1153"/>
      <c r="BD224" s="1153"/>
      <c r="BE224" s="1153"/>
      <c r="BF224" s="1153"/>
      <c r="BG224" s="1153"/>
      <c r="BH224" s="1153"/>
      <c r="BI224" s="1153"/>
      <c r="BJ224" s="1153"/>
      <c r="BK224" s="1274">
        <f>Data_Income!E1088</f>
        <v>0</v>
      </c>
      <c r="BL224" s="1274"/>
      <c r="BM224" s="1274"/>
      <c r="BN224" s="1274"/>
      <c r="BO224" s="1274"/>
      <c r="BP224" s="1274"/>
      <c r="BQ224" s="1274"/>
      <c r="BR224" s="1274"/>
      <c r="BS224" s="1274"/>
      <c r="BT224" s="1274"/>
      <c r="BU224" s="1274"/>
      <c r="BV224" s="1274"/>
      <c r="BW224" s="1274"/>
      <c r="BX224" s="1151"/>
      <c r="BY224" s="1151"/>
      <c r="BZ224" s="1151"/>
      <c r="CA224" s="1151"/>
      <c r="CB224" s="1274">
        <f>Data_Income!F1088</f>
        <v>0</v>
      </c>
      <c r="CC224" s="1274"/>
      <c r="CD224" s="1274"/>
      <c r="CE224" s="1274"/>
      <c r="CF224" s="1274"/>
      <c r="CG224" s="1274"/>
      <c r="CH224" s="1274"/>
      <c r="CI224" s="1274"/>
      <c r="CJ224" s="1274"/>
      <c r="CK224" s="1274"/>
      <c r="CL224" s="1274"/>
      <c r="CM224" s="1274"/>
      <c r="CN224" s="1274"/>
      <c r="CO224" s="1151"/>
      <c r="CP224" s="1151"/>
      <c r="CQ224" s="1151"/>
      <c r="CR224" s="1151"/>
      <c r="CS224" s="1275" t="str">
        <f>Data_Income!G1088</f>
        <v/>
      </c>
      <c r="CT224" s="1276"/>
      <c r="CU224" s="1276"/>
      <c r="CV224" s="1276"/>
      <c r="CW224" s="1276"/>
      <c r="CX224" s="1276"/>
      <c r="CY224" s="1276"/>
      <c r="CZ224" s="1276"/>
      <c r="DA224" s="1276"/>
      <c r="DB224" s="1276"/>
      <c r="DC224" s="1276"/>
      <c r="DD224" s="1276"/>
      <c r="DE224" s="392"/>
      <c r="DF224" s="23"/>
      <c r="DG224" s="23"/>
      <c r="DH224" s="23"/>
      <c r="DI224" s="23"/>
      <c r="DJ224" s="23"/>
      <c r="DK224" s="23"/>
    </row>
    <row r="225" spans="1:115" ht="9.9499999999999993" customHeight="1" x14ac:dyDescent="0.2">
      <c r="A225" s="23"/>
      <c r="B225" s="391"/>
      <c r="C225" s="1150"/>
      <c r="D225" s="1150"/>
      <c r="E225" s="1150"/>
      <c r="F225" s="1150"/>
      <c r="G225" s="1150"/>
      <c r="H225" s="1150"/>
      <c r="I225" s="1150"/>
      <c r="J225" s="1150"/>
      <c r="K225" s="1150"/>
      <c r="L225" s="1150"/>
      <c r="M225" s="1150"/>
      <c r="N225" s="1150"/>
      <c r="O225" s="1150"/>
      <c r="P225" s="1150"/>
      <c r="Q225" s="1150"/>
      <c r="R225" s="1150"/>
      <c r="S225" s="1150"/>
      <c r="T225" s="1150"/>
      <c r="U225" s="1150"/>
      <c r="V225" s="1150"/>
      <c r="W225" s="1150"/>
      <c r="X225" s="1150"/>
      <c r="Y225" s="1150"/>
      <c r="Z225" s="1150"/>
      <c r="AA225" s="1150"/>
      <c r="AB225" s="1150"/>
      <c r="AC225" s="1150"/>
      <c r="AD225" s="1150"/>
      <c r="AE225" s="1150"/>
      <c r="AF225" s="1150"/>
      <c r="AG225" s="1150"/>
      <c r="AH225" s="1150"/>
      <c r="AI225" s="1150"/>
      <c r="AJ225" s="1150"/>
      <c r="AK225" s="1150"/>
      <c r="AL225" s="1150"/>
      <c r="AM225" s="1150"/>
      <c r="AN225" s="1150"/>
      <c r="AO225" s="1150"/>
      <c r="AP225" s="1150"/>
      <c r="AQ225" s="1150"/>
      <c r="AR225" s="1150"/>
      <c r="AS225" s="1150"/>
      <c r="AT225" s="1150"/>
      <c r="AU225" s="1150"/>
      <c r="AV225" s="1150"/>
      <c r="AW225" s="1150"/>
      <c r="AX225" s="1150"/>
      <c r="AY225" s="1150"/>
      <c r="AZ225" s="1150"/>
      <c r="BA225" s="1150"/>
      <c r="BB225" s="1150"/>
      <c r="BC225" s="1150"/>
      <c r="BD225" s="1150"/>
      <c r="BE225" s="1150"/>
      <c r="BF225" s="1150"/>
      <c r="BG225" s="1150"/>
      <c r="BH225" s="1150"/>
      <c r="BI225" s="1150"/>
      <c r="BJ225" s="1150"/>
      <c r="BK225" s="1150"/>
      <c r="BL225" s="1150"/>
      <c r="BM225" s="1150"/>
      <c r="BN225" s="1150"/>
      <c r="BO225" s="1150"/>
      <c r="BP225" s="1150"/>
      <c r="BQ225" s="1150"/>
      <c r="BR225" s="1150"/>
      <c r="BS225" s="1150"/>
      <c r="BT225" s="1150"/>
      <c r="BU225" s="1150"/>
      <c r="BV225" s="1150"/>
      <c r="BW225" s="1150"/>
      <c r="BX225" s="1150"/>
      <c r="BY225" s="1150"/>
      <c r="BZ225" s="1150"/>
      <c r="CA225" s="1150"/>
      <c r="CB225" s="1150"/>
      <c r="CC225" s="1150"/>
      <c r="CD225" s="1150"/>
      <c r="CE225" s="1150"/>
      <c r="CF225" s="1150"/>
      <c r="CG225" s="1150"/>
      <c r="CH225" s="1150"/>
      <c r="CI225" s="1150"/>
      <c r="CJ225" s="1150"/>
      <c r="CK225" s="1150"/>
      <c r="CL225" s="1150"/>
      <c r="CM225" s="1150"/>
      <c r="CN225" s="1150"/>
      <c r="CO225" s="1151"/>
      <c r="CP225" s="1151"/>
      <c r="CQ225" s="1151"/>
      <c r="CR225" s="1151"/>
      <c r="CS225" s="1152"/>
      <c r="CT225" s="1152"/>
      <c r="CU225" s="1152"/>
      <c r="CV225" s="1152"/>
      <c r="CW225" s="1152"/>
      <c r="CX225" s="1152"/>
      <c r="CY225" s="1152"/>
      <c r="CZ225" s="1152"/>
      <c r="DA225" s="1152"/>
      <c r="DB225" s="1152"/>
      <c r="DC225" s="1152"/>
      <c r="DD225" s="1152"/>
      <c r="DE225" s="392"/>
      <c r="DF225" s="23"/>
      <c r="DG225" s="23"/>
      <c r="DH225" s="23"/>
      <c r="DI225" s="23"/>
      <c r="DJ225" s="23"/>
      <c r="DK225" s="23"/>
    </row>
    <row r="226" spans="1:115" ht="14.1" customHeight="1" x14ac:dyDescent="0.2">
      <c r="A226" s="23"/>
      <c r="B226" s="391"/>
      <c r="C226" s="1156" t="s">
        <v>662</v>
      </c>
      <c r="D226" s="1156"/>
      <c r="E226" s="1156"/>
      <c r="F226" s="1156"/>
      <c r="G226" s="1156"/>
      <c r="H226" s="1156"/>
      <c r="I226" s="1156"/>
      <c r="J226" s="1156"/>
      <c r="K226" s="1156"/>
      <c r="L226" s="1156"/>
      <c r="M226" s="1156"/>
      <c r="N226" s="1156"/>
      <c r="O226" s="1156"/>
      <c r="P226" s="1156"/>
      <c r="Q226" s="1156"/>
      <c r="R226" s="1156"/>
      <c r="S226" s="1156"/>
      <c r="T226" s="1156"/>
      <c r="U226" s="1156"/>
      <c r="V226" s="1156"/>
      <c r="W226" s="1156"/>
      <c r="X226" s="1156"/>
      <c r="Y226" s="1156"/>
      <c r="Z226" s="1156"/>
      <c r="AA226" s="1156"/>
      <c r="AB226" s="1156"/>
      <c r="AC226" s="1156"/>
      <c r="AD226" s="1156"/>
      <c r="AE226" s="1156"/>
      <c r="AF226" s="1156"/>
      <c r="AG226" s="1156"/>
      <c r="AH226" s="1156"/>
      <c r="AI226" s="1156"/>
      <c r="AJ226" s="1156"/>
      <c r="AK226" s="1156"/>
      <c r="AL226" s="1156"/>
      <c r="AM226" s="1156"/>
      <c r="AN226" s="1156"/>
      <c r="AO226" s="1156"/>
      <c r="AP226" s="1156"/>
      <c r="AQ226" s="1156"/>
      <c r="AR226" s="1156"/>
      <c r="AS226" s="1156"/>
      <c r="AT226" s="1156"/>
      <c r="AU226" s="1156"/>
      <c r="AV226" s="1156"/>
      <c r="AW226" s="1156"/>
      <c r="AX226" s="1156"/>
      <c r="AY226" s="1156"/>
      <c r="AZ226" s="1156"/>
      <c r="BA226" s="1156"/>
      <c r="BB226" s="1156"/>
      <c r="BC226" s="1156"/>
      <c r="BD226" s="1156"/>
      <c r="BE226" s="1156"/>
      <c r="BF226" s="1156"/>
      <c r="BG226" s="1156"/>
      <c r="BH226" s="1156"/>
      <c r="BI226" s="1156"/>
      <c r="BJ226" s="1156"/>
      <c r="BK226" s="1157"/>
      <c r="BL226" s="1157"/>
      <c r="BM226" s="1157"/>
      <c r="BN226" s="1157"/>
      <c r="BO226" s="1157"/>
      <c r="BP226" s="1157"/>
      <c r="BQ226" s="1157"/>
      <c r="BR226" s="1157"/>
      <c r="BS226" s="1157"/>
      <c r="BT226" s="1157"/>
      <c r="BU226" s="1157"/>
      <c r="BV226" s="1157"/>
      <c r="BW226" s="1157"/>
      <c r="BX226" s="1158"/>
      <c r="BY226" s="1158"/>
      <c r="BZ226" s="1158"/>
      <c r="CA226" s="1158"/>
      <c r="CB226" s="1158"/>
      <c r="CC226" s="1158"/>
      <c r="CD226" s="1158"/>
      <c r="CE226" s="1158"/>
      <c r="CF226" s="1158"/>
      <c r="CG226" s="1158"/>
      <c r="CH226" s="1158"/>
      <c r="CI226" s="1158"/>
      <c r="CJ226" s="1158"/>
      <c r="CK226" s="1158"/>
      <c r="CL226" s="1158"/>
      <c r="CM226" s="1158"/>
      <c r="CN226" s="1158"/>
      <c r="CO226" s="1151"/>
      <c r="CP226" s="1151"/>
      <c r="CQ226" s="1151"/>
      <c r="CR226" s="1151"/>
      <c r="CS226" s="1159"/>
      <c r="CT226" s="1159"/>
      <c r="CU226" s="1159"/>
      <c r="CV226" s="1159"/>
      <c r="CW226" s="1159"/>
      <c r="CX226" s="1159"/>
      <c r="CY226" s="1159"/>
      <c r="CZ226" s="1159"/>
      <c r="DA226" s="1159"/>
      <c r="DB226" s="1159"/>
      <c r="DC226" s="1159"/>
      <c r="DD226" s="1159"/>
      <c r="DE226" s="392"/>
      <c r="DF226" s="23"/>
      <c r="DG226" s="23"/>
      <c r="DH226" s="23"/>
      <c r="DI226" s="23"/>
      <c r="DJ226" s="23"/>
      <c r="DK226" s="23"/>
    </row>
    <row r="227" spans="1:115" ht="14.1" customHeight="1" x14ac:dyDescent="0.2">
      <c r="A227" s="23"/>
      <c r="B227" s="391"/>
      <c r="C227" s="1153" t="s">
        <v>873</v>
      </c>
      <c r="D227" s="1153"/>
      <c r="E227" s="1153"/>
      <c r="F227" s="1153"/>
      <c r="G227" s="1153"/>
      <c r="H227" s="1153"/>
      <c r="I227" s="1153"/>
      <c r="J227" s="1153"/>
      <c r="K227" s="1153"/>
      <c r="L227" s="1153"/>
      <c r="M227" s="1153"/>
      <c r="N227" s="1153"/>
      <c r="O227" s="1153"/>
      <c r="P227" s="1153"/>
      <c r="Q227" s="1153"/>
      <c r="R227" s="1153"/>
      <c r="S227" s="1153"/>
      <c r="T227" s="1153"/>
      <c r="U227" s="1153"/>
      <c r="V227" s="1153"/>
      <c r="W227" s="1153"/>
      <c r="X227" s="1153"/>
      <c r="Y227" s="1153"/>
      <c r="Z227" s="1153"/>
      <c r="AA227" s="1153"/>
      <c r="AB227" s="1153"/>
      <c r="AC227" s="1153"/>
      <c r="AD227" s="1153"/>
      <c r="AE227" s="1153"/>
      <c r="AF227" s="1153"/>
      <c r="AG227" s="1153"/>
      <c r="AH227" s="1153"/>
      <c r="AI227" s="1153"/>
      <c r="AJ227" s="1153"/>
      <c r="AK227" s="1153"/>
      <c r="AL227" s="1153"/>
      <c r="AM227" s="1153"/>
      <c r="AN227" s="1153"/>
      <c r="AO227" s="1153"/>
      <c r="AP227" s="1153"/>
      <c r="AQ227" s="1153"/>
      <c r="AR227" s="1153"/>
      <c r="AS227" s="1153"/>
      <c r="AT227" s="1153"/>
      <c r="AU227" s="1153"/>
      <c r="AV227" s="1153"/>
      <c r="AW227" s="1153"/>
      <c r="AX227" s="1153"/>
      <c r="AY227" s="1153"/>
      <c r="AZ227" s="1153"/>
      <c r="BA227" s="1153"/>
      <c r="BB227" s="1153"/>
      <c r="BC227" s="1153"/>
      <c r="BD227" s="1153"/>
      <c r="BE227" s="1153"/>
      <c r="BF227" s="1153"/>
      <c r="BG227" s="1153"/>
      <c r="BH227" s="1153"/>
      <c r="BI227" s="1153"/>
      <c r="BJ227" s="1153"/>
      <c r="BK227" s="1274">
        <f>Data_Income!E1090</f>
        <v>0</v>
      </c>
      <c r="BL227" s="1274"/>
      <c r="BM227" s="1274"/>
      <c r="BN227" s="1274"/>
      <c r="BO227" s="1274"/>
      <c r="BP227" s="1274"/>
      <c r="BQ227" s="1274"/>
      <c r="BR227" s="1274"/>
      <c r="BS227" s="1274"/>
      <c r="BT227" s="1274"/>
      <c r="BU227" s="1274"/>
      <c r="BV227" s="1274"/>
      <c r="BW227" s="1274"/>
      <c r="BX227" s="1151"/>
      <c r="BY227" s="1151"/>
      <c r="BZ227" s="1151"/>
      <c r="CA227" s="1151"/>
      <c r="CB227" s="1274">
        <f>Data_Income!F1090</f>
        <v>0</v>
      </c>
      <c r="CC227" s="1274"/>
      <c r="CD227" s="1274"/>
      <c r="CE227" s="1274"/>
      <c r="CF227" s="1274"/>
      <c r="CG227" s="1274"/>
      <c r="CH227" s="1274"/>
      <c r="CI227" s="1274"/>
      <c r="CJ227" s="1274"/>
      <c r="CK227" s="1274"/>
      <c r="CL227" s="1274"/>
      <c r="CM227" s="1274"/>
      <c r="CN227" s="1274"/>
      <c r="CO227" s="1151"/>
      <c r="CP227" s="1151"/>
      <c r="CQ227" s="1151"/>
      <c r="CR227" s="1151"/>
      <c r="CS227" s="1275" t="str">
        <f>Data_Income!G1090</f>
        <v/>
      </c>
      <c r="CT227" s="1276"/>
      <c r="CU227" s="1276"/>
      <c r="CV227" s="1276"/>
      <c r="CW227" s="1276"/>
      <c r="CX227" s="1276"/>
      <c r="CY227" s="1276"/>
      <c r="CZ227" s="1276"/>
      <c r="DA227" s="1276"/>
      <c r="DB227" s="1276"/>
      <c r="DC227" s="1276"/>
      <c r="DD227" s="1276"/>
      <c r="DE227" s="392"/>
      <c r="DF227" s="23"/>
      <c r="DG227" s="23"/>
      <c r="DH227" s="23"/>
      <c r="DI227" s="23"/>
      <c r="DJ227" s="23"/>
      <c r="DK227" s="23"/>
    </row>
    <row r="228" spans="1:115" ht="14.1" customHeight="1" thickBot="1" x14ac:dyDescent="0.25">
      <c r="A228" s="23"/>
      <c r="B228" s="132"/>
      <c r="C228" s="375"/>
      <c r="D228" s="375"/>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375"/>
      <c r="AC228" s="375"/>
      <c r="AD228" s="375"/>
      <c r="AE228" s="375"/>
      <c r="AF228" s="375"/>
      <c r="AG228" s="375"/>
      <c r="AH228" s="375"/>
      <c r="AI228" s="375"/>
      <c r="AJ228" s="375"/>
      <c r="AK228" s="375"/>
      <c r="AL228" s="375"/>
      <c r="AM228" s="375"/>
      <c r="AN228" s="375"/>
      <c r="AO228" s="375"/>
      <c r="AP228" s="375"/>
      <c r="AQ228" s="375"/>
      <c r="AR228" s="375"/>
      <c r="AS228" s="375"/>
      <c r="AT228" s="375"/>
      <c r="AU228" s="375"/>
      <c r="AV228" s="375"/>
      <c r="AW228" s="375"/>
      <c r="AX228" s="375"/>
      <c r="AY228" s="375"/>
      <c r="AZ228" s="375"/>
      <c r="BA228" s="375"/>
      <c r="BB228" s="375"/>
      <c r="BC228" s="375"/>
      <c r="BD228" s="375"/>
      <c r="BE228" s="375"/>
      <c r="BF228" s="375"/>
      <c r="BG228" s="375"/>
      <c r="BH228" s="375"/>
      <c r="BI228" s="375"/>
      <c r="BJ228" s="375"/>
      <c r="BK228" s="375"/>
      <c r="BL228" s="375"/>
      <c r="BM228" s="375"/>
      <c r="BN228" s="375"/>
      <c r="BO228" s="375"/>
      <c r="BP228" s="375"/>
      <c r="BQ228" s="375"/>
      <c r="BR228" s="375"/>
      <c r="BS228" s="375"/>
      <c r="BT228" s="375"/>
      <c r="BU228" s="375"/>
      <c r="BV228" s="375"/>
      <c r="BW228" s="375"/>
      <c r="BX228" s="375"/>
      <c r="BY228" s="375"/>
      <c r="BZ228" s="375"/>
      <c r="CA228" s="375"/>
      <c r="CB228" s="375"/>
      <c r="CC228" s="375"/>
      <c r="CD228" s="375"/>
      <c r="CE228" s="375"/>
      <c r="CF228" s="375"/>
      <c r="CG228" s="375"/>
      <c r="CH228" s="375"/>
      <c r="CI228" s="375"/>
      <c r="CJ228" s="375"/>
      <c r="CK228" s="375"/>
      <c r="CL228" s="375"/>
      <c r="CM228" s="375"/>
      <c r="CN228" s="375"/>
      <c r="CO228" s="375"/>
      <c r="CP228" s="375"/>
      <c r="CQ228" s="375"/>
      <c r="CR228" s="375"/>
      <c r="CS228" s="375"/>
      <c r="CT228" s="375"/>
      <c r="CU228" s="375"/>
      <c r="CV228" s="375"/>
      <c r="CW228" s="375"/>
      <c r="CX228" s="375"/>
      <c r="CY228" s="375"/>
      <c r="CZ228" s="375"/>
      <c r="DA228" s="375"/>
      <c r="DB228" s="375"/>
      <c r="DC228" s="375"/>
      <c r="DD228" s="375"/>
      <c r="DE228" s="133"/>
      <c r="DF228" s="23"/>
      <c r="DG228" s="23"/>
      <c r="DH228" s="23"/>
      <c r="DI228" s="23"/>
      <c r="DJ228" s="23"/>
      <c r="DK228" s="23"/>
    </row>
    <row r="229" spans="1:115" ht="15" customHeight="1" x14ac:dyDescent="0.2">
      <c r="A229" s="23"/>
      <c r="B229" s="387"/>
      <c r="C229" s="1145"/>
      <c r="D229" s="1145"/>
      <c r="E229" s="1145"/>
      <c r="F229" s="1145"/>
      <c r="G229" s="1145"/>
      <c r="H229" s="1145"/>
      <c r="I229" s="1145"/>
      <c r="J229" s="1145"/>
      <c r="K229" s="1145"/>
      <c r="L229" s="1145"/>
      <c r="M229" s="1145"/>
      <c r="N229" s="1145"/>
      <c r="O229" s="1145"/>
      <c r="P229" s="1145"/>
      <c r="Q229" s="1145"/>
      <c r="R229" s="1145"/>
      <c r="S229" s="1145"/>
      <c r="T229" s="1145"/>
      <c r="U229" s="1145"/>
      <c r="V229" s="1145"/>
      <c r="W229" s="1145"/>
      <c r="X229" s="1145"/>
      <c r="Y229" s="1145"/>
      <c r="Z229" s="1145"/>
      <c r="AA229" s="1145"/>
      <c r="AB229" s="1145"/>
      <c r="AC229" s="1145"/>
      <c r="AD229" s="1145"/>
      <c r="AE229" s="1145"/>
      <c r="AF229" s="1145"/>
      <c r="AG229" s="1145"/>
      <c r="AH229" s="1145"/>
      <c r="AI229" s="1145"/>
      <c r="AJ229" s="1145"/>
      <c r="AK229" s="1145"/>
      <c r="AL229" s="1145"/>
      <c r="AM229" s="1145"/>
      <c r="AN229" s="1145"/>
      <c r="AO229" s="1145"/>
      <c r="AP229" s="1145"/>
      <c r="AQ229" s="1145"/>
      <c r="AR229" s="1145"/>
      <c r="AS229" s="1145"/>
      <c r="AT229" s="1145"/>
      <c r="AU229" s="1145"/>
      <c r="AV229" s="1145"/>
      <c r="AW229" s="1145"/>
      <c r="AX229" s="1145"/>
      <c r="AY229" s="1145"/>
      <c r="AZ229" s="1145"/>
      <c r="BA229" s="1145"/>
      <c r="BB229" s="1145"/>
      <c r="BC229" s="1145"/>
      <c r="BD229" s="1145"/>
      <c r="BE229" s="1145"/>
      <c r="BF229" s="1145"/>
      <c r="BG229" s="1145"/>
      <c r="BH229" s="1145"/>
      <c r="BI229" s="1145"/>
      <c r="BJ229" s="1145"/>
      <c r="BK229" s="1145"/>
      <c r="BL229" s="1145"/>
      <c r="BM229" s="1145"/>
      <c r="BN229" s="1145"/>
      <c r="BO229" s="1145"/>
      <c r="BP229" s="1145"/>
      <c r="BQ229" s="1145"/>
      <c r="BR229" s="1145"/>
      <c r="BS229" s="1145"/>
      <c r="BT229" s="1145"/>
      <c r="BU229" s="1145"/>
      <c r="BV229" s="1145"/>
      <c r="BW229" s="1145"/>
      <c r="BX229" s="1145"/>
      <c r="BY229" s="1145"/>
      <c r="BZ229" s="1145"/>
      <c r="CA229" s="1145"/>
      <c r="CB229" s="1145"/>
      <c r="CC229" s="1145"/>
      <c r="CD229" s="1145"/>
      <c r="CE229" s="1145"/>
      <c r="CF229" s="1145"/>
      <c r="CG229" s="1145"/>
      <c r="CH229" s="1145"/>
      <c r="CI229" s="1145"/>
      <c r="CJ229" s="1145"/>
      <c r="CK229" s="1145"/>
      <c r="CL229" s="1145"/>
      <c r="CM229" s="1145"/>
      <c r="CN229" s="1145"/>
      <c r="CO229" s="1145"/>
      <c r="CP229" s="1145"/>
      <c r="CQ229" s="1145"/>
      <c r="CR229" s="1145"/>
      <c r="CS229" s="1145"/>
      <c r="CT229" s="1145"/>
      <c r="CU229" s="1145"/>
      <c r="CV229" s="1145"/>
      <c r="CW229" s="1145"/>
      <c r="CX229" s="1145"/>
      <c r="CY229" s="1145"/>
      <c r="CZ229" s="1145"/>
      <c r="DA229" s="1145"/>
      <c r="DB229" s="1145"/>
      <c r="DC229" s="1145"/>
      <c r="DD229" s="1145"/>
      <c r="DE229" s="388"/>
      <c r="DF229" s="23"/>
      <c r="DG229" s="23"/>
      <c r="DH229" s="23"/>
      <c r="DI229" s="23"/>
      <c r="DJ229" s="23"/>
      <c r="DK229" s="23"/>
    </row>
    <row r="230" spans="1:115" ht="15.95" customHeight="1" x14ac:dyDescent="0.2">
      <c r="A230" s="23"/>
      <c r="B230" s="102"/>
      <c r="C230" s="1146" t="s">
        <v>24</v>
      </c>
      <c r="D230" s="1146"/>
      <c r="E230" s="1146"/>
      <c r="F230" s="1146"/>
      <c r="G230" s="1146"/>
      <c r="H230" s="1146"/>
      <c r="I230" s="1146"/>
      <c r="J230" s="1146"/>
      <c r="K230" s="1146"/>
      <c r="L230" s="1146"/>
      <c r="M230" s="1146"/>
      <c r="N230" s="1146"/>
      <c r="O230" s="1146"/>
      <c r="P230" s="1146"/>
      <c r="Q230" s="1146"/>
      <c r="R230" s="1146"/>
      <c r="S230" s="1146"/>
      <c r="T230" s="1146"/>
      <c r="U230" s="1146"/>
      <c r="V230" s="1146"/>
      <c r="W230" s="1146"/>
      <c r="X230" s="1146"/>
      <c r="Y230" s="1146"/>
      <c r="Z230" s="1146"/>
      <c r="AA230" s="1146"/>
      <c r="AB230" s="1146"/>
      <c r="AC230" s="1146"/>
      <c r="AD230" s="1146"/>
      <c r="AE230" s="1146"/>
      <c r="AF230" s="1146"/>
      <c r="AG230" s="1146"/>
      <c r="AH230" s="1146"/>
      <c r="AI230" s="1146"/>
      <c r="AJ230" s="1146"/>
      <c r="AK230" s="1146"/>
      <c r="AL230" s="1146"/>
      <c r="AM230" s="1146"/>
      <c r="AN230" s="1146"/>
      <c r="AO230" s="1146"/>
      <c r="AP230" s="1146"/>
      <c r="AQ230" s="1146"/>
      <c r="AR230" s="1146"/>
      <c r="AS230" s="1146"/>
      <c r="AT230" s="1146"/>
      <c r="AU230" s="1146"/>
      <c r="AV230" s="1146"/>
      <c r="AW230" s="1146"/>
      <c r="AX230" s="1146"/>
      <c r="AY230" s="1146"/>
      <c r="AZ230" s="1146"/>
      <c r="BA230" s="1146"/>
      <c r="BB230" s="1146"/>
      <c r="BC230" s="1146"/>
      <c r="BD230" s="1146"/>
      <c r="BE230" s="1146"/>
      <c r="BF230" s="1146"/>
      <c r="BG230" s="1146"/>
      <c r="BH230" s="1146"/>
      <c r="BI230" s="1146"/>
      <c r="BJ230" s="1146"/>
      <c r="BK230" s="1146"/>
      <c r="BL230" s="1146"/>
      <c r="BM230" s="1146"/>
      <c r="BN230" s="1146"/>
      <c r="BO230" s="1146"/>
      <c r="BP230" s="1146"/>
      <c r="BQ230" s="1146"/>
      <c r="BR230" s="1146"/>
      <c r="BS230" s="1146"/>
      <c r="BT230" s="1146"/>
      <c r="BU230" s="1146"/>
      <c r="BV230" s="1146"/>
      <c r="BW230" s="1146"/>
      <c r="BX230" s="1146"/>
      <c r="BY230" s="1146"/>
      <c r="BZ230" s="1146"/>
      <c r="CA230" s="1146"/>
      <c r="CB230" s="1146"/>
      <c r="CC230" s="1146"/>
      <c r="CD230" s="1146"/>
      <c r="CE230" s="1146"/>
      <c r="CF230" s="1146"/>
      <c r="CG230" s="1146"/>
      <c r="CH230" s="1146"/>
      <c r="CI230" s="1146"/>
      <c r="CJ230" s="1146"/>
      <c r="CK230" s="1146"/>
      <c r="CL230" s="1146"/>
      <c r="CM230" s="1146"/>
      <c r="CN230" s="1146"/>
      <c r="CO230" s="1146"/>
      <c r="CP230" s="1146"/>
      <c r="CQ230" s="1146"/>
      <c r="CR230" s="1146"/>
      <c r="CS230" s="1146"/>
      <c r="CT230" s="1146"/>
      <c r="CU230" s="1146"/>
      <c r="CV230" s="1146"/>
      <c r="CW230" s="1146"/>
      <c r="CX230" s="1146"/>
      <c r="CY230" s="1146"/>
      <c r="CZ230" s="1146"/>
      <c r="DA230" s="1146"/>
      <c r="DB230" s="1146"/>
      <c r="DC230" s="1146"/>
      <c r="DD230" s="1146"/>
      <c r="DE230" s="103"/>
      <c r="DF230" s="23"/>
      <c r="DG230" s="23"/>
      <c r="DH230" s="23"/>
      <c r="DI230" s="23"/>
      <c r="DJ230" s="23"/>
      <c r="DK230" s="23"/>
    </row>
    <row r="231" spans="1:115" ht="60" customHeight="1" x14ac:dyDescent="0.2">
      <c r="A231" s="23"/>
      <c r="B231" s="102"/>
      <c r="C231" s="1147"/>
      <c r="D231" s="1147"/>
      <c r="E231" s="1147"/>
      <c r="F231" s="1147"/>
      <c r="G231" s="1147"/>
      <c r="H231" s="1147"/>
      <c r="I231" s="1147"/>
      <c r="J231" s="1147"/>
      <c r="K231" s="1147"/>
      <c r="L231" s="1147"/>
      <c r="M231" s="1147"/>
      <c r="N231" s="1147"/>
      <c r="O231" s="1147"/>
      <c r="P231" s="1147"/>
      <c r="Q231" s="1147"/>
      <c r="R231" s="1147"/>
      <c r="S231" s="1147"/>
      <c r="T231" s="1147"/>
      <c r="U231" s="1147"/>
      <c r="V231" s="1147"/>
      <c r="W231" s="1147"/>
      <c r="X231" s="1147"/>
      <c r="Y231" s="1147"/>
      <c r="Z231" s="1147"/>
      <c r="AA231" s="1147"/>
      <c r="AB231" s="1147"/>
      <c r="AC231" s="1147"/>
      <c r="AD231" s="1147"/>
      <c r="AE231" s="1147"/>
      <c r="AF231" s="1147"/>
      <c r="AG231" s="1147"/>
      <c r="AH231" s="1147"/>
      <c r="AI231" s="1147"/>
      <c r="AJ231" s="1147"/>
      <c r="AK231" s="1147"/>
      <c r="AL231" s="1147"/>
      <c r="AM231" s="1147"/>
      <c r="AN231" s="1147"/>
      <c r="AO231" s="1147"/>
      <c r="AP231" s="1147"/>
      <c r="AQ231" s="1147"/>
      <c r="AR231" s="1147"/>
      <c r="AS231" s="1147"/>
      <c r="AT231" s="1147"/>
      <c r="AU231" s="1147"/>
      <c r="AV231" s="1147"/>
      <c r="AW231" s="1147"/>
      <c r="AX231" s="1147"/>
      <c r="AY231" s="1147"/>
      <c r="AZ231" s="1147"/>
      <c r="BA231" s="1147"/>
      <c r="BB231" s="1147"/>
      <c r="BC231" s="1147"/>
      <c r="BD231" s="1147"/>
      <c r="BE231" s="1147"/>
      <c r="BF231" s="1147"/>
      <c r="BG231" s="1147"/>
      <c r="BH231" s="1147"/>
      <c r="BI231" s="1147"/>
      <c r="BJ231" s="1147"/>
      <c r="BK231" s="1147"/>
      <c r="BL231" s="1147"/>
      <c r="BM231" s="1147"/>
      <c r="BN231" s="1147"/>
      <c r="BO231" s="1147"/>
      <c r="BP231" s="1147"/>
      <c r="BQ231" s="1147"/>
      <c r="BR231" s="1147"/>
      <c r="BS231" s="1147"/>
      <c r="BT231" s="1147"/>
      <c r="BU231" s="1147"/>
      <c r="BV231" s="1147"/>
      <c r="BW231" s="1147"/>
      <c r="BX231" s="1147"/>
      <c r="BY231" s="1147"/>
      <c r="BZ231" s="1147"/>
      <c r="CA231" s="1147"/>
      <c r="CB231" s="1147"/>
      <c r="CC231" s="1147"/>
      <c r="CD231" s="1147"/>
      <c r="CE231" s="1147"/>
      <c r="CF231" s="1147"/>
      <c r="CG231" s="1147"/>
      <c r="CH231" s="1147"/>
      <c r="CI231" s="1147"/>
      <c r="CJ231" s="1147"/>
      <c r="CK231" s="1147"/>
      <c r="CL231" s="1147"/>
      <c r="CM231" s="1147"/>
      <c r="CN231" s="1147"/>
      <c r="CO231" s="1147"/>
      <c r="CP231" s="1147"/>
      <c r="CQ231" s="1147"/>
      <c r="CR231" s="1147"/>
      <c r="CS231" s="1147"/>
      <c r="CT231" s="1147"/>
      <c r="CU231" s="1147"/>
      <c r="CV231" s="1147"/>
      <c r="CW231" s="1147"/>
      <c r="CX231" s="1147"/>
      <c r="CY231" s="1147"/>
      <c r="CZ231" s="1147"/>
      <c r="DA231" s="1147"/>
      <c r="DB231" s="1147"/>
      <c r="DC231" s="1147"/>
      <c r="DD231" s="1147"/>
      <c r="DE231" s="103"/>
      <c r="DF231" s="23"/>
      <c r="DG231" s="23"/>
      <c r="DH231" s="23"/>
      <c r="DI231" s="23"/>
      <c r="DJ231" s="23"/>
      <c r="DK231" s="23"/>
    </row>
    <row r="232" spans="1:115" ht="15.95" customHeight="1" thickBot="1" x14ac:dyDescent="0.25">
      <c r="A232" s="23"/>
      <c r="B232" s="104"/>
      <c r="C232" s="336"/>
      <c r="D232" s="336"/>
      <c r="E232" s="336"/>
      <c r="F232" s="336"/>
      <c r="G232" s="336"/>
      <c r="H232" s="1278"/>
      <c r="I232" s="1278"/>
      <c r="J232" s="1278"/>
      <c r="K232" s="1278"/>
      <c r="L232" s="1278"/>
      <c r="M232" s="1278"/>
      <c r="N232" s="1278"/>
      <c r="O232" s="1278"/>
      <c r="P232" s="1278"/>
      <c r="Q232" s="1278"/>
      <c r="R232" s="1278"/>
      <c r="S232" s="1278"/>
      <c r="T232" s="1278"/>
      <c r="U232" s="1278"/>
      <c r="V232" s="1278"/>
      <c r="W232" s="1278"/>
      <c r="X232" s="1278"/>
      <c r="Y232" s="1278"/>
      <c r="Z232" s="1278"/>
      <c r="AA232" s="1278"/>
      <c r="AB232" s="1278"/>
      <c r="AC232" s="1278"/>
      <c r="AD232" s="1278"/>
      <c r="AE232" s="1278"/>
      <c r="AF232" s="1278"/>
      <c r="AG232" s="1278"/>
      <c r="AH232" s="1278"/>
      <c r="AI232" s="1278"/>
      <c r="AJ232" s="1278"/>
      <c r="AK232" s="1278"/>
      <c r="AL232" s="1278"/>
      <c r="AM232" s="1278"/>
      <c r="AN232" s="1278"/>
      <c r="AO232" s="1278"/>
      <c r="AP232" s="1278"/>
      <c r="AQ232" s="1278"/>
      <c r="AR232" s="1278"/>
      <c r="AS232" s="1278"/>
      <c r="AT232" s="1278"/>
      <c r="AU232" s="1278"/>
      <c r="AV232" s="1278"/>
      <c r="AW232" s="1278"/>
      <c r="AX232" s="1278"/>
      <c r="AY232" s="1278"/>
      <c r="AZ232" s="1278"/>
      <c r="BA232" s="1278"/>
      <c r="BB232" s="1278"/>
      <c r="BC232" s="1278"/>
      <c r="BD232" s="1278"/>
      <c r="BE232" s="1278"/>
      <c r="BF232" s="1278"/>
      <c r="BG232" s="1278"/>
      <c r="BH232" s="1278"/>
      <c r="BI232" s="1278"/>
      <c r="BJ232" s="1278"/>
      <c r="BK232" s="1278"/>
      <c r="BL232" s="1278"/>
      <c r="BM232" s="1278"/>
      <c r="BN232" s="1278"/>
      <c r="BO232" s="1278"/>
      <c r="BP232" s="1278"/>
      <c r="BQ232" s="1278"/>
      <c r="BR232" s="1278"/>
      <c r="BS232" s="1278"/>
      <c r="BT232" s="1278"/>
      <c r="BU232" s="1278"/>
      <c r="BV232" s="1278"/>
      <c r="BW232" s="1278"/>
      <c r="BX232" s="1278"/>
      <c r="BY232" s="1278"/>
      <c r="BZ232" s="1278"/>
      <c r="CA232" s="1278"/>
      <c r="CB232" s="1278"/>
      <c r="CC232" s="1278"/>
      <c r="CD232" s="1278"/>
      <c r="CE232" s="1278"/>
      <c r="CF232" s="1278"/>
      <c r="CG232" s="1278"/>
      <c r="CH232" s="1278"/>
      <c r="CI232" s="1278"/>
      <c r="CJ232" s="1278"/>
      <c r="CK232" s="1278"/>
      <c r="CL232" s="1278"/>
      <c r="CM232" s="1278"/>
      <c r="CN232" s="1278"/>
      <c r="CO232" s="1278"/>
      <c r="CP232" s="1278"/>
      <c r="CQ232" s="1278"/>
      <c r="CR232" s="1278"/>
      <c r="CS232" s="1278"/>
      <c r="CT232" s="1278"/>
      <c r="CU232" s="1278"/>
      <c r="CV232" s="1278"/>
      <c r="CW232" s="1278"/>
      <c r="CX232" s="1278"/>
      <c r="CY232" s="1278"/>
      <c r="CZ232" s="1278"/>
      <c r="DA232" s="1278"/>
      <c r="DB232" s="1278"/>
      <c r="DC232" s="1278"/>
      <c r="DD232" s="1278"/>
      <c r="DE232" s="105"/>
      <c r="DF232" s="23"/>
      <c r="DG232" s="23"/>
      <c r="DH232" s="23"/>
      <c r="DI232" s="23"/>
      <c r="DJ232" s="23"/>
      <c r="DK232" s="23"/>
    </row>
    <row r="233" spans="1:115" ht="9.9499999999999993" customHeight="1" x14ac:dyDescent="0.2">
      <c r="A233" s="23"/>
      <c r="B233" s="1149"/>
      <c r="C233" s="1149"/>
      <c r="D233" s="1149"/>
      <c r="E233" s="1149"/>
      <c r="F233" s="1149"/>
      <c r="G233" s="1149"/>
      <c r="H233" s="1149"/>
      <c r="I233" s="1149"/>
      <c r="J233" s="1149"/>
      <c r="K233" s="1149"/>
      <c r="L233" s="1149"/>
      <c r="M233" s="1149"/>
      <c r="N233" s="1149"/>
      <c r="O233" s="1149"/>
      <c r="P233" s="1149"/>
      <c r="Q233" s="1149"/>
      <c r="R233" s="1149"/>
      <c r="S233" s="1149"/>
      <c r="T233" s="1149"/>
      <c r="U233" s="1149"/>
      <c r="V233" s="1149"/>
      <c r="W233" s="1149"/>
      <c r="X233" s="1149"/>
      <c r="Y233" s="1149"/>
      <c r="Z233" s="1149"/>
      <c r="AA233" s="1149"/>
      <c r="AB233" s="1149"/>
      <c r="AC233" s="1149"/>
      <c r="AD233" s="1149"/>
      <c r="AE233" s="1149"/>
      <c r="AF233" s="1149"/>
      <c r="AG233" s="1149"/>
      <c r="AH233" s="1149"/>
      <c r="AI233" s="1149"/>
      <c r="AJ233" s="1149"/>
      <c r="AK233" s="1149"/>
      <c r="AL233" s="1149"/>
      <c r="AM233" s="1149"/>
      <c r="AN233" s="1149"/>
      <c r="AO233" s="1149"/>
      <c r="AP233" s="1149"/>
      <c r="AQ233" s="1149"/>
      <c r="AR233" s="1149"/>
      <c r="AS233" s="1149"/>
      <c r="AT233" s="1149"/>
      <c r="AU233" s="1149"/>
      <c r="AV233" s="1149"/>
      <c r="AW233" s="1149"/>
      <c r="AX233" s="1149"/>
      <c r="AY233" s="1149"/>
      <c r="AZ233" s="1149"/>
      <c r="BA233" s="1149"/>
      <c r="BB233" s="1149"/>
      <c r="BC233" s="1149"/>
      <c r="BD233" s="1149"/>
      <c r="BE233" s="1149"/>
      <c r="BF233" s="1149"/>
      <c r="BG233" s="1149"/>
      <c r="BH233" s="1149"/>
      <c r="BI233" s="1149"/>
      <c r="BJ233" s="1149"/>
      <c r="BK233" s="1149"/>
      <c r="BL233" s="1149"/>
      <c r="BM233" s="1149"/>
      <c r="BN233" s="1149"/>
      <c r="BO233" s="1149"/>
      <c r="BP233" s="1149"/>
      <c r="BQ233" s="1149"/>
      <c r="BR233" s="1149"/>
      <c r="BS233" s="1149"/>
      <c r="BT233" s="1149"/>
      <c r="BU233" s="1149"/>
      <c r="BV233" s="1149"/>
      <c r="BW233" s="1149"/>
      <c r="BX233" s="1149"/>
      <c r="BY233" s="1149"/>
      <c r="BZ233" s="1149"/>
      <c r="CA233" s="1149"/>
      <c r="CB233" s="1149"/>
      <c r="CC233" s="1149"/>
      <c r="CD233" s="1149"/>
      <c r="CE233" s="1149"/>
      <c r="CF233" s="1149"/>
      <c r="CG233" s="1149"/>
      <c r="CH233" s="1149"/>
      <c r="CI233" s="1149"/>
      <c r="CJ233" s="1149"/>
      <c r="CK233" s="1149"/>
      <c r="CL233" s="1149"/>
      <c r="CM233" s="1149"/>
      <c r="CN233" s="1149"/>
      <c r="CO233" s="1149"/>
      <c r="CP233" s="1149"/>
      <c r="CQ233" s="1149"/>
      <c r="CR233" s="1149"/>
      <c r="CS233" s="1149"/>
      <c r="CT233" s="1149"/>
      <c r="CU233" s="1149"/>
      <c r="CV233" s="1149"/>
      <c r="CW233" s="1149"/>
      <c r="CX233" s="1149"/>
      <c r="CY233" s="1149"/>
      <c r="CZ233" s="1149"/>
      <c r="DA233" s="1149"/>
      <c r="DB233" s="1149"/>
      <c r="DC233" s="1149"/>
      <c r="DD233" s="1149"/>
      <c r="DE233" s="1149"/>
      <c r="DF233" s="23"/>
      <c r="DG233" s="23"/>
      <c r="DH233" s="23"/>
      <c r="DI233" s="23"/>
      <c r="DJ233" s="23"/>
      <c r="DK233" s="23"/>
    </row>
    <row r="234" spans="1:115" ht="7.9" customHeight="1" x14ac:dyDescent="0.2">
      <c r="A234" s="23"/>
      <c r="B234" s="673" t="s">
        <v>1169</v>
      </c>
      <c r="C234" s="673"/>
      <c r="D234" s="673"/>
      <c r="E234" s="673"/>
      <c r="F234" s="673"/>
      <c r="G234" s="673"/>
      <c r="H234" s="673"/>
      <c r="I234" s="673"/>
      <c r="J234" s="673"/>
      <c r="K234" s="673"/>
      <c r="L234" s="673"/>
      <c r="M234" s="673"/>
      <c r="N234" s="673"/>
      <c r="O234" s="673"/>
      <c r="P234" s="673"/>
      <c r="Q234" s="673"/>
      <c r="R234" s="673"/>
      <c r="S234" s="673"/>
      <c r="T234" s="673"/>
      <c r="U234" s="673"/>
      <c r="V234" s="673"/>
      <c r="W234" s="673"/>
      <c r="X234" s="673"/>
      <c r="Y234" s="673"/>
      <c r="Z234" s="673"/>
      <c r="AA234" s="673"/>
      <c r="AB234" s="673"/>
      <c r="AC234" s="673"/>
      <c r="AD234" s="673"/>
      <c r="AE234" s="673"/>
      <c r="AF234" s="673"/>
      <c r="AG234" s="673"/>
      <c r="AH234" s="673"/>
      <c r="AI234" s="673"/>
      <c r="AJ234" s="673"/>
      <c r="AK234" s="673"/>
      <c r="AL234" s="673"/>
      <c r="AM234" s="673"/>
      <c r="AN234" s="673"/>
      <c r="AO234" s="673"/>
      <c r="AP234" s="673"/>
      <c r="AQ234" s="673"/>
      <c r="AR234" s="673"/>
      <c r="AS234" s="673"/>
      <c r="AT234" s="673"/>
      <c r="AU234" s="673"/>
      <c r="AV234" s="673"/>
      <c r="AW234" s="673"/>
      <c r="AX234" s="673"/>
      <c r="AY234" s="673"/>
      <c r="AZ234" s="673"/>
      <c r="BA234" s="673"/>
      <c r="BB234" s="673"/>
      <c r="BC234" s="673"/>
      <c r="BD234" s="673"/>
      <c r="BE234" s="673"/>
      <c r="BF234" s="673"/>
      <c r="BG234" s="673"/>
      <c r="BH234" s="673"/>
      <c r="BI234" s="673"/>
      <c r="BJ234" s="673"/>
      <c r="BK234" s="673"/>
      <c r="BL234" s="673"/>
      <c r="BM234" s="673"/>
      <c r="BN234" s="673"/>
      <c r="BO234" s="673"/>
      <c r="BP234" s="673"/>
      <c r="BQ234" s="673"/>
      <c r="BR234" s="673"/>
      <c r="BS234" s="673"/>
      <c r="BT234" s="673"/>
      <c r="BU234" s="673"/>
      <c r="BV234" s="673"/>
      <c r="BW234" s="673"/>
      <c r="BX234" s="673"/>
      <c r="BY234" s="673"/>
      <c r="BZ234" s="673"/>
      <c r="CA234" s="673"/>
      <c r="CB234" s="673"/>
      <c r="CC234" s="673"/>
      <c r="CD234" s="673"/>
      <c r="CE234" s="673"/>
      <c r="CF234" s="673"/>
      <c r="CG234" s="673"/>
      <c r="CH234" s="673"/>
      <c r="CI234" s="673"/>
      <c r="CJ234" s="673"/>
      <c r="CK234" s="673"/>
      <c r="CL234" s="673"/>
      <c r="CM234" s="673"/>
      <c r="CN234" s="673"/>
      <c r="CO234" s="673"/>
      <c r="CP234" s="673"/>
      <c r="CQ234" s="673"/>
      <c r="CR234" s="673"/>
      <c r="CS234" s="673"/>
      <c r="CT234" s="673"/>
      <c r="CU234" s="673"/>
      <c r="CV234" s="673"/>
      <c r="CW234" s="673"/>
      <c r="CX234" s="673"/>
      <c r="CY234" s="673"/>
      <c r="CZ234" s="673"/>
      <c r="DA234" s="673"/>
      <c r="DB234" s="673"/>
      <c r="DC234" s="673"/>
      <c r="DD234" s="673"/>
      <c r="DE234" s="673"/>
      <c r="DF234" s="23"/>
      <c r="DG234" s="23"/>
      <c r="DH234" s="23"/>
      <c r="DI234" s="23"/>
      <c r="DJ234" s="23"/>
      <c r="DK234" s="23"/>
    </row>
    <row r="235" spans="1:115" ht="7.9" customHeight="1" x14ac:dyDescent="0.2">
      <c r="A235" s="23"/>
      <c r="B235" s="673" t="s">
        <v>1170</v>
      </c>
      <c r="C235" s="673"/>
      <c r="D235" s="673"/>
      <c r="E235" s="673"/>
      <c r="F235" s="673"/>
      <c r="G235" s="673"/>
      <c r="H235" s="673"/>
      <c r="I235" s="673"/>
      <c r="J235" s="673"/>
      <c r="K235" s="673"/>
      <c r="L235" s="673"/>
      <c r="M235" s="673"/>
      <c r="N235" s="673"/>
      <c r="O235" s="673"/>
      <c r="P235" s="673"/>
      <c r="Q235" s="673"/>
      <c r="R235" s="673"/>
      <c r="S235" s="673"/>
      <c r="T235" s="673"/>
      <c r="U235" s="673"/>
      <c r="V235" s="673"/>
      <c r="W235" s="673"/>
      <c r="X235" s="673"/>
      <c r="Y235" s="673"/>
      <c r="Z235" s="673"/>
      <c r="AA235" s="673"/>
      <c r="AB235" s="673"/>
      <c r="AC235" s="673"/>
      <c r="AD235" s="673"/>
      <c r="AE235" s="673"/>
      <c r="AF235" s="673"/>
      <c r="AG235" s="673"/>
      <c r="AH235" s="673"/>
      <c r="AI235" s="673"/>
      <c r="AJ235" s="673"/>
      <c r="AK235" s="673"/>
      <c r="AL235" s="673"/>
      <c r="AM235" s="673"/>
      <c r="AN235" s="673"/>
      <c r="AO235" s="673"/>
      <c r="AP235" s="673"/>
      <c r="AQ235" s="673"/>
      <c r="AR235" s="673"/>
      <c r="AS235" s="673"/>
      <c r="AT235" s="673"/>
      <c r="AU235" s="673"/>
      <c r="AV235" s="673"/>
      <c r="AW235" s="673"/>
      <c r="AX235" s="673"/>
      <c r="AY235" s="673"/>
      <c r="AZ235" s="673"/>
      <c r="BA235" s="673"/>
      <c r="BB235" s="673"/>
      <c r="BC235" s="673"/>
      <c r="BD235" s="673"/>
      <c r="BE235" s="673"/>
      <c r="BF235" s="673"/>
      <c r="BG235" s="673"/>
      <c r="BH235" s="673"/>
      <c r="BI235" s="673"/>
      <c r="BJ235" s="673"/>
      <c r="BK235" s="673"/>
      <c r="BL235" s="673"/>
      <c r="BM235" s="673"/>
      <c r="BN235" s="673"/>
      <c r="BO235" s="673"/>
      <c r="BP235" s="673"/>
      <c r="BQ235" s="673"/>
      <c r="BR235" s="673"/>
      <c r="BS235" s="673"/>
      <c r="BT235" s="673"/>
      <c r="BU235" s="673"/>
      <c r="BV235" s="673"/>
      <c r="BW235" s="673"/>
      <c r="BX235" s="673"/>
      <c r="BY235" s="673"/>
      <c r="BZ235" s="673"/>
      <c r="CA235" s="673"/>
      <c r="CB235" s="673"/>
      <c r="CC235" s="673"/>
      <c r="CD235" s="673"/>
      <c r="CE235" s="673"/>
      <c r="CF235" s="673"/>
      <c r="CG235" s="673"/>
      <c r="CH235" s="673"/>
      <c r="CI235" s="673"/>
      <c r="CJ235" s="673"/>
      <c r="CK235" s="673"/>
      <c r="CL235" s="673"/>
      <c r="CM235" s="673"/>
      <c r="CN235" s="673"/>
      <c r="CO235" s="673"/>
      <c r="CP235" s="673"/>
      <c r="CQ235" s="673"/>
      <c r="CR235" s="673"/>
      <c r="CS235" s="673"/>
      <c r="CT235" s="673"/>
      <c r="CU235" s="673"/>
      <c r="CV235" s="673"/>
      <c r="CW235" s="673"/>
      <c r="CX235" s="673"/>
      <c r="CY235" s="673"/>
      <c r="CZ235" s="673"/>
      <c r="DA235" s="673"/>
      <c r="DB235" s="673"/>
      <c r="DC235" s="673"/>
      <c r="DD235" s="673"/>
      <c r="DE235" s="673"/>
      <c r="DF235" s="23"/>
      <c r="DG235" s="23"/>
      <c r="DH235" s="23"/>
      <c r="DI235" s="23"/>
      <c r="DJ235" s="23"/>
      <c r="DK235" s="23"/>
    </row>
    <row r="236" spans="1:115" ht="7.9" customHeight="1" x14ac:dyDescent="0.2">
      <c r="A236" s="23"/>
      <c r="B236" s="673" t="s">
        <v>1171</v>
      </c>
      <c r="C236" s="673"/>
      <c r="D236" s="673"/>
      <c r="E236" s="673"/>
      <c r="F236" s="673"/>
      <c r="G236" s="673"/>
      <c r="H236" s="673"/>
      <c r="I236" s="673"/>
      <c r="J236" s="673"/>
      <c r="K236" s="673"/>
      <c r="L236" s="673"/>
      <c r="M236" s="673"/>
      <c r="N236" s="673"/>
      <c r="O236" s="673"/>
      <c r="P236" s="673"/>
      <c r="Q236" s="673"/>
      <c r="R236" s="673"/>
      <c r="S236" s="673"/>
      <c r="T236" s="673"/>
      <c r="U236" s="673"/>
      <c r="V236" s="673"/>
      <c r="W236" s="673"/>
      <c r="X236" s="673"/>
      <c r="Y236" s="673"/>
      <c r="Z236" s="673"/>
      <c r="AA236" s="673"/>
      <c r="AB236" s="673"/>
      <c r="AC236" s="673"/>
      <c r="AD236" s="673"/>
      <c r="AE236" s="673"/>
      <c r="AF236" s="673"/>
      <c r="AG236" s="673"/>
      <c r="AH236" s="673"/>
      <c r="AI236" s="673"/>
      <c r="AJ236" s="673"/>
      <c r="AK236" s="673"/>
      <c r="AL236" s="673"/>
      <c r="AM236" s="673"/>
      <c r="AN236" s="673"/>
      <c r="AO236" s="673"/>
      <c r="AP236" s="673"/>
      <c r="AQ236" s="673"/>
      <c r="AR236" s="673"/>
      <c r="AS236" s="673"/>
      <c r="AT236" s="673"/>
      <c r="AU236" s="673"/>
      <c r="AV236" s="673"/>
      <c r="AW236" s="673"/>
      <c r="AX236" s="673"/>
      <c r="AY236" s="673"/>
      <c r="AZ236" s="673"/>
      <c r="BA236" s="673"/>
      <c r="BB236" s="673"/>
      <c r="BC236" s="673"/>
      <c r="BD236" s="673"/>
      <c r="BE236" s="673"/>
      <c r="BF236" s="673"/>
      <c r="BG236" s="673"/>
      <c r="BH236" s="673"/>
      <c r="BI236" s="673"/>
      <c r="BJ236" s="673"/>
      <c r="BK236" s="673"/>
      <c r="BL236" s="673"/>
      <c r="BM236" s="673"/>
      <c r="BN236" s="673"/>
      <c r="BO236" s="673"/>
      <c r="BP236" s="673"/>
      <c r="BQ236" s="673"/>
      <c r="BR236" s="673"/>
      <c r="BS236" s="673"/>
      <c r="BT236" s="673"/>
      <c r="BU236" s="673"/>
      <c r="BV236" s="673"/>
      <c r="BW236" s="673"/>
      <c r="BX236" s="673"/>
      <c r="BY236" s="673"/>
      <c r="BZ236" s="673"/>
      <c r="CA236" s="673"/>
      <c r="CB236" s="673"/>
      <c r="CC236" s="673"/>
      <c r="CD236" s="673"/>
      <c r="CE236" s="673"/>
      <c r="CF236" s="673"/>
      <c r="CG236" s="673"/>
      <c r="CH236" s="673"/>
      <c r="CI236" s="673"/>
      <c r="CJ236" s="673"/>
      <c r="CK236" s="673"/>
      <c r="CL236" s="673"/>
      <c r="CM236" s="673"/>
      <c r="CN236" s="673"/>
      <c r="CO236" s="673"/>
      <c r="CP236" s="673"/>
      <c r="CQ236" s="673"/>
      <c r="CR236" s="673"/>
      <c r="CS236" s="673"/>
      <c r="CT236" s="673"/>
      <c r="CU236" s="673"/>
      <c r="CV236" s="673"/>
      <c r="CW236" s="673"/>
      <c r="CX236" s="673"/>
      <c r="CY236" s="673"/>
      <c r="CZ236" s="673"/>
      <c r="DA236" s="673"/>
      <c r="DB236" s="673"/>
      <c r="DC236" s="673"/>
      <c r="DD236" s="673"/>
      <c r="DE236" s="673"/>
      <c r="DF236" s="23"/>
      <c r="DG236" s="23"/>
      <c r="DH236" s="23"/>
      <c r="DI236" s="23"/>
      <c r="DJ236" s="23"/>
      <c r="DK236" s="23"/>
    </row>
    <row r="237" spans="1:115" ht="7.9" customHeight="1" x14ac:dyDescent="0.2">
      <c r="A237" s="23"/>
      <c r="B237" s="673" t="s">
        <v>1172</v>
      </c>
      <c r="C237" s="673"/>
      <c r="D237" s="673"/>
      <c r="E237" s="673"/>
      <c r="F237" s="673"/>
      <c r="G237" s="673"/>
      <c r="H237" s="673"/>
      <c r="I237" s="673"/>
      <c r="J237" s="673"/>
      <c r="K237" s="673"/>
      <c r="L237" s="673"/>
      <c r="M237" s="673"/>
      <c r="N237" s="673"/>
      <c r="O237" s="673"/>
      <c r="P237" s="673"/>
      <c r="Q237" s="673"/>
      <c r="R237" s="673"/>
      <c r="S237" s="673"/>
      <c r="T237" s="673"/>
      <c r="U237" s="673"/>
      <c r="V237" s="673"/>
      <c r="W237" s="673"/>
      <c r="X237" s="673"/>
      <c r="Y237" s="673"/>
      <c r="Z237" s="673"/>
      <c r="AA237" s="673"/>
      <c r="AB237" s="673"/>
      <c r="AC237" s="673"/>
      <c r="AD237" s="673"/>
      <c r="AE237" s="673"/>
      <c r="AF237" s="673"/>
      <c r="AG237" s="673"/>
      <c r="AH237" s="673"/>
      <c r="AI237" s="673"/>
      <c r="AJ237" s="673"/>
      <c r="AK237" s="673"/>
      <c r="AL237" s="673"/>
      <c r="AM237" s="673"/>
      <c r="AN237" s="673"/>
      <c r="AO237" s="673"/>
      <c r="AP237" s="673"/>
      <c r="AQ237" s="673"/>
      <c r="AR237" s="673"/>
      <c r="AS237" s="673"/>
      <c r="AT237" s="673"/>
      <c r="AU237" s="673"/>
      <c r="AV237" s="673"/>
      <c r="AW237" s="673"/>
      <c r="AX237" s="673"/>
      <c r="AY237" s="673"/>
      <c r="AZ237" s="673"/>
      <c r="BA237" s="673"/>
      <c r="BB237" s="673"/>
      <c r="BC237" s="673"/>
      <c r="BD237" s="673"/>
      <c r="BE237" s="673"/>
      <c r="BF237" s="673"/>
      <c r="BG237" s="673"/>
      <c r="BH237" s="673"/>
      <c r="BI237" s="673"/>
      <c r="BJ237" s="673"/>
      <c r="BK237" s="673"/>
      <c r="BL237" s="673"/>
      <c r="BM237" s="673"/>
      <c r="BN237" s="673"/>
      <c r="BO237" s="673"/>
      <c r="BP237" s="673"/>
      <c r="BQ237" s="673"/>
      <c r="BR237" s="673"/>
      <c r="BS237" s="673"/>
      <c r="BT237" s="673"/>
      <c r="BU237" s="673"/>
      <c r="BV237" s="673"/>
      <c r="BW237" s="673"/>
      <c r="BX237" s="673"/>
      <c r="BY237" s="673"/>
      <c r="BZ237" s="673"/>
      <c r="CA237" s="673"/>
      <c r="CB237" s="673"/>
      <c r="CC237" s="673"/>
      <c r="CD237" s="673"/>
      <c r="CE237" s="673"/>
      <c r="CF237" s="673"/>
      <c r="CG237" s="673"/>
      <c r="CH237" s="673"/>
      <c r="CI237" s="673"/>
      <c r="CJ237" s="673"/>
      <c r="CK237" s="673"/>
      <c r="CL237" s="673"/>
      <c r="CM237" s="673"/>
      <c r="CN237" s="673"/>
      <c r="CO237" s="673"/>
      <c r="CP237" s="673"/>
      <c r="CQ237" s="673"/>
      <c r="CR237" s="673"/>
      <c r="CS237" s="673"/>
      <c r="CT237" s="673"/>
      <c r="CU237" s="673"/>
      <c r="CV237" s="673"/>
      <c r="CW237" s="673"/>
      <c r="CX237" s="673"/>
      <c r="CY237" s="673"/>
      <c r="CZ237" s="673"/>
      <c r="DA237" s="673"/>
      <c r="DB237" s="673"/>
      <c r="DC237" s="673"/>
      <c r="DD237" s="673"/>
      <c r="DE237" s="673"/>
      <c r="DF237" s="23"/>
      <c r="DG237" s="23"/>
      <c r="DH237" s="23"/>
      <c r="DI237" s="23"/>
      <c r="DJ237" s="23"/>
      <c r="DK237" s="23"/>
    </row>
    <row r="238" spans="1:115" ht="15.95" customHeight="1" x14ac:dyDescent="0.2">
      <c r="A238" s="23"/>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23"/>
      <c r="BO238" s="23"/>
      <c r="BP238" s="23"/>
      <c r="BQ238" s="23"/>
      <c r="BR238" s="23"/>
      <c r="BS238" s="23"/>
      <c r="BT238" s="23"/>
      <c r="BU238" s="23"/>
      <c r="BV238" s="23"/>
      <c r="BW238" s="23"/>
      <c r="BX238" s="23"/>
      <c r="BY238" s="23"/>
      <c r="BZ238" s="23"/>
      <c r="CA238" s="23"/>
      <c r="CB238" s="23"/>
      <c r="CC238" s="23"/>
      <c r="CD238" s="23"/>
      <c r="CE238" s="23"/>
      <c r="CF238" s="23"/>
      <c r="CG238" s="23"/>
      <c r="CH238" s="23"/>
      <c r="CI238" s="23"/>
      <c r="CJ238" s="23"/>
      <c r="CK238" s="23"/>
      <c r="CL238" s="23"/>
      <c r="CM238" s="23"/>
      <c r="CN238" s="23"/>
      <c r="CO238" s="23"/>
      <c r="CP238" s="23"/>
      <c r="CQ238" s="23"/>
      <c r="CR238" s="23"/>
      <c r="CS238" s="23"/>
      <c r="CT238" s="23"/>
      <c r="CU238" s="23"/>
      <c r="CV238" s="23"/>
      <c r="CW238" s="23"/>
      <c r="CX238" s="23"/>
      <c r="CY238" s="23"/>
      <c r="CZ238" s="23"/>
      <c r="DA238" s="23"/>
      <c r="DB238" s="23"/>
      <c r="DC238" s="23"/>
      <c r="DD238" s="23"/>
      <c r="DE238" s="23"/>
      <c r="DF238" s="23"/>
      <c r="DG238" s="23"/>
      <c r="DH238" s="23"/>
      <c r="DI238" s="23"/>
      <c r="DJ238" s="23"/>
      <c r="DK238" s="23"/>
    </row>
    <row r="239" spans="1:115" ht="15.95" customHeight="1" x14ac:dyDescent="0.2">
      <c r="A239" s="23"/>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23"/>
      <c r="BO239" s="23"/>
      <c r="BP239" s="23"/>
      <c r="BQ239" s="23"/>
      <c r="BR239" s="23"/>
      <c r="BS239" s="23"/>
      <c r="BT239" s="23"/>
      <c r="BU239" s="23"/>
      <c r="BV239" s="23"/>
      <c r="BW239" s="23"/>
      <c r="BX239" s="23"/>
      <c r="BY239" s="23"/>
      <c r="BZ239" s="23"/>
      <c r="CA239" s="23"/>
      <c r="CB239" s="23"/>
      <c r="CC239" s="23"/>
      <c r="CD239" s="23"/>
      <c r="CE239" s="23"/>
      <c r="CF239" s="23"/>
      <c r="CG239" s="23"/>
      <c r="CH239" s="23"/>
      <c r="CI239" s="23"/>
      <c r="CJ239" s="23"/>
      <c r="CK239" s="23"/>
      <c r="CL239" s="23"/>
      <c r="CM239" s="23"/>
      <c r="CN239" s="23"/>
      <c r="CO239" s="23"/>
      <c r="CP239" s="23"/>
      <c r="CQ239" s="23"/>
      <c r="CR239" s="23"/>
      <c r="CS239" s="23"/>
      <c r="CT239" s="23"/>
      <c r="CU239" s="23"/>
      <c r="CV239" s="23"/>
      <c r="CW239" s="23"/>
      <c r="CX239" s="23"/>
      <c r="CY239" s="23"/>
      <c r="CZ239" s="23"/>
      <c r="DA239" s="23"/>
      <c r="DB239" s="23"/>
      <c r="DC239" s="23"/>
      <c r="DD239" s="23"/>
      <c r="DE239" s="23"/>
      <c r="DF239" s="23"/>
      <c r="DG239" s="23"/>
      <c r="DH239" s="23"/>
      <c r="DI239" s="23"/>
      <c r="DJ239" s="23"/>
      <c r="DK239" s="23"/>
    </row>
    <row r="240" spans="1:115" ht="15.95" customHeight="1" x14ac:dyDescent="0.2">
      <c r="A240" s="23"/>
      <c r="B240" s="23"/>
      <c r="C240" s="23"/>
      <c r="D240" s="23"/>
      <c r="E240" s="23"/>
      <c r="F240" s="23"/>
      <c r="G240" s="23"/>
      <c r="H240" s="23"/>
      <c r="I240" s="23"/>
      <c r="J240" s="23"/>
      <c r="K240" s="23"/>
      <c r="L240" s="23"/>
      <c r="M240" s="23"/>
      <c r="N240" s="23"/>
      <c r="O240" s="23"/>
      <c r="P240" s="23"/>
      <c r="Q240" s="23"/>
      <c r="R240" s="23"/>
      <c r="S240" s="23"/>
      <c r="T240" s="23"/>
      <c r="U240" s="23"/>
      <c r="V240" s="23"/>
      <c r="W240" s="23"/>
      <c r="X240" s="23"/>
      <c r="Y240" s="23"/>
      <c r="Z240" s="23"/>
      <c r="AA240" s="23"/>
      <c r="AB240" s="23"/>
      <c r="AC240" s="23"/>
      <c r="AD240" s="23"/>
      <c r="AE240" s="23"/>
      <c r="AF240" s="23"/>
      <c r="AG240" s="23"/>
      <c r="AH240" s="23"/>
      <c r="AI240" s="23"/>
      <c r="AJ240" s="23"/>
      <c r="AK240" s="23"/>
      <c r="AL240" s="23"/>
      <c r="AM240" s="23"/>
      <c r="AN240" s="23"/>
      <c r="AO240" s="23"/>
      <c r="AP240" s="23"/>
      <c r="AQ240" s="23"/>
      <c r="AR240" s="23"/>
      <c r="AS240" s="23"/>
      <c r="AT240" s="23"/>
      <c r="AU240" s="23"/>
      <c r="AV240" s="23"/>
      <c r="AW240" s="23"/>
      <c r="AX240" s="23"/>
      <c r="AY240" s="23"/>
      <c r="AZ240" s="23"/>
      <c r="BA240" s="23"/>
      <c r="BB240" s="23"/>
      <c r="BC240" s="23"/>
      <c r="BD240" s="23"/>
      <c r="BE240" s="23"/>
      <c r="BF240" s="23"/>
      <c r="BG240" s="23"/>
      <c r="BH240" s="23"/>
      <c r="BI240" s="23"/>
      <c r="BJ240" s="23"/>
      <c r="BK240" s="23"/>
      <c r="BL240" s="23"/>
      <c r="BM240" s="23"/>
      <c r="BN240" s="23"/>
      <c r="BO240" s="23"/>
      <c r="BP240" s="23"/>
      <c r="BQ240" s="23"/>
      <c r="BR240" s="23"/>
      <c r="BS240" s="23"/>
      <c r="BT240" s="23"/>
      <c r="BU240" s="23"/>
      <c r="BV240" s="23"/>
      <c r="BW240" s="23"/>
      <c r="BX240" s="23"/>
      <c r="BY240" s="23"/>
      <c r="BZ240" s="23"/>
      <c r="CA240" s="23"/>
      <c r="CB240" s="23"/>
      <c r="CC240" s="23"/>
      <c r="CD240" s="23"/>
      <c r="CE240" s="23"/>
      <c r="CF240" s="23"/>
      <c r="CG240" s="23"/>
      <c r="CH240" s="23"/>
      <c r="CI240" s="23"/>
      <c r="CJ240" s="23"/>
      <c r="CK240" s="23"/>
      <c r="CL240" s="23"/>
      <c r="CM240" s="23"/>
      <c r="CN240" s="23"/>
      <c r="CO240" s="23"/>
      <c r="CP240" s="23"/>
      <c r="CQ240" s="23"/>
      <c r="CR240" s="23"/>
      <c r="CS240" s="23"/>
      <c r="CT240" s="23"/>
      <c r="CU240" s="23"/>
      <c r="CV240" s="23"/>
      <c r="CW240" s="23"/>
      <c r="CX240" s="23"/>
      <c r="CY240" s="23"/>
      <c r="CZ240" s="23"/>
      <c r="DA240" s="23"/>
      <c r="DB240" s="23"/>
      <c r="DC240" s="23"/>
      <c r="DD240" s="23"/>
      <c r="DE240" s="23"/>
      <c r="DF240" s="23"/>
      <c r="DG240" s="23"/>
      <c r="DH240" s="23"/>
      <c r="DI240" s="23"/>
      <c r="DJ240" s="23"/>
      <c r="DK240" s="23"/>
    </row>
    <row r="241" spans="1:115" ht="15.95" customHeight="1" x14ac:dyDescent="0.2">
      <c r="A241" s="23"/>
      <c r="B241" s="23"/>
      <c r="C241" s="23"/>
      <c r="D241" s="23"/>
      <c r="E241" s="23"/>
      <c r="F241" s="23"/>
      <c r="G241" s="23"/>
      <c r="H241" s="23"/>
      <c r="I241" s="23"/>
      <c r="J241" s="23"/>
      <c r="K241" s="23"/>
      <c r="L241" s="23"/>
      <c r="M241" s="23"/>
      <c r="N241" s="23"/>
      <c r="O241" s="23"/>
      <c r="P241" s="23"/>
      <c r="Q241" s="23"/>
      <c r="R241" s="23"/>
      <c r="S241" s="23"/>
      <c r="T241" s="23"/>
      <c r="U241" s="23"/>
      <c r="V241" s="23"/>
      <c r="W241" s="23"/>
      <c r="X241" s="23"/>
      <c r="Y241" s="23"/>
      <c r="Z241" s="23"/>
      <c r="AA241" s="23"/>
      <c r="AB241" s="23"/>
      <c r="AC241" s="23"/>
      <c r="AD241" s="23"/>
      <c r="AE241" s="23"/>
      <c r="AF241" s="23"/>
      <c r="AG241" s="23"/>
      <c r="AH241" s="23"/>
      <c r="AI241" s="23"/>
      <c r="AJ241" s="23"/>
      <c r="AK241" s="23"/>
      <c r="AL241" s="23"/>
      <c r="AM241" s="23"/>
      <c r="AN241" s="23"/>
      <c r="AO241" s="23"/>
      <c r="AP241" s="23"/>
      <c r="AQ241" s="23"/>
      <c r="AR241" s="23"/>
      <c r="AS241" s="23"/>
      <c r="AT241" s="23"/>
      <c r="AU241" s="23"/>
      <c r="AV241" s="23"/>
      <c r="AW241" s="23"/>
      <c r="AX241" s="23"/>
      <c r="AY241" s="23"/>
      <c r="AZ241" s="23"/>
      <c r="BA241" s="23"/>
      <c r="BB241" s="23"/>
      <c r="BC241" s="23"/>
      <c r="BD241" s="23"/>
      <c r="BE241" s="23"/>
      <c r="BF241" s="23"/>
      <c r="BG241" s="23"/>
      <c r="BH241" s="23"/>
      <c r="BI241" s="23"/>
      <c r="BJ241" s="23"/>
      <c r="BK241" s="23"/>
      <c r="BL241" s="23"/>
      <c r="BM241" s="23"/>
      <c r="BN241" s="23"/>
      <c r="BO241" s="23"/>
      <c r="BP241" s="23"/>
      <c r="BQ241" s="23"/>
      <c r="BR241" s="23"/>
      <c r="BS241" s="23"/>
      <c r="BT241" s="23"/>
      <c r="BU241" s="23"/>
      <c r="BV241" s="23"/>
      <c r="BW241" s="23"/>
      <c r="BX241" s="23"/>
      <c r="BY241" s="23"/>
      <c r="BZ241" s="23"/>
      <c r="CA241" s="23"/>
      <c r="CB241" s="23"/>
      <c r="CC241" s="23"/>
      <c r="CD241" s="23"/>
      <c r="CE241" s="23"/>
      <c r="CF241" s="23"/>
      <c r="CG241" s="23"/>
      <c r="CH241" s="23"/>
      <c r="CI241" s="23"/>
      <c r="CJ241" s="23"/>
      <c r="CK241" s="23"/>
      <c r="CL241" s="23"/>
      <c r="CM241" s="23"/>
      <c r="CN241" s="23"/>
      <c r="CO241" s="23"/>
      <c r="CP241" s="23"/>
      <c r="CQ241" s="23"/>
      <c r="CR241" s="23"/>
      <c r="CS241" s="23"/>
      <c r="CT241" s="23"/>
      <c r="CU241" s="23"/>
      <c r="CV241" s="23"/>
      <c r="CW241" s="23"/>
      <c r="CX241" s="23"/>
      <c r="CY241" s="23"/>
      <c r="CZ241" s="23"/>
      <c r="DA241" s="23"/>
      <c r="DB241" s="23"/>
      <c r="DC241" s="23"/>
      <c r="DD241" s="23"/>
      <c r="DE241" s="23"/>
      <c r="DF241" s="23"/>
      <c r="DG241" s="23"/>
      <c r="DH241" s="23"/>
      <c r="DI241" s="23"/>
      <c r="DJ241" s="23"/>
      <c r="DK241" s="23"/>
    </row>
    <row r="242" spans="1:115" ht="15.95" customHeight="1" x14ac:dyDescent="0.2">
      <c r="A242" s="23"/>
      <c r="B242" s="23"/>
      <c r="C242" s="23"/>
      <c r="D242" s="23"/>
      <c r="E242" s="23"/>
      <c r="F242" s="23"/>
      <c r="G242" s="23"/>
      <c r="H242" s="23"/>
      <c r="I242" s="23"/>
      <c r="J242" s="23"/>
      <c r="K242" s="23"/>
      <c r="L242" s="23"/>
      <c r="M242" s="23"/>
      <c r="N242" s="23"/>
      <c r="O242" s="23"/>
      <c r="P242" s="23"/>
      <c r="Q242" s="23"/>
      <c r="R242" s="23"/>
      <c r="S242" s="23"/>
      <c r="T242" s="23"/>
      <c r="U242" s="23"/>
      <c r="V242" s="23"/>
      <c r="W242" s="23"/>
      <c r="X242" s="23"/>
      <c r="Y242" s="23"/>
      <c r="Z242" s="23"/>
      <c r="AA242" s="23"/>
      <c r="AB242" s="23"/>
      <c r="AC242" s="23"/>
      <c r="AD242" s="23"/>
      <c r="AE242" s="23"/>
      <c r="AF242" s="23"/>
      <c r="AG242" s="23"/>
      <c r="AH242" s="23"/>
      <c r="AI242" s="23"/>
      <c r="AJ242" s="23"/>
      <c r="AK242" s="23"/>
      <c r="AL242" s="23"/>
      <c r="AM242" s="23"/>
      <c r="AN242" s="23"/>
      <c r="AO242" s="23"/>
      <c r="AP242" s="23"/>
      <c r="AQ242" s="23"/>
      <c r="AR242" s="23"/>
      <c r="AS242" s="23"/>
      <c r="AT242" s="23"/>
      <c r="AU242" s="23"/>
      <c r="AV242" s="23"/>
      <c r="AW242" s="23"/>
      <c r="AX242" s="23"/>
      <c r="AY242" s="23"/>
      <c r="AZ242" s="23"/>
      <c r="BA242" s="23"/>
      <c r="BB242" s="23"/>
      <c r="BC242" s="23"/>
      <c r="BD242" s="23"/>
      <c r="BE242" s="23"/>
      <c r="BF242" s="23"/>
      <c r="BG242" s="23"/>
      <c r="BH242" s="23"/>
      <c r="BI242" s="23"/>
      <c r="BJ242" s="23"/>
      <c r="BK242" s="23"/>
      <c r="BL242" s="23"/>
      <c r="BM242" s="23"/>
      <c r="BN242" s="23"/>
      <c r="BO242" s="23"/>
      <c r="BP242" s="23"/>
      <c r="BQ242" s="23"/>
      <c r="BR242" s="23"/>
      <c r="BS242" s="23"/>
      <c r="BT242" s="23"/>
      <c r="BU242" s="23"/>
      <c r="BV242" s="23"/>
      <c r="BW242" s="23"/>
      <c r="BX242" s="23"/>
      <c r="BY242" s="23"/>
      <c r="BZ242" s="23"/>
      <c r="CA242" s="23"/>
      <c r="CB242" s="23"/>
      <c r="CC242" s="23"/>
      <c r="CD242" s="23"/>
      <c r="CE242" s="23"/>
      <c r="CF242" s="23"/>
      <c r="CG242" s="23"/>
      <c r="CH242" s="23"/>
      <c r="CI242" s="23"/>
      <c r="CJ242" s="23"/>
      <c r="CK242" s="23"/>
      <c r="CL242" s="23"/>
      <c r="CM242" s="23"/>
      <c r="CN242" s="23"/>
      <c r="CO242" s="23"/>
      <c r="CP242" s="23"/>
      <c r="CQ242" s="23"/>
      <c r="CR242" s="23"/>
      <c r="CS242" s="23"/>
      <c r="CT242" s="23"/>
      <c r="CU242" s="23"/>
      <c r="CV242" s="23"/>
      <c r="CW242" s="23"/>
      <c r="CX242" s="23"/>
      <c r="CY242" s="23"/>
      <c r="CZ242" s="23"/>
      <c r="DA242" s="23"/>
      <c r="DB242" s="23"/>
      <c r="DC242" s="23"/>
      <c r="DD242" s="23"/>
      <c r="DE242" s="23"/>
      <c r="DF242" s="23"/>
      <c r="DG242" s="23"/>
      <c r="DH242" s="23"/>
      <c r="DI242" s="23"/>
      <c r="DJ242" s="23"/>
      <c r="DK242" s="23"/>
    </row>
    <row r="243" spans="1:115" ht="15.95" customHeight="1" x14ac:dyDescent="0.2">
      <c r="A243" s="23"/>
      <c r="B243" s="23"/>
      <c r="C243" s="23"/>
      <c r="D243" s="23"/>
      <c r="E243" s="23"/>
      <c r="F243" s="23"/>
      <c r="G243" s="23"/>
      <c r="H243" s="23"/>
      <c r="I243" s="23"/>
      <c r="J243" s="23"/>
      <c r="K243" s="23"/>
      <c r="L243" s="23"/>
      <c r="M243" s="23"/>
      <c r="N243" s="23"/>
      <c r="O243" s="23"/>
      <c r="P243" s="23"/>
      <c r="Q243" s="23"/>
      <c r="R243" s="23"/>
      <c r="S243" s="23"/>
      <c r="T243" s="23"/>
      <c r="U243" s="23"/>
      <c r="V243" s="23"/>
      <c r="W243" s="23"/>
      <c r="X243" s="23"/>
      <c r="Y243" s="23"/>
      <c r="Z243" s="23"/>
      <c r="AA243" s="23"/>
      <c r="AB243" s="23"/>
      <c r="AC243" s="23"/>
      <c r="AD243" s="23"/>
      <c r="AE243" s="23"/>
      <c r="AF243" s="23"/>
      <c r="AG243" s="23"/>
      <c r="AH243" s="23"/>
      <c r="AI243" s="23"/>
      <c r="AJ243" s="23"/>
      <c r="AK243" s="23"/>
      <c r="AL243" s="23"/>
      <c r="AM243" s="23"/>
      <c r="AN243" s="23"/>
      <c r="AO243" s="23"/>
      <c r="AP243" s="23"/>
      <c r="AQ243" s="23"/>
      <c r="AR243" s="23"/>
      <c r="AS243" s="23"/>
      <c r="AT243" s="23"/>
      <c r="AU243" s="23"/>
      <c r="AV243" s="23"/>
      <c r="AW243" s="23"/>
      <c r="AX243" s="23"/>
      <c r="AY243" s="23"/>
      <c r="AZ243" s="23"/>
      <c r="BA243" s="23"/>
      <c r="BB243" s="23"/>
      <c r="BC243" s="23"/>
      <c r="BD243" s="23"/>
      <c r="BE243" s="23"/>
      <c r="BF243" s="23"/>
      <c r="BG243" s="23"/>
      <c r="BH243" s="23"/>
      <c r="BI243" s="23"/>
      <c r="BJ243" s="23"/>
      <c r="BK243" s="23"/>
      <c r="BL243" s="23"/>
      <c r="BM243" s="23"/>
      <c r="BN243" s="23"/>
      <c r="BO243" s="23"/>
      <c r="BP243" s="23"/>
      <c r="BQ243" s="23"/>
      <c r="BR243" s="23"/>
      <c r="BS243" s="23"/>
      <c r="BT243" s="23"/>
      <c r="BU243" s="23"/>
      <c r="BV243" s="23"/>
      <c r="BW243" s="23"/>
      <c r="BX243" s="23"/>
      <c r="BY243" s="23"/>
      <c r="BZ243" s="23"/>
      <c r="CA243" s="23"/>
      <c r="CB243" s="23"/>
      <c r="CC243" s="23"/>
      <c r="CD243" s="23"/>
      <c r="CE243" s="23"/>
      <c r="CF243" s="23"/>
      <c r="CG243" s="23"/>
      <c r="CH243" s="23"/>
      <c r="CI243" s="23"/>
      <c r="CJ243" s="23"/>
      <c r="CK243" s="23"/>
      <c r="CL243" s="23"/>
      <c r="CM243" s="23"/>
      <c r="CN243" s="23"/>
      <c r="CO243" s="23"/>
      <c r="CP243" s="23"/>
      <c r="CQ243" s="23"/>
      <c r="CR243" s="23"/>
      <c r="CS243" s="23"/>
      <c r="CT243" s="23"/>
      <c r="CU243" s="23"/>
      <c r="CV243" s="23"/>
      <c r="CW243" s="23"/>
      <c r="CX243" s="23"/>
      <c r="CY243" s="23"/>
      <c r="CZ243" s="23"/>
      <c r="DA243" s="23"/>
      <c r="DB243" s="23"/>
      <c r="DC243" s="23"/>
      <c r="DD243" s="23"/>
      <c r="DE243" s="23"/>
      <c r="DF243" s="23"/>
      <c r="DG243" s="23"/>
      <c r="DH243" s="23"/>
      <c r="DI243" s="23"/>
      <c r="DJ243" s="23"/>
      <c r="DK243" s="23"/>
    </row>
    <row r="244" spans="1:115" ht="15.95" customHeight="1" x14ac:dyDescent="0.2">
      <c r="A244" s="23"/>
      <c r="B244" s="23"/>
      <c r="C244" s="23"/>
      <c r="D244" s="23"/>
      <c r="E244" s="23"/>
      <c r="F244" s="23"/>
      <c r="G244" s="23"/>
      <c r="H244" s="23"/>
      <c r="I244" s="23"/>
      <c r="J244" s="23"/>
      <c r="K244" s="23"/>
      <c r="L244" s="23"/>
      <c r="M244" s="23"/>
      <c r="N244" s="23"/>
      <c r="O244" s="23"/>
      <c r="P244" s="23"/>
      <c r="Q244" s="23"/>
      <c r="R244" s="23"/>
      <c r="S244" s="23"/>
      <c r="T244" s="23"/>
      <c r="U244" s="23"/>
      <c r="V244" s="23"/>
      <c r="W244" s="23"/>
      <c r="X244" s="23"/>
      <c r="Y244" s="23"/>
      <c r="Z244" s="23"/>
      <c r="AA244" s="23"/>
      <c r="AB244" s="23"/>
      <c r="AC244" s="23"/>
      <c r="AD244" s="23"/>
      <c r="AE244" s="23"/>
      <c r="AF244" s="23"/>
      <c r="AG244" s="23"/>
      <c r="AH244" s="23"/>
      <c r="AI244" s="23"/>
      <c r="AJ244" s="23"/>
      <c r="AK244" s="23"/>
      <c r="AL244" s="23"/>
      <c r="AM244" s="23"/>
      <c r="AN244" s="23"/>
      <c r="AO244" s="23"/>
      <c r="AP244" s="23"/>
      <c r="AQ244" s="23"/>
      <c r="AR244" s="23"/>
      <c r="AS244" s="23"/>
      <c r="AT244" s="23"/>
      <c r="AU244" s="23"/>
      <c r="AV244" s="23"/>
      <c r="AW244" s="23"/>
      <c r="AX244" s="23"/>
      <c r="AY244" s="23"/>
      <c r="AZ244" s="23"/>
      <c r="BA244" s="23"/>
      <c r="BB244" s="23"/>
      <c r="BC244" s="23"/>
      <c r="BD244" s="23"/>
      <c r="BE244" s="23"/>
      <c r="BF244" s="23"/>
      <c r="BG244" s="23"/>
      <c r="BH244" s="23"/>
      <c r="BI244" s="23"/>
      <c r="BJ244" s="23"/>
      <c r="BK244" s="23"/>
      <c r="BL244" s="23"/>
      <c r="BM244" s="23"/>
      <c r="BN244" s="23"/>
      <c r="BO244" s="23"/>
      <c r="BP244" s="23"/>
      <c r="BQ244" s="23"/>
      <c r="BR244" s="23"/>
      <c r="BS244" s="23"/>
      <c r="BT244" s="23"/>
      <c r="BU244" s="23"/>
      <c r="BV244" s="23"/>
      <c r="BW244" s="23"/>
      <c r="BX244" s="23"/>
      <c r="BY244" s="23"/>
      <c r="BZ244" s="23"/>
      <c r="CA244" s="23"/>
      <c r="CB244" s="23"/>
      <c r="CC244" s="23"/>
      <c r="CD244" s="23"/>
      <c r="CE244" s="23"/>
      <c r="CF244" s="23"/>
      <c r="CG244" s="23"/>
      <c r="CH244" s="23"/>
      <c r="CI244" s="23"/>
      <c r="CJ244" s="23"/>
      <c r="CK244" s="23"/>
      <c r="CL244" s="23"/>
      <c r="CM244" s="23"/>
      <c r="CN244" s="23"/>
      <c r="CO244" s="23"/>
      <c r="CP244" s="23"/>
      <c r="CQ244" s="23"/>
      <c r="CR244" s="23"/>
      <c r="CS244" s="23"/>
      <c r="CT244" s="23"/>
      <c r="CU244" s="23"/>
      <c r="CV244" s="23"/>
      <c r="CW244" s="23"/>
      <c r="CX244" s="23"/>
      <c r="CY244" s="23"/>
      <c r="CZ244" s="23"/>
      <c r="DA244" s="23"/>
      <c r="DB244" s="23"/>
      <c r="DC244" s="23"/>
      <c r="DD244" s="23"/>
      <c r="DE244" s="23"/>
      <c r="DF244" s="23"/>
      <c r="DG244" s="23"/>
      <c r="DH244" s="23"/>
      <c r="DI244" s="23"/>
      <c r="DJ244" s="23"/>
      <c r="DK244" s="23"/>
    </row>
    <row r="245" spans="1:115" ht="15.95" customHeight="1" x14ac:dyDescent="0.2">
      <c r="A245" s="23"/>
      <c r="B245" s="23"/>
      <c r="C245" s="23"/>
      <c r="D245" s="23"/>
      <c r="E245" s="23"/>
      <c r="F245" s="23"/>
      <c r="G245" s="23"/>
      <c r="H245" s="23"/>
      <c r="I245" s="23"/>
      <c r="J245" s="23"/>
      <c r="K245" s="23"/>
      <c r="L245" s="23"/>
      <c r="M245" s="23"/>
      <c r="N245" s="23"/>
      <c r="O245" s="23"/>
      <c r="P245" s="23"/>
      <c r="Q245" s="23"/>
      <c r="R245" s="23"/>
      <c r="S245" s="23"/>
      <c r="T245" s="23"/>
      <c r="U245" s="23"/>
      <c r="V245" s="23"/>
      <c r="W245" s="23"/>
      <c r="X245" s="23"/>
      <c r="Y245" s="23"/>
      <c r="Z245" s="23"/>
      <c r="AA245" s="23"/>
      <c r="AB245" s="23"/>
      <c r="AC245" s="23"/>
      <c r="AD245" s="23"/>
      <c r="AE245" s="23"/>
      <c r="AF245" s="23"/>
      <c r="AG245" s="23"/>
      <c r="AH245" s="23"/>
      <c r="AI245" s="23"/>
      <c r="AJ245" s="23"/>
      <c r="AK245" s="23"/>
      <c r="AL245" s="23"/>
      <c r="AM245" s="23"/>
      <c r="AN245" s="23"/>
      <c r="AO245" s="23"/>
      <c r="AP245" s="23"/>
      <c r="AQ245" s="23"/>
      <c r="AR245" s="23"/>
      <c r="AS245" s="23"/>
      <c r="AT245" s="23"/>
      <c r="AU245" s="23"/>
      <c r="AV245" s="23"/>
      <c r="AW245" s="23"/>
      <c r="AX245" s="23"/>
      <c r="AY245" s="23"/>
      <c r="AZ245" s="23"/>
      <c r="BA245" s="23"/>
      <c r="BB245" s="23"/>
      <c r="BC245" s="23"/>
      <c r="BD245" s="23"/>
      <c r="BE245" s="23"/>
      <c r="BF245" s="23"/>
      <c r="BG245" s="23"/>
      <c r="BH245" s="23"/>
      <c r="BI245" s="23"/>
      <c r="BJ245" s="23"/>
      <c r="BK245" s="23"/>
      <c r="BL245" s="23"/>
      <c r="BM245" s="23"/>
      <c r="BN245" s="23"/>
      <c r="BO245" s="23"/>
      <c r="BP245" s="23"/>
      <c r="BQ245" s="23"/>
      <c r="BR245" s="23"/>
      <c r="BS245" s="23"/>
      <c r="BT245" s="23"/>
      <c r="BU245" s="23"/>
      <c r="BV245" s="23"/>
      <c r="BW245" s="23"/>
      <c r="BX245" s="23"/>
      <c r="BY245" s="23"/>
      <c r="BZ245" s="23"/>
      <c r="CA245" s="23"/>
      <c r="CB245" s="23"/>
      <c r="CC245" s="23"/>
      <c r="CD245" s="23"/>
      <c r="CE245" s="23"/>
      <c r="CF245" s="23"/>
      <c r="CG245" s="23"/>
      <c r="CH245" s="23"/>
      <c r="CI245" s="23"/>
      <c r="CJ245" s="23"/>
      <c r="CK245" s="23"/>
      <c r="CL245" s="23"/>
      <c r="CM245" s="23"/>
      <c r="CN245" s="23"/>
      <c r="CO245" s="23"/>
      <c r="CP245" s="23"/>
      <c r="CQ245" s="23"/>
      <c r="CR245" s="23"/>
      <c r="CS245" s="23"/>
      <c r="CT245" s="23"/>
      <c r="CU245" s="23"/>
      <c r="CV245" s="23"/>
      <c r="CW245" s="23"/>
      <c r="CX245" s="23"/>
      <c r="CY245" s="23"/>
      <c r="CZ245" s="23"/>
      <c r="DA245" s="23"/>
      <c r="DB245" s="23"/>
      <c r="DC245" s="23"/>
      <c r="DD245" s="23"/>
      <c r="DE245" s="23"/>
      <c r="DF245" s="23"/>
      <c r="DG245" s="23"/>
      <c r="DH245" s="23"/>
      <c r="DI245" s="23"/>
      <c r="DJ245" s="23"/>
      <c r="DK245" s="23"/>
    </row>
    <row r="246" spans="1:115" ht="15.95" customHeight="1" x14ac:dyDescent="0.2">
      <c r="A246" s="23"/>
      <c r="B246" s="23"/>
      <c r="C246" s="23"/>
      <c r="D246" s="23"/>
      <c r="E246" s="23"/>
      <c r="F246" s="23"/>
      <c r="G246" s="23"/>
      <c r="H246" s="23"/>
      <c r="I246" s="23"/>
      <c r="J246" s="23"/>
      <c r="K246" s="23"/>
      <c r="L246" s="23"/>
      <c r="M246" s="23"/>
      <c r="N246" s="23"/>
      <c r="O246" s="23"/>
      <c r="P246" s="23"/>
      <c r="Q246" s="23"/>
      <c r="R246" s="23"/>
      <c r="S246" s="23"/>
      <c r="T246" s="23"/>
      <c r="U246" s="23"/>
      <c r="V246" s="23"/>
      <c r="W246" s="23"/>
      <c r="X246" s="23"/>
      <c r="Y246" s="23"/>
      <c r="Z246" s="23"/>
      <c r="AA246" s="23"/>
      <c r="AB246" s="23"/>
      <c r="AC246" s="23"/>
      <c r="AD246" s="23"/>
      <c r="AE246" s="23"/>
      <c r="AF246" s="23"/>
      <c r="AG246" s="23"/>
      <c r="AH246" s="23"/>
      <c r="AI246" s="23"/>
      <c r="AJ246" s="23"/>
      <c r="AK246" s="23"/>
      <c r="AL246" s="23"/>
      <c r="AM246" s="23"/>
      <c r="AN246" s="23"/>
      <c r="AO246" s="23"/>
      <c r="AP246" s="23"/>
      <c r="AQ246" s="23"/>
      <c r="AR246" s="23"/>
      <c r="AS246" s="23"/>
      <c r="AT246" s="23"/>
      <c r="AU246" s="23"/>
      <c r="AV246" s="23"/>
      <c r="AW246" s="23"/>
      <c r="AX246" s="23"/>
      <c r="AY246" s="23"/>
      <c r="AZ246" s="23"/>
      <c r="BA246" s="23"/>
      <c r="BB246" s="23"/>
      <c r="BC246" s="23"/>
      <c r="BD246" s="23"/>
      <c r="BE246" s="23"/>
      <c r="BF246" s="23"/>
      <c r="BG246" s="23"/>
      <c r="BH246" s="23"/>
      <c r="BI246" s="23"/>
      <c r="BJ246" s="23"/>
      <c r="BK246" s="23"/>
      <c r="BL246" s="23"/>
      <c r="BM246" s="23"/>
      <c r="BN246" s="23"/>
      <c r="BO246" s="23"/>
      <c r="BP246" s="23"/>
      <c r="BQ246" s="23"/>
      <c r="BR246" s="23"/>
      <c r="BS246" s="23"/>
      <c r="BT246" s="23"/>
      <c r="BU246" s="23"/>
      <c r="BV246" s="23"/>
      <c r="BW246" s="23"/>
      <c r="BX246" s="23"/>
      <c r="BY246" s="23"/>
      <c r="BZ246" s="23"/>
      <c r="CA246" s="23"/>
      <c r="CB246" s="23"/>
      <c r="CC246" s="23"/>
      <c r="CD246" s="23"/>
      <c r="CE246" s="23"/>
      <c r="CF246" s="23"/>
      <c r="CG246" s="23"/>
      <c r="CH246" s="23"/>
      <c r="CI246" s="23"/>
      <c r="CJ246" s="23"/>
      <c r="CK246" s="23"/>
      <c r="CL246" s="23"/>
      <c r="CM246" s="23"/>
      <c r="CN246" s="23"/>
      <c r="CO246" s="23"/>
      <c r="CP246" s="23"/>
      <c r="CQ246" s="23"/>
      <c r="CR246" s="23"/>
      <c r="CS246" s="23"/>
      <c r="CT246" s="23"/>
      <c r="CU246" s="23"/>
      <c r="CV246" s="23"/>
      <c r="CW246" s="23"/>
      <c r="CX246" s="23"/>
      <c r="CY246" s="23"/>
      <c r="CZ246" s="23"/>
      <c r="DA246" s="23"/>
      <c r="DB246" s="23"/>
      <c r="DC246" s="23"/>
      <c r="DD246" s="23"/>
      <c r="DE246" s="23"/>
      <c r="DF246" s="23"/>
      <c r="DG246" s="23"/>
      <c r="DH246" s="23"/>
      <c r="DI246" s="23"/>
      <c r="DJ246" s="23"/>
      <c r="DK246" s="23"/>
    </row>
    <row r="247" spans="1:115" ht="15.95" customHeight="1" x14ac:dyDescent="0.2">
      <c r="A247" s="23"/>
      <c r="B247" s="23"/>
      <c r="C247" s="23"/>
      <c r="D247" s="23"/>
      <c r="E247" s="23"/>
      <c r="F247" s="23"/>
      <c r="G247" s="23"/>
      <c r="H247" s="23"/>
      <c r="I247" s="23"/>
      <c r="J247" s="23"/>
      <c r="K247" s="23"/>
      <c r="L247" s="23"/>
      <c r="M247" s="23"/>
      <c r="N247" s="23"/>
      <c r="O247" s="23"/>
      <c r="P247" s="23"/>
      <c r="Q247" s="23"/>
      <c r="R247" s="23"/>
      <c r="S247" s="23"/>
      <c r="T247" s="23"/>
      <c r="U247" s="23"/>
      <c r="V247" s="23"/>
      <c r="W247" s="23"/>
      <c r="X247" s="23"/>
      <c r="Y247" s="23"/>
      <c r="Z247" s="23"/>
      <c r="AA247" s="23"/>
      <c r="AB247" s="23"/>
      <c r="AC247" s="23"/>
      <c r="AD247" s="23"/>
      <c r="AE247" s="23"/>
      <c r="AF247" s="23"/>
      <c r="AG247" s="23"/>
      <c r="AH247" s="23"/>
      <c r="AI247" s="23"/>
      <c r="AJ247" s="23"/>
      <c r="AK247" s="23"/>
      <c r="AL247" s="23"/>
      <c r="AM247" s="23"/>
      <c r="AN247" s="23"/>
      <c r="AO247" s="23"/>
      <c r="AP247" s="23"/>
      <c r="AQ247" s="23"/>
      <c r="AR247" s="23"/>
      <c r="AS247" s="23"/>
      <c r="AT247" s="23"/>
      <c r="AU247" s="23"/>
      <c r="AV247" s="23"/>
      <c r="AW247" s="23"/>
      <c r="AX247" s="23"/>
      <c r="AY247" s="23"/>
      <c r="AZ247" s="23"/>
      <c r="BA247" s="23"/>
      <c r="BB247" s="23"/>
      <c r="BC247" s="23"/>
      <c r="BD247" s="23"/>
      <c r="BE247" s="23"/>
      <c r="BF247" s="23"/>
      <c r="BG247" s="23"/>
      <c r="BH247" s="23"/>
      <c r="BI247" s="23"/>
      <c r="BJ247" s="23"/>
      <c r="BK247" s="23"/>
      <c r="BL247" s="23"/>
      <c r="BM247" s="23"/>
      <c r="BN247" s="23"/>
      <c r="BO247" s="23"/>
      <c r="BP247" s="23"/>
      <c r="BQ247" s="23"/>
      <c r="BR247" s="23"/>
      <c r="BS247" s="23"/>
      <c r="BT247" s="23"/>
      <c r="BU247" s="23"/>
      <c r="BV247" s="23"/>
      <c r="BW247" s="23"/>
      <c r="BX247" s="23"/>
      <c r="BY247" s="23"/>
      <c r="BZ247" s="23"/>
      <c r="CA247" s="23"/>
      <c r="CB247" s="23"/>
      <c r="CC247" s="23"/>
      <c r="CD247" s="23"/>
      <c r="CE247" s="23"/>
      <c r="CF247" s="23"/>
      <c r="CG247" s="23"/>
      <c r="CH247" s="23"/>
      <c r="CI247" s="23"/>
      <c r="CJ247" s="23"/>
      <c r="CK247" s="23"/>
      <c r="CL247" s="23"/>
      <c r="CM247" s="23"/>
      <c r="CN247" s="23"/>
      <c r="CO247" s="23"/>
      <c r="CP247" s="23"/>
      <c r="CQ247" s="23"/>
      <c r="CR247" s="23"/>
      <c r="CS247" s="23"/>
      <c r="CT247" s="23"/>
      <c r="CU247" s="23"/>
      <c r="CV247" s="23"/>
      <c r="CW247" s="23"/>
      <c r="CX247" s="23"/>
      <c r="CY247" s="23"/>
      <c r="CZ247" s="23"/>
      <c r="DA247" s="23"/>
      <c r="DB247" s="23"/>
      <c r="DC247" s="23"/>
      <c r="DD247" s="23"/>
      <c r="DE247" s="23"/>
      <c r="DF247" s="23"/>
      <c r="DG247" s="23"/>
      <c r="DH247" s="23"/>
      <c r="DI247" s="23"/>
      <c r="DJ247" s="23"/>
      <c r="DK247" s="23"/>
    </row>
    <row r="248" spans="1:115" x14ac:dyDescent="0.2">
      <c r="A248" s="23"/>
      <c r="B248" s="23"/>
      <c r="C248" s="23"/>
      <c r="D248" s="23"/>
      <c r="E248" s="23"/>
      <c r="F248" s="23"/>
      <c r="G248" s="23"/>
      <c r="H248" s="23"/>
      <c r="I248" s="23"/>
      <c r="J248" s="23"/>
      <c r="K248" s="23"/>
      <c r="L248" s="23"/>
      <c r="M248" s="23"/>
      <c r="N248" s="23"/>
      <c r="O248" s="23"/>
      <c r="P248" s="23"/>
      <c r="Q248" s="23"/>
      <c r="R248" s="23"/>
      <c r="S248" s="23"/>
      <c r="T248" s="23"/>
      <c r="U248" s="23"/>
      <c r="V248" s="23"/>
      <c r="W248" s="23"/>
      <c r="X248" s="23"/>
      <c r="Y248" s="23"/>
      <c r="Z248" s="23"/>
      <c r="AA248" s="23"/>
      <c r="AB248" s="23"/>
      <c r="AC248" s="23"/>
      <c r="AD248" s="23"/>
      <c r="AE248" s="23"/>
      <c r="AF248" s="23"/>
      <c r="AG248" s="23"/>
      <c r="AH248" s="23"/>
      <c r="AI248" s="23"/>
      <c r="AJ248" s="23"/>
      <c r="AK248" s="23"/>
      <c r="AL248" s="23"/>
      <c r="AM248" s="23"/>
      <c r="AN248" s="23"/>
      <c r="AO248" s="23"/>
      <c r="AP248" s="23"/>
      <c r="AQ248" s="23"/>
      <c r="AR248" s="23"/>
      <c r="AS248" s="23"/>
      <c r="AT248" s="23"/>
      <c r="AU248" s="23"/>
      <c r="AV248" s="23"/>
      <c r="AW248" s="23"/>
      <c r="AX248" s="23"/>
      <c r="AY248" s="23"/>
      <c r="AZ248" s="23"/>
      <c r="BA248" s="23"/>
      <c r="BB248" s="23"/>
      <c r="BC248" s="23"/>
      <c r="BD248" s="23"/>
      <c r="BE248" s="23"/>
      <c r="BF248" s="23"/>
      <c r="BG248" s="23"/>
      <c r="BH248" s="23"/>
      <c r="BI248" s="23"/>
      <c r="BJ248" s="23"/>
      <c r="BK248" s="23"/>
      <c r="BL248" s="23"/>
      <c r="BM248" s="23"/>
      <c r="BN248" s="23"/>
      <c r="BO248" s="23"/>
      <c r="BP248" s="23"/>
      <c r="BQ248" s="23"/>
      <c r="BR248" s="23"/>
      <c r="BS248" s="23"/>
      <c r="BT248" s="23"/>
      <c r="BU248" s="23"/>
      <c r="BV248" s="23"/>
      <c r="BW248" s="23"/>
      <c r="BX248" s="23"/>
      <c r="BY248" s="23"/>
      <c r="BZ248" s="23"/>
      <c r="CA248" s="23"/>
      <c r="CB248" s="23"/>
      <c r="CC248" s="23"/>
      <c r="CD248" s="23"/>
      <c r="CE248" s="23"/>
      <c r="CF248" s="23"/>
      <c r="CG248" s="23"/>
      <c r="CH248" s="23"/>
      <c r="CI248" s="23"/>
      <c r="CJ248" s="23"/>
      <c r="CK248" s="23"/>
      <c r="CL248" s="23"/>
      <c r="CM248" s="23"/>
      <c r="CN248" s="23"/>
      <c r="CO248" s="23"/>
      <c r="CP248" s="23"/>
      <c r="CQ248" s="23"/>
      <c r="CR248" s="23"/>
      <c r="CS248" s="23"/>
      <c r="CT248" s="23"/>
      <c r="CU248" s="23"/>
      <c r="CV248" s="23"/>
      <c r="CW248" s="23"/>
      <c r="CX248" s="23"/>
      <c r="CY248" s="23"/>
      <c r="CZ248" s="23"/>
      <c r="DA248" s="23"/>
      <c r="DB248" s="23"/>
      <c r="DC248" s="23"/>
      <c r="DD248" s="23"/>
      <c r="DE248" s="23"/>
      <c r="DF248" s="23"/>
      <c r="DG248" s="23"/>
      <c r="DH248" s="23"/>
      <c r="DI248" s="23"/>
      <c r="DJ248" s="23"/>
      <c r="DK248" s="23"/>
    </row>
    <row r="249" spans="1:115" x14ac:dyDescent="0.2">
      <c r="A249" s="23"/>
      <c r="DF249" s="23"/>
      <c r="DG249" s="23"/>
      <c r="DH249" s="23"/>
      <c r="DI249" s="23"/>
      <c r="DJ249" s="23"/>
      <c r="DK249" s="23"/>
    </row>
    <row r="250" spans="1:115" x14ac:dyDescent="0.2">
      <c r="A250" s="23"/>
      <c r="DF250" s="23"/>
      <c r="DG250" s="23"/>
      <c r="DH250" s="23"/>
      <c r="DI250" s="23"/>
      <c r="DJ250" s="23"/>
      <c r="DK250" s="23"/>
    </row>
    <row r="251" spans="1:115" x14ac:dyDescent="0.2">
      <c r="A251" s="23"/>
      <c r="DF251" s="23"/>
      <c r="DG251" s="23"/>
      <c r="DH251" s="23"/>
      <c r="DI251" s="23"/>
      <c r="DJ251" s="23"/>
      <c r="DK251" s="23"/>
    </row>
    <row r="252" spans="1:115" x14ac:dyDescent="0.2">
      <c r="A252" s="23"/>
      <c r="DF252" s="23"/>
      <c r="DG252" s="23"/>
      <c r="DH252" s="23"/>
      <c r="DI252" s="23"/>
      <c r="DJ252" s="23"/>
      <c r="DK252" s="23"/>
    </row>
    <row r="253" spans="1:115" x14ac:dyDescent="0.2">
      <c r="A253" s="23"/>
      <c r="DF253" s="23"/>
      <c r="DG253" s="23"/>
      <c r="DH253" s="23"/>
      <c r="DI253" s="23"/>
      <c r="DJ253" s="23"/>
      <c r="DK253" s="23"/>
    </row>
    <row r="254" spans="1:115" x14ac:dyDescent="0.2">
      <c r="A254" s="23"/>
      <c r="DF254" s="23"/>
      <c r="DG254" s="23"/>
      <c r="DH254" s="23"/>
      <c r="DI254" s="23"/>
      <c r="DJ254" s="23"/>
      <c r="DK254" s="23"/>
    </row>
    <row r="255" spans="1:115" x14ac:dyDescent="0.2">
      <c r="A255" s="23"/>
      <c r="DF255" s="23"/>
      <c r="DG255" s="23"/>
      <c r="DH255" s="23"/>
      <c r="DI255" s="23"/>
      <c r="DJ255" s="23"/>
      <c r="DK255" s="23"/>
    </row>
    <row r="256" spans="1:115" x14ac:dyDescent="0.2">
      <c r="DF256" s="23"/>
      <c r="DG256" s="23"/>
      <c r="DH256" s="23"/>
      <c r="DI256" s="23"/>
      <c r="DJ256" s="23"/>
      <c r="DK256" s="23"/>
    </row>
  </sheetData>
  <sheetProtection sheet="1" objects="1" scenarios="1" formatCells="0"/>
  <mergeCells count="1171">
    <mergeCell ref="B234:DE234"/>
    <mergeCell ref="B235:DE235"/>
    <mergeCell ref="B236:DE236"/>
    <mergeCell ref="B237:DE237"/>
    <mergeCell ref="BQ199:CQ199"/>
    <mergeCell ref="C196:G196"/>
    <mergeCell ref="H196:AY196"/>
    <mergeCell ref="CJ196:CO196"/>
    <mergeCell ref="CP196:DD196"/>
    <mergeCell ref="AZ196:BQ196"/>
    <mergeCell ref="BR196:CI196"/>
    <mergeCell ref="BR192:BW192"/>
    <mergeCell ref="BX192:CI192"/>
    <mergeCell ref="CJ192:CO192"/>
    <mergeCell ref="CP192:DD192"/>
    <mergeCell ref="C193:G195"/>
    <mergeCell ref="H193:AY195"/>
    <mergeCell ref="BA193:BB193"/>
    <mergeCell ref="BC193:BQ195"/>
    <mergeCell ref="BS193:BT193"/>
    <mergeCell ref="BU193:CI195"/>
    <mergeCell ref="CJ193:CO195"/>
    <mergeCell ref="CP193:DD195"/>
    <mergeCell ref="BA194:BB194"/>
    <mergeCell ref="BS194:BT194"/>
    <mergeCell ref="BA195:BB195"/>
    <mergeCell ref="BS195:BT195"/>
    <mergeCell ref="AZ192:BE192"/>
    <mergeCell ref="BF192:BQ192"/>
    <mergeCell ref="C201:BP201"/>
    <mergeCell ref="BQ201:BU201"/>
    <mergeCell ref="BV201:CH201"/>
    <mergeCell ref="C189:G191"/>
    <mergeCell ref="H189:AY191"/>
    <mergeCell ref="BA189:BB189"/>
    <mergeCell ref="BC189:BQ191"/>
    <mergeCell ref="BS189:BT189"/>
    <mergeCell ref="BU189:CI191"/>
    <mergeCell ref="CJ189:CO191"/>
    <mergeCell ref="CP189:DD191"/>
    <mergeCell ref="BA190:BB190"/>
    <mergeCell ref="BS190:BT190"/>
    <mergeCell ref="BA191:BB191"/>
    <mergeCell ref="BS191:BT191"/>
    <mergeCell ref="C150:DD150"/>
    <mergeCell ref="C112:G112"/>
    <mergeCell ref="H112:BP112"/>
    <mergeCell ref="BQ112:BU112"/>
    <mergeCell ref="BV112:CH112"/>
    <mergeCell ref="CI112:CL112"/>
    <mergeCell ref="CM112:CQ112"/>
    <mergeCell ref="CR112:DD112"/>
    <mergeCell ref="BV122:CH122"/>
    <mergeCell ref="CR122:DD122"/>
    <mergeCell ref="C186:G188"/>
    <mergeCell ref="H186:AY188"/>
    <mergeCell ref="BA186:BB186"/>
    <mergeCell ref="BC186:BQ188"/>
    <mergeCell ref="BS186:BT186"/>
    <mergeCell ref="BU186:CI188"/>
    <mergeCell ref="CJ186:CO188"/>
    <mergeCell ref="CP186:DD188"/>
    <mergeCell ref="BA187:BB187"/>
    <mergeCell ref="BS187:BT187"/>
    <mergeCell ref="BA188:BB188"/>
    <mergeCell ref="BS188:BT188"/>
    <mergeCell ref="C183:G185"/>
    <mergeCell ref="H183:AY185"/>
    <mergeCell ref="BA183:BB183"/>
    <mergeCell ref="BC183:BQ185"/>
    <mergeCell ref="BS183:BT183"/>
    <mergeCell ref="BU183:CI185"/>
    <mergeCell ref="CJ183:CO185"/>
    <mergeCell ref="CP183:DD185"/>
    <mergeCell ref="BA184:BB184"/>
    <mergeCell ref="BS184:BT184"/>
    <mergeCell ref="BA185:BB185"/>
    <mergeCell ref="BS185:BT185"/>
    <mergeCell ref="AZ179:BE179"/>
    <mergeCell ref="BF179:BQ179"/>
    <mergeCell ref="BR179:BW179"/>
    <mergeCell ref="BX179:CI179"/>
    <mergeCell ref="CJ179:CO179"/>
    <mergeCell ref="CP179:DD179"/>
    <mergeCell ref="C180:G182"/>
    <mergeCell ref="H180:AY182"/>
    <mergeCell ref="BA180:BB180"/>
    <mergeCell ref="BC180:BQ182"/>
    <mergeCell ref="BS180:BT180"/>
    <mergeCell ref="BU180:CI182"/>
    <mergeCell ref="CJ180:CO182"/>
    <mergeCell ref="CP180:DD182"/>
    <mergeCell ref="BA181:BB181"/>
    <mergeCell ref="BS181:BT181"/>
    <mergeCell ref="BA182:BB182"/>
    <mergeCell ref="BS182:BT182"/>
    <mergeCell ref="C176:G178"/>
    <mergeCell ref="H176:AY178"/>
    <mergeCell ref="BA176:BB176"/>
    <mergeCell ref="BC176:BQ178"/>
    <mergeCell ref="BS176:BT176"/>
    <mergeCell ref="BU176:CI178"/>
    <mergeCell ref="CJ176:CO178"/>
    <mergeCell ref="CP176:DD178"/>
    <mergeCell ref="BA177:BB177"/>
    <mergeCell ref="BS177:BT177"/>
    <mergeCell ref="BA178:BB178"/>
    <mergeCell ref="BS178:BT178"/>
    <mergeCell ref="C173:G175"/>
    <mergeCell ref="H173:AY175"/>
    <mergeCell ref="BA173:BB173"/>
    <mergeCell ref="BC173:BQ175"/>
    <mergeCell ref="BS173:BT173"/>
    <mergeCell ref="BU173:CI175"/>
    <mergeCell ref="CJ173:CO175"/>
    <mergeCell ref="CP173:DD175"/>
    <mergeCell ref="BA174:BB174"/>
    <mergeCell ref="BS174:BT174"/>
    <mergeCell ref="BA175:BB175"/>
    <mergeCell ref="BS175:BT175"/>
    <mergeCell ref="C170:G172"/>
    <mergeCell ref="H170:AY172"/>
    <mergeCell ref="BA170:BB170"/>
    <mergeCell ref="BC170:BQ172"/>
    <mergeCell ref="BS170:BT170"/>
    <mergeCell ref="BU170:CI172"/>
    <mergeCell ref="CJ170:CO172"/>
    <mergeCell ref="CP170:DD172"/>
    <mergeCell ref="BA171:BB171"/>
    <mergeCell ref="BS171:BT171"/>
    <mergeCell ref="BA172:BB172"/>
    <mergeCell ref="BS172:BT172"/>
    <mergeCell ref="C167:G169"/>
    <mergeCell ref="H167:AY169"/>
    <mergeCell ref="BA167:BB167"/>
    <mergeCell ref="BC167:BQ169"/>
    <mergeCell ref="BS167:BT167"/>
    <mergeCell ref="BU167:CI169"/>
    <mergeCell ref="CJ167:CO169"/>
    <mergeCell ref="CP167:DD169"/>
    <mergeCell ref="BA168:BB168"/>
    <mergeCell ref="BS168:BT168"/>
    <mergeCell ref="BA169:BB169"/>
    <mergeCell ref="BS169:BT169"/>
    <mergeCell ref="C164:G166"/>
    <mergeCell ref="H164:AY166"/>
    <mergeCell ref="BA164:BB164"/>
    <mergeCell ref="BC164:BQ166"/>
    <mergeCell ref="BS164:BT164"/>
    <mergeCell ref="BU164:CI166"/>
    <mergeCell ref="CJ164:CO166"/>
    <mergeCell ref="CP164:DD166"/>
    <mergeCell ref="BA165:BB165"/>
    <mergeCell ref="BS165:BT165"/>
    <mergeCell ref="BA166:BB166"/>
    <mergeCell ref="BS166:BT166"/>
    <mergeCell ref="C161:G163"/>
    <mergeCell ref="H161:AY163"/>
    <mergeCell ref="BA161:BB161"/>
    <mergeCell ref="BC161:BQ163"/>
    <mergeCell ref="BS161:BT161"/>
    <mergeCell ref="BU161:CI163"/>
    <mergeCell ref="CJ161:CO163"/>
    <mergeCell ref="CP161:DD163"/>
    <mergeCell ref="BA162:BB162"/>
    <mergeCell ref="BS162:BT162"/>
    <mergeCell ref="BA163:BB163"/>
    <mergeCell ref="BS163:BT163"/>
    <mergeCell ref="BC155:BQ157"/>
    <mergeCell ref="BU155:CI157"/>
    <mergeCell ref="CJ155:CO157"/>
    <mergeCell ref="CP155:DD157"/>
    <mergeCell ref="BA156:BB156"/>
    <mergeCell ref="BS156:BT156"/>
    <mergeCell ref="C158:G160"/>
    <mergeCell ref="H158:AY160"/>
    <mergeCell ref="BC158:BQ160"/>
    <mergeCell ref="BU158:CI160"/>
    <mergeCell ref="CJ158:CO160"/>
    <mergeCell ref="CP158:DD160"/>
    <mergeCell ref="BA159:BB159"/>
    <mergeCell ref="BS159:BT159"/>
    <mergeCell ref="BS155:BT155"/>
    <mergeCell ref="BS157:BT157"/>
    <mergeCell ref="BS158:BT158"/>
    <mergeCell ref="BS160:BT160"/>
    <mergeCell ref="BA160:BB160"/>
    <mergeCell ref="BA158:BB158"/>
    <mergeCell ref="BA157:BB157"/>
    <mergeCell ref="BA155:BB155"/>
    <mergeCell ref="CI120:CL120"/>
    <mergeCell ref="BQ123:BU123"/>
    <mergeCell ref="C152:G154"/>
    <mergeCell ref="H152:AY154"/>
    <mergeCell ref="BC152:BQ154"/>
    <mergeCell ref="BU152:CI154"/>
    <mergeCell ref="CJ152:CO154"/>
    <mergeCell ref="CP152:DD154"/>
    <mergeCell ref="BS152:BT152"/>
    <mergeCell ref="BS154:BT154"/>
    <mergeCell ref="BA154:BB154"/>
    <mergeCell ref="BA152:BB152"/>
    <mergeCell ref="BA153:BB153"/>
    <mergeCell ref="BS153:BT153"/>
    <mergeCell ref="CJ151:CO151"/>
    <mergeCell ref="CP151:DD151"/>
    <mergeCell ref="H147:BP147"/>
    <mergeCell ref="BQ147:BU147"/>
    <mergeCell ref="BV147:CH147"/>
    <mergeCell ref="CI147:CL147"/>
    <mergeCell ref="CM147:CQ147"/>
    <mergeCell ref="CR147:DD147"/>
    <mergeCell ref="BV123:CH123"/>
    <mergeCell ref="CI123:CL123"/>
    <mergeCell ref="CM123:CQ123"/>
    <mergeCell ref="CR123:DD123"/>
    <mergeCell ref="C125:DD125"/>
    <mergeCell ref="C127:BP127"/>
    <mergeCell ref="BQ131:BV131"/>
    <mergeCell ref="BW131:CH131"/>
    <mergeCell ref="CI131:CL131"/>
    <mergeCell ref="CM131:CR131"/>
    <mergeCell ref="CM53:CQ53"/>
    <mergeCell ref="CR53:DD53"/>
    <mergeCell ref="C138:G138"/>
    <mergeCell ref="H138:BP138"/>
    <mergeCell ref="BQ138:BU138"/>
    <mergeCell ref="BV138:CH138"/>
    <mergeCell ref="CI138:CL138"/>
    <mergeCell ref="CM138:CQ138"/>
    <mergeCell ref="CR138:DD138"/>
    <mergeCell ref="C142:G142"/>
    <mergeCell ref="H142:BP142"/>
    <mergeCell ref="H119:BP119"/>
    <mergeCell ref="H120:BP120"/>
    <mergeCell ref="H121:BP121"/>
    <mergeCell ref="C122:G122"/>
    <mergeCell ref="H122:BP122"/>
    <mergeCell ref="C123:G123"/>
    <mergeCell ref="H123:BP123"/>
    <mergeCell ref="H124:BP124"/>
    <mergeCell ref="C126:DE126"/>
    <mergeCell ref="C121:G121"/>
    <mergeCell ref="CM120:CQ120"/>
    <mergeCell ref="CR120:DD120"/>
    <mergeCell ref="C120:G120"/>
    <mergeCell ref="BQ121:BU121"/>
    <mergeCell ref="BV121:CH121"/>
    <mergeCell ref="CI121:CL121"/>
    <mergeCell ref="CM121:CQ121"/>
    <mergeCell ref="CR121:DD121"/>
    <mergeCell ref="C119:G119"/>
    <mergeCell ref="BQ120:BU120"/>
    <mergeCell ref="BV120:CH120"/>
    <mergeCell ref="C53:G53"/>
    <mergeCell ref="H53:BP53"/>
    <mergeCell ref="H100:BP100"/>
    <mergeCell ref="C100:G100"/>
    <mergeCell ref="C97:G97"/>
    <mergeCell ref="H97:BP97"/>
    <mergeCell ref="H101:BP101"/>
    <mergeCell ref="C106:DD106"/>
    <mergeCell ref="H109:BP109"/>
    <mergeCell ref="C113:BP113"/>
    <mergeCell ref="BQ113:DE113"/>
    <mergeCell ref="C108:BP108"/>
    <mergeCell ref="BQ108:DE108"/>
    <mergeCell ref="C83:BP83"/>
    <mergeCell ref="BQ83:DE83"/>
    <mergeCell ref="BQ15:BV15"/>
    <mergeCell ref="BW15:CH15"/>
    <mergeCell ref="CM15:CR15"/>
    <mergeCell ref="CS15:DD15"/>
    <mergeCell ref="C78:DE78"/>
    <mergeCell ref="C103:DE103"/>
    <mergeCell ref="C81:DD81"/>
    <mergeCell ref="BQ90:BV90"/>
    <mergeCell ref="BW90:CH90"/>
    <mergeCell ref="CM90:CR90"/>
    <mergeCell ref="CS90:DD90"/>
    <mergeCell ref="C89:BP89"/>
    <mergeCell ref="BQ89:DE89"/>
    <mergeCell ref="H85:BP85"/>
    <mergeCell ref="BQ53:BU53"/>
    <mergeCell ref="BV53:CH53"/>
    <mergeCell ref="CI53:CL53"/>
    <mergeCell ref="H77:DD77"/>
    <mergeCell ref="C77:G77"/>
    <mergeCell ref="BQ84:BV84"/>
    <mergeCell ref="BW84:CH84"/>
    <mergeCell ref="CI84:CL84"/>
    <mergeCell ref="CM84:CR84"/>
    <mergeCell ref="CS84:DD84"/>
    <mergeCell ref="BV61:CH61"/>
    <mergeCell ref="CI61:CL61"/>
    <mergeCell ref="CM61:CQ61"/>
    <mergeCell ref="CR61:DD61"/>
    <mergeCell ref="C60:G60"/>
    <mergeCell ref="H60:BP60"/>
    <mergeCell ref="BQ60:BU60"/>
    <mergeCell ref="BV60:CH60"/>
    <mergeCell ref="CI60:CL60"/>
    <mergeCell ref="CM60:CQ60"/>
    <mergeCell ref="CR60:DD60"/>
    <mergeCell ref="H61:BP61"/>
    <mergeCell ref="BQ61:BU61"/>
    <mergeCell ref="H64:BP64"/>
    <mergeCell ref="H63:BP63"/>
    <mergeCell ref="CM63:CQ63"/>
    <mergeCell ref="CR63:DD63"/>
    <mergeCell ref="C64:G64"/>
    <mergeCell ref="BQ64:BU64"/>
    <mergeCell ref="BV64:CH64"/>
    <mergeCell ref="CI64:CL64"/>
    <mergeCell ref="CM64:CQ64"/>
    <mergeCell ref="CR64:DD64"/>
    <mergeCell ref="C63:G63"/>
    <mergeCell ref="BQ63:BU63"/>
    <mergeCell ref="H55:BP55"/>
    <mergeCell ref="C58:G58"/>
    <mergeCell ref="H58:BP58"/>
    <mergeCell ref="BQ58:BU58"/>
    <mergeCell ref="BV58:CH58"/>
    <mergeCell ref="CI58:CL58"/>
    <mergeCell ref="CM58:CQ58"/>
    <mergeCell ref="CR58:DD58"/>
    <mergeCell ref="C51:G51"/>
    <mergeCell ref="H51:BP51"/>
    <mergeCell ref="C52:G52"/>
    <mergeCell ref="H52:BP52"/>
    <mergeCell ref="BQ52:BU52"/>
    <mergeCell ref="BV52:CH52"/>
    <mergeCell ref="CI52:CL52"/>
    <mergeCell ref="CM52:CQ52"/>
    <mergeCell ref="CR52:DD52"/>
    <mergeCell ref="BV51:CH51"/>
    <mergeCell ref="BQ51:BU51"/>
    <mergeCell ref="CI51:CL51"/>
    <mergeCell ref="CM51:CQ51"/>
    <mergeCell ref="CR51:DD51"/>
    <mergeCell ref="C56:G56"/>
    <mergeCell ref="H56:BP56"/>
    <mergeCell ref="BQ56:BU56"/>
    <mergeCell ref="BV56:CH56"/>
    <mergeCell ref="CI56:CL56"/>
    <mergeCell ref="CM56:CQ56"/>
    <mergeCell ref="CR56:DD56"/>
    <mergeCell ref="CR54:DD54"/>
    <mergeCell ref="C55:G55"/>
    <mergeCell ref="BQ55:BU55"/>
    <mergeCell ref="C49:G49"/>
    <mergeCell ref="H49:BP49"/>
    <mergeCell ref="BQ49:BU49"/>
    <mergeCell ref="BV49:CH49"/>
    <mergeCell ref="CI49:CL49"/>
    <mergeCell ref="CM49:CQ49"/>
    <mergeCell ref="CR49:DD49"/>
    <mergeCell ref="C50:G50"/>
    <mergeCell ref="H50:BP50"/>
    <mergeCell ref="BQ50:BU50"/>
    <mergeCell ref="BV50:CH50"/>
    <mergeCell ref="CI50:CL50"/>
    <mergeCell ref="CM50:CQ50"/>
    <mergeCell ref="CR50:DD50"/>
    <mergeCell ref="C39:G39"/>
    <mergeCell ref="H39:BP39"/>
    <mergeCell ref="BQ39:BU39"/>
    <mergeCell ref="BV39:CH39"/>
    <mergeCell ref="CI39:CL39"/>
    <mergeCell ref="CM39:CQ39"/>
    <mergeCell ref="CR39:DD39"/>
    <mergeCell ref="C48:G48"/>
    <mergeCell ref="H48:BP48"/>
    <mergeCell ref="BQ48:BU48"/>
    <mergeCell ref="BV48:CH48"/>
    <mergeCell ref="CI48:CL48"/>
    <mergeCell ref="CM48:CQ48"/>
    <mergeCell ref="CR48:DD48"/>
    <mergeCell ref="H42:BP42"/>
    <mergeCell ref="H43:BP43"/>
    <mergeCell ref="H44:BP44"/>
    <mergeCell ref="H45:BP45"/>
    <mergeCell ref="C35:G35"/>
    <mergeCell ref="H35:BP35"/>
    <mergeCell ref="BQ35:BU35"/>
    <mergeCell ref="BV35:CH35"/>
    <mergeCell ref="CI35:CL35"/>
    <mergeCell ref="CM35:CQ35"/>
    <mergeCell ref="CR35:DD35"/>
    <mergeCell ref="H37:BP37"/>
    <mergeCell ref="H38:BP38"/>
    <mergeCell ref="C34:G34"/>
    <mergeCell ref="H34:BP34"/>
    <mergeCell ref="BQ34:BU34"/>
    <mergeCell ref="BV34:CH34"/>
    <mergeCell ref="CI34:CL34"/>
    <mergeCell ref="CM34:CQ34"/>
    <mergeCell ref="CR34:DD34"/>
    <mergeCell ref="CM37:CQ37"/>
    <mergeCell ref="CR37:DD37"/>
    <mergeCell ref="C38:G38"/>
    <mergeCell ref="BQ38:BU38"/>
    <mergeCell ref="BV38:CH38"/>
    <mergeCell ref="CI38:CL38"/>
    <mergeCell ref="CM38:CQ38"/>
    <mergeCell ref="CR38:DD38"/>
    <mergeCell ref="C37:G37"/>
    <mergeCell ref="BQ37:BU37"/>
    <mergeCell ref="BV37:CH37"/>
    <mergeCell ref="CI37:CL37"/>
    <mergeCell ref="C31:G31"/>
    <mergeCell ref="H31:BP31"/>
    <mergeCell ref="BQ31:BU31"/>
    <mergeCell ref="BV31:CH31"/>
    <mergeCell ref="CI31:CL31"/>
    <mergeCell ref="CM31:CQ31"/>
    <mergeCell ref="CR31:DD31"/>
    <mergeCell ref="C32:G32"/>
    <mergeCell ref="H32:BP32"/>
    <mergeCell ref="BQ32:BU32"/>
    <mergeCell ref="BV32:CH32"/>
    <mergeCell ref="CI32:CL32"/>
    <mergeCell ref="CM32:CQ32"/>
    <mergeCell ref="CR32:DD32"/>
    <mergeCell ref="C33:G33"/>
    <mergeCell ref="H33:BP33"/>
    <mergeCell ref="BQ33:BU33"/>
    <mergeCell ref="BV33:CH33"/>
    <mergeCell ref="CI33:CL33"/>
    <mergeCell ref="CM33:CQ33"/>
    <mergeCell ref="CR33:DD33"/>
    <mergeCell ref="C29:G29"/>
    <mergeCell ref="H29:BP29"/>
    <mergeCell ref="BQ29:BU29"/>
    <mergeCell ref="BV29:CH29"/>
    <mergeCell ref="CI29:CL29"/>
    <mergeCell ref="CM29:CQ29"/>
    <mergeCell ref="CR29:DD29"/>
    <mergeCell ref="C30:G30"/>
    <mergeCell ref="H30:BP30"/>
    <mergeCell ref="BQ30:BU30"/>
    <mergeCell ref="BV30:CH30"/>
    <mergeCell ref="CI30:CL30"/>
    <mergeCell ref="CM30:CQ30"/>
    <mergeCell ref="CR30:DD30"/>
    <mergeCell ref="C27:G27"/>
    <mergeCell ref="H27:BP27"/>
    <mergeCell ref="BQ27:BU27"/>
    <mergeCell ref="BV27:CH27"/>
    <mergeCell ref="CI27:CL27"/>
    <mergeCell ref="CM27:CQ27"/>
    <mergeCell ref="CR27:DD27"/>
    <mergeCell ref="C28:G28"/>
    <mergeCell ref="H28:BP28"/>
    <mergeCell ref="BQ28:BU28"/>
    <mergeCell ref="BV28:CH28"/>
    <mergeCell ref="CI28:CL28"/>
    <mergeCell ref="CM28:CQ28"/>
    <mergeCell ref="CR28:DD28"/>
    <mergeCell ref="C25:G25"/>
    <mergeCell ref="H25:BP25"/>
    <mergeCell ref="BQ25:BU25"/>
    <mergeCell ref="BV25:CH25"/>
    <mergeCell ref="CI25:CL25"/>
    <mergeCell ref="CM25:CQ25"/>
    <mergeCell ref="CR25:DD25"/>
    <mergeCell ref="C26:G26"/>
    <mergeCell ref="H26:BP26"/>
    <mergeCell ref="BQ26:BU26"/>
    <mergeCell ref="BV26:CH26"/>
    <mergeCell ref="CI26:CL26"/>
    <mergeCell ref="CM26:CQ26"/>
    <mergeCell ref="CR26:DD26"/>
    <mergeCell ref="C23:G23"/>
    <mergeCell ref="H23:BP23"/>
    <mergeCell ref="BQ23:BU23"/>
    <mergeCell ref="BV23:CH23"/>
    <mergeCell ref="CI23:CL23"/>
    <mergeCell ref="CM23:CQ23"/>
    <mergeCell ref="CR23:DD23"/>
    <mergeCell ref="C24:G24"/>
    <mergeCell ref="H24:BP24"/>
    <mergeCell ref="BQ24:BU24"/>
    <mergeCell ref="BV24:CH24"/>
    <mergeCell ref="CI24:CL24"/>
    <mergeCell ref="CM24:CQ24"/>
    <mergeCell ref="CR24:DD24"/>
    <mergeCell ref="H22:BP22"/>
    <mergeCell ref="BQ22:BU22"/>
    <mergeCell ref="BV22:CH22"/>
    <mergeCell ref="CI22:CL22"/>
    <mergeCell ref="CM22:CQ22"/>
    <mergeCell ref="CR22:DD22"/>
    <mergeCell ref="BV19:CH19"/>
    <mergeCell ref="CI19:CL19"/>
    <mergeCell ref="CM19:CQ19"/>
    <mergeCell ref="CR19:DD19"/>
    <mergeCell ref="C20:G20"/>
    <mergeCell ref="H20:BP20"/>
    <mergeCell ref="BQ20:BU20"/>
    <mergeCell ref="BV20:CH20"/>
    <mergeCell ref="CI20:CL20"/>
    <mergeCell ref="CM20:CQ20"/>
    <mergeCell ref="CR20:DD20"/>
    <mergeCell ref="H1:DD1"/>
    <mergeCell ref="H2:DD2"/>
    <mergeCell ref="H3:DD3"/>
    <mergeCell ref="H4:DD4"/>
    <mergeCell ref="H5:AU5"/>
    <mergeCell ref="AV5:DD5"/>
    <mergeCell ref="H6:DD6"/>
    <mergeCell ref="C7:O7"/>
    <mergeCell ref="P7:BK7"/>
    <mergeCell ref="BL7:CA7"/>
    <mergeCell ref="CB7:DD7"/>
    <mergeCell ref="H8:DD8"/>
    <mergeCell ref="C16:G16"/>
    <mergeCell ref="H16:BP16"/>
    <mergeCell ref="BQ16:BU16"/>
    <mergeCell ref="BV16:CH16"/>
    <mergeCell ref="CI16:CL16"/>
    <mergeCell ref="CM16:CQ16"/>
    <mergeCell ref="CR16:DD16"/>
    <mergeCell ref="C15:G15"/>
    <mergeCell ref="H15:BP15"/>
    <mergeCell ref="CI15:CL15"/>
    <mergeCell ref="C14:DD14"/>
    <mergeCell ref="B10:DE10"/>
    <mergeCell ref="B12:DE12"/>
    <mergeCell ref="C13:DE13"/>
    <mergeCell ref="B11:DE11"/>
    <mergeCell ref="CR17:DD17"/>
    <mergeCell ref="C36:G36"/>
    <mergeCell ref="H36:BP36"/>
    <mergeCell ref="BQ36:BU36"/>
    <mergeCell ref="BV36:CH36"/>
    <mergeCell ref="CI36:CL36"/>
    <mergeCell ref="CM36:CQ36"/>
    <mergeCell ref="CR36:DD36"/>
    <mergeCell ref="C17:G17"/>
    <mergeCell ref="H17:BP17"/>
    <mergeCell ref="BQ17:BU17"/>
    <mergeCell ref="BV17:CH17"/>
    <mergeCell ref="CI17:CL17"/>
    <mergeCell ref="CM17:CQ17"/>
    <mergeCell ref="C18:G18"/>
    <mergeCell ref="H18:BP18"/>
    <mergeCell ref="BQ18:BU18"/>
    <mergeCell ref="BV18:CH18"/>
    <mergeCell ref="CI18:CL18"/>
    <mergeCell ref="CM18:CQ18"/>
    <mergeCell ref="CR18:DD18"/>
    <mergeCell ref="C19:G19"/>
    <mergeCell ref="H19:BP19"/>
    <mergeCell ref="BQ19:BU19"/>
    <mergeCell ref="C21:G21"/>
    <mergeCell ref="H21:BP21"/>
    <mergeCell ref="BQ21:BU21"/>
    <mergeCell ref="BV21:CH21"/>
    <mergeCell ref="CI21:CL21"/>
    <mergeCell ref="CM21:CQ21"/>
    <mergeCell ref="CR21:DD21"/>
    <mergeCell ref="C22:G22"/>
    <mergeCell ref="H41:BP41"/>
    <mergeCell ref="BQ41:BU41"/>
    <mergeCell ref="BV41:CH41"/>
    <mergeCell ref="CI41:CL41"/>
    <mergeCell ref="CM41:CQ41"/>
    <mergeCell ref="CR41:DD41"/>
    <mergeCell ref="C40:G40"/>
    <mergeCell ref="H40:BP40"/>
    <mergeCell ref="BQ40:BU40"/>
    <mergeCell ref="BV40:CH40"/>
    <mergeCell ref="CI40:CL40"/>
    <mergeCell ref="CM40:CQ40"/>
    <mergeCell ref="CM42:CQ42"/>
    <mergeCell ref="CR42:DD42"/>
    <mergeCell ref="C43:G43"/>
    <mergeCell ref="BQ43:BU43"/>
    <mergeCell ref="BV43:CH43"/>
    <mergeCell ref="CI43:CL43"/>
    <mergeCell ref="CM43:CQ43"/>
    <mergeCell ref="CR43:DD43"/>
    <mergeCell ref="C42:G42"/>
    <mergeCell ref="BQ42:BU42"/>
    <mergeCell ref="BV42:CH42"/>
    <mergeCell ref="CI42:CL42"/>
    <mergeCell ref="CR40:DD40"/>
    <mergeCell ref="C41:G41"/>
    <mergeCell ref="CM44:CQ44"/>
    <mergeCell ref="CR44:DD44"/>
    <mergeCell ref="C45:G45"/>
    <mergeCell ref="BQ45:BU45"/>
    <mergeCell ref="BV45:CH45"/>
    <mergeCell ref="CI45:CL45"/>
    <mergeCell ref="CM45:CQ45"/>
    <mergeCell ref="CR45:DD45"/>
    <mergeCell ref="C44:G44"/>
    <mergeCell ref="BQ44:BU44"/>
    <mergeCell ref="BV44:CH44"/>
    <mergeCell ref="CI44:CL44"/>
    <mergeCell ref="CM46:CQ46"/>
    <mergeCell ref="CR46:DD46"/>
    <mergeCell ref="C47:G47"/>
    <mergeCell ref="BQ47:BU47"/>
    <mergeCell ref="BV47:CH47"/>
    <mergeCell ref="CI47:CL47"/>
    <mergeCell ref="CM47:CQ47"/>
    <mergeCell ref="CR47:DD47"/>
    <mergeCell ref="C46:G46"/>
    <mergeCell ref="BQ46:BU46"/>
    <mergeCell ref="BV46:CH46"/>
    <mergeCell ref="CI46:CL46"/>
    <mergeCell ref="H46:BP46"/>
    <mergeCell ref="H47:BP47"/>
    <mergeCell ref="BV55:CH55"/>
    <mergeCell ref="CI55:CL55"/>
    <mergeCell ref="CM55:CQ55"/>
    <mergeCell ref="CR55:DD55"/>
    <mergeCell ref="C54:G54"/>
    <mergeCell ref="H54:BP54"/>
    <mergeCell ref="BQ54:BU54"/>
    <mergeCell ref="BV54:CH54"/>
    <mergeCell ref="CI54:CL54"/>
    <mergeCell ref="CM54:CQ54"/>
    <mergeCell ref="CR57:DD57"/>
    <mergeCell ref="C62:G62"/>
    <mergeCell ref="H62:BP62"/>
    <mergeCell ref="BQ62:BU62"/>
    <mergeCell ref="BV62:CH62"/>
    <mergeCell ref="CI62:CL62"/>
    <mergeCell ref="CM62:CQ62"/>
    <mergeCell ref="CR62:DD62"/>
    <mergeCell ref="C57:G57"/>
    <mergeCell ref="H57:BP57"/>
    <mergeCell ref="BQ57:BU57"/>
    <mergeCell ref="BV57:CH57"/>
    <mergeCell ref="CI57:CL57"/>
    <mergeCell ref="CM57:CQ57"/>
    <mergeCell ref="C59:G59"/>
    <mergeCell ref="H59:BP59"/>
    <mergeCell ref="BQ59:BU59"/>
    <mergeCell ref="BV59:CH59"/>
    <mergeCell ref="CI59:CL59"/>
    <mergeCell ref="CM59:CQ59"/>
    <mergeCell ref="CR59:DD59"/>
    <mergeCell ref="C61:G61"/>
    <mergeCell ref="BV63:CH63"/>
    <mergeCell ref="CI63:CL63"/>
    <mergeCell ref="CM65:CQ65"/>
    <mergeCell ref="CR65:DD65"/>
    <mergeCell ref="C67:G67"/>
    <mergeCell ref="H67:BP67"/>
    <mergeCell ref="BQ67:BU67"/>
    <mergeCell ref="BV67:CH67"/>
    <mergeCell ref="CI67:CL67"/>
    <mergeCell ref="CM67:CQ67"/>
    <mergeCell ref="CR67:DD67"/>
    <mergeCell ref="C65:G65"/>
    <mergeCell ref="BQ65:BU65"/>
    <mergeCell ref="BV65:CH65"/>
    <mergeCell ref="CI65:CL65"/>
    <mergeCell ref="C66:G66"/>
    <mergeCell ref="H66:BP66"/>
    <mergeCell ref="BQ66:BU66"/>
    <mergeCell ref="BV66:CH66"/>
    <mergeCell ref="CI66:CL66"/>
    <mergeCell ref="CM66:CQ66"/>
    <mergeCell ref="CR66:DD66"/>
    <mergeCell ref="H65:BP65"/>
    <mergeCell ref="CR68:DD68"/>
    <mergeCell ref="C69:G69"/>
    <mergeCell ref="BQ69:BU69"/>
    <mergeCell ref="BV69:CH69"/>
    <mergeCell ref="CI69:CL69"/>
    <mergeCell ref="CM69:CQ69"/>
    <mergeCell ref="CR69:DD69"/>
    <mergeCell ref="C68:G68"/>
    <mergeCell ref="H68:BP68"/>
    <mergeCell ref="BQ68:BU68"/>
    <mergeCell ref="BV68:CH68"/>
    <mergeCell ref="CI68:CL68"/>
    <mergeCell ref="CM68:CQ68"/>
    <mergeCell ref="H69:BP69"/>
    <mergeCell ref="CM71:CQ71"/>
    <mergeCell ref="CR71:DD71"/>
    <mergeCell ref="C72:G72"/>
    <mergeCell ref="BQ72:BU72"/>
    <mergeCell ref="BV72:CH72"/>
    <mergeCell ref="CI72:CL72"/>
    <mergeCell ref="CM72:CQ72"/>
    <mergeCell ref="CR72:DD72"/>
    <mergeCell ref="C70:G70"/>
    <mergeCell ref="BQ71:BU71"/>
    <mergeCell ref="BV71:CH71"/>
    <mergeCell ref="CI71:CL71"/>
    <mergeCell ref="H72:BP72"/>
    <mergeCell ref="H70:BP70"/>
    <mergeCell ref="C71:G71"/>
    <mergeCell ref="H71:BP71"/>
    <mergeCell ref="CM73:CQ73"/>
    <mergeCell ref="CR73:DD73"/>
    <mergeCell ref="C74:G74"/>
    <mergeCell ref="BQ74:BU74"/>
    <mergeCell ref="BV74:CH74"/>
    <mergeCell ref="CI74:CL74"/>
    <mergeCell ref="CM74:CQ74"/>
    <mergeCell ref="CR74:DD74"/>
    <mergeCell ref="C73:G73"/>
    <mergeCell ref="BQ73:BU73"/>
    <mergeCell ref="BV73:CH73"/>
    <mergeCell ref="CI73:CL73"/>
    <mergeCell ref="H74:BP74"/>
    <mergeCell ref="H73:BP73"/>
    <mergeCell ref="CM75:CQ75"/>
    <mergeCell ref="CR75:DD75"/>
    <mergeCell ref="C76:G76"/>
    <mergeCell ref="C75:G75"/>
    <mergeCell ref="BQ75:BU75"/>
    <mergeCell ref="BV75:CH75"/>
    <mergeCell ref="CI75:CL75"/>
    <mergeCell ref="H75:BP75"/>
    <mergeCell ref="H76:BP76"/>
    <mergeCell ref="BQ76:BU76"/>
    <mergeCell ref="BV76:CH76"/>
    <mergeCell ref="CI76:CL76"/>
    <mergeCell ref="CM76:CQ76"/>
    <mergeCell ref="CR76:DD76"/>
    <mergeCell ref="C80:DD80"/>
    <mergeCell ref="C79:DD79"/>
    <mergeCell ref="C84:G84"/>
    <mergeCell ref="H84:BP84"/>
    <mergeCell ref="CM85:CQ85"/>
    <mergeCell ref="CR85:DD85"/>
    <mergeCell ref="C86:G86"/>
    <mergeCell ref="BQ86:BU86"/>
    <mergeCell ref="BV86:CH86"/>
    <mergeCell ref="CI86:CL86"/>
    <mergeCell ref="CM86:CQ86"/>
    <mergeCell ref="CR86:DD86"/>
    <mergeCell ref="C85:G85"/>
    <mergeCell ref="BQ85:BU85"/>
    <mergeCell ref="BV85:CH85"/>
    <mergeCell ref="CI85:CL85"/>
    <mergeCell ref="CM87:CQ87"/>
    <mergeCell ref="CR87:DD87"/>
    <mergeCell ref="H86:BP86"/>
    <mergeCell ref="H87:BP87"/>
    <mergeCell ref="C82:DD82"/>
    <mergeCell ref="C90:G90"/>
    <mergeCell ref="H90:BP90"/>
    <mergeCell ref="CI90:CL90"/>
    <mergeCell ref="C87:G87"/>
    <mergeCell ref="BQ87:BU87"/>
    <mergeCell ref="BV87:CH87"/>
    <mergeCell ref="CI87:CL87"/>
    <mergeCell ref="CM91:CQ91"/>
    <mergeCell ref="CR91:DD91"/>
    <mergeCell ref="C92:G92"/>
    <mergeCell ref="BQ92:BU92"/>
    <mergeCell ref="BV92:CH92"/>
    <mergeCell ref="CI92:CL92"/>
    <mergeCell ref="CM92:CQ92"/>
    <mergeCell ref="CR92:DD92"/>
    <mergeCell ref="C91:G91"/>
    <mergeCell ref="BQ91:BU91"/>
    <mergeCell ref="BV91:CH91"/>
    <mergeCell ref="CI91:CL91"/>
    <mergeCell ref="H91:BP91"/>
    <mergeCell ref="H92:BP92"/>
    <mergeCell ref="C88:G88"/>
    <mergeCell ref="H88:BP88"/>
    <mergeCell ref="BQ88:BU88"/>
    <mergeCell ref="BV88:CH88"/>
    <mergeCell ref="CI88:CL88"/>
    <mergeCell ref="CM88:CQ88"/>
    <mergeCell ref="CR88:DD88"/>
    <mergeCell ref="CM93:CQ93"/>
    <mergeCell ref="CR93:DD93"/>
    <mergeCell ref="C94:G94"/>
    <mergeCell ref="BQ94:BU94"/>
    <mergeCell ref="BV94:CH94"/>
    <mergeCell ref="CI94:CL94"/>
    <mergeCell ref="CM94:CQ94"/>
    <mergeCell ref="CR94:DD94"/>
    <mergeCell ref="C93:G93"/>
    <mergeCell ref="BQ93:BU93"/>
    <mergeCell ref="BV93:CH93"/>
    <mergeCell ref="CI93:CL93"/>
    <mergeCell ref="H93:BP93"/>
    <mergeCell ref="H94:BP94"/>
    <mergeCell ref="CM95:CQ95"/>
    <mergeCell ref="CR95:DD95"/>
    <mergeCell ref="C96:G96"/>
    <mergeCell ref="BQ97:BU97"/>
    <mergeCell ref="BV97:CH97"/>
    <mergeCell ref="CI97:CL97"/>
    <mergeCell ref="CM97:CQ97"/>
    <mergeCell ref="CR97:DD97"/>
    <mergeCell ref="C95:G95"/>
    <mergeCell ref="BQ95:BU95"/>
    <mergeCell ref="BV95:CH95"/>
    <mergeCell ref="CI95:CL95"/>
    <mergeCell ref="H95:BP95"/>
    <mergeCell ref="H96:BP96"/>
    <mergeCell ref="BQ100:BU100"/>
    <mergeCell ref="BV100:CH100"/>
    <mergeCell ref="CI100:CL100"/>
    <mergeCell ref="CM100:CQ100"/>
    <mergeCell ref="CR100:DD100"/>
    <mergeCell ref="CM98:CQ98"/>
    <mergeCell ref="CR98:DD98"/>
    <mergeCell ref="C99:G99"/>
    <mergeCell ref="BQ99:BU99"/>
    <mergeCell ref="BV99:CH99"/>
    <mergeCell ref="CI99:CL99"/>
    <mergeCell ref="CM99:CQ99"/>
    <mergeCell ref="CR99:DD99"/>
    <mergeCell ref="C98:G98"/>
    <mergeCell ref="BQ98:BU98"/>
    <mergeCell ref="BV98:CH98"/>
    <mergeCell ref="CI98:CL98"/>
    <mergeCell ref="H98:BP98"/>
    <mergeCell ref="H99:BP99"/>
    <mergeCell ref="BQ101:BU101"/>
    <mergeCell ref="BV101:CH101"/>
    <mergeCell ref="CI101:CL101"/>
    <mergeCell ref="CM101:CQ101"/>
    <mergeCell ref="CR101:DD101"/>
    <mergeCell ref="C101:G101"/>
    <mergeCell ref="C102:DD102"/>
    <mergeCell ref="C107:DD107"/>
    <mergeCell ref="BQ109:BV109"/>
    <mergeCell ref="BW109:CH109"/>
    <mergeCell ref="CI109:CL109"/>
    <mergeCell ref="CM109:CR109"/>
    <mergeCell ref="CS109:DD109"/>
    <mergeCell ref="C104:DD104"/>
    <mergeCell ref="C105:DD105"/>
    <mergeCell ref="C109:G109"/>
    <mergeCell ref="C110:G110"/>
    <mergeCell ref="H110:K110"/>
    <mergeCell ref="L110:BP110"/>
    <mergeCell ref="BQ110:BU110"/>
    <mergeCell ref="BV110:CH110"/>
    <mergeCell ref="CI110:CL110"/>
    <mergeCell ref="CM110:CQ110"/>
    <mergeCell ref="C114:G114"/>
    <mergeCell ref="H114:BP114"/>
    <mergeCell ref="CI114:CL114"/>
    <mergeCell ref="CR110:DD110"/>
    <mergeCell ref="C111:G111"/>
    <mergeCell ref="H111:K111"/>
    <mergeCell ref="L111:BP111"/>
    <mergeCell ref="BQ111:BU111"/>
    <mergeCell ref="BV111:CH111"/>
    <mergeCell ref="CI111:CL111"/>
    <mergeCell ref="CM111:CQ111"/>
    <mergeCell ref="CR111:DD111"/>
    <mergeCell ref="CM115:CQ115"/>
    <mergeCell ref="CR115:DD115"/>
    <mergeCell ref="BQ114:BV114"/>
    <mergeCell ref="BW114:CH114"/>
    <mergeCell ref="CM114:CR114"/>
    <mergeCell ref="CS114:DD114"/>
    <mergeCell ref="C116:G116"/>
    <mergeCell ref="BQ116:BU116"/>
    <mergeCell ref="BV116:CH116"/>
    <mergeCell ref="CI116:CL116"/>
    <mergeCell ref="CM116:CQ116"/>
    <mergeCell ref="CR116:DD116"/>
    <mergeCell ref="C115:G115"/>
    <mergeCell ref="BQ115:BU115"/>
    <mergeCell ref="BV115:CH115"/>
    <mergeCell ref="CI115:CL115"/>
    <mergeCell ref="H115:BP115"/>
    <mergeCell ref="H116:BP116"/>
    <mergeCell ref="CM117:CQ117"/>
    <mergeCell ref="CR117:DD117"/>
    <mergeCell ref="C118:G118"/>
    <mergeCell ref="BQ118:BU118"/>
    <mergeCell ref="BV118:CH118"/>
    <mergeCell ref="CI118:CL118"/>
    <mergeCell ref="CM118:CQ118"/>
    <mergeCell ref="CR118:DD118"/>
    <mergeCell ref="C117:G117"/>
    <mergeCell ref="BQ117:BU117"/>
    <mergeCell ref="BV117:CH117"/>
    <mergeCell ref="CI117:CL117"/>
    <mergeCell ref="H117:BP117"/>
    <mergeCell ref="H118:BP118"/>
    <mergeCell ref="CS131:DD131"/>
    <mergeCell ref="BV124:CH124"/>
    <mergeCell ref="CI124:CL124"/>
    <mergeCell ref="CM124:CQ124"/>
    <mergeCell ref="CR124:DD124"/>
    <mergeCell ref="C124:G124"/>
    <mergeCell ref="BQ124:BU124"/>
    <mergeCell ref="C129:DD129"/>
    <mergeCell ref="C130:DD130"/>
    <mergeCell ref="C128:DD128"/>
    <mergeCell ref="C131:G131"/>
    <mergeCell ref="H131:BP131"/>
    <mergeCell ref="CM132:CQ132"/>
    <mergeCell ref="CR132:DD132"/>
    <mergeCell ref="H132:BP132"/>
    <mergeCell ref="C133:G133"/>
    <mergeCell ref="BQ133:BU133"/>
    <mergeCell ref="BV133:CH133"/>
    <mergeCell ref="CI133:CL133"/>
    <mergeCell ref="CM133:CQ133"/>
    <mergeCell ref="CR133:DD133"/>
    <mergeCell ref="C132:G132"/>
    <mergeCell ref="BQ132:BU132"/>
    <mergeCell ref="BV132:CH132"/>
    <mergeCell ref="CI132:CL132"/>
    <mergeCell ref="H133:BP133"/>
    <mergeCell ref="CM134:CQ134"/>
    <mergeCell ref="CR134:DD134"/>
    <mergeCell ref="C135:G135"/>
    <mergeCell ref="BQ135:BU135"/>
    <mergeCell ref="BV135:CH135"/>
    <mergeCell ref="CI135:CL135"/>
    <mergeCell ref="CM135:CQ135"/>
    <mergeCell ref="CR135:DD135"/>
    <mergeCell ref="C134:G134"/>
    <mergeCell ref="BQ134:BU134"/>
    <mergeCell ref="BV134:CH134"/>
    <mergeCell ref="CI134:CL134"/>
    <mergeCell ref="H134:BP134"/>
    <mergeCell ref="H135:BP135"/>
    <mergeCell ref="CM136:CQ136"/>
    <mergeCell ref="CR136:DD136"/>
    <mergeCell ref="C137:G137"/>
    <mergeCell ref="BQ137:BU137"/>
    <mergeCell ref="BV137:CH137"/>
    <mergeCell ref="CI137:CL137"/>
    <mergeCell ref="CM137:CQ137"/>
    <mergeCell ref="CR137:DD137"/>
    <mergeCell ref="C136:G136"/>
    <mergeCell ref="BQ136:BU136"/>
    <mergeCell ref="BV136:CH136"/>
    <mergeCell ref="CI136:CL136"/>
    <mergeCell ref="H136:BP136"/>
    <mergeCell ref="H137:BP137"/>
    <mergeCell ref="CM139:CQ139"/>
    <mergeCell ref="CR139:DD139"/>
    <mergeCell ref="C140:G140"/>
    <mergeCell ref="BQ140:BU140"/>
    <mergeCell ref="BV140:CH140"/>
    <mergeCell ref="CI140:CL140"/>
    <mergeCell ref="CM140:CQ140"/>
    <mergeCell ref="CR140:DD140"/>
    <mergeCell ref="C139:G139"/>
    <mergeCell ref="BQ139:BU139"/>
    <mergeCell ref="BV139:CH139"/>
    <mergeCell ref="CI139:CL139"/>
    <mergeCell ref="H139:BP139"/>
    <mergeCell ref="H140:BP140"/>
    <mergeCell ref="CI200:CL200"/>
    <mergeCell ref="CM200:CQ200"/>
    <mergeCell ref="CM142:CQ142"/>
    <mergeCell ref="CR142:DD142"/>
    <mergeCell ref="C143:G143"/>
    <mergeCell ref="BQ143:BU143"/>
    <mergeCell ref="BV143:CH143"/>
    <mergeCell ref="CI143:CL143"/>
    <mergeCell ref="CM143:CQ143"/>
    <mergeCell ref="CR143:DD143"/>
    <mergeCell ref="C141:G141"/>
    <mergeCell ref="BQ142:BU142"/>
    <mergeCell ref="BV142:CH142"/>
    <mergeCell ref="CI142:CL142"/>
    <mergeCell ref="H141:BP141"/>
    <mergeCell ref="H143:BP143"/>
    <mergeCell ref="CM144:CQ144"/>
    <mergeCell ref="CR144:DD144"/>
    <mergeCell ref="C145:G145"/>
    <mergeCell ref="BQ145:BU145"/>
    <mergeCell ref="BV145:CH145"/>
    <mergeCell ref="CI145:CL145"/>
    <mergeCell ref="CM145:CQ145"/>
    <mergeCell ref="CR145:DD145"/>
    <mergeCell ref="C144:G144"/>
    <mergeCell ref="BQ144:BU144"/>
    <mergeCell ref="BV144:CH144"/>
    <mergeCell ref="CI144:CL144"/>
    <mergeCell ref="H144:BP144"/>
    <mergeCell ref="H145:BP145"/>
    <mergeCell ref="C155:G157"/>
    <mergeCell ref="H155:AY157"/>
    <mergeCell ref="BQ204:BU204"/>
    <mergeCell ref="BV204:CH204"/>
    <mergeCell ref="CI204:CL204"/>
    <mergeCell ref="CM204:CQ204"/>
    <mergeCell ref="CR204:DD204"/>
    <mergeCell ref="CM146:CQ146"/>
    <mergeCell ref="CR146:DD146"/>
    <mergeCell ref="C148:DD148"/>
    <mergeCell ref="AZ151:BE151"/>
    <mergeCell ref="BF151:BQ151"/>
    <mergeCell ref="BR151:BW151"/>
    <mergeCell ref="BX151:CI151"/>
    <mergeCell ref="C146:G146"/>
    <mergeCell ref="BQ146:BU146"/>
    <mergeCell ref="BV146:CH146"/>
    <mergeCell ref="CI146:CL146"/>
    <mergeCell ref="H146:BP146"/>
    <mergeCell ref="C147:G147"/>
    <mergeCell ref="CI201:CL201"/>
    <mergeCell ref="CM201:CQ201"/>
    <mergeCell ref="CR201:DD201"/>
    <mergeCell ref="C198:DD198"/>
    <mergeCell ref="C199:BP199"/>
    <mergeCell ref="C200:BP200"/>
    <mergeCell ref="BQ200:BU200"/>
    <mergeCell ref="BV200:CH200"/>
    <mergeCell ref="C229:DD229"/>
    <mergeCell ref="C230:DD230"/>
    <mergeCell ref="C231:DD231"/>
    <mergeCell ref="C213:BJ213"/>
    <mergeCell ref="BK213:BW213"/>
    <mergeCell ref="BX213:CA213"/>
    <mergeCell ref="CB213:CN213"/>
    <mergeCell ref="CO213:CR213"/>
    <mergeCell ref="CS213:DD213"/>
    <mergeCell ref="C214:BJ214"/>
    <mergeCell ref="BK214:BW214"/>
    <mergeCell ref="BX214:CA214"/>
    <mergeCell ref="CB214:CN214"/>
    <mergeCell ref="CO214:CR214"/>
    <mergeCell ref="CS214:DD214"/>
    <mergeCell ref="C215:BJ215"/>
    <mergeCell ref="BK215:BW215"/>
    <mergeCell ref="BX215:CA215"/>
    <mergeCell ref="CR199:DD199"/>
    <mergeCell ref="CB215:CN215"/>
    <mergeCell ref="CO215:CR215"/>
    <mergeCell ref="CB216:CN216"/>
    <mergeCell ref="CO216:CR216"/>
    <mergeCell ref="CS216:DD216"/>
    <mergeCell ref="H232:DD232"/>
    <mergeCell ref="B233:DE233"/>
    <mergeCell ref="C151:AY151"/>
    <mergeCell ref="C179:AY179"/>
    <mergeCell ref="C192:AY192"/>
    <mergeCell ref="C210:BJ210"/>
    <mergeCell ref="BK210:BW210"/>
    <mergeCell ref="BX210:CA210"/>
    <mergeCell ref="CB210:CN210"/>
    <mergeCell ref="CO210:CR210"/>
    <mergeCell ref="CS210:DD210"/>
    <mergeCell ref="C211:BJ211"/>
    <mergeCell ref="BK211:BW211"/>
    <mergeCell ref="BX211:CA211"/>
    <mergeCell ref="CB211:CN211"/>
    <mergeCell ref="CO211:CR211"/>
    <mergeCell ref="CS211:DD211"/>
    <mergeCell ref="C212:BJ212"/>
    <mergeCell ref="BK212:BW212"/>
    <mergeCell ref="BX212:CA212"/>
    <mergeCell ref="C203:BP203"/>
    <mergeCell ref="BQ203:BU203"/>
    <mergeCell ref="BV203:CH203"/>
    <mergeCell ref="CI203:CL203"/>
    <mergeCell ref="CM203:CQ203"/>
    <mergeCell ref="CB212:CN212"/>
    <mergeCell ref="CO212:CR212"/>
    <mergeCell ref="CS212:DD212"/>
    <mergeCell ref="CS215:DD215"/>
    <mergeCell ref="C216:BJ216"/>
    <mergeCell ref="BK216:BW216"/>
    <mergeCell ref="BX216:CA216"/>
    <mergeCell ref="C149:DE149"/>
    <mergeCell ref="C9:DD9"/>
    <mergeCell ref="C197:DD197"/>
    <mergeCell ref="C207:DD207"/>
    <mergeCell ref="C208:BJ208"/>
    <mergeCell ref="BK208:BW208"/>
    <mergeCell ref="BX208:CA208"/>
    <mergeCell ref="CB208:CN208"/>
    <mergeCell ref="CO208:CR208"/>
    <mergeCell ref="CS208:DD208"/>
    <mergeCell ref="C209:BJ209"/>
    <mergeCell ref="BK209:BW209"/>
    <mergeCell ref="BX209:CA209"/>
    <mergeCell ref="CB209:CN209"/>
    <mergeCell ref="CO209:CR209"/>
    <mergeCell ref="CS209:DD209"/>
    <mergeCell ref="C206:DD206"/>
    <mergeCell ref="CR203:DD203"/>
    <mergeCell ref="C202:BP202"/>
    <mergeCell ref="BQ202:BU202"/>
    <mergeCell ref="BV202:CH202"/>
    <mergeCell ref="CI202:CL202"/>
    <mergeCell ref="CM202:CQ202"/>
    <mergeCell ref="CR202:DD202"/>
    <mergeCell ref="C205:BP205"/>
    <mergeCell ref="BQ205:BU205"/>
    <mergeCell ref="BV205:CH205"/>
    <mergeCell ref="CI205:CL205"/>
    <mergeCell ref="CM205:CQ205"/>
    <mergeCell ref="CR205:DD205"/>
    <mergeCell ref="C204:BP204"/>
    <mergeCell ref="CR200:DD200"/>
    <mergeCell ref="C217:BJ217"/>
    <mergeCell ref="BK217:BW217"/>
    <mergeCell ref="BX217:CA217"/>
    <mergeCell ref="CB217:CN217"/>
    <mergeCell ref="CO217:CR217"/>
    <mergeCell ref="CS217:DD217"/>
    <mergeCell ref="C218:BJ218"/>
    <mergeCell ref="BK218:BW218"/>
    <mergeCell ref="BX218:CA218"/>
    <mergeCell ref="CB218:CN218"/>
    <mergeCell ref="CO218:CR218"/>
    <mergeCell ref="CS218:DD218"/>
    <mergeCell ref="C219:BJ219"/>
    <mergeCell ref="BK219:BW219"/>
    <mergeCell ref="BX219:CA219"/>
    <mergeCell ref="CB219:CN219"/>
    <mergeCell ref="CO219:CR219"/>
    <mergeCell ref="CS219:DD219"/>
    <mergeCell ref="C220:BJ220"/>
    <mergeCell ref="BK220:BW220"/>
    <mergeCell ref="BX220:CA220"/>
    <mergeCell ref="CB220:CN220"/>
    <mergeCell ref="CO220:CR220"/>
    <mergeCell ref="CS220:DD220"/>
    <mergeCell ref="C221:BJ221"/>
    <mergeCell ref="BK221:BW221"/>
    <mergeCell ref="BX221:CA221"/>
    <mergeCell ref="CB221:CN221"/>
    <mergeCell ref="CO221:CR221"/>
    <mergeCell ref="CS221:DD221"/>
    <mergeCell ref="C222:BJ222"/>
    <mergeCell ref="BK222:BW222"/>
    <mergeCell ref="BX222:CA222"/>
    <mergeCell ref="CB222:CN222"/>
    <mergeCell ref="CO222:CR222"/>
    <mergeCell ref="CS222:DD222"/>
    <mergeCell ref="C226:BJ226"/>
    <mergeCell ref="BK226:BW226"/>
    <mergeCell ref="BX226:CA226"/>
    <mergeCell ref="CB226:CN226"/>
    <mergeCell ref="CO226:CR226"/>
    <mergeCell ref="CS226:DD226"/>
    <mergeCell ref="C227:BJ227"/>
    <mergeCell ref="BK227:BW227"/>
    <mergeCell ref="BX227:CA227"/>
    <mergeCell ref="CB227:CN227"/>
    <mergeCell ref="CO227:CR227"/>
    <mergeCell ref="CS227:DD227"/>
    <mergeCell ref="C223:BJ223"/>
    <mergeCell ref="BK223:BW223"/>
    <mergeCell ref="BX223:CA223"/>
    <mergeCell ref="CB223:CN223"/>
    <mergeCell ref="CO223:CR223"/>
    <mergeCell ref="CS223:DD223"/>
    <mergeCell ref="C224:BJ224"/>
    <mergeCell ref="BK224:BW224"/>
    <mergeCell ref="BX224:CA224"/>
    <mergeCell ref="CB224:CN224"/>
    <mergeCell ref="CO224:CR224"/>
    <mergeCell ref="CS224:DD224"/>
    <mergeCell ref="C225:BJ225"/>
    <mergeCell ref="BK225:BW225"/>
    <mergeCell ref="BX225:CA225"/>
    <mergeCell ref="CB225:CN225"/>
    <mergeCell ref="CO225:CR225"/>
    <mergeCell ref="CS225:DD225"/>
  </mergeCells>
  <dataValidations disablePrompts="1" count="1">
    <dataValidation type="list" allowBlank="1" showInputMessage="1" showErrorMessage="1" sqref="BW15:CH15 CS15:DD15 BW84:CH84 CS84:DD84 CS90:DD90 BW90:CH90 BW109:CH109 CS109:DD109 CS114:DD114 BW114:CH114 BW131:CH131 CS131:DD131 BK208:BW208 CB208:CN208">
      <formula1>M_YEARS</formula1>
    </dataValidation>
  </dataValidations>
  <printOptions horizontalCentered="1"/>
  <pageMargins left="0.5" right="0.5" top="0.5" bottom="0.8" header="0.5" footer="0.5"/>
  <pageSetup paperSize="5" scale="95" orientation="portrait" blackAndWhite="1" horizontalDpi="1200" verticalDpi="1200" r:id="rId1"/>
  <headerFooter>
    <oddFooter>&amp;LIncome Calculations - SAM Method&amp;CPage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822" r:id="rId4" name="Check Box 6">
              <controlPr defaultSize="0" autoFill="0" autoLine="0" autoPict="0">
                <anchor moveWithCells="1">
                  <from>
                    <xdr:col>51</xdr:col>
                    <xdr:colOff>9525</xdr:colOff>
                    <xdr:row>152</xdr:row>
                    <xdr:rowOff>0</xdr:rowOff>
                  </from>
                  <to>
                    <xdr:col>54</xdr:col>
                    <xdr:colOff>47625</xdr:colOff>
                    <xdr:row>153</xdr:row>
                    <xdr:rowOff>0</xdr:rowOff>
                  </to>
                </anchor>
              </controlPr>
            </control>
          </mc:Choice>
        </mc:AlternateContent>
        <mc:AlternateContent xmlns:mc="http://schemas.openxmlformats.org/markup-compatibility/2006">
          <mc:Choice Requires="x14">
            <control shapeId="34823" r:id="rId5" name="Check Box 7">
              <controlPr defaultSize="0" autoFill="0" autoLine="0" autoPict="0">
                <anchor moveWithCells="1">
                  <from>
                    <xdr:col>69</xdr:col>
                    <xdr:colOff>9525</xdr:colOff>
                    <xdr:row>152</xdr:row>
                    <xdr:rowOff>0</xdr:rowOff>
                  </from>
                  <to>
                    <xdr:col>72</xdr:col>
                    <xdr:colOff>47625</xdr:colOff>
                    <xdr:row>153</xdr:row>
                    <xdr:rowOff>0</xdr:rowOff>
                  </to>
                </anchor>
              </controlPr>
            </control>
          </mc:Choice>
        </mc:AlternateContent>
        <mc:AlternateContent xmlns:mc="http://schemas.openxmlformats.org/markup-compatibility/2006">
          <mc:Choice Requires="x14">
            <control shapeId="34824" r:id="rId6" name="Check Box 8">
              <controlPr defaultSize="0" autoFill="0" autoLine="0" autoPict="0">
                <anchor moveWithCells="1">
                  <from>
                    <xdr:col>51</xdr:col>
                    <xdr:colOff>9525</xdr:colOff>
                    <xdr:row>155</xdr:row>
                    <xdr:rowOff>0</xdr:rowOff>
                  </from>
                  <to>
                    <xdr:col>54</xdr:col>
                    <xdr:colOff>47625</xdr:colOff>
                    <xdr:row>156</xdr:row>
                    <xdr:rowOff>0</xdr:rowOff>
                  </to>
                </anchor>
              </controlPr>
            </control>
          </mc:Choice>
        </mc:AlternateContent>
        <mc:AlternateContent xmlns:mc="http://schemas.openxmlformats.org/markup-compatibility/2006">
          <mc:Choice Requires="x14">
            <control shapeId="34825" r:id="rId7" name="Check Box 9">
              <controlPr defaultSize="0" autoFill="0" autoLine="0" autoPict="0">
                <anchor moveWithCells="1">
                  <from>
                    <xdr:col>69</xdr:col>
                    <xdr:colOff>9525</xdr:colOff>
                    <xdr:row>155</xdr:row>
                    <xdr:rowOff>0</xdr:rowOff>
                  </from>
                  <to>
                    <xdr:col>72</xdr:col>
                    <xdr:colOff>47625</xdr:colOff>
                    <xdr:row>156</xdr:row>
                    <xdr:rowOff>0</xdr:rowOff>
                  </to>
                </anchor>
              </controlPr>
            </control>
          </mc:Choice>
        </mc:AlternateContent>
        <mc:AlternateContent xmlns:mc="http://schemas.openxmlformats.org/markup-compatibility/2006">
          <mc:Choice Requires="x14">
            <control shapeId="34826" r:id="rId8" name="Check Box 10">
              <controlPr defaultSize="0" autoFill="0" autoLine="0" autoPict="0">
                <anchor moveWithCells="1">
                  <from>
                    <xdr:col>51</xdr:col>
                    <xdr:colOff>9525</xdr:colOff>
                    <xdr:row>158</xdr:row>
                    <xdr:rowOff>0</xdr:rowOff>
                  </from>
                  <to>
                    <xdr:col>54</xdr:col>
                    <xdr:colOff>47625</xdr:colOff>
                    <xdr:row>159</xdr:row>
                    <xdr:rowOff>0</xdr:rowOff>
                  </to>
                </anchor>
              </controlPr>
            </control>
          </mc:Choice>
        </mc:AlternateContent>
        <mc:AlternateContent xmlns:mc="http://schemas.openxmlformats.org/markup-compatibility/2006">
          <mc:Choice Requires="x14">
            <control shapeId="34827" r:id="rId9" name="Check Box 11">
              <controlPr defaultSize="0" autoFill="0" autoLine="0" autoPict="0">
                <anchor moveWithCells="1">
                  <from>
                    <xdr:col>69</xdr:col>
                    <xdr:colOff>9525</xdr:colOff>
                    <xdr:row>158</xdr:row>
                    <xdr:rowOff>0</xdr:rowOff>
                  </from>
                  <to>
                    <xdr:col>72</xdr:col>
                    <xdr:colOff>47625</xdr:colOff>
                    <xdr:row>159</xdr:row>
                    <xdr:rowOff>0</xdr:rowOff>
                  </to>
                </anchor>
              </controlPr>
            </control>
          </mc:Choice>
        </mc:AlternateContent>
        <mc:AlternateContent xmlns:mc="http://schemas.openxmlformats.org/markup-compatibility/2006">
          <mc:Choice Requires="x14">
            <control shapeId="34828" r:id="rId10" name="Check Box 12">
              <controlPr defaultSize="0" autoFill="0" autoLine="0" autoPict="0">
                <anchor moveWithCells="1">
                  <from>
                    <xdr:col>51</xdr:col>
                    <xdr:colOff>9525</xdr:colOff>
                    <xdr:row>161</xdr:row>
                    <xdr:rowOff>0</xdr:rowOff>
                  </from>
                  <to>
                    <xdr:col>54</xdr:col>
                    <xdr:colOff>47625</xdr:colOff>
                    <xdr:row>162</xdr:row>
                    <xdr:rowOff>0</xdr:rowOff>
                  </to>
                </anchor>
              </controlPr>
            </control>
          </mc:Choice>
        </mc:AlternateContent>
        <mc:AlternateContent xmlns:mc="http://schemas.openxmlformats.org/markup-compatibility/2006">
          <mc:Choice Requires="x14">
            <control shapeId="34829" r:id="rId11" name="Check Box 13">
              <controlPr defaultSize="0" autoFill="0" autoLine="0" autoPict="0">
                <anchor moveWithCells="1">
                  <from>
                    <xdr:col>69</xdr:col>
                    <xdr:colOff>9525</xdr:colOff>
                    <xdr:row>161</xdr:row>
                    <xdr:rowOff>0</xdr:rowOff>
                  </from>
                  <to>
                    <xdr:col>72</xdr:col>
                    <xdr:colOff>47625</xdr:colOff>
                    <xdr:row>162</xdr:row>
                    <xdr:rowOff>0</xdr:rowOff>
                  </to>
                </anchor>
              </controlPr>
            </control>
          </mc:Choice>
        </mc:AlternateContent>
        <mc:AlternateContent xmlns:mc="http://schemas.openxmlformats.org/markup-compatibility/2006">
          <mc:Choice Requires="x14">
            <control shapeId="34830" r:id="rId12" name="Check Box 14">
              <controlPr defaultSize="0" autoFill="0" autoLine="0" autoPict="0">
                <anchor moveWithCells="1">
                  <from>
                    <xdr:col>51</xdr:col>
                    <xdr:colOff>9525</xdr:colOff>
                    <xdr:row>164</xdr:row>
                    <xdr:rowOff>0</xdr:rowOff>
                  </from>
                  <to>
                    <xdr:col>54</xdr:col>
                    <xdr:colOff>47625</xdr:colOff>
                    <xdr:row>165</xdr:row>
                    <xdr:rowOff>0</xdr:rowOff>
                  </to>
                </anchor>
              </controlPr>
            </control>
          </mc:Choice>
        </mc:AlternateContent>
        <mc:AlternateContent xmlns:mc="http://schemas.openxmlformats.org/markup-compatibility/2006">
          <mc:Choice Requires="x14">
            <control shapeId="34831" r:id="rId13" name="Check Box 15">
              <controlPr defaultSize="0" autoFill="0" autoLine="0" autoPict="0">
                <anchor moveWithCells="1">
                  <from>
                    <xdr:col>69</xdr:col>
                    <xdr:colOff>9525</xdr:colOff>
                    <xdr:row>164</xdr:row>
                    <xdr:rowOff>0</xdr:rowOff>
                  </from>
                  <to>
                    <xdr:col>72</xdr:col>
                    <xdr:colOff>47625</xdr:colOff>
                    <xdr:row>165</xdr:row>
                    <xdr:rowOff>0</xdr:rowOff>
                  </to>
                </anchor>
              </controlPr>
            </control>
          </mc:Choice>
        </mc:AlternateContent>
        <mc:AlternateContent xmlns:mc="http://schemas.openxmlformats.org/markup-compatibility/2006">
          <mc:Choice Requires="x14">
            <control shapeId="34832" r:id="rId14" name="Check Box 16">
              <controlPr defaultSize="0" autoFill="0" autoLine="0" autoPict="0">
                <anchor moveWithCells="1">
                  <from>
                    <xdr:col>51</xdr:col>
                    <xdr:colOff>9525</xdr:colOff>
                    <xdr:row>167</xdr:row>
                    <xdr:rowOff>0</xdr:rowOff>
                  </from>
                  <to>
                    <xdr:col>54</xdr:col>
                    <xdr:colOff>47625</xdr:colOff>
                    <xdr:row>168</xdr:row>
                    <xdr:rowOff>0</xdr:rowOff>
                  </to>
                </anchor>
              </controlPr>
            </control>
          </mc:Choice>
        </mc:AlternateContent>
        <mc:AlternateContent xmlns:mc="http://schemas.openxmlformats.org/markup-compatibility/2006">
          <mc:Choice Requires="x14">
            <control shapeId="34833" r:id="rId15" name="Check Box 17">
              <controlPr defaultSize="0" autoFill="0" autoLine="0" autoPict="0">
                <anchor moveWithCells="1">
                  <from>
                    <xdr:col>69</xdr:col>
                    <xdr:colOff>9525</xdr:colOff>
                    <xdr:row>167</xdr:row>
                    <xdr:rowOff>0</xdr:rowOff>
                  </from>
                  <to>
                    <xdr:col>72</xdr:col>
                    <xdr:colOff>47625</xdr:colOff>
                    <xdr:row>168</xdr:row>
                    <xdr:rowOff>0</xdr:rowOff>
                  </to>
                </anchor>
              </controlPr>
            </control>
          </mc:Choice>
        </mc:AlternateContent>
        <mc:AlternateContent xmlns:mc="http://schemas.openxmlformats.org/markup-compatibility/2006">
          <mc:Choice Requires="x14">
            <control shapeId="34834" r:id="rId16" name="Check Box 18">
              <controlPr defaultSize="0" autoFill="0" autoLine="0" autoPict="0">
                <anchor moveWithCells="1">
                  <from>
                    <xdr:col>51</xdr:col>
                    <xdr:colOff>9525</xdr:colOff>
                    <xdr:row>170</xdr:row>
                    <xdr:rowOff>0</xdr:rowOff>
                  </from>
                  <to>
                    <xdr:col>54</xdr:col>
                    <xdr:colOff>47625</xdr:colOff>
                    <xdr:row>171</xdr:row>
                    <xdr:rowOff>0</xdr:rowOff>
                  </to>
                </anchor>
              </controlPr>
            </control>
          </mc:Choice>
        </mc:AlternateContent>
        <mc:AlternateContent xmlns:mc="http://schemas.openxmlformats.org/markup-compatibility/2006">
          <mc:Choice Requires="x14">
            <control shapeId="34835" r:id="rId17" name="Check Box 19">
              <controlPr defaultSize="0" autoFill="0" autoLine="0" autoPict="0">
                <anchor moveWithCells="1">
                  <from>
                    <xdr:col>69</xdr:col>
                    <xdr:colOff>9525</xdr:colOff>
                    <xdr:row>170</xdr:row>
                    <xdr:rowOff>0</xdr:rowOff>
                  </from>
                  <to>
                    <xdr:col>72</xdr:col>
                    <xdr:colOff>47625</xdr:colOff>
                    <xdr:row>171</xdr:row>
                    <xdr:rowOff>0</xdr:rowOff>
                  </to>
                </anchor>
              </controlPr>
            </control>
          </mc:Choice>
        </mc:AlternateContent>
        <mc:AlternateContent xmlns:mc="http://schemas.openxmlformats.org/markup-compatibility/2006">
          <mc:Choice Requires="x14">
            <control shapeId="34836" r:id="rId18" name="Check Box 20">
              <controlPr defaultSize="0" autoFill="0" autoLine="0" autoPict="0">
                <anchor moveWithCells="1">
                  <from>
                    <xdr:col>51</xdr:col>
                    <xdr:colOff>9525</xdr:colOff>
                    <xdr:row>173</xdr:row>
                    <xdr:rowOff>0</xdr:rowOff>
                  </from>
                  <to>
                    <xdr:col>54</xdr:col>
                    <xdr:colOff>47625</xdr:colOff>
                    <xdr:row>174</xdr:row>
                    <xdr:rowOff>0</xdr:rowOff>
                  </to>
                </anchor>
              </controlPr>
            </control>
          </mc:Choice>
        </mc:AlternateContent>
        <mc:AlternateContent xmlns:mc="http://schemas.openxmlformats.org/markup-compatibility/2006">
          <mc:Choice Requires="x14">
            <control shapeId="34837" r:id="rId19" name="Check Box 21">
              <controlPr defaultSize="0" autoFill="0" autoLine="0" autoPict="0">
                <anchor moveWithCells="1">
                  <from>
                    <xdr:col>69</xdr:col>
                    <xdr:colOff>9525</xdr:colOff>
                    <xdr:row>173</xdr:row>
                    <xdr:rowOff>0</xdr:rowOff>
                  </from>
                  <to>
                    <xdr:col>72</xdr:col>
                    <xdr:colOff>47625</xdr:colOff>
                    <xdr:row>174</xdr:row>
                    <xdr:rowOff>0</xdr:rowOff>
                  </to>
                </anchor>
              </controlPr>
            </control>
          </mc:Choice>
        </mc:AlternateContent>
        <mc:AlternateContent xmlns:mc="http://schemas.openxmlformats.org/markup-compatibility/2006">
          <mc:Choice Requires="x14">
            <control shapeId="34838" r:id="rId20" name="Check Box 22">
              <controlPr defaultSize="0" autoFill="0" autoLine="0" autoPict="0">
                <anchor moveWithCells="1">
                  <from>
                    <xdr:col>51</xdr:col>
                    <xdr:colOff>9525</xdr:colOff>
                    <xdr:row>176</xdr:row>
                    <xdr:rowOff>0</xdr:rowOff>
                  </from>
                  <to>
                    <xdr:col>54</xdr:col>
                    <xdr:colOff>47625</xdr:colOff>
                    <xdr:row>177</xdr:row>
                    <xdr:rowOff>0</xdr:rowOff>
                  </to>
                </anchor>
              </controlPr>
            </control>
          </mc:Choice>
        </mc:AlternateContent>
        <mc:AlternateContent xmlns:mc="http://schemas.openxmlformats.org/markup-compatibility/2006">
          <mc:Choice Requires="x14">
            <control shapeId="34839" r:id="rId21" name="Check Box 23">
              <controlPr defaultSize="0" autoFill="0" autoLine="0" autoPict="0">
                <anchor moveWithCells="1">
                  <from>
                    <xdr:col>69</xdr:col>
                    <xdr:colOff>9525</xdr:colOff>
                    <xdr:row>176</xdr:row>
                    <xdr:rowOff>0</xdr:rowOff>
                  </from>
                  <to>
                    <xdr:col>72</xdr:col>
                    <xdr:colOff>47625</xdr:colOff>
                    <xdr:row>177</xdr:row>
                    <xdr:rowOff>0</xdr:rowOff>
                  </to>
                </anchor>
              </controlPr>
            </control>
          </mc:Choice>
        </mc:AlternateContent>
        <mc:AlternateContent xmlns:mc="http://schemas.openxmlformats.org/markup-compatibility/2006">
          <mc:Choice Requires="x14">
            <control shapeId="34840" r:id="rId22" name="Check Box 24">
              <controlPr defaultSize="0" autoFill="0" autoLine="0" autoPict="0">
                <anchor moveWithCells="1">
                  <from>
                    <xdr:col>51</xdr:col>
                    <xdr:colOff>9525</xdr:colOff>
                    <xdr:row>180</xdr:row>
                    <xdr:rowOff>0</xdr:rowOff>
                  </from>
                  <to>
                    <xdr:col>54</xdr:col>
                    <xdr:colOff>47625</xdr:colOff>
                    <xdr:row>181</xdr:row>
                    <xdr:rowOff>0</xdr:rowOff>
                  </to>
                </anchor>
              </controlPr>
            </control>
          </mc:Choice>
        </mc:AlternateContent>
        <mc:AlternateContent xmlns:mc="http://schemas.openxmlformats.org/markup-compatibility/2006">
          <mc:Choice Requires="x14">
            <control shapeId="34841" r:id="rId23" name="Check Box 25">
              <controlPr defaultSize="0" autoFill="0" autoLine="0" autoPict="0">
                <anchor moveWithCells="1">
                  <from>
                    <xdr:col>69</xdr:col>
                    <xdr:colOff>9525</xdr:colOff>
                    <xdr:row>180</xdr:row>
                    <xdr:rowOff>0</xdr:rowOff>
                  </from>
                  <to>
                    <xdr:col>72</xdr:col>
                    <xdr:colOff>47625</xdr:colOff>
                    <xdr:row>181</xdr:row>
                    <xdr:rowOff>0</xdr:rowOff>
                  </to>
                </anchor>
              </controlPr>
            </control>
          </mc:Choice>
        </mc:AlternateContent>
        <mc:AlternateContent xmlns:mc="http://schemas.openxmlformats.org/markup-compatibility/2006">
          <mc:Choice Requires="x14">
            <control shapeId="34842" r:id="rId24" name="Check Box 26">
              <controlPr defaultSize="0" autoFill="0" autoLine="0" autoPict="0">
                <anchor moveWithCells="1">
                  <from>
                    <xdr:col>51</xdr:col>
                    <xdr:colOff>9525</xdr:colOff>
                    <xdr:row>183</xdr:row>
                    <xdr:rowOff>0</xdr:rowOff>
                  </from>
                  <to>
                    <xdr:col>54</xdr:col>
                    <xdr:colOff>47625</xdr:colOff>
                    <xdr:row>184</xdr:row>
                    <xdr:rowOff>0</xdr:rowOff>
                  </to>
                </anchor>
              </controlPr>
            </control>
          </mc:Choice>
        </mc:AlternateContent>
        <mc:AlternateContent xmlns:mc="http://schemas.openxmlformats.org/markup-compatibility/2006">
          <mc:Choice Requires="x14">
            <control shapeId="34843" r:id="rId25" name="Check Box 27">
              <controlPr defaultSize="0" autoFill="0" autoLine="0" autoPict="0">
                <anchor moveWithCells="1">
                  <from>
                    <xdr:col>69</xdr:col>
                    <xdr:colOff>9525</xdr:colOff>
                    <xdr:row>183</xdr:row>
                    <xdr:rowOff>0</xdr:rowOff>
                  </from>
                  <to>
                    <xdr:col>72</xdr:col>
                    <xdr:colOff>47625</xdr:colOff>
                    <xdr:row>184</xdr:row>
                    <xdr:rowOff>0</xdr:rowOff>
                  </to>
                </anchor>
              </controlPr>
            </control>
          </mc:Choice>
        </mc:AlternateContent>
        <mc:AlternateContent xmlns:mc="http://schemas.openxmlformats.org/markup-compatibility/2006">
          <mc:Choice Requires="x14">
            <control shapeId="34844" r:id="rId26" name="Check Box 28">
              <controlPr defaultSize="0" autoFill="0" autoLine="0" autoPict="0">
                <anchor moveWithCells="1">
                  <from>
                    <xdr:col>51</xdr:col>
                    <xdr:colOff>9525</xdr:colOff>
                    <xdr:row>186</xdr:row>
                    <xdr:rowOff>0</xdr:rowOff>
                  </from>
                  <to>
                    <xdr:col>54</xdr:col>
                    <xdr:colOff>47625</xdr:colOff>
                    <xdr:row>187</xdr:row>
                    <xdr:rowOff>0</xdr:rowOff>
                  </to>
                </anchor>
              </controlPr>
            </control>
          </mc:Choice>
        </mc:AlternateContent>
        <mc:AlternateContent xmlns:mc="http://schemas.openxmlformats.org/markup-compatibility/2006">
          <mc:Choice Requires="x14">
            <control shapeId="34845" r:id="rId27" name="Check Box 29">
              <controlPr defaultSize="0" autoFill="0" autoLine="0" autoPict="0">
                <anchor moveWithCells="1">
                  <from>
                    <xdr:col>69</xdr:col>
                    <xdr:colOff>9525</xdr:colOff>
                    <xdr:row>186</xdr:row>
                    <xdr:rowOff>0</xdr:rowOff>
                  </from>
                  <to>
                    <xdr:col>72</xdr:col>
                    <xdr:colOff>47625</xdr:colOff>
                    <xdr:row>187</xdr:row>
                    <xdr:rowOff>0</xdr:rowOff>
                  </to>
                </anchor>
              </controlPr>
            </control>
          </mc:Choice>
        </mc:AlternateContent>
        <mc:AlternateContent xmlns:mc="http://schemas.openxmlformats.org/markup-compatibility/2006">
          <mc:Choice Requires="x14">
            <control shapeId="34846" r:id="rId28" name="Check Box 30">
              <controlPr defaultSize="0" autoFill="0" autoLine="0" autoPict="0">
                <anchor moveWithCells="1">
                  <from>
                    <xdr:col>51</xdr:col>
                    <xdr:colOff>9525</xdr:colOff>
                    <xdr:row>189</xdr:row>
                    <xdr:rowOff>0</xdr:rowOff>
                  </from>
                  <to>
                    <xdr:col>54</xdr:col>
                    <xdr:colOff>47625</xdr:colOff>
                    <xdr:row>190</xdr:row>
                    <xdr:rowOff>0</xdr:rowOff>
                  </to>
                </anchor>
              </controlPr>
            </control>
          </mc:Choice>
        </mc:AlternateContent>
        <mc:AlternateContent xmlns:mc="http://schemas.openxmlformats.org/markup-compatibility/2006">
          <mc:Choice Requires="x14">
            <control shapeId="34847" r:id="rId29" name="Check Box 31">
              <controlPr defaultSize="0" autoFill="0" autoLine="0" autoPict="0">
                <anchor moveWithCells="1">
                  <from>
                    <xdr:col>69</xdr:col>
                    <xdr:colOff>9525</xdr:colOff>
                    <xdr:row>189</xdr:row>
                    <xdr:rowOff>0</xdr:rowOff>
                  </from>
                  <to>
                    <xdr:col>72</xdr:col>
                    <xdr:colOff>47625</xdr:colOff>
                    <xdr:row>190</xdr:row>
                    <xdr:rowOff>0</xdr:rowOff>
                  </to>
                </anchor>
              </controlPr>
            </control>
          </mc:Choice>
        </mc:AlternateContent>
        <mc:AlternateContent xmlns:mc="http://schemas.openxmlformats.org/markup-compatibility/2006">
          <mc:Choice Requires="x14">
            <control shapeId="34850" r:id="rId30" name="Check Box 34">
              <controlPr defaultSize="0" autoFill="0" autoLine="0" autoPict="0">
                <anchor moveWithCells="1">
                  <from>
                    <xdr:col>51</xdr:col>
                    <xdr:colOff>9525</xdr:colOff>
                    <xdr:row>193</xdr:row>
                    <xdr:rowOff>0</xdr:rowOff>
                  </from>
                  <to>
                    <xdr:col>54</xdr:col>
                    <xdr:colOff>47625</xdr:colOff>
                    <xdr:row>194</xdr:row>
                    <xdr:rowOff>0</xdr:rowOff>
                  </to>
                </anchor>
              </controlPr>
            </control>
          </mc:Choice>
        </mc:AlternateContent>
        <mc:AlternateContent xmlns:mc="http://schemas.openxmlformats.org/markup-compatibility/2006">
          <mc:Choice Requires="x14">
            <control shapeId="34851" r:id="rId31" name="Check Box 35">
              <controlPr defaultSize="0" autoFill="0" autoLine="0" autoPict="0">
                <anchor moveWithCells="1">
                  <from>
                    <xdr:col>69</xdr:col>
                    <xdr:colOff>9525</xdr:colOff>
                    <xdr:row>193</xdr:row>
                    <xdr:rowOff>0</xdr:rowOff>
                  </from>
                  <to>
                    <xdr:col>72</xdr:col>
                    <xdr:colOff>47625</xdr:colOff>
                    <xdr:row>194</xdr:row>
                    <xdr:rowOff>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indexed="16"/>
    <pageSetUpPr autoPageBreaks="0" fitToPage="1"/>
  </sheetPr>
  <dimension ref="A1:DI97"/>
  <sheetViews>
    <sheetView showGridLines="0" showRowColHeaders="0" zoomScaleNormal="100" workbookViewId="0">
      <selection activeCell="O7" sqref="O7:BM7"/>
    </sheetView>
  </sheetViews>
  <sheetFormatPr defaultRowHeight="12.75" x14ac:dyDescent="0.2"/>
  <cols>
    <col min="1" max="1" width="2.7109375" customWidth="1"/>
    <col min="2" max="2" width="2.28515625" customWidth="1"/>
    <col min="3" max="105" width="0.85546875" customWidth="1"/>
    <col min="106" max="106" width="2.28515625" customWidth="1"/>
    <col min="107" max="107" width="2.7109375" customWidth="1"/>
  </cols>
  <sheetData>
    <row r="1" spans="1:113" ht="12" customHeight="1" thickBot="1" x14ac:dyDescent="0.25">
      <c r="A1" s="24"/>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c r="AZ1" s="569"/>
      <c r="BA1" s="569"/>
      <c r="BB1" s="569"/>
      <c r="BC1" s="569"/>
      <c r="BD1" s="569"/>
      <c r="BE1" s="569"/>
      <c r="BF1" s="569"/>
      <c r="BG1" s="569"/>
      <c r="BH1" s="569"/>
      <c r="BI1" s="569"/>
      <c r="BJ1" s="569"/>
      <c r="BK1" s="569"/>
      <c r="BL1" s="569"/>
      <c r="BM1" s="569"/>
      <c r="BN1" s="569"/>
      <c r="BO1" s="569"/>
      <c r="BP1" s="569"/>
      <c r="BQ1" s="569"/>
      <c r="BR1" s="569"/>
      <c r="BS1" s="569"/>
      <c r="BT1" s="569"/>
      <c r="BU1" s="569"/>
      <c r="BV1" s="569"/>
      <c r="BW1" s="569"/>
      <c r="BX1" s="569"/>
      <c r="BY1" s="569"/>
      <c r="BZ1" s="569"/>
      <c r="CA1" s="569"/>
      <c r="CB1" s="569"/>
      <c r="CC1" s="569"/>
      <c r="CD1" s="569"/>
      <c r="CE1" s="569"/>
      <c r="CF1" s="569"/>
      <c r="CG1" s="569"/>
      <c r="CH1" s="569"/>
      <c r="CI1" s="569"/>
      <c r="CJ1" s="569"/>
      <c r="CK1" s="569"/>
      <c r="CL1" s="569"/>
      <c r="CM1" s="569"/>
      <c r="CN1" s="569"/>
      <c r="CO1" s="569"/>
      <c r="CP1" s="569"/>
      <c r="CQ1" s="569"/>
      <c r="CR1" s="569"/>
      <c r="CS1" s="569"/>
      <c r="CT1" s="569"/>
      <c r="CU1" s="569"/>
      <c r="CV1" s="569"/>
      <c r="CW1" s="569"/>
      <c r="CX1" s="569"/>
      <c r="CY1" s="569"/>
      <c r="CZ1" s="569"/>
      <c r="DA1" s="569"/>
      <c r="DB1" s="569"/>
      <c r="DC1" s="139"/>
      <c r="DD1" s="139"/>
      <c r="DE1" s="139"/>
      <c r="DF1" s="139"/>
      <c r="DG1" s="139"/>
      <c r="DH1" s="139"/>
      <c r="DI1" s="139"/>
    </row>
    <row r="2" spans="1:113" ht="8.1" customHeight="1" x14ac:dyDescent="0.2">
      <c r="A2" s="11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35"/>
      <c r="DD2" s="139"/>
      <c r="DE2" s="139"/>
      <c r="DF2" s="139"/>
      <c r="DG2" s="140"/>
      <c r="DH2" s="140"/>
      <c r="DI2" s="139"/>
    </row>
    <row r="3" spans="1:113" ht="18" customHeight="1" x14ac:dyDescent="0.2">
      <c r="A3" s="113"/>
      <c r="B3" s="680" t="s">
        <v>387</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35"/>
      <c r="DD3" s="139"/>
      <c r="DE3" s="139"/>
      <c r="DF3" s="139"/>
      <c r="DG3" s="140"/>
      <c r="DH3" s="140"/>
      <c r="DI3" s="139"/>
    </row>
    <row r="4" spans="1:113" ht="12" customHeight="1" x14ac:dyDescent="0.2">
      <c r="A4" s="113"/>
      <c r="B4" s="683" t="s">
        <v>386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35"/>
      <c r="DD4" s="139"/>
      <c r="DE4" s="139"/>
      <c r="DF4" s="139"/>
      <c r="DG4" s="140"/>
      <c r="DH4" s="140"/>
      <c r="DI4" s="139"/>
    </row>
    <row r="5" spans="1:113" ht="8.1"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35"/>
      <c r="DD5" s="139"/>
      <c r="DE5" s="139"/>
      <c r="DF5" s="139"/>
      <c r="DG5" s="140"/>
      <c r="DH5" s="140"/>
      <c r="DI5" s="139"/>
    </row>
    <row r="6" spans="1:113" ht="12" customHeight="1" x14ac:dyDescent="0.25">
      <c r="A6" s="113"/>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135"/>
      <c r="DD6" s="139"/>
      <c r="DE6" s="139"/>
      <c r="DF6" s="139"/>
      <c r="DG6" s="140"/>
      <c r="DH6" s="140"/>
      <c r="DI6" s="139"/>
    </row>
    <row r="7" spans="1:113" ht="15.95" customHeight="1" x14ac:dyDescent="0.2">
      <c r="A7" s="113"/>
      <c r="B7" s="98"/>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135"/>
      <c r="DD7" s="139"/>
      <c r="DE7" s="139"/>
      <c r="DF7" s="139"/>
      <c r="DG7" s="140"/>
      <c r="DH7" s="140"/>
      <c r="DI7" s="139"/>
    </row>
    <row r="8" spans="1:113" ht="12" customHeight="1" thickBot="1" x14ac:dyDescent="0.25">
      <c r="A8" s="23"/>
      <c r="B8" s="134"/>
      <c r="C8" s="1336"/>
      <c r="D8" s="1336"/>
      <c r="E8" s="1336"/>
      <c r="F8" s="1336"/>
      <c r="G8" s="1336"/>
      <c r="H8" s="1336"/>
      <c r="I8" s="1336"/>
      <c r="J8" s="1336"/>
      <c r="K8" s="1336"/>
      <c r="L8" s="1336"/>
      <c r="M8" s="1336"/>
      <c r="N8" s="1336"/>
      <c r="O8" s="1336"/>
      <c r="P8" s="1336"/>
      <c r="Q8" s="1336"/>
      <c r="R8" s="1336"/>
      <c r="S8" s="1336"/>
      <c r="T8" s="1336"/>
      <c r="U8" s="1336"/>
      <c r="V8" s="1336"/>
      <c r="W8" s="1336"/>
      <c r="X8" s="1336"/>
      <c r="Y8" s="1336"/>
      <c r="Z8" s="1336"/>
      <c r="AA8" s="1336"/>
      <c r="AB8" s="1336"/>
      <c r="AC8" s="1336"/>
      <c r="AD8" s="1336"/>
      <c r="AE8" s="1336"/>
      <c r="AF8" s="1336"/>
      <c r="AG8" s="1336"/>
      <c r="AH8" s="1336"/>
      <c r="AI8" s="1336"/>
      <c r="AJ8" s="1336"/>
      <c r="AK8" s="1336"/>
      <c r="AL8" s="1336"/>
      <c r="AM8" s="1336"/>
      <c r="AN8" s="1336"/>
      <c r="AO8" s="1336"/>
      <c r="AP8" s="1336"/>
      <c r="AQ8" s="1336"/>
      <c r="AR8" s="1336"/>
      <c r="AS8" s="1336"/>
      <c r="AT8" s="1336"/>
      <c r="AU8" s="1336"/>
      <c r="AV8" s="1336"/>
      <c r="AW8" s="1336"/>
      <c r="AX8" s="1336"/>
      <c r="AY8" s="1336"/>
      <c r="AZ8" s="1336"/>
      <c r="BA8" s="1336"/>
      <c r="BB8" s="1336"/>
      <c r="BC8" s="1336"/>
      <c r="BD8" s="1336"/>
      <c r="BE8" s="1336"/>
      <c r="BF8" s="1336"/>
      <c r="BG8" s="1336"/>
      <c r="BH8" s="1336"/>
      <c r="BI8" s="1336"/>
      <c r="BJ8" s="1336"/>
      <c r="BK8" s="1336"/>
      <c r="BL8" s="1336"/>
      <c r="BM8" s="1336"/>
      <c r="BN8" s="1336"/>
      <c r="BO8" s="1336"/>
      <c r="BP8" s="1336"/>
      <c r="BQ8" s="1336"/>
      <c r="BR8" s="1336"/>
      <c r="BS8" s="1336"/>
      <c r="BT8" s="1336"/>
      <c r="BU8" s="1336"/>
      <c r="BV8" s="1336"/>
      <c r="BW8" s="1336"/>
      <c r="BX8" s="1336"/>
      <c r="BY8" s="1336"/>
      <c r="BZ8" s="1336"/>
      <c r="CA8" s="1336"/>
      <c r="CB8" s="1336"/>
      <c r="CC8" s="1336"/>
      <c r="CD8" s="1336"/>
      <c r="CE8" s="1336"/>
      <c r="CF8" s="1336"/>
      <c r="CG8" s="1336"/>
      <c r="CH8" s="1336"/>
      <c r="CI8" s="1336"/>
      <c r="CJ8" s="1336"/>
      <c r="CK8" s="1336"/>
      <c r="CL8" s="1336"/>
      <c r="CM8" s="1336"/>
      <c r="CN8" s="1336"/>
      <c r="CO8" s="1336"/>
      <c r="CP8" s="1336"/>
      <c r="CQ8" s="1336"/>
      <c r="CR8" s="1336"/>
      <c r="CS8" s="1336"/>
      <c r="CT8" s="1336"/>
      <c r="CU8" s="1336"/>
      <c r="CV8" s="1336"/>
      <c r="CW8" s="1336"/>
      <c r="CX8" s="1336"/>
      <c r="CY8" s="1336"/>
      <c r="CZ8" s="1336"/>
      <c r="DA8" s="1336"/>
      <c r="DB8" s="136"/>
      <c r="DC8" s="135"/>
      <c r="DD8" s="135"/>
      <c r="DE8" s="135"/>
      <c r="DF8" s="135"/>
      <c r="DG8" s="135"/>
      <c r="DH8" s="135"/>
      <c r="DI8" s="139"/>
    </row>
    <row r="9" spans="1:113" ht="12" customHeight="1" x14ac:dyDescent="0.2">
      <c r="A9" s="23"/>
      <c r="B9" s="132"/>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50"/>
      <c r="BK9" s="1350"/>
      <c r="BL9" s="1350"/>
      <c r="BM9" s="1350"/>
      <c r="BN9" s="1350"/>
      <c r="BO9" s="1350"/>
      <c r="BP9" s="1350"/>
      <c r="BQ9" s="1350"/>
      <c r="BR9" s="1350"/>
      <c r="BS9" s="1350"/>
      <c r="BT9" s="1350"/>
      <c r="BU9" s="1350"/>
      <c r="BV9" s="1350"/>
      <c r="BW9" s="1350"/>
      <c r="BX9" s="1350"/>
      <c r="BY9" s="1350"/>
      <c r="BZ9" s="1350"/>
      <c r="CA9" s="1350"/>
      <c r="CB9" s="1350"/>
      <c r="CC9" s="1350"/>
      <c r="CD9" s="1350"/>
      <c r="CE9" s="1350"/>
      <c r="CF9" s="1350"/>
      <c r="CG9" s="1350"/>
      <c r="CH9" s="1350"/>
      <c r="CI9" s="1350"/>
      <c r="CJ9" s="1350"/>
      <c r="CK9" s="1350"/>
      <c r="CL9" s="1350"/>
      <c r="CM9" s="1350"/>
      <c r="CN9" s="1350"/>
      <c r="CO9" s="1350"/>
      <c r="CP9" s="1350"/>
      <c r="CQ9" s="1350"/>
      <c r="CR9" s="1350"/>
      <c r="CS9" s="1350"/>
      <c r="CT9" s="1350"/>
      <c r="CU9" s="1350"/>
      <c r="CV9" s="1350"/>
      <c r="CW9" s="1350"/>
      <c r="CX9" s="1350"/>
      <c r="CY9" s="1350"/>
      <c r="CZ9" s="1350"/>
      <c r="DA9" s="1350"/>
      <c r="DB9" s="133"/>
      <c r="DC9" s="139"/>
      <c r="DD9" s="139"/>
      <c r="DE9" s="139"/>
      <c r="DF9" s="139"/>
      <c r="DG9" s="139"/>
      <c r="DH9" s="139"/>
      <c r="DI9" s="139"/>
    </row>
    <row r="10" spans="1:113" ht="15.95" customHeight="1" x14ac:dyDescent="0.25">
      <c r="A10" s="115"/>
      <c r="B10" s="1347"/>
      <c r="C10" s="1341" t="s">
        <v>34</v>
      </c>
      <c r="D10" s="1342"/>
      <c r="E10" s="1342"/>
      <c r="F10" s="1342"/>
      <c r="G10" s="1342"/>
      <c r="H10" s="1342"/>
      <c r="I10" s="1342"/>
      <c r="J10" s="1342"/>
      <c r="K10" s="1342"/>
      <c r="L10" s="1342"/>
      <c r="M10" s="1342"/>
      <c r="N10" s="1342"/>
      <c r="O10" s="1342"/>
      <c r="P10" s="1342"/>
      <c r="Q10" s="1342"/>
      <c r="R10" s="1342"/>
      <c r="S10" s="1342"/>
      <c r="T10" s="1342"/>
      <c r="U10" s="1342"/>
      <c r="V10" s="1342"/>
      <c r="W10" s="1342"/>
      <c r="X10" s="1342"/>
      <c r="Y10" s="1342"/>
      <c r="Z10" s="1342"/>
      <c r="AA10" s="1342"/>
      <c r="AB10" s="1342"/>
      <c r="AC10" s="1342"/>
      <c r="AD10" s="1342"/>
      <c r="AE10" s="1342"/>
      <c r="AF10" s="1342"/>
      <c r="AG10" s="1342"/>
      <c r="AH10" s="1342"/>
      <c r="AI10" s="1342"/>
      <c r="AJ10" s="1342"/>
      <c r="AK10" s="1342"/>
      <c r="AL10" s="1342"/>
      <c r="AM10" s="1342"/>
      <c r="AN10" s="1342"/>
      <c r="AO10" s="1342"/>
      <c r="AP10" s="1342"/>
      <c r="AQ10" s="1342"/>
      <c r="AR10" s="1342"/>
      <c r="AS10" s="1342"/>
      <c r="AT10" s="1342"/>
      <c r="AU10" s="1342"/>
      <c r="AV10" s="1342"/>
      <c r="AW10" s="1342"/>
      <c r="AX10" s="1342"/>
      <c r="AY10" s="1342"/>
      <c r="AZ10" s="1342"/>
      <c r="BA10" s="1342"/>
      <c r="BB10" s="1342"/>
      <c r="BC10" s="1342"/>
      <c r="BD10" s="1342"/>
      <c r="BE10" s="1342"/>
      <c r="BF10" s="1342"/>
      <c r="BG10" s="1342"/>
      <c r="BH10" s="1342"/>
      <c r="BI10" s="1342"/>
      <c r="BJ10" s="1342"/>
      <c r="BK10" s="1342"/>
      <c r="BL10" s="1342"/>
      <c r="BM10" s="1342"/>
      <c r="BN10" s="1342"/>
      <c r="BO10" s="1342"/>
      <c r="BP10" s="1342"/>
      <c r="BQ10" s="1342"/>
      <c r="BR10" s="1342"/>
      <c r="BS10" s="1342"/>
      <c r="BT10" s="1342"/>
      <c r="BU10" s="1342"/>
      <c r="BV10" s="1342"/>
      <c r="BW10" s="1342"/>
      <c r="BX10" s="1342"/>
      <c r="BY10" s="1342"/>
      <c r="BZ10" s="1342"/>
      <c r="CA10" s="1342"/>
      <c r="CB10" s="1342"/>
      <c r="CC10" s="1342"/>
      <c r="CD10" s="1342"/>
      <c r="CE10" s="1342"/>
      <c r="CF10" s="1342"/>
      <c r="CG10" s="1342"/>
      <c r="CH10" s="1342"/>
      <c r="CI10" s="1342"/>
      <c r="CJ10" s="1342"/>
      <c r="CK10" s="1342"/>
      <c r="CL10" s="1342"/>
      <c r="CM10" s="1342"/>
      <c r="CN10" s="1342"/>
      <c r="CO10" s="1342"/>
      <c r="CP10" s="1342"/>
      <c r="CQ10" s="1342"/>
      <c r="CR10" s="1342"/>
      <c r="CS10" s="1342"/>
      <c r="CT10" s="1342"/>
      <c r="CU10" s="1342"/>
      <c r="CV10" s="1342"/>
      <c r="CW10" s="1342"/>
      <c r="CX10" s="1342"/>
      <c r="CY10" s="1342"/>
      <c r="CZ10" s="1342"/>
      <c r="DA10" s="1343"/>
      <c r="DB10" s="1359"/>
      <c r="DC10" s="115"/>
      <c r="DD10" s="23"/>
      <c r="DE10" s="23"/>
      <c r="DF10" s="23"/>
      <c r="DG10" s="23"/>
      <c r="DH10" s="23"/>
      <c r="DI10" s="23"/>
    </row>
    <row r="11" spans="1:113" ht="12" customHeight="1" x14ac:dyDescent="0.2">
      <c r="A11" s="115"/>
      <c r="B11" s="1347"/>
      <c r="C11" s="1324" t="s">
        <v>88</v>
      </c>
      <c r="D11" s="1325"/>
      <c r="E11" s="1325"/>
      <c r="F11" s="1325"/>
      <c r="G11" s="1325"/>
      <c r="H11" s="1325"/>
      <c r="I11" s="1325"/>
      <c r="J11" s="1325"/>
      <c r="K11" s="1325"/>
      <c r="L11" s="1325"/>
      <c r="M11" s="1325"/>
      <c r="N11" s="1325"/>
      <c r="O11" s="1325"/>
      <c r="P11" s="1325"/>
      <c r="Q11" s="1325"/>
      <c r="R11" s="1325"/>
      <c r="S11" s="1325"/>
      <c r="T11" s="1325"/>
      <c r="U11" s="1325"/>
      <c r="V11" s="1325"/>
      <c r="W11" s="1325"/>
      <c r="X11" s="1325"/>
      <c r="Y11" s="1325"/>
      <c r="Z11" s="1325"/>
      <c r="AA11" s="1325"/>
      <c r="AB11" s="1325"/>
      <c r="AC11" s="1325"/>
      <c r="AD11" s="1325"/>
      <c r="AE11" s="1325"/>
      <c r="AF11" s="1325"/>
      <c r="AG11" s="1325"/>
      <c r="AH11" s="1325"/>
      <c r="AI11" s="1325"/>
      <c r="AJ11" s="1325"/>
      <c r="AK11" s="1325"/>
      <c r="AL11" s="1325"/>
      <c r="AM11" s="1325"/>
      <c r="AN11" s="1325"/>
      <c r="AO11" s="1325"/>
      <c r="AP11" s="1325"/>
      <c r="AQ11" s="1325"/>
      <c r="AR11" s="1325"/>
      <c r="AS11" s="1325"/>
      <c r="AT11" s="1325"/>
      <c r="AU11" s="1325"/>
      <c r="AV11" s="1325"/>
      <c r="AW11" s="1325"/>
      <c r="AX11" s="1325"/>
      <c r="AY11" s="1325"/>
      <c r="AZ11" s="1325"/>
      <c r="BA11" s="1325"/>
      <c r="BB11" s="1325"/>
      <c r="BC11" s="1325"/>
      <c r="BD11" s="1325"/>
      <c r="BE11" s="1325"/>
      <c r="BF11" s="1325"/>
      <c r="BG11" s="1325"/>
      <c r="BH11" s="1325"/>
      <c r="BI11" s="1325"/>
      <c r="BJ11" s="1325"/>
      <c r="BK11" s="1325"/>
      <c r="BL11" s="1325"/>
      <c r="BM11" s="1325"/>
      <c r="BN11" s="1325"/>
      <c r="BO11" s="1325"/>
      <c r="BP11" s="1325"/>
      <c r="BQ11" s="1325"/>
      <c r="BR11" s="1325"/>
      <c r="BS11" s="1325"/>
      <c r="BT11" s="1325"/>
      <c r="BU11" s="1325"/>
      <c r="BV11" s="1325"/>
      <c r="BW11" s="1325"/>
      <c r="BX11" s="1325"/>
      <c r="BY11" s="1325"/>
      <c r="BZ11" s="1325"/>
      <c r="CA11" s="1325"/>
      <c r="CB11" s="1325"/>
      <c r="CC11" s="1325"/>
      <c r="CD11" s="1325"/>
      <c r="CE11" s="1325"/>
      <c r="CF11" s="1325"/>
      <c r="CG11" s="1325"/>
      <c r="CH11" s="1325"/>
      <c r="CI11" s="1325"/>
      <c r="CJ11" s="1325"/>
      <c r="CK11" s="1325"/>
      <c r="CL11" s="1325"/>
      <c r="CM11" s="1325"/>
      <c r="CN11" s="1325"/>
      <c r="CO11" s="1325"/>
      <c r="CP11" s="1325"/>
      <c r="CQ11" s="1325"/>
      <c r="CR11" s="1325"/>
      <c r="CS11" s="1325"/>
      <c r="CT11" s="1325"/>
      <c r="CU11" s="1325"/>
      <c r="CV11" s="1325"/>
      <c r="CW11" s="1325"/>
      <c r="CX11" s="1325"/>
      <c r="CY11" s="1325"/>
      <c r="CZ11" s="1325"/>
      <c r="DA11" s="1326"/>
      <c r="DB11" s="1359"/>
      <c r="DC11" s="115"/>
      <c r="DD11" s="23"/>
      <c r="DE11" s="23"/>
      <c r="DF11" s="23"/>
      <c r="DG11" s="23"/>
      <c r="DH11" s="23"/>
      <c r="DI11" s="23"/>
    </row>
    <row r="12" spans="1:113" ht="15.95" customHeight="1" x14ac:dyDescent="0.2">
      <c r="A12" s="115"/>
      <c r="B12" s="1347"/>
      <c r="C12" s="1318" t="s">
        <v>33</v>
      </c>
      <c r="D12" s="1319"/>
      <c r="E12" s="1319"/>
      <c r="F12" s="1319"/>
      <c r="G12" s="1319"/>
      <c r="H12" s="1319"/>
      <c r="I12" s="1319"/>
      <c r="J12" s="1319"/>
      <c r="K12" s="1319"/>
      <c r="L12" s="1319"/>
      <c r="M12" s="1319"/>
      <c r="N12" s="131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c r="AM12" s="1309"/>
      <c r="AN12" s="1309"/>
      <c r="AO12" s="1309"/>
      <c r="AP12" s="1309"/>
      <c r="AQ12" s="1309"/>
      <c r="AR12" s="1309"/>
      <c r="AS12" s="1309"/>
      <c r="AT12" s="1309"/>
      <c r="AU12" s="1309"/>
      <c r="AV12" s="1309"/>
      <c r="AW12" s="1309"/>
      <c r="AX12" s="1309"/>
      <c r="AY12" s="1309"/>
      <c r="AZ12" s="1309"/>
      <c r="BA12" s="1309"/>
      <c r="BB12" s="1309"/>
      <c r="BC12" s="1309"/>
      <c r="BD12" s="1309"/>
      <c r="BE12" s="1309"/>
      <c r="BF12" s="1309"/>
      <c r="BG12" s="1309"/>
      <c r="BH12" s="1309"/>
      <c r="BI12" s="1309"/>
      <c r="BJ12" s="1309"/>
      <c r="BK12" s="1309"/>
      <c r="BL12" s="1309"/>
      <c r="BM12" s="1309"/>
      <c r="BN12" s="1309"/>
      <c r="BO12" s="1309"/>
      <c r="BP12" s="1309"/>
      <c r="BQ12" s="1309"/>
      <c r="BR12" s="1309"/>
      <c r="BS12" s="1309"/>
      <c r="BT12" s="1309"/>
      <c r="BU12" s="1309"/>
      <c r="BV12" s="1321" t="s">
        <v>92</v>
      </c>
      <c r="BW12" s="1322"/>
      <c r="BX12" s="1322"/>
      <c r="BY12" s="1322"/>
      <c r="BZ12" s="1322"/>
      <c r="CA12" s="1322"/>
      <c r="CB12" s="1322"/>
      <c r="CC12" s="1322"/>
      <c r="CD12" s="1322"/>
      <c r="CE12" s="1322"/>
      <c r="CF12" s="1322"/>
      <c r="CG12" s="1322"/>
      <c r="CH12" s="1322"/>
      <c r="CI12" s="1322"/>
      <c r="CJ12" s="1322"/>
      <c r="CK12" s="1323"/>
      <c r="CL12" s="1321" t="s">
        <v>92</v>
      </c>
      <c r="CM12" s="1322"/>
      <c r="CN12" s="1322"/>
      <c r="CO12" s="1322"/>
      <c r="CP12" s="1322"/>
      <c r="CQ12" s="1322"/>
      <c r="CR12" s="1322"/>
      <c r="CS12" s="1322"/>
      <c r="CT12" s="1322"/>
      <c r="CU12" s="1322"/>
      <c r="CV12" s="1322"/>
      <c r="CW12" s="1322"/>
      <c r="CX12" s="1322"/>
      <c r="CY12" s="1322"/>
      <c r="CZ12" s="1322"/>
      <c r="DA12" s="1323"/>
      <c r="DB12" s="1359"/>
      <c r="DC12" s="115"/>
      <c r="DD12" s="23"/>
      <c r="DE12" s="23"/>
      <c r="DF12" s="23"/>
      <c r="DG12" s="23"/>
      <c r="DH12" s="23"/>
      <c r="DI12" s="23"/>
    </row>
    <row r="13" spans="1:113" ht="15.95" customHeight="1" x14ac:dyDescent="0.2">
      <c r="A13" s="289"/>
      <c r="B13" s="1347"/>
      <c r="C13" s="1320" t="s">
        <v>520</v>
      </c>
      <c r="D13" s="1320"/>
      <c r="E13" s="1320"/>
      <c r="F13" s="1320"/>
      <c r="G13" s="1320"/>
      <c r="H13" s="1320"/>
      <c r="I13" s="1320"/>
      <c r="J13" s="1320"/>
      <c r="K13" s="1320"/>
      <c r="L13" s="1320"/>
      <c r="M13" s="1320"/>
      <c r="N13" s="1320"/>
      <c r="O13" s="1320"/>
      <c r="P13" s="1320"/>
      <c r="Q13" s="1320"/>
      <c r="R13" s="1320"/>
      <c r="S13" s="1320"/>
      <c r="T13" s="1320"/>
      <c r="U13" s="1320"/>
      <c r="V13" s="1320"/>
      <c r="W13" s="1320"/>
      <c r="X13" s="1320"/>
      <c r="Y13" s="1320"/>
      <c r="Z13" s="1320"/>
      <c r="AA13" s="1320"/>
      <c r="AB13" s="1320"/>
      <c r="AC13" s="1320"/>
      <c r="AD13" s="1320"/>
      <c r="AE13" s="1320"/>
      <c r="AF13" s="1320"/>
      <c r="AG13" s="1320"/>
      <c r="AH13" s="1320"/>
      <c r="AI13" s="1320"/>
      <c r="AJ13" s="1320"/>
      <c r="AK13" s="1320"/>
      <c r="AL13" s="1320"/>
      <c r="AM13" s="1320"/>
      <c r="AN13" s="1320"/>
      <c r="AO13" s="1320"/>
      <c r="AP13" s="1320"/>
      <c r="AQ13" s="1320"/>
      <c r="AR13" s="1320"/>
      <c r="AS13" s="1320"/>
      <c r="AT13" s="1320"/>
      <c r="AU13" s="1320"/>
      <c r="AV13" s="1320"/>
      <c r="AW13" s="1320"/>
      <c r="AX13" s="1320"/>
      <c r="AY13" s="1320"/>
      <c r="AZ13" s="1320"/>
      <c r="BA13" s="1320"/>
      <c r="BB13" s="1320"/>
      <c r="BC13" s="1320"/>
      <c r="BD13" s="1320"/>
      <c r="BE13" s="1320"/>
      <c r="BF13" s="1320"/>
      <c r="BG13" s="1320"/>
      <c r="BH13" s="1320"/>
      <c r="BI13" s="1320"/>
      <c r="BJ13" s="1320"/>
      <c r="BK13" s="1320"/>
      <c r="BL13" s="1320"/>
      <c r="BM13" s="1320"/>
      <c r="BN13" s="1320"/>
      <c r="BO13" s="1320"/>
      <c r="BP13" s="1320"/>
      <c r="BQ13" s="1320"/>
      <c r="BR13" s="1320"/>
      <c r="BS13" s="1320"/>
      <c r="BT13" s="1320"/>
      <c r="BU13" s="1320"/>
      <c r="BV13" s="1304"/>
      <c r="BW13" s="1305"/>
      <c r="BX13" s="1305"/>
      <c r="BY13" s="1305"/>
      <c r="BZ13" s="1305"/>
      <c r="CA13" s="1305"/>
      <c r="CB13" s="1305"/>
      <c r="CC13" s="1305"/>
      <c r="CD13" s="1305"/>
      <c r="CE13" s="1305"/>
      <c r="CF13" s="1305"/>
      <c r="CG13" s="1305"/>
      <c r="CH13" s="1305"/>
      <c r="CI13" s="1305"/>
      <c r="CJ13" s="1305"/>
      <c r="CK13" s="1306"/>
      <c r="CL13" s="1304"/>
      <c r="CM13" s="1305"/>
      <c r="CN13" s="1305"/>
      <c r="CO13" s="1305"/>
      <c r="CP13" s="1305"/>
      <c r="CQ13" s="1305"/>
      <c r="CR13" s="1305"/>
      <c r="CS13" s="1305"/>
      <c r="CT13" s="1305"/>
      <c r="CU13" s="1305"/>
      <c r="CV13" s="1305"/>
      <c r="CW13" s="1305"/>
      <c r="CX13" s="1305"/>
      <c r="CY13" s="1305"/>
      <c r="CZ13" s="1305"/>
      <c r="DA13" s="1306"/>
      <c r="DB13" s="1359"/>
      <c r="DC13" s="289"/>
      <c r="DD13" s="23"/>
      <c r="DE13" s="23"/>
      <c r="DF13" s="23"/>
      <c r="DG13" s="23"/>
      <c r="DH13" s="23"/>
      <c r="DI13" s="23"/>
    </row>
    <row r="14" spans="1:113" ht="15.95" customHeight="1" x14ac:dyDescent="0.2">
      <c r="A14" s="115"/>
      <c r="B14" s="1347"/>
      <c r="C14" s="1301" t="s">
        <v>1176</v>
      </c>
      <c r="D14" s="1300"/>
      <c r="E14" s="1300"/>
      <c r="F14" s="1300"/>
      <c r="G14" s="1300"/>
      <c r="H14" s="1300"/>
      <c r="I14" s="1300"/>
      <c r="J14" s="1300"/>
      <c r="K14" s="1300"/>
      <c r="L14" s="1300"/>
      <c r="M14" s="1300"/>
      <c r="N14" s="1300"/>
      <c r="O14" s="1300"/>
      <c r="P14" s="1300"/>
      <c r="Q14" s="1300"/>
      <c r="R14" s="1300"/>
      <c r="S14" s="1300"/>
      <c r="T14" s="1300"/>
      <c r="U14" s="1300"/>
      <c r="V14" s="1300"/>
      <c r="W14" s="1300"/>
      <c r="X14" s="1300"/>
      <c r="Y14" s="1300"/>
      <c r="Z14" s="1300"/>
      <c r="AA14" s="1300"/>
      <c r="AB14" s="1300"/>
      <c r="AC14" s="1300"/>
      <c r="AD14" s="1300"/>
      <c r="AE14" s="1300"/>
      <c r="AF14" s="1300"/>
      <c r="AG14" s="1300"/>
      <c r="AH14" s="1300"/>
      <c r="AI14" s="1300"/>
      <c r="AJ14" s="1300"/>
      <c r="AK14" s="1300"/>
      <c r="AL14" s="1300"/>
      <c r="AM14" s="1300"/>
      <c r="AN14" s="1300"/>
      <c r="AO14" s="1300"/>
      <c r="AP14" s="1300"/>
      <c r="AQ14" s="1300"/>
      <c r="AR14" s="1300"/>
      <c r="AS14" s="1300"/>
      <c r="AT14" s="1300"/>
      <c r="AU14" s="1300"/>
      <c r="AV14" s="1300"/>
      <c r="AW14" s="1300"/>
      <c r="AX14" s="1300"/>
      <c r="AY14" s="1300"/>
      <c r="AZ14" s="1300"/>
      <c r="BA14" s="1300"/>
      <c r="BB14" s="1300"/>
      <c r="BC14" s="1300"/>
      <c r="BD14" s="1300"/>
      <c r="BE14" s="1300"/>
      <c r="BF14" s="1300"/>
      <c r="BG14" s="1300"/>
      <c r="BH14" s="1300"/>
      <c r="BI14" s="1300"/>
      <c r="BJ14" s="1300"/>
      <c r="BK14" s="1300"/>
      <c r="BL14" s="1300"/>
      <c r="BM14" s="1300"/>
      <c r="BN14" s="1300"/>
      <c r="BO14" s="1300"/>
      <c r="BP14" s="1300"/>
      <c r="BQ14" s="1300"/>
      <c r="BR14" s="1300"/>
      <c r="BS14" s="1300"/>
      <c r="BT14" s="1300"/>
      <c r="BU14" s="1300"/>
      <c r="BV14" s="550"/>
      <c r="BW14" s="550"/>
      <c r="BX14" s="550"/>
      <c r="BY14" s="550"/>
      <c r="BZ14" s="550"/>
      <c r="CA14" s="550"/>
      <c r="CB14" s="550"/>
      <c r="CC14" s="550"/>
      <c r="CD14" s="550"/>
      <c r="CE14" s="550"/>
      <c r="CF14" s="550"/>
      <c r="CG14" s="550"/>
      <c r="CH14" s="550"/>
      <c r="CI14" s="550"/>
      <c r="CJ14" s="550"/>
      <c r="CK14" s="550"/>
      <c r="CL14" s="550"/>
      <c r="CM14" s="550"/>
      <c r="CN14" s="550"/>
      <c r="CO14" s="550"/>
      <c r="CP14" s="550"/>
      <c r="CQ14" s="550"/>
      <c r="CR14" s="550"/>
      <c r="CS14" s="550"/>
      <c r="CT14" s="550"/>
      <c r="CU14" s="550"/>
      <c r="CV14" s="550"/>
      <c r="CW14" s="550"/>
      <c r="CX14" s="550"/>
      <c r="CY14" s="550"/>
      <c r="CZ14" s="550"/>
      <c r="DA14" s="550"/>
      <c r="DB14" s="1359"/>
      <c r="DC14" s="115"/>
      <c r="DD14" s="23"/>
      <c r="DE14" s="23"/>
      <c r="DF14" s="23"/>
      <c r="DG14" s="23"/>
      <c r="DH14" s="23"/>
      <c r="DI14" s="23"/>
    </row>
    <row r="15" spans="1:113" s="452" customFormat="1" ht="15.95" customHeight="1" x14ac:dyDescent="0.2">
      <c r="A15" s="453"/>
      <c r="B15" s="1347"/>
      <c r="C15" s="1301" t="s">
        <v>1173</v>
      </c>
      <c r="D15" s="1300"/>
      <c r="E15" s="1300"/>
      <c r="F15" s="1300"/>
      <c r="G15" s="1300"/>
      <c r="H15" s="1300"/>
      <c r="I15" s="1300"/>
      <c r="J15" s="1300"/>
      <c r="K15" s="1300"/>
      <c r="L15" s="1300"/>
      <c r="M15" s="1300"/>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c r="AL15" s="1300"/>
      <c r="AM15" s="1300"/>
      <c r="AN15" s="1300"/>
      <c r="AO15" s="1300"/>
      <c r="AP15" s="1300"/>
      <c r="AQ15" s="1300"/>
      <c r="AR15" s="1300"/>
      <c r="AS15" s="1300"/>
      <c r="AT15" s="1300"/>
      <c r="AU15" s="1300"/>
      <c r="AV15" s="1300"/>
      <c r="AW15" s="1300"/>
      <c r="AX15" s="1300"/>
      <c r="AY15" s="1300"/>
      <c r="AZ15" s="1300"/>
      <c r="BA15" s="1300"/>
      <c r="BB15" s="1300"/>
      <c r="BC15" s="1300"/>
      <c r="BD15" s="1300"/>
      <c r="BE15" s="1300"/>
      <c r="BF15" s="1300"/>
      <c r="BG15" s="1300"/>
      <c r="BH15" s="1300"/>
      <c r="BI15" s="1300"/>
      <c r="BJ15" s="1300"/>
      <c r="BK15" s="1300"/>
      <c r="BL15" s="1300"/>
      <c r="BM15" s="1300"/>
      <c r="BN15" s="1300"/>
      <c r="BO15" s="1300"/>
      <c r="BP15" s="1300"/>
      <c r="BQ15" s="1300"/>
      <c r="BR15" s="1300"/>
      <c r="BS15" s="1300"/>
      <c r="BT15" s="1300"/>
      <c r="BU15" s="1300"/>
      <c r="BV15" s="550"/>
      <c r="BW15" s="550"/>
      <c r="BX15" s="550"/>
      <c r="BY15" s="550"/>
      <c r="BZ15" s="550"/>
      <c r="CA15" s="550"/>
      <c r="CB15" s="550"/>
      <c r="CC15" s="550"/>
      <c r="CD15" s="550"/>
      <c r="CE15" s="550"/>
      <c r="CF15" s="550"/>
      <c r="CG15" s="550"/>
      <c r="CH15" s="550"/>
      <c r="CI15" s="550"/>
      <c r="CJ15" s="550"/>
      <c r="CK15" s="550"/>
      <c r="CL15" s="550"/>
      <c r="CM15" s="550"/>
      <c r="CN15" s="550"/>
      <c r="CO15" s="550"/>
      <c r="CP15" s="550"/>
      <c r="CQ15" s="550"/>
      <c r="CR15" s="550"/>
      <c r="CS15" s="550"/>
      <c r="CT15" s="550"/>
      <c r="CU15" s="550"/>
      <c r="CV15" s="550"/>
      <c r="CW15" s="550"/>
      <c r="CX15" s="550"/>
      <c r="CY15" s="550"/>
      <c r="CZ15" s="550"/>
      <c r="DA15" s="550"/>
      <c r="DB15" s="1359"/>
      <c r="DC15" s="453"/>
      <c r="DD15" s="23"/>
      <c r="DE15" s="23"/>
      <c r="DF15" s="23"/>
      <c r="DG15" s="23"/>
      <c r="DH15" s="23"/>
      <c r="DI15" s="23"/>
    </row>
    <row r="16" spans="1:113" s="452" customFormat="1" ht="15.95" customHeight="1" x14ac:dyDescent="0.2">
      <c r="A16" s="453"/>
      <c r="B16" s="1347"/>
      <c r="C16" s="1301" t="s">
        <v>1174</v>
      </c>
      <c r="D16" s="1300"/>
      <c r="E16" s="1300"/>
      <c r="F16" s="1300"/>
      <c r="G16" s="1300"/>
      <c r="H16" s="1300"/>
      <c r="I16" s="1300"/>
      <c r="J16" s="1300"/>
      <c r="K16" s="1300"/>
      <c r="L16" s="1300"/>
      <c r="M16" s="1300"/>
      <c r="N16" s="1300"/>
      <c r="O16" s="1300"/>
      <c r="P16" s="1300"/>
      <c r="Q16" s="1300"/>
      <c r="R16" s="1300"/>
      <c r="S16" s="1300"/>
      <c r="T16" s="1300"/>
      <c r="U16" s="1300"/>
      <c r="V16" s="1300"/>
      <c r="W16" s="1300"/>
      <c r="X16" s="1300"/>
      <c r="Y16" s="1300"/>
      <c r="Z16" s="1300"/>
      <c r="AA16" s="1300"/>
      <c r="AB16" s="1300"/>
      <c r="AC16" s="1300"/>
      <c r="AD16" s="1300"/>
      <c r="AE16" s="1300"/>
      <c r="AF16" s="1300"/>
      <c r="AG16" s="1300"/>
      <c r="AH16" s="1300"/>
      <c r="AI16" s="1300"/>
      <c r="AJ16" s="1300"/>
      <c r="AK16" s="1300"/>
      <c r="AL16" s="1300"/>
      <c r="AM16" s="1300"/>
      <c r="AN16" s="1300"/>
      <c r="AO16" s="1300"/>
      <c r="AP16" s="1300"/>
      <c r="AQ16" s="1300"/>
      <c r="AR16" s="1300"/>
      <c r="AS16" s="1300"/>
      <c r="AT16" s="1300"/>
      <c r="AU16" s="1300"/>
      <c r="AV16" s="1300"/>
      <c r="AW16" s="1300"/>
      <c r="AX16" s="1300"/>
      <c r="AY16" s="1300"/>
      <c r="AZ16" s="1300"/>
      <c r="BA16" s="1300"/>
      <c r="BB16" s="1300"/>
      <c r="BC16" s="1300"/>
      <c r="BD16" s="1300"/>
      <c r="BE16" s="1300"/>
      <c r="BF16" s="1300"/>
      <c r="BG16" s="1300"/>
      <c r="BH16" s="1300"/>
      <c r="BI16" s="1300"/>
      <c r="BJ16" s="1300"/>
      <c r="BK16" s="1300"/>
      <c r="BL16" s="1300"/>
      <c r="BM16" s="1300"/>
      <c r="BN16" s="1300"/>
      <c r="BO16" s="1300"/>
      <c r="BP16" s="1300"/>
      <c r="BQ16" s="1300"/>
      <c r="BR16" s="1300"/>
      <c r="BS16" s="1300"/>
      <c r="BT16" s="1300"/>
      <c r="BU16" s="1300"/>
      <c r="BV16" s="550"/>
      <c r="BW16" s="550"/>
      <c r="BX16" s="550"/>
      <c r="BY16" s="550"/>
      <c r="BZ16" s="550"/>
      <c r="CA16" s="550"/>
      <c r="CB16" s="550"/>
      <c r="CC16" s="550"/>
      <c r="CD16" s="550"/>
      <c r="CE16" s="550"/>
      <c r="CF16" s="550"/>
      <c r="CG16" s="550"/>
      <c r="CH16" s="550"/>
      <c r="CI16" s="550"/>
      <c r="CJ16" s="550"/>
      <c r="CK16" s="550"/>
      <c r="CL16" s="550"/>
      <c r="CM16" s="550"/>
      <c r="CN16" s="550"/>
      <c r="CO16" s="550"/>
      <c r="CP16" s="550"/>
      <c r="CQ16" s="550"/>
      <c r="CR16" s="550"/>
      <c r="CS16" s="550"/>
      <c r="CT16" s="550"/>
      <c r="CU16" s="550"/>
      <c r="CV16" s="550"/>
      <c r="CW16" s="550"/>
      <c r="CX16" s="550"/>
      <c r="CY16" s="550"/>
      <c r="CZ16" s="550"/>
      <c r="DA16" s="550"/>
      <c r="DB16" s="1359"/>
      <c r="DC16" s="453"/>
      <c r="DD16" s="23"/>
      <c r="DE16" s="23"/>
      <c r="DF16" s="23"/>
      <c r="DG16" s="23"/>
      <c r="DH16" s="23"/>
      <c r="DI16" s="23"/>
    </row>
    <row r="17" spans="1:113" s="452" customFormat="1" ht="15.95" customHeight="1" x14ac:dyDescent="0.2">
      <c r="A17" s="453"/>
      <c r="B17" s="1347"/>
      <c r="C17" s="1301" t="s">
        <v>1175</v>
      </c>
      <c r="D17" s="1300"/>
      <c r="E17" s="1300"/>
      <c r="F17" s="1300"/>
      <c r="G17" s="1300"/>
      <c r="H17" s="1300"/>
      <c r="I17" s="1300"/>
      <c r="J17" s="1300"/>
      <c r="K17" s="1300"/>
      <c r="L17" s="1300"/>
      <c r="M17" s="1300"/>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c r="AL17" s="1300"/>
      <c r="AM17" s="1300"/>
      <c r="AN17" s="1300"/>
      <c r="AO17" s="1300"/>
      <c r="AP17" s="1300"/>
      <c r="AQ17" s="1300"/>
      <c r="AR17" s="1300"/>
      <c r="AS17" s="1300"/>
      <c r="AT17" s="1300"/>
      <c r="AU17" s="1300"/>
      <c r="AV17" s="1300"/>
      <c r="AW17" s="1300"/>
      <c r="AX17" s="1300"/>
      <c r="AY17" s="1300"/>
      <c r="AZ17" s="1300"/>
      <c r="BA17" s="1300"/>
      <c r="BB17" s="1300"/>
      <c r="BC17" s="1300"/>
      <c r="BD17" s="1300"/>
      <c r="BE17" s="1300"/>
      <c r="BF17" s="1300"/>
      <c r="BG17" s="1300"/>
      <c r="BH17" s="1300"/>
      <c r="BI17" s="1300"/>
      <c r="BJ17" s="1300"/>
      <c r="BK17" s="1300"/>
      <c r="BL17" s="1300"/>
      <c r="BM17" s="1300"/>
      <c r="BN17" s="1300"/>
      <c r="BO17" s="1300"/>
      <c r="BP17" s="1300"/>
      <c r="BQ17" s="1300"/>
      <c r="BR17" s="1300"/>
      <c r="BS17" s="1300"/>
      <c r="BT17" s="1300"/>
      <c r="BU17" s="1300"/>
      <c r="BV17" s="550"/>
      <c r="BW17" s="550"/>
      <c r="BX17" s="550"/>
      <c r="BY17" s="550"/>
      <c r="BZ17" s="550"/>
      <c r="CA17" s="550"/>
      <c r="CB17" s="550"/>
      <c r="CC17" s="550"/>
      <c r="CD17" s="550"/>
      <c r="CE17" s="550"/>
      <c r="CF17" s="550"/>
      <c r="CG17" s="550"/>
      <c r="CH17" s="550"/>
      <c r="CI17" s="550"/>
      <c r="CJ17" s="550"/>
      <c r="CK17" s="550"/>
      <c r="CL17" s="550"/>
      <c r="CM17" s="550"/>
      <c r="CN17" s="550"/>
      <c r="CO17" s="550"/>
      <c r="CP17" s="550"/>
      <c r="CQ17" s="550"/>
      <c r="CR17" s="550"/>
      <c r="CS17" s="550"/>
      <c r="CT17" s="550"/>
      <c r="CU17" s="550"/>
      <c r="CV17" s="550"/>
      <c r="CW17" s="550"/>
      <c r="CX17" s="550"/>
      <c r="CY17" s="550"/>
      <c r="CZ17" s="550"/>
      <c r="DA17" s="550"/>
      <c r="DB17" s="1359"/>
      <c r="DC17" s="453"/>
      <c r="DD17" s="23"/>
      <c r="DE17" s="23"/>
      <c r="DF17" s="23"/>
      <c r="DG17" s="23"/>
      <c r="DH17" s="23"/>
      <c r="DI17" s="23"/>
    </row>
    <row r="18" spans="1:113" s="452" customFormat="1" ht="15.95" customHeight="1" x14ac:dyDescent="0.2">
      <c r="A18" s="453"/>
      <c r="B18" s="1347"/>
      <c r="C18" s="1301" t="s">
        <v>1177</v>
      </c>
      <c r="D18" s="1300"/>
      <c r="E18" s="1300"/>
      <c r="F18" s="1300"/>
      <c r="G18" s="1300"/>
      <c r="H18" s="1300"/>
      <c r="I18" s="1300"/>
      <c r="J18" s="1300"/>
      <c r="K18" s="1300"/>
      <c r="L18" s="1300"/>
      <c r="M18" s="1300"/>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c r="AL18" s="1300"/>
      <c r="AM18" s="1300"/>
      <c r="AN18" s="1300"/>
      <c r="AO18" s="1300"/>
      <c r="AP18" s="1300"/>
      <c r="AQ18" s="1300"/>
      <c r="AR18" s="1300"/>
      <c r="AS18" s="1300"/>
      <c r="AT18" s="1300"/>
      <c r="AU18" s="1300"/>
      <c r="AV18" s="1300"/>
      <c r="AW18" s="1300"/>
      <c r="AX18" s="1300"/>
      <c r="AY18" s="1300"/>
      <c r="AZ18" s="1300"/>
      <c r="BA18" s="1300"/>
      <c r="BB18" s="1300"/>
      <c r="BC18" s="1300"/>
      <c r="BD18" s="1300"/>
      <c r="BE18" s="1300"/>
      <c r="BF18" s="1300"/>
      <c r="BG18" s="1300"/>
      <c r="BH18" s="1300"/>
      <c r="BI18" s="1300"/>
      <c r="BJ18" s="1300"/>
      <c r="BK18" s="1300"/>
      <c r="BL18" s="1300"/>
      <c r="BM18" s="1300"/>
      <c r="BN18" s="1300"/>
      <c r="BO18" s="1300"/>
      <c r="BP18" s="1300"/>
      <c r="BQ18" s="1300"/>
      <c r="BR18" s="1300"/>
      <c r="BS18" s="1300"/>
      <c r="BT18" s="1300"/>
      <c r="BU18" s="1300"/>
      <c r="BV18" s="550"/>
      <c r="BW18" s="550"/>
      <c r="BX18" s="550"/>
      <c r="BY18" s="550"/>
      <c r="BZ18" s="550"/>
      <c r="CA18" s="550"/>
      <c r="CB18" s="550"/>
      <c r="CC18" s="550"/>
      <c r="CD18" s="550"/>
      <c r="CE18" s="550"/>
      <c r="CF18" s="550"/>
      <c r="CG18" s="550"/>
      <c r="CH18" s="550"/>
      <c r="CI18" s="550"/>
      <c r="CJ18" s="550"/>
      <c r="CK18" s="550"/>
      <c r="CL18" s="550"/>
      <c r="CM18" s="550"/>
      <c r="CN18" s="550"/>
      <c r="CO18" s="550"/>
      <c r="CP18" s="550"/>
      <c r="CQ18" s="550"/>
      <c r="CR18" s="550"/>
      <c r="CS18" s="550"/>
      <c r="CT18" s="550"/>
      <c r="CU18" s="550"/>
      <c r="CV18" s="550"/>
      <c r="CW18" s="550"/>
      <c r="CX18" s="550"/>
      <c r="CY18" s="550"/>
      <c r="CZ18" s="550"/>
      <c r="DA18" s="550"/>
      <c r="DB18" s="1359"/>
      <c r="DC18" s="453"/>
      <c r="DD18" s="23"/>
      <c r="DE18" s="23"/>
      <c r="DF18" s="23"/>
      <c r="DG18" s="23"/>
      <c r="DH18" s="23"/>
      <c r="DI18" s="23"/>
    </row>
    <row r="19" spans="1:113" s="452" customFormat="1" ht="15.95" customHeight="1" x14ac:dyDescent="0.2">
      <c r="A19" s="453"/>
      <c r="B19" s="1347"/>
      <c r="C19" s="1301" t="s">
        <v>1180</v>
      </c>
      <c r="D19" s="1300"/>
      <c r="E19" s="1300"/>
      <c r="F19" s="1300"/>
      <c r="G19" s="1300"/>
      <c r="H19" s="1300"/>
      <c r="I19" s="1300"/>
      <c r="J19" s="1300"/>
      <c r="K19" s="1300"/>
      <c r="L19" s="1300"/>
      <c r="M19" s="1300"/>
      <c r="N19" s="1300"/>
      <c r="O19" s="1300"/>
      <c r="P19" s="1300"/>
      <c r="Q19" s="1300"/>
      <c r="R19" s="1300"/>
      <c r="S19" s="1300"/>
      <c r="T19" s="1300"/>
      <c r="U19" s="1300"/>
      <c r="V19" s="1300"/>
      <c r="W19" s="1300"/>
      <c r="X19" s="1300"/>
      <c r="Y19" s="1300"/>
      <c r="Z19" s="1300"/>
      <c r="AA19" s="1300"/>
      <c r="AB19" s="1300"/>
      <c r="AC19" s="1300"/>
      <c r="AD19" s="1300"/>
      <c r="AE19" s="1300"/>
      <c r="AF19" s="1300"/>
      <c r="AG19" s="1300"/>
      <c r="AH19" s="1300"/>
      <c r="AI19" s="1300"/>
      <c r="AJ19" s="1300"/>
      <c r="AK19" s="1300"/>
      <c r="AL19" s="1300"/>
      <c r="AM19" s="1300"/>
      <c r="AN19" s="1300"/>
      <c r="AO19" s="1300"/>
      <c r="AP19" s="1300"/>
      <c r="AQ19" s="1300"/>
      <c r="AR19" s="1300"/>
      <c r="AS19" s="1300"/>
      <c r="AT19" s="1300"/>
      <c r="AU19" s="1300"/>
      <c r="AV19" s="1307"/>
      <c r="AW19" s="1307"/>
      <c r="AX19" s="1307"/>
      <c r="AY19" s="1307"/>
      <c r="AZ19" s="1307"/>
      <c r="BA19" s="1307"/>
      <c r="BB19" s="1307"/>
      <c r="BC19" s="1307"/>
      <c r="BD19" s="1307"/>
      <c r="BE19" s="1307"/>
      <c r="BF19" s="1307"/>
      <c r="BG19" s="1307"/>
      <c r="BH19" s="1307"/>
      <c r="BI19" s="1307"/>
      <c r="BJ19" s="1307"/>
      <c r="BK19" s="1307"/>
      <c r="BL19" s="1307"/>
      <c r="BM19" s="1307"/>
      <c r="BN19" s="1307"/>
      <c r="BO19" s="1307"/>
      <c r="BP19" s="1307"/>
      <c r="BQ19" s="1307"/>
      <c r="BR19" s="1307"/>
      <c r="BS19" s="1307"/>
      <c r="BT19" s="1307"/>
      <c r="BU19" s="1308"/>
      <c r="BV19" s="550"/>
      <c r="BW19" s="550"/>
      <c r="BX19" s="550"/>
      <c r="BY19" s="550"/>
      <c r="BZ19" s="550"/>
      <c r="CA19" s="550"/>
      <c r="CB19" s="550"/>
      <c r="CC19" s="550"/>
      <c r="CD19" s="550"/>
      <c r="CE19" s="550"/>
      <c r="CF19" s="550"/>
      <c r="CG19" s="550"/>
      <c r="CH19" s="550"/>
      <c r="CI19" s="550"/>
      <c r="CJ19" s="550"/>
      <c r="CK19" s="550"/>
      <c r="CL19" s="550"/>
      <c r="CM19" s="550"/>
      <c r="CN19" s="550"/>
      <c r="CO19" s="550"/>
      <c r="CP19" s="550"/>
      <c r="CQ19" s="550"/>
      <c r="CR19" s="550"/>
      <c r="CS19" s="550"/>
      <c r="CT19" s="550"/>
      <c r="CU19" s="550"/>
      <c r="CV19" s="550"/>
      <c r="CW19" s="550"/>
      <c r="CX19" s="550"/>
      <c r="CY19" s="550"/>
      <c r="CZ19" s="550"/>
      <c r="DA19" s="550"/>
      <c r="DB19" s="1359"/>
      <c r="DC19" s="453"/>
      <c r="DD19" s="23"/>
      <c r="DE19" s="23"/>
      <c r="DF19" s="23"/>
      <c r="DG19" s="23"/>
      <c r="DH19" s="23"/>
      <c r="DI19" s="23"/>
    </row>
    <row r="20" spans="1:113" s="452" customFormat="1" ht="15.95" customHeight="1" x14ac:dyDescent="0.2">
      <c r="A20" s="453"/>
      <c r="B20" s="1347"/>
      <c r="C20" s="1299" t="s">
        <v>1178</v>
      </c>
      <c r="D20" s="1300"/>
      <c r="E20" s="1300"/>
      <c r="F20" s="1300"/>
      <c r="G20" s="1300"/>
      <c r="H20" s="1300"/>
      <c r="I20" s="1300"/>
      <c r="J20" s="1300"/>
      <c r="K20" s="1300"/>
      <c r="L20" s="1300"/>
      <c r="M20" s="1300"/>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c r="AL20" s="1300"/>
      <c r="AM20" s="1300"/>
      <c r="AN20" s="1300"/>
      <c r="AO20" s="1300"/>
      <c r="AP20" s="1300"/>
      <c r="AQ20" s="1300"/>
      <c r="AR20" s="1300"/>
      <c r="AS20" s="1300"/>
      <c r="AT20" s="1300"/>
      <c r="AU20" s="1300"/>
      <c r="AV20" s="1300"/>
      <c r="AW20" s="1300"/>
      <c r="AX20" s="1300"/>
      <c r="AY20" s="1300"/>
      <c r="AZ20" s="1300"/>
      <c r="BA20" s="1300"/>
      <c r="BB20" s="1300"/>
      <c r="BC20" s="1300"/>
      <c r="BD20" s="1300"/>
      <c r="BE20" s="1300"/>
      <c r="BF20" s="1300"/>
      <c r="BG20" s="1300"/>
      <c r="BH20" s="1300"/>
      <c r="BI20" s="1300"/>
      <c r="BJ20" s="1300"/>
      <c r="BK20" s="1300"/>
      <c r="BL20" s="1300"/>
      <c r="BM20" s="1300"/>
      <c r="BN20" s="1300"/>
      <c r="BO20" s="1300"/>
      <c r="BP20" s="1300"/>
      <c r="BQ20" s="1300"/>
      <c r="BR20" s="1300"/>
      <c r="BS20" s="1300"/>
      <c r="BT20" s="1300"/>
      <c r="BU20" s="1300"/>
      <c r="BV20" s="550"/>
      <c r="BW20" s="550"/>
      <c r="BX20" s="550"/>
      <c r="BY20" s="550"/>
      <c r="BZ20" s="550"/>
      <c r="CA20" s="550"/>
      <c r="CB20" s="550"/>
      <c r="CC20" s="550"/>
      <c r="CD20" s="550"/>
      <c r="CE20" s="550"/>
      <c r="CF20" s="550"/>
      <c r="CG20" s="550"/>
      <c r="CH20" s="550"/>
      <c r="CI20" s="550"/>
      <c r="CJ20" s="550"/>
      <c r="CK20" s="550"/>
      <c r="CL20" s="550"/>
      <c r="CM20" s="550"/>
      <c r="CN20" s="550"/>
      <c r="CO20" s="550"/>
      <c r="CP20" s="550"/>
      <c r="CQ20" s="550"/>
      <c r="CR20" s="550"/>
      <c r="CS20" s="550"/>
      <c r="CT20" s="550"/>
      <c r="CU20" s="550"/>
      <c r="CV20" s="550"/>
      <c r="CW20" s="550"/>
      <c r="CX20" s="550"/>
      <c r="CY20" s="550"/>
      <c r="CZ20" s="550"/>
      <c r="DA20" s="550"/>
      <c r="DB20" s="1359"/>
      <c r="DC20" s="453"/>
      <c r="DD20" s="23"/>
      <c r="DE20" s="23"/>
      <c r="DF20" s="23"/>
      <c r="DG20" s="23"/>
      <c r="DH20" s="23"/>
      <c r="DI20" s="23"/>
    </row>
    <row r="21" spans="1:113" s="452" customFormat="1" ht="15.95" customHeight="1" x14ac:dyDescent="0.2">
      <c r="A21" s="453"/>
      <c r="B21" s="1347"/>
      <c r="C21" s="1299" t="s">
        <v>1459</v>
      </c>
      <c r="D21" s="1300"/>
      <c r="E21" s="1300"/>
      <c r="F21" s="1300"/>
      <c r="G21" s="1300"/>
      <c r="H21" s="1300"/>
      <c r="I21" s="1300"/>
      <c r="J21" s="1300"/>
      <c r="K21" s="1300"/>
      <c r="L21" s="1300"/>
      <c r="M21" s="1300"/>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c r="AL21" s="1300"/>
      <c r="AM21" s="1300"/>
      <c r="AN21" s="1300"/>
      <c r="AO21" s="1300"/>
      <c r="AP21" s="1300"/>
      <c r="AQ21" s="1300"/>
      <c r="AR21" s="1300"/>
      <c r="AS21" s="1300"/>
      <c r="AT21" s="1300"/>
      <c r="AU21" s="1300"/>
      <c r="AV21" s="1300"/>
      <c r="AW21" s="1300"/>
      <c r="AX21" s="1300"/>
      <c r="AY21" s="1300"/>
      <c r="AZ21" s="1300"/>
      <c r="BA21" s="1300"/>
      <c r="BB21" s="1300"/>
      <c r="BC21" s="1300"/>
      <c r="BD21" s="1300"/>
      <c r="BE21" s="1300"/>
      <c r="BF21" s="1300"/>
      <c r="BG21" s="1300"/>
      <c r="BH21" s="1300"/>
      <c r="BI21" s="1300"/>
      <c r="BJ21" s="1300"/>
      <c r="BK21" s="1300"/>
      <c r="BL21" s="1300"/>
      <c r="BM21" s="1300"/>
      <c r="BN21" s="1300"/>
      <c r="BO21" s="1300"/>
      <c r="BP21" s="1300"/>
      <c r="BQ21" s="1300"/>
      <c r="BR21" s="1300"/>
      <c r="BS21" s="1300"/>
      <c r="BT21" s="1300"/>
      <c r="BU21" s="1300"/>
      <c r="BV21" s="882">
        <f>Data_Income!C1097</f>
        <v>0</v>
      </c>
      <c r="BW21" s="882"/>
      <c r="BX21" s="882"/>
      <c r="BY21" s="882"/>
      <c r="BZ21" s="882"/>
      <c r="CA21" s="882"/>
      <c r="CB21" s="882"/>
      <c r="CC21" s="882"/>
      <c r="CD21" s="882"/>
      <c r="CE21" s="882"/>
      <c r="CF21" s="882"/>
      <c r="CG21" s="882"/>
      <c r="CH21" s="882"/>
      <c r="CI21" s="882"/>
      <c r="CJ21" s="882"/>
      <c r="CK21" s="882"/>
      <c r="CL21" s="882">
        <f>Data_Income!D1097</f>
        <v>0</v>
      </c>
      <c r="CM21" s="882"/>
      <c r="CN21" s="882"/>
      <c r="CO21" s="882"/>
      <c r="CP21" s="882"/>
      <c r="CQ21" s="882"/>
      <c r="CR21" s="882"/>
      <c r="CS21" s="882"/>
      <c r="CT21" s="882"/>
      <c r="CU21" s="882"/>
      <c r="CV21" s="882"/>
      <c r="CW21" s="882"/>
      <c r="CX21" s="882"/>
      <c r="CY21" s="882"/>
      <c r="CZ21" s="882"/>
      <c r="DA21" s="882"/>
      <c r="DB21" s="1359"/>
      <c r="DC21" s="453"/>
      <c r="DD21" s="23"/>
      <c r="DE21" s="23"/>
      <c r="DF21" s="23"/>
      <c r="DG21" s="23"/>
      <c r="DH21" s="23"/>
      <c r="DI21" s="23"/>
    </row>
    <row r="22" spans="1:113" ht="15.95" customHeight="1" x14ac:dyDescent="0.2">
      <c r="A22" s="176"/>
      <c r="B22" s="1347"/>
      <c r="C22" s="1301" t="s">
        <v>1179</v>
      </c>
      <c r="D22" s="1300"/>
      <c r="E22" s="1300"/>
      <c r="F22" s="1300"/>
      <c r="G22" s="1300"/>
      <c r="H22" s="1300"/>
      <c r="I22" s="1300"/>
      <c r="J22" s="1300"/>
      <c r="K22" s="1300"/>
      <c r="L22" s="1300"/>
      <c r="M22" s="1300"/>
      <c r="N22" s="1300"/>
      <c r="O22" s="1300"/>
      <c r="P22" s="1300"/>
      <c r="Q22" s="1300"/>
      <c r="R22" s="1300"/>
      <c r="S22" s="1300"/>
      <c r="T22" s="1300"/>
      <c r="U22" s="1300"/>
      <c r="V22" s="1300"/>
      <c r="W22" s="1300"/>
      <c r="X22" s="1300"/>
      <c r="Y22" s="1300"/>
      <c r="Z22" s="1300"/>
      <c r="AA22" s="1300"/>
      <c r="AB22" s="1300"/>
      <c r="AC22" s="1300"/>
      <c r="AD22" s="1300"/>
      <c r="AE22" s="1300"/>
      <c r="AF22" s="1300"/>
      <c r="AG22" s="1300"/>
      <c r="AH22" s="1300"/>
      <c r="AI22" s="1300"/>
      <c r="AJ22" s="1300"/>
      <c r="AK22" s="1300"/>
      <c r="AL22" s="1300"/>
      <c r="AM22" s="1300"/>
      <c r="AN22" s="1300"/>
      <c r="AO22" s="1300"/>
      <c r="AP22" s="1300"/>
      <c r="AQ22" s="1300"/>
      <c r="AR22" s="1300"/>
      <c r="AS22" s="1300"/>
      <c r="AT22" s="1300"/>
      <c r="AU22" s="1300"/>
      <c r="AV22" s="1300"/>
      <c r="AW22" s="1300"/>
      <c r="AX22" s="1300"/>
      <c r="AY22" s="1300"/>
      <c r="AZ22" s="1300"/>
      <c r="BA22" s="1300"/>
      <c r="BB22" s="1300"/>
      <c r="BC22" s="1300"/>
      <c r="BD22" s="1300"/>
      <c r="BE22" s="1300"/>
      <c r="BF22" s="1300"/>
      <c r="BG22" s="1300"/>
      <c r="BH22" s="1300"/>
      <c r="BI22" s="1300"/>
      <c r="BJ22" s="1300"/>
      <c r="BK22" s="1300"/>
      <c r="BL22" s="1300"/>
      <c r="BM22" s="1300"/>
      <c r="BN22" s="1300"/>
      <c r="BO22" s="1300"/>
      <c r="BP22" s="1300"/>
      <c r="BQ22" s="1300"/>
      <c r="BR22" s="1300"/>
      <c r="BS22" s="1300"/>
      <c r="BT22" s="1300"/>
      <c r="BU22" s="1300"/>
      <c r="BV22" s="550"/>
      <c r="BW22" s="550"/>
      <c r="BX22" s="550"/>
      <c r="BY22" s="550"/>
      <c r="BZ22" s="550"/>
      <c r="CA22" s="550"/>
      <c r="CB22" s="550"/>
      <c r="CC22" s="550"/>
      <c r="CD22" s="550"/>
      <c r="CE22" s="550"/>
      <c r="CF22" s="550"/>
      <c r="CG22" s="550"/>
      <c r="CH22" s="550"/>
      <c r="CI22" s="550"/>
      <c r="CJ22" s="550"/>
      <c r="CK22" s="550"/>
      <c r="CL22" s="550"/>
      <c r="CM22" s="550"/>
      <c r="CN22" s="550"/>
      <c r="CO22" s="550"/>
      <c r="CP22" s="550"/>
      <c r="CQ22" s="550"/>
      <c r="CR22" s="550"/>
      <c r="CS22" s="550"/>
      <c r="CT22" s="550"/>
      <c r="CU22" s="550"/>
      <c r="CV22" s="550"/>
      <c r="CW22" s="550"/>
      <c r="CX22" s="550"/>
      <c r="CY22" s="550"/>
      <c r="CZ22" s="550"/>
      <c r="DA22" s="550"/>
      <c r="DB22" s="1359"/>
      <c r="DC22" s="176"/>
      <c r="DD22" s="23"/>
      <c r="DE22" s="23"/>
      <c r="DF22" s="23"/>
      <c r="DG22" s="23"/>
      <c r="DH22" s="23"/>
      <c r="DI22" s="23"/>
    </row>
    <row r="23" spans="1:113" ht="15.95" customHeight="1" thickBot="1" x14ac:dyDescent="0.25">
      <c r="A23" s="115"/>
      <c r="B23" s="1347"/>
      <c r="C23" s="1337" t="s">
        <v>36</v>
      </c>
      <c r="D23" s="1338"/>
      <c r="E23" s="1338"/>
      <c r="F23" s="1338"/>
      <c r="G23" s="1338"/>
      <c r="H23" s="1338"/>
      <c r="I23" s="1338"/>
      <c r="J23" s="1338"/>
      <c r="K23" s="1338"/>
      <c r="L23" s="1339"/>
      <c r="M23" s="1339"/>
      <c r="N23" s="1339"/>
      <c r="O23" s="1339"/>
      <c r="P23" s="1339"/>
      <c r="Q23" s="1339"/>
      <c r="R23" s="1339"/>
      <c r="S23" s="1339"/>
      <c r="T23" s="1339"/>
      <c r="U23" s="1339"/>
      <c r="V23" s="1339"/>
      <c r="W23" s="1339"/>
      <c r="X23" s="1339"/>
      <c r="Y23" s="1339"/>
      <c r="Z23" s="1339"/>
      <c r="AA23" s="1339"/>
      <c r="AB23" s="1339"/>
      <c r="AC23" s="1339"/>
      <c r="AD23" s="1339"/>
      <c r="AE23" s="1339"/>
      <c r="AF23" s="1339"/>
      <c r="AG23" s="1339"/>
      <c r="AH23" s="1339"/>
      <c r="AI23" s="1339"/>
      <c r="AJ23" s="1339"/>
      <c r="AK23" s="1339"/>
      <c r="AL23" s="1339"/>
      <c r="AM23" s="1339"/>
      <c r="AN23" s="1339"/>
      <c r="AO23" s="1339"/>
      <c r="AP23" s="1339"/>
      <c r="AQ23" s="1339"/>
      <c r="AR23" s="1339"/>
      <c r="AS23" s="1339"/>
      <c r="AT23" s="1339"/>
      <c r="AU23" s="1339"/>
      <c r="AV23" s="1339"/>
      <c r="AW23" s="1339"/>
      <c r="AX23" s="1339"/>
      <c r="AY23" s="1339"/>
      <c r="AZ23" s="1339"/>
      <c r="BA23" s="1339"/>
      <c r="BB23" s="1339"/>
      <c r="BC23" s="1339"/>
      <c r="BD23" s="1339"/>
      <c r="BE23" s="1339"/>
      <c r="BF23" s="1339"/>
      <c r="BG23" s="1339"/>
      <c r="BH23" s="1339"/>
      <c r="BI23" s="1339"/>
      <c r="BJ23" s="1339"/>
      <c r="BK23" s="1339"/>
      <c r="BL23" s="1339"/>
      <c r="BM23" s="1339"/>
      <c r="BN23" s="1339"/>
      <c r="BO23" s="1339"/>
      <c r="BP23" s="1339"/>
      <c r="BQ23" s="1339"/>
      <c r="BR23" s="1339"/>
      <c r="BS23" s="1339"/>
      <c r="BT23" s="1339"/>
      <c r="BU23" s="1340"/>
      <c r="BV23" s="617"/>
      <c r="BW23" s="617"/>
      <c r="BX23" s="617"/>
      <c r="BY23" s="617"/>
      <c r="BZ23" s="617"/>
      <c r="CA23" s="617"/>
      <c r="CB23" s="617"/>
      <c r="CC23" s="617"/>
      <c r="CD23" s="617"/>
      <c r="CE23" s="617"/>
      <c r="CF23" s="617"/>
      <c r="CG23" s="617"/>
      <c r="CH23" s="617"/>
      <c r="CI23" s="617"/>
      <c r="CJ23" s="617"/>
      <c r="CK23" s="617"/>
      <c r="CL23" s="617"/>
      <c r="CM23" s="617"/>
      <c r="CN23" s="617"/>
      <c r="CO23" s="617"/>
      <c r="CP23" s="617"/>
      <c r="CQ23" s="617"/>
      <c r="CR23" s="617"/>
      <c r="CS23" s="617"/>
      <c r="CT23" s="617"/>
      <c r="CU23" s="617"/>
      <c r="CV23" s="617"/>
      <c r="CW23" s="617"/>
      <c r="CX23" s="617"/>
      <c r="CY23" s="617"/>
      <c r="CZ23" s="617"/>
      <c r="DA23" s="617"/>
      <c r="DB23" s="1359"/>
      <c r="DC23" s="115"/>
      <c r="DD23" s="23"/>
      <c r="DE23" s="23"/>
      <c r="DF23" s="23"/>
      <c r="DG23" s="23"/>
      <c r="DH23" s="23"/>
      <c r="DI23" s="23"/>
    </row>
    <row r="24" spans="1:113" ht="15.95" customHeight="1" thickBot="1" x14ac:dyDescent="0.25">
      <c r="A24" s="115"/>
      <c r="B24" s="1347"/>
      <c r="C24" s="1330" t="s">
        <v>37</v>
      </c>
      <c r="D24" s="1331"/>
      <c r="E24" s="1331"/>
      <c r="F24" s="1331"/>
      <c r="G24" s="1331"/>
      <c r="H24" s="1331"/>
      <c r="I24" s="1331"/>
      <c r="J24" s="1331"/>
      <c r="K24" s="1331"/>
      <c r="L24" s="1331"/>
      <c r="M24" s="1331"/>
      <c r="N24" s="1331"/>
      <c r="O24" s="1331"/>
      <c r="P24" s="1331"/>
      <c r="Q24" s="1331"/>
      <c r="R24" s="1331"/>
      <c r="S24" s="1331"/>
      <c r="T24" s="1331"/>
      <c r="U24" s="1331"/>
      <c r="V24" s="1331"/>
      <c r="W24" s="1331"/>
      <c r="X24" s="1331"/>
      <c r="Y24" s="1331"/>
      <c r="Z24" s="1331"/>
      <c r="AA24" s="1331"/>
      <c r="AB24" s="1331"/>
      <c r="AC24" s="1331"/>
      <c r="AD24" s="1331"/>
      <c r="AE24" s="1331"/>
      <c r="AF24" s="1331"/>
      <c r="AG24" s="1331"/>
      <c r="AH24" s="1331"/>
      <c r="AI24" s="1331"/>
      <c r="AJ24" s="1331"/>
      <c r="AK24" s="1331"/>
      <c r="AL24" s="1331"/>
      <c r="AM24" s="1331"/>
      <c r="AN24" s="1331"/>
      <c r="AO24" s="1331"/>
      <c r="AP24" s="1331"/>
      <c r="AQ24" s="1331"/>
      <c r="AR24" s="1331"/>
      <c r="AS24" s="1331"/>
      <c r="AT24" s="1331"/>
      <c r="AU24" s="1331"/>
      <c r="AV24" s="1331"/>
      <c r="AW24" s="1331"/>
      <c r="AX24" s="1331"/>
      <c r="AY24" s="1331"/>
      <c r="AZ24" s="1331"/>
      <c r="BA24" s="1331"/>
      <c r="BB24" s="1331"/>
      <c r="BC24" s="1331"/>
      <c r="BD24" s="1331"/>
      <c r="BE24" s="1331"/>
      <c r="BF24" s="1331"/>
      <c r="BG24" s="1331"/>
      <c r="BH24" s="1331"/>
      <c r="BI24" s="1331"/>
      <c r="BJ24" s="1331"/>
      <c r="BK24" s="1331"/>
      <c r="BL24" s="1331"/>
      <c r="BM24" s="1331"/>
      <c r="BN24" s="1331"/>
      <c r="BO24" s="1331"/>
      <c r="BP24" s="1331"/>
      <c r="BQ24" s="1331"/>
      <c r="BR24" s="1331"/>
      <c r="BS24" s="1331"/>
      <c r="BT24" s="1331"/>
      <c r="BU24" s="1332"/>
      <c r="BV24" s="1317">
        <f>((BV14+BV16+BV17+BV19+BV21+BV22+BV23)-(BV15+BV18))</f>
        <v>0</v>
      </c>
      <c r="BW24" s="1317"/>
      <c r="BX24" s="1317"/>
      <c r="BY24" s="1317"/>
      <c r="BZ24" s="1317"/>
      <c r="CA24" s="1317"/>
      <c r="CB24" s="1317"/>
      <c r="CC24" s="1317"/>
      <c r="CD24" s="1317"/>
      <c r="CE24" s="1317"/>
      <c r="CF24" s="1317"/>
      <c r="CG24" s="1317"/>
      <c r="CH24" s="1317"/>
      <c r="CI24" s="1317"/>
      <c r="CJ24" s="1317"/>
      <c r="CK24" s="1317"/>
      <c r="CL24" s="1317">
        <f>((CL14+CL16+CL17+CL19+CL21+CL22+CL23)-(CL15+CL18))</f>
        <v>0</v>
      </c>
      <c r="CM24" s="1317"/>
      <c r="CN24" s="1317"/>
      <c r="CO24" s="1317"/>
      <c r="CP24" s="1317"/>
      <c r="CQ24" s="1317"/>
      <c r="CR24" s="1317"/>
      <c r="CS24" s="1317"/>
      <c r="CT24" s="1317"/>
      <c r="CU24" s="1317"/>
      <c r="CV24" s="1317"/>
      <c r="CW24" s="1317"/>
      <c r="CX24" s="1317"/>
      <c r="CY24" s="1317"/>
      <c r="CZ24" s="1317"/>
      <c r="DA24" s="1317"/>
      <c r="DB24" s="1359"/>
      <c r="DC24" s="115"/>
      <c r="DD24" s="23"/>
      <c r="DE24" s="23"/>
      <c r="DF24" s="23"/>
      <c r="DG24" s="23"/>
      <c r="DH24" s="23"/>
      <c r="DI24" s="23"/>
    </row>
    <row r="25" spans="1:113" ht="15.95" customHeight="1" x14ac:dyDescent="0.2">
      <c r="A25" s="115"/>
      <c r="B25" s="1347"/>
      <c r="C25" s="1348" t="str">
        <f>Data_Income!C1105</f>
        <v xml:space="preserve"> Grand Total Income</v>
      </c>
      <c r="D25" s="1349"/>
      <c r="E25" s="1349"/>
      <c r="F25" s="1349"/>
      <c r="G25" s="1349"/>
      <c r="H25" s="1349"/>
      <c r="I25" s="1349"/>
      <c r="J25" s="1349"/>
      <c r="K25" s="1349"/>
      <c r="L25" s="1349"/>
      <c r="M25" s="1349"/>
      <c r="N25" s="1349"/>
      <c r="O25" s="1349"/>
      <c r="P25" s="1349"/>
      <c r="Q25" s="1349"/>
      <c r="R25" s="1349"/>
      <c r="S25" s="1349"/>
      <c r="T25" s="1349"/>
      <c r="U25" s="1349"/>
      <c r="V25" s="1349"/>
      <c r="W25" s="1349"/>
      <c r="X25" s="1349"/>
      <c r="Y25" s="1349"/>
      <c r="Z25" s="1349"/>
      <c r="AA25" s="1349"/>
      <c r="AB25" s="1349"/>
      <c r="AC25" s="1349"/>
      <c r="AD25" s="1349"/>
      <c r="AE25" s="1349"/>
      <c r="AF25" s="1349"/>
      <c r="AG25" s="1349"/>
      <c r="AH25" s="1349"/>
      <c r="AI25" s="1349"/>
      <c r="AJ25" s="1349"/>
      <c r="AK25" s="1349"/>
      <c r="AL25" s="1349"/>
      <c r="AM25" s="1349"/>
      <c r="AN25" s="1349"/>
      <c r="AO25" s="1349"/>
      <c r="AP25" s="1349"/>
      <c r="AQ25" s="1349"/>
      <c r="AR25" s="1349"/>
      <c r="AS25" s="1349"/>
      <c r="AT25" s="1349"/>
      <c r="AU25" s="1349"/>
      <c r="AV25" s="1349"/>
      <c r="AW25" s="1349"/>
      <c r="AX25" s="1349"/>
      <c r="AY25" s="1349"/>
      <c r="AZ25" s="1349"/>
      <c r="BA25" s="1349"/>
      <c r="BB25" s="1349"/>
      <c r="BC25" s="1349"/>
      <c r="BD25" s="1349"/>
      <c r="BE25" s="1349"/>
      <c r="BF25" s="1349"/>
      <c r="BG25" s="1349"/>
      <c r="BH25" s="1349"/>
      <c r="BI25" s="1349"/>
      <c r="BJ25" s="1349"/>
      <c r="BK25" s="1349"/>
      <c r="BL25" s="1349"/>
      <c r="BM25" s="1349"/>
      <c r="BN25" s="1349"/>
      <c r="BO25" s="1349"/>
      <c r="BP25" s="1349"/>
      <c r="BQ25" s="1349"/>
      <c r="BR25" s="1349"/>
      <c r="BS25" s="1349"/>
      <c r="BT25" s="1349"/>
      <c r="BU25" s="1349"/>
      <c r="BV25" s="1353" t="str">
        <f>Data_Income!C1102</f>
        <v/>
      </c>
      <c r="BW25" s="1354"/>
      <c r="BX25" s="1354"/>
      <c r="BY25" s="1354"/>
      <c r="BZ25" s="1354"/>
      <c r="CA25" s="1354"/>
      <c r="CB25" s="1354"/>
      <c r="CC25" s="1354"/>
      <c r="CD25" s="1354"/>
      <c r="CE25" s="1354"/>
      <c r="CF25" s="1354"/>
      <c r="CG25" s="1354"/>
      <c r="CH25" s="1354"/>
      <c r="CI25" s="1354"/>
      <c r="CJ25" s="1354"/>
      <c r="CK25" s="1354"/>
      <c r="CL25" s="1354"/>
      <c r="CM25" s="1354"/>
      <c r="CN25" s="1354"/>
      <c r="CO25" s="1354"/>
      <c r="CP25" s="1354"/>
      <c r="CQ25" s="1354"/>
      <c r="CR25" s="1354"/>
      <c r="CS25" s="1354"/>
      <c r="CT25" s="1354"/>
      <c r="CU25" s="1354"/>
      <c r="CV25" s="1354"/>
      <c r="CW25" s="1354"/>
      <c r="CX25" s="1354"/>
      <c r="CY25" s="1354"/>
      <c r="CZ25" s="1354"/>
      <c r="DA25" s="1355"/>
      <c r="DB25" s="1359"/>
      <c r="DC25" s="115"/>
      <c r="DD25" s="23"/>
      <c r="DE25" s="23"/>
      <c r="DF25" s="23"/>
      <c r="DG25" s="23"/>
      <c r="DH25" s="23"/>
      <c r="DI25" s="23"/>
    </row>
    <row r="26" spans="1:113" ht="15.95" customHeight="1" thickBot="1" x14ac:dyDescent="0.25">
      <c r="A26" s="115"/>
      <c r="B26" s="1347"/>
      <c r="C26" s="1328" t="s">
        <v>32</v>
      </c>
      <c r="D26" s="1329"/>
      <c r="E26" s="1329"/>
      <c r="F26" s="1329"/>
      <c r="G26" s="1329"/>
      <c r="H26" s="1329"/>
      <c r="I26" s="1329"/>
      <c r="J26" s="1329"/>
      <c r="K26" s="1329"/>
      <c r="L26" s="1329"/>
      <c r="M26" s="1329"/>
      <c r="N26" s="1329"/>
      <c r="O26" s="1329"/>
      <c r="P26" s="1329"/>
      <c r="Q26" s="1329"/>
      <c r="R26" s="1329"/>
      <c r="S26" s="1329"/>
      <c r="T26" s="1329"/>
      <c r="U26" s="1329"/>
      <c r="V26" s="1329"/>
      <c r="W26" s="1329"/>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329"/>
      <c r="AS26" s="1329"/>
      <c r="AT26" s="1329"/>
      <c r="AU26" s="1329"/>
      <c r="AV26" s="1329"/>
      <c r="AW26" s="1329"/>
      <c r="AX26" s="1329"/>
      <c r="AY26" s="1329"/>
      <c r="AZ26" s="1329"/>
      <c r="BA26" s="1329"/>
      <c r="BB26" s="1329"/>
      <c r="BC26" s="1329"/>
      <c r="BD26" s="1329"/>
      <c r="BE26" s="1329"/>
      <c r="BF26" s="1329"/>
      <c r="BG26" s="1329"/>
      <c r="BH26" s="1329"/>
      <c r="BI26" s="1329"/>
      <c r="BJ26" s="1329"/>
      <c r="BK26" s="1329"/>
      <c r="BL26" s="1329"/>
      <c r="BM26" s="1329"/>
      <c r="BN26" s="1329"/>
      <c r="BO26" s="1329"/>
      <c r="BP26" s="1329"/>
      <c r="BQ26" s="1329"/>
      <c r="BR26" s="1329"/>
      <c r="BS26" s="1329"/>
      <c r="BT26" s="1329"/>
      <c r="BU26" s="1329"/>
      <c r="BV26" s="1344" t="str">
        <f>Data_Income!C1104</f>
        <v/>
      </c>
      <c r="BW26" s="1345"/>
      <c r="BX26" s="1345"/>
      <c r="BY26" s="1345"/>
      <c r="BZ26" s="1345"/>
      <c r="CA26" s="1345"/>
      <c r="CB26" s="1345"/>
      <c r="CC26" s="1345"/>
      <c r="CD26" s="1345"/>
      <c r="CE26" s="1345"/>
      <c r="CF26" s="1345"/>
      <c r="CG26" s="1345"/>
      <c r="CH26" s="1345"/>
      <c r="CI26" s="1345"/>
      <c r="CJ26" s="1345"/>
      <c r="CK26" s="1345"/>
      <c r="CL26" s="1345"/>
      <c r="CM26" s="1345"/>
      <c r="CN26" s="1345"/>
      <c r="CO26" s="1345"/>
      <c r="CP26" s="1345"/>
      <c r="CQ26" s="1345"/>
      <c r="CR26" s="1345"/>
      <c r="CS26" s="1345"/>
      <c r="CT26" s="1345"/>
      <c r="CU26" s="1345"/>
      <c r="CV26" s="1345"/>
      <c r="CW26" s="1345"/>
      <c r="CX26" s="1345"/>
      <c r="CY26" s="1345"/>
      <c r="CZ26" s="1345"/>
      <c r="DA26" s="1346"/>
      <c r="DB26" s="1359"/>
      <c r="DC26" s="115"/>
      <c r="DD26" s="23"/>
      <c r="DE26" s="23"/>
      <c r="DF26" s="23"/>
      <c r="DG26" s="23"/>
      <c r="DH26" s="23"/>
      <c r="DI26" s="23"/>
    </row>
    <row r="27" spans="1:113" ht="15.95" customHeight="1" x14ac:dyDescent="0.2">
      <c r="A27" s="115"/>
      <c r="B27" s="1347"/>
      <c r="C27" s="1356" t="s">
        <v>38</v>
      </c>
      <c r="D27" s="1357"/>
      <c r="E27" s="1357"/>
      <c r="F27" s="1357"/>
      <c r="G27" s="1357"/>
      <c r="H27" s="1357"/>
      <c r="I27" s="1357"/>
      <c r="J27" s="1357"/>
      <c r="K27" s="1357"/>
      <c r="L27" s="1357"/>
      <c r="M27" s="1357"/>
      <c r="N27" s="1357"/>
      <c r="O27" s="1357"/>
      <c r="P27" s="1357"/>
      <c r="Q27" s="1357"/>
      <c r="R27" s="1357"/>
      <c r="S27" s="1357"/>
      <c r="T27" s="1357"/>
      <c r="U27" s="1357"/>
      <c r="V27" s="1357"/>
      <c r="W27" s="1357"/>
      <c r="X27" s="1357"/>
      <c r="Y27" s="1357"/>
      <c r="Z27" s="1357"/>
      <c r="AA27" s="1357"/>
      <c r="AB27" s="1357"/>
      <c r="AC27" s="1357"/>
      <c r="AD27" s="1357"/>
      <c r="AE27" s="1357"/>
      <c r="AF27" s="1357"/>
      <c r="AG27" s="1357"/>
      <c r="AH27" s="1357"/>
      <c r="AI27" s="1357"/>
      <c r="AJ27" s="1357"/>
      <c r="AK27" s="1357"/>
      <c r="AL27" s="1357"/>
      <c r="AM27" s="1357"/>
      <c r="AN27" s="1357"/>
      <c r="AO27" s="1357"/>
      <c r="AP27" s="1357"/>
      <c r="AQ27" s="1357"/>
      <c r="AR27" s="1357"/>
      <c r="AS27" s="1357"/>
      <c r="AT27" s="1357"/>
      <c r="AU27" s="1357"/>
      <c r="AV27" s="1357"/>
      <c r="AW27" s="1357"/>
      <c r="AX27" s="1357"/>
      <c r="AY27" s="1357"/>
      <c r="AZ27" s="1357"/>
      <c r="BA27" s="1357"/>
      <c r="BB27" s="1357"/>
      <c r="BC27" s="1357"/>
      <c r="BD27" s="1357"/>
      <c r="BE27" s="1357"/>
      <c r="BF27" s="1357"/>
      <c r="BG27" s="1357"/>
      <c r="BH27" s="1357"/>
      <c r="BI27" s="1357"/>
      <c r="BJ27" s="1357"/>
      <c r="BK27" s="1357"/>
      <c r="BL27" s="1357"/>
      <c r="BM27" s="1357"/>
      <c r="BN27" s="1357"/>
      <c r="BO27" s="1357"/>
      <c r="BP27" s="1357"/>
      <c r="BQ27" s="1357"/>
      <c r="BR27" s="1357"/>
      <c r="BS27" s="1357"/>
      <c r="BT27" s="1357"/>
      <c r="BU27" s="1357"/>
      <c r="BV27" s="1360" t="str">
        <f>Data_Income!C1106</f>
        <v/>
      </c>
      <c r="BW27" s="1361"/>
      <c r="BX27" s="1361"/>
      <c r="BY27" s="1361"/>
      <c r="BZ27" s="1361"/>
      <c r="CA27" s="1361"/>
      <c r="CB27" s="1361"/>
      <c r="CC27" s="1361"/>
      <c r="CD27" s="1361"/>
      <c r="CE27" s="1361"/>
      <c r="CF27" s="1361"/>
      <c r="CG27" s="1361"/>
      <c r="CH27" s="1361"/>
      <c r="CI27" s="1361"/>
      <c r="CJ27" s="1361"/>
      <c r="CK27" s="1361"/>
      <c r="CL27" s="1361"/>
      <c r="CM27" s="1361"/>
      <c r="CN27" s="1361"/>
      <c r="CO27" s="1361"/>
      <c r="CP27" s="1361"/>
      <c r="CQ27" s="1361"/>
      <c r="CR27" s="1361"/>
      <c r="CS27" s="1361"/>
      <c r="CT27" s="1361"/>
      <c r="CU27" s="1361"/>
      <c r="CV27" s="1361"/>
      <c r="CW27" s="1361"/>
      <c r="CX27" s="1361"/>
      <c r="CY27" s="1361"/>
      <c r="CZ27" s="1361"/>
      <c r="DA27" s="1362"/>
      <c r="DB27" s="1359"/>
      <c r="DC27" s="115"/>
      <c r="DD27" s="23"/>
      <c r="DE27" s="23"/>
      <c r="DF27" s="23"/>
      <c r="DG27" s="23"/>
      <c r="DH27" s="23"/>
      <c r="DI27" s="23"/>
    </row>
    <row r="28" spans="1:113" ht="9.9499999999999993" customHeight="1" x14ac:dyDescent="0.2">
      <c r="A28" s="115"/>
      <c r="B28" s="137"/>
      <c r="C28" s="1316"/>
      <c r="D28" s="1316"/>
      <c r="E28" s="1316"/>
      <c r="F28" s="1316"/>
      <c r="G28" s="1316"/>
      <c r="H28" s="1316"/>
      <c r="I28" s="1316"/>
      <c r="J28" s="1316"/>
      <c r="K28" s="1316"/>
      <c r="L28" s="1316"/>
      <c r="M28" s="1316"/>
      <c r="N28" s="1316"/>
      <c r="O28" s="1316"/>
      <c r="P28" s="1316"/>
      <c r="Q28" s="1316"/>
      <c r="R28" s="1316"/>
      <c r="S28" s="1316"/>
      <c r="T28" s="1316"/>
      <c r="U28" s="1316"/>
      <c r="V28" s="1316"/>
      <c r="W28" s="1316"/>
      <c r="X28" s="1316"/>
      <c r="Y28" s="1316"/>
      <c r="Z28" s="1316"/>
      <c r="AA28" s="1316"/>
      <c r="AB28" s="1316"/>
      <c r="AC28" s="1316"/>
      <c r="AD28" s="1316"/>
      <c r="AE28" s="1316"/>
      <c r="AF28" s="1316"/>
      <c r="AG28" s="1316"/>
      <c r="AH28" s="1316"/>
      <c r="AI28" s="1316"/>
      <c r="AJ28" s="1316"/>
      <c r="AK28" s="1316"/>
      <c r="AL28" s="1316"/>
      <c r="AM28" s="1316"/>
      <c r="AN28" s="1316"/>
      <c r="AO28" s="1316"/>
      <c r="AP28" s="1316"/>
      <c r="AQ28" s="1316"/>
      <c r="AR28" s="1316"/>
      <c r="AS28" s="1316"/>
      <c r="AT28" s="1316"/>
      <c r="AU28" s="1316"/>
      <c r="AV28" s="1316"/>
      <c r="AW28" s="1316"/>
      <c r="AX28" s="1316"/>
      <c r="AY28" s="1316"/>
      <c r="AZ28" s="1316"/>
      <c r="BA28" s="1316"/>
      <c r="BB28" s="1316"/>
      <c r="BC28" s="1316"/>
      <c r="BD28" s="1316"/>
      <c r="BE28" s="1316"/>
      <c r="BF28" s="1316"/>
      <c r="BG28" s="1316"/>
      <c r="BH28" s="1316"/>
      <c r="BI28" s="1316"/>
      <c r="BJ28" s="1316"/>
      <c r="BK28" s="1316"/>
      <c r="BL28" s="1316"/>
      <c r="BM28" s="1316"/>
      <c r="BN28" s="1316"/>
      <c r="BO28" s="1316"/>
      <c r="BP28" s="1316"/>
      <c r="BQ28" s="1316"/>
      <c r="BR28" s="1316"/>
      <c r="BS28" s="1316"/>
      <c r="BT28" s="1316"/>
      <c r="BU28" s="1316"/>
      <c r="BV28" s="1316"/>
      <c r="BW28" s="1316"/>
      <c r="BX28" s="1316"/>
      <c r="BY28" s="1316"/>
      <c r="BZ28" s="1316"/>
      <c r="CA28" s="1316"/>
      <c r="CB28" s="1316"/>
      <c r="CC28" s="1316"/>
      <c r="CD28" s="1316"/>
      <c r="CE28" s="1316"/>
      <c r="CF28" s="1316"/>
      <c r="CG28" s="1316"/>
      <c r="CH28" s="1316"/>
      <c r="CI28" s="1316"/>
      <c r="CJ28" s="1316"/>
      <c r="CK28" s="1316"/>
      <c r="CL28" s="1316"/>
      <c r="CM28" s="1316"/>
      <c r="CN28" s="1316"/>
      <c r="CO28" s="1316"/>
      <c r="CP28" s="1316"/>
      <c r="CQ28" s="1316"/>
      <c r="CR28" s="1316"/>
      <c r="CS28" s="1316"/>
      <c r="CT28" s="1316"/>
      <c r="CU28" s="1316"/>
      <c r="CV28" s="1316"/>
      <c r="CW28" s="1316"/>
      <c r="CX28" s="1316"/>
      <c r="CY28" s="1316"/>
      <c r="CZ28" s="1316"/>
      <c r="DA28" s="1316"/>
      <c r="DB28" s="138"/>
      <c r="DC28" s="115"/>
      <c r="DD28" s="23"/>
      <c r="DE28" s="23"/>
      <c r="DF28" s="23"/>
      <c r="DG28" s="23"/>
      <c r="DH28" s="23"/>
      <c r="DI28" s="23"/>
    </row>
    <row r="29" spans="1:113" ht="14.1" customHeight="1" x14ac:dyDescent="0.2">
      <c r="A29" s="115"/>
      <c r="B29" s="137"/>
      <c r="C29" s="1302" t="str">
        <f>Data_Income!C1111</f>
        <v xml:space="preserve">  </v>
      </c>
      <c r="D29" s="1303"/>
      <c r="E29" s="1303"/>
      <c r="F29" s="1303"/>
      <c r="G29" s="1303"/>
      <c r="H29" s="1303"/>
      <c r="I29" s="1303"/>
      <c r="J29" s="1303"/>
      <c r="K29" s="1303"/>
      <c r="L29" s="1303"/>
      <c r="M29" s="1303"/>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c r="AL29" s="1303"/>
      <c r="AM29" s="1303"/>
      <c r="AN29" s="1303"/>
      <c r="AO29" s="1303"/>
      <c r="AP29" s="1303"/>
      <c r="AQ29" s="1303"/>
      <c r="AR29" s="1303"/>
      <c r="AS29" s="1303"/>
      <c r="AT29" s="1303"/>
      <c r="AU29" s="1303"/>
      <c r="AV29" s="1303"/>
      <c r="AW29" s="1303"/>
      <c r="AX29" s="1303"/>
      <c r="AY29" s="1303"/>
      <c r="AZ29" s="1303"/>
      <c r="BA29" s="1303"/>
      <c r="BB29" s="1303"/>
      <c r="BC29" s="1303"/>
      <c r="BD29" s="1303"/>
      <c r="BE29" s="1303"/>
      <c r="BF29" s="1303"/>
      <c r="BG29" s="1303"/>
      <c r="BH29" s="1303"/>
      <c r="BI29" s="1303"/>
      <c r="BJ29" s="1303"/>
      <c r="BK29" s="1303"/>
      <c r="BL29" s="1303"/>
      <c r="BM29" s="1303"/>
      <c r="BN29" s="1303"/>
      <c r="BO29" s="1303"/>
      <c r="BP29" s="1303"/>
      <c r="BQ29" s="1303"/>
      <c r="BR29" s="1303"/>
      <c r="BS29" s="1303"/>
      <c r="BT29" s="1303"/>
      <c r="BU29" s="1303"/>
      <c r="BV29" s="1303"/>
      <c r="BW29" s="1303"/>
      <c r="BX29" s="1303"/>
      <c r="BY29" s="1303"/>
      <c r="BZ29" s="1303"/>
      <c r="CA29" s="1303"/>
      <c r="CB29" s="1303"/>
      <c r="CC29" s="1303"/>
      <c r="CD29" s="1303"/>
      <c r="CE29" s="1303"/>
      <c r="CF29" s="1303"/>
      <c r="CG29" s="1303"/>
      <c r="CH29" s="1303"/>
      <c r="CI29" s="1303"/>
      <c r="CJ29" s="1303"/>
      <c r="CK29" s="1303"/>
      <c r="CL29" s="1303"/>
      <c r="CM29" s="1303"/>
      <c r="CN29" s="1303"/>
      <c r="CO29" s="1303"/>
      <c r="CP29" s="1303"/>
      <c r="CQ29" s="1303"/>
      <c r="CR29" s="1303"/>
      <c r="CS29" s="1303"/>
      <c r="CT29" s="1303"/>
      <c r="CU29" s="1303"/>
      <c r="CV29" s="1303"/>
      <c r="CW29" s="1303"/>
      <c r="CX29" s="1303"/>
      <c r="CY29" s="1303"/>
      <c r="CZ29" s="1303"/>
      <c r="DA29" s="1303"/>
      <c r="DB29" s="138"/>
      <c r="DC29" s="115"/>
      <c r="DD29" s="23"/>
      <c r="DE29" s="23"/>
      <c r="DF29" s="23"/>
      <c r="DG29" s="23"/>
      <c r="DH29" s="23"/>
      <c r="DI29" s="23"/>
    </row>
    <row r="30" spans="1:113" ht="9.9499999999999993" customHeight="1" x14ac:dyDescent="0.2">
      <c r="A30" s="179"/>
      <c r="B30" s="137"/>
      <c r="C30" s="1327"/>
      <c r="D30" s="1327"/>
      <c r="E30" s="1327"/>
      <c r="F30" s="1327"/>
      <c r="G30" s="1327"/>
      <c r="H30" s="1327"/>
      <c r="I30" s="1327"/>
      <c r="J30" s="1327"/>
      <c r="K30" s="1327"/>
      <c r="L30" s="1327"/>
      <c r="M30" s="1327"/>
      <c r="N30" s="1327"/>
      <c r="O30" s="1327"/>
      <c r="P30" s="1327"/>
      <c r="Q30" s="1327"/>
      <c r="R30" s="1327"/>
      <c r="S30" s="1327"/>
      <c r="T30" s="1327"/>
      <c r="U30" s="1327"/>
      <c r="V30" s="1327"/>
      <c r="W30" s="1327"/>
      <c r="X30" s="1327"/>
      <c r="Y30" s="1327"/>
      <c r="Z30" s="1327"/>
      <c r="AA30" s="1327"/>
      <c r="AB30" s="1327"/>
      <c r="AC30" s="1327"/>
      <c r="AD30" s="1327"/>
      <c r="AE30" s="1327"/>
      <c r="AF30" s="1327"/>
      <c r="AG30" s="1327"/>
      <c r="AH30" s="1327"/>
      <c r="AI30" s="1327"/>
      <c r="AJ30" s="1327"/>
      <c r="AK30" s="1327"/>
      <c r="AL30" s="1327"/>
      <c r="AM30" s="1327"/>
      <c r="AN30" s="1327"/>
      <c r="AO30" s="1327"/>
      <c r="AP30" s="1327"/>
      <c r="AQ30" s="1327"/>
      <c r="AR30" s="1327"/>
      <c r="AS30" s="1327"/>
      <c r="AT30" s="1327"/>
      <c r="AU30" s="1327"/>
      <c r="AV30" s="1327"/>
      <c r="AW30" s="1327"/>
      <c r="AX30" s="1327"/>
      <c r="AY30" s="1327"/>
      <c r="AZ30" s="1327"/>
      <c r="BA30" s="1327"/>
      <c r="BB30" s="1327"/>
      <c r="BC30" s="1327"/>
      <c r="BD30" s="1327"/>
      <c r="BE30" s="1327"/>
      <c r="BF30" s="1327"/>
      <c r="BG30" s="1327"/>
      <c r="BH30" s="1327"/>
      <c r="BI30" s="1327"/>
      <c r="BJ30" s="1327"/>
      <c r="BK30" s="1327"/>
      <c r="BL30" s="1327"/>
      <c r="BM30" s="1327"/>
      <c r="BN30" s="1327"/>
      <c r="BO30" s="1327"/>
      <c r="BP30" s="1327"/>
      <c r="BQ30" s="1327"/>
      <c r="BR30" s="1327"/>
      <c r="BS30" s="1327"/>
      <c r="BT30" s="1327"/>
      <c r="BU30" s="1327"/>
      <c r="BV30" s="1327"/>
      <c r="BW30" s="1327"/>
      <c r="BX30" s="1327"/>
      <c r="BY30" s="1327"/>
      <c r="BZ30" s="1327"/>
      <c r="CA30" s="1327"/>
      <c r="CB30" s="1327"/>
      <c r="CC30" s="1327"/>
      <c r="CD30" s="1327"/>
      <c r="CE30" s="1327"/>
      <c r="CF30" s="1327"/>
      <c r="CG30" s="1327"/>
      <c r="CH30" s="1327"/>
      <c r="CI30" s="1327"/>
      <c r="CJ30" s="1327"/>
      <c r="CK30" s="1327"/>
      <c r="CL30" s="1327"/>
      <c r="CM30" s="1327"/>
      <c r="CN30" s="1327"/>
      <c r="CO30" s="1327"/>
      <c r="CP30" s="1327"/>
      <c r="CQ30" s="1327"/>
      <c r="CR30" s="1327"/>
      <c r="CS30" s="1327"/>
      <c r="CT30" s="1327"/>
      <c r="CU30" s="1327"/>
      <c r="CV30" s="1327"/>
      <c r="CW30" s="1327"/>
      <c r="CX30" s="1327"/>
      <c r="CY30" s="1327"/>
      <c r="CZ30" s="1327"/>
      <c r="DA30" s="1327"/>
      <c r="DB30" s="138"/>
      <c r="DC30" s="179"/>
      <c r="DD30" s="23"/>
      <c r="DE30" s="23"/>
      <c r="DF30" s="23"/>
      <c r="DG30" s="23"/>
      <c r="DH30" s="23"/>
      <c r="DI30" s="23"/>
    </row>
    <row r="31" spans="1:113" ht="15.95" customHeight="1" x14ac:dyDescent="0.2">
      <c r="A31" s="179"/>
      <c r="B31" s="137"/>
      <c r="C31" s="1310" t="s">
        <v>24</v>
      </c>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1"/>
      <c r="BY31" s="1311"/>
      <c r="BZ31" s="1311"/>
      <c r="CA31" s="1311"/>
      <c r="CB31" s="1311"/>
      <c r="CC31" s="1311"/>
      <c r="CD31" s="1311"/>
      <c r="CE31" s="1311"/>
      <c r="CF31" s="1311"/>
      <c r="CG31" s="1311"/>
      <c r="CH31" s="1311"/>
      <c r="CI31" s="1311"/>
      <c r="CJ31" s="1311"/>
      <c r="CK31" s="1311"/>
      <c r="CL31" s="1311"/>
      <c r="CM31" s="1311"/>
      <c r="CN31" s="1311"/>
      <c r="CO31" s="1311"/>
      <c r="CP31" s="1311"/>
      <c r="CQ31" s="1311"/>
      <c r="CR31" s="1311"/>
      <c r="CS31" s="1311"/>
      <c r="CT31" s="1311"/>
      <c r="CU31" s="1311"/>
      <c r="CV31" s="1311"/>
      <c r="CW31" s="1311"/>
      <c r="CX31" s="1311"/>
      <c r="CY31" s="1311"/>
      <c r="CZ31" s="1311"/>
      <c r="DA31" s="1312"/>
      <c r="DB31" s="138"/>
      <c r="DC31" s="179"/>
      <c r="DD31" s="23"/>
      <c r="DE31" s="23"/>
      <c r="DF31" s="23"/>
      <c r="DG31" s="23"/>
      <c r="DH31" s="23"/>
      <c r="DI31" s="23"/>
    </row>
    <row r="32" spans="1:113" ht="53.1" customHeight="1" x14ac:dyDescent="0.2">
      <c r="A32" s="179"/>
      <c r="B32" s="137"/>
      <c r="C32" s="1313"/>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c r="BG32" s="1314"/>
      <c r="BH32" s="1314"/>
      <c r="BI32" s="1314"/>
      <c r="BJ32" s="1314"/>
      <c r="BK32" s="1314"/>
      <c r="BL32" s="1314"/>
      <c r="BM32" s="1314"/>
      <c r="BN32" s="1314"/>
      <c r="BO32" s="1314"/>
      <c r="BP32" s="1314"/>
      <c r="BQ32" s="1314"/>
      <c r="BR32" s="1314"/>
      <c r="BS32" s="1314"/>
      <c r="BT32" s="1314"/>
      <c r="BU32" s="1314"/>
      <c r="BV32" s="1314"/>
      <c r="BW32" s="1314"/>
      <c r="BX32" s="1314"/>
      <c r="BY32" s="1314"/>
      <c r="BZ32" s="1314"/>
      <c r="CA32" s="1314"/>
      <c r="CB32" s="1314"/>
      <c r="CC32" s="1314"/>
      <c r="CD32" s="1314"/>
      <c r="CE32" s="1314"/>
      <c r="CF32" s="1314"/>
      <c r="CG32" s="1314"/>
      <c r="CH32" s="1314"/>
      <c r="CI32" s="1314"/>
      <c r="CJ32" s="1314"/>
      <c r="CK32" s="1314"/>
      <c r="CL32" s="1314"/>
      <c r="CM32" s="1314"/>
      <c r="CN32" s="1314"/>
      <c r="CO32" s="1314"/>
      <c r="CP32" s="1314"/>
      <c r="CQ32" s="1314"/>
      <c r="CR32" s="1314"/>
      <c r="CS32" s="1314"/>
      <c r="CT32" s="1314"/>
      <c r="CU32" s="1314"/>
      <c r="CV32" s="1314"/>
      <c r="CW32" s="1314"/>
      <c r="CX32" s="1314"/>
      <c r="CY32" s="1314"/>
      <c r="CZ32" s="1314"/>
      <c r="DA32" s="1315"/>
      <c r="DB32" s="138"/>
      <c r="DC32" s="179"/>
      <c r="DD32" s="23"/>
      <c r="DE32" s="23"/>
      <c r="DF32" s="23"/>
      <c r="DG32" s="23"/>
      <c r="DH32" s="23"/>
      <c r="DI32" s="23"/>
    </row>
    <row r="33" spans="1:113" ht="14.1" customHeight="1" thickBot="1" x14ac:dyDescent="0.25">
      <c r="A33" s="115"/>
      <c r="B33" s="100"/>
      <c r="C33" s="1363"/>
      <c r="D33" s="1363"/>
      <c r="E33" s="1363"/>
      <c r="F33" s="1363"/>
      <c r="G33" s="1363"/>
      <c r="H33" s="1363"/>
      <c r="I33" s="1363"/>
      <c r="J33" s="1363"/>
      <c r="K33" s="1363"/>
      <c r="L33" s="1363"/>
      <c r="M33" s="1363"/>
      <c r="N33" s="1363"/>
      <c r="O33" s="1363"/>
      <c r="P33" s="1363"/>
      <c r="Q33" s="1363"/>
      <c r="R33" s="1363"/>
      <c r="S33" s="1363"/>
      <c r="T33" s="1363"/>
      <c r="U33" s="1363"/>
      <c r="V33" s="1363"/>
      <c r="W33" s="1363"/>
      <c r="X33" s="1363"/>
      <c r="Y33" s="1363"/>
      <c r="Z33" s="1363"/>
      <c r="AA33" s="1363"/>
      <c r="AB33" s="1363"/>
      <c r="AC33" s="1363"/>
      <c r="AD33" s="1363"/>
      <c r="AE33" s="1363"/>
      <c r="AF33" s="1363"/>
      <c r="AG33" s="1363"/>
      <c r="AH33" s="1363"/>
      <c r="AI33" s="1363"/>
      <c r="AJ33" s="1363"/>
      <c r="AK33" s="1363"/>
      <c r="AL33" s="1363"/>
      <c r="AM33" s="1363"/>
      <c r="AN33" s="1363"/>
      <c r="AO33" s="1363"/>
      <c r="AP33" s="1363"/>
      <c r="AQ33" s="1363"/>
      <c r="AR33" s="1363"/>
      <c r="AS33" s="1363"/>
      <c r="AT33" s="1363"/>
      <c r="AU33" s="1363"/>
      <c r="AV33" s="1363"/>
      <c r="AW33" s="1363"/>
      <c r="AX33" s="1363"/>
      <c r="AY33" s="1363"/>
      <c r="AZ33" s="1363"/>
      <c r="BA33" s="1363"/>
      <c r="BB33" s="1363"/>
      <c r="BC33" s="1363"/>
      <c r="BD33" s="1363"/>
      <c r="BE33" s="1363"/>
      <c r="BF33" s="1363"/>
      <c r="BG33" s="1363"/>
      <c r="BH33" s="1363"/>
      <c r="BI33" s="1363"/>
      <c r="BJ33" s="1363"/>
      <c r="BK33" s="1363"/>
      <c r="BL33" s="1363"/>
      <c r="BM33" s="1363"/>
      <c r="BN33" s="1363"/>
      <c r="BO33" s="1363"/>
      <c r="BP33" s="1363"/>
      <c r="BQ33" s="1363"/>
      <c r="BR33" s="1363"/>
      <c r="BS33" s="1363"/>
      <c r="BT33" s="1363"/>
      <c r="BU33" s="1363"/>
      <c r="BV33" s="1363"/>
      <c r="BW33" s="1363"/>
      <c r="BX33" s="1363"/>
      <c r="BY33" s="1363"/>
      <c r="BZ33" s="1363"/>
      <c r="CA33" s="1363"/>
      <c r="CB33" s="1363"/>
      <c r="CC33" s="1363"/>
      <c r="CD33" s="1363"/>
      <c r="CE33" s="1363"/>
      <c r="CF33" s="1363"/>
      <c r="CG33" s="1363"/>
      <c r="CH33" s="1363"/>
      <c r="CI33" s="1363"/>
      <c r="CJ33" s="1363"/>
      <c r="CK33" s="1363"/>
      <c r="CL33" s="1363"/>
      <c r="CM33" s="1363"/>
      <c r="CN33" s="1363"/>
      <c r="CO33" s="1363"/>
      <c r="CP33" s="1363"/>
      <c r="CQ33" s="1363"/>
      <c r="CR33" s="1363"/>
      <c r="CS33" s="1363"/>
      <c r="CT33" s="1363"/>
      <c r="CU33" s="1363"/>
      <c r="CV33" s="1363"/>
      <c r="CW33" s="1363"/>
      <c r="CX33" s="1363"/>
      <c r="CY33" s="1363"/>
      <c r="CZ33" s="1363"/>
      <c r="DA33" s="1363"/>
      <c r="DB33" s="101"/>
      <c r="DC33" s="115"/>
      <c r="DD33" s="23"/>
      <c r="DE33" s="23"/>
      <c r="DF33" s="23"/>
      <c r="DG33" s="23"/>
      <c r="DH33" s="23"/>
      <c r="DI33" s="23"/>
    </row>
    <row r="34" spans="1:113" ht="12" customHeight="1" x14ac:dyDescent="0.2">
      <c r="A34" s="115"/>
      <c r="B34" s="100"/>
      <c r="C34" s="1358"/>
      <c r="D34" s="1358"/>
      <c r="E34" s="1358"/>
      <c r="F34" s="1358"/>
      <c r="G34" s="1358"/>
      <c r="H34" s="1358"/>
      <c r="I34" s="1358"/>
      <c r="J34" s="1358"/>
      <c r="K34" s="1358"/>
      <c r="L34" s="1358"/>
      <c r="M34" s="1358"/>
      <c r="N34" s="1358"/>
      <c r="O34" s="1358"/>
      <c r="P34" s="1358"/>
      <c r="Q34" s="1358"/>
      <c r="R34" s="1358"/>
      <c r="S34" s="1358"/>
      <c r="T34" s="1358"/>
      <c r="U34" s="1358"/>
      <c r="V34" s="1358"/>
      <c r="W34" s="1358"/>
      <c r="X34" s="1358"/>
      <c r="Y34" s="1358"/>
      <c r="Z34" s="1358"/>
      <c r="AA34" s="1358"/>
      <c r="AB34" s="1358"/>
      <c r="AC34" s="1358"/>
      <c r="AD34" s="1358"/>
      <c r="AE34" s="1358"/>
      <c r="AF34" s="1358"/>
      <c r="AG34" s="1358"/>
      <c r="AH34" s="1358"/>
      <c r="AI34" s="1358"/>
      <c r="AJ34" s="1358"/>
      <c r="AK34" s="1358"/>
      <c r="AL34" s="1358"/>
      <c r="AM34" s="1358"/>
      <c r="AN34" s="1358"/>
      <c r="AO34" s="1358"/>
      <c r="AP34" s="1358"/>
      <c r="AQ34" s="1358"/>
      <c r="AR34" s="1358"/>
      <c r="AS34" s="1358"/>
      <c r="AT34" s="1358"/>
      <c r="AU34" s="1358"/>
      <c r="AV34" s="1358"/>
      <c r="AW34" s="1358"/>
      <c r="AX34" s="1358"/>
      <c r="AY34" s="1358"/>
      <c r="AZ34" s="1358"/>
      <c r="BA34" s="1358"/>
      <c r="BB34" s="1358"/>
      <c r="BC34" s="1358"/>
      <c r="BD34" s="1358"/>
      <c r="BE34" s="1358"/>
      <c r="BF34" s="1358"/>
      <c r="BG34" s="1358"/>
      <c r="BH34" s="1358"/>
      <c r="BI34" s="1358"/>
      <c r="BJ34" s="1358"/>
      <c r="BK34" s="1358"/>
      <c r="BL34" s="1358"/>
      <c r="BM34" s="1358"/>
      <c r="BN34" s="1358"/>
      <c r="BO34" s="1358"/>
      <c r="BP34" s="1358"/>
      <c r="BQ34" s="1358"/>
      <c r="BR34" s="1358"/>
      <c r="BS34" s="1358"/>
      <c r="BT34" s="1358"/>
      <c r="BU34" s="1358"/>
      <c r="BV34" s="1358"/>
      <c r="BW34" s="1358"/>
      <c r="BX34" s="1358"/>
      <c r="BY34" s="1358"/>
      <c r="BZ34" s="1358"/>
      <c r="CA34" s="1358"/>
      <c r="CB34" s="1358"/>
      <c r="CC34" s="1358"/>
      <c r="CD34" s="1358"/>
      <c r="CE34" s="1358"/>
      <c r="CF34" s="1358"/>
      <c r="CG34" s="1358"/>
      <c r="CH34" s="1358"/>
      <c r="CI34" s="1358"/>
      <c r="CJ34" s="1358"/>
      <c r="CK34" s="1358"/>
      <c r="CL34" s="1358"/>
      <c r="CM34" s="1358"/>
      <c r="CN34" s="1358"/>
      <c r="CO34" s="1358"/>
      <c r="CP34" s="1358"/>
      <c r="CQ34" s="1358"/>
      <c r="CR34" s="1358"/>
      <c r="CS34" s="1358"/>
      <c r="CT34" s="1358"/>
      <c r="CU34" s="1358"/>
      <c r="CV34" s="1358"/>
      <c r="CW34" s="1358"/>
      <c r="CX34" s="1358"/>
      <c r="CY34" s="1358"/>
      <c r="CZ34" s="1358"/>
      <c r="DA34" s="1358"/>
      <c r="DB34" s="101"/>
      <c r="DC34" s="115"/>
      <c r="DD34" s="23"/>
      <c r="DE34" s="23"/>
      <c r="DF34" s="23"/>
      <c r="DG34" s="23"/>
      <c r="DH34" s="23"/>
      <c r="DI34" s="23"/>
    </row>
    <row r="35" spans="1:113" ht="15.95" customHeight="1" x14ac:dyDescent="0.25">
      <c r="A35" s="115"/>
      <c r="B35" s="1347"/>
      <c r="C35" s="1341" t="s">
        <v>39</v>
      </c>
      <c r="D35" s="1342"/>
      <c r="E35" s="1342"/>
      <c r="F35" s="1342"/>
      <c r="G35" s="1342"/>
      <c r="H35" s="1342"/>
      <c r="I35" s="1342"/>
      <c r="J35" s="1342"/>
      <c r="K35" s="1342"/>
      <c r="L35" s="1342"/>
      <c r="M35" s="1342"/>
      <c r="N35" s="1342"/>
      <c r="O35" s="1342"/>
      <c r="P35" s="1342"/>
      <c r="Q35" s="1342"/>
      <c r="R35" s="1342"/>
      <c r="S35" s="1342"/>
      <c r="T35" s="1342"/>
      <c r="U35" s="1342"/>
      <c r="V35" s="1342"/>
      <c r="W35" s="1342"/>
      <c r="X35" s="1342"/>
      <c r="Y35" s="1342"/>
      <c r="Z35" s="1342"/>
      <c r="AA35" s="1342"/>
      <c r="AB35" s="1342"/>
      <c r="AC35" s="1342"/>
      <c r="AD35" s="1342"/>
      <c r="AE35" s="1342"/>
      <c r="AF35" s="1342"/>
      <c r="AG35" s="1342"/>
      <c r="AH35" s="1342"/>
      <c r="AI35" s="1342"/>
      <c r="AJ35" s="1342"/>
      <c r="AK35" s="1342"/>
      <c r="AL35" s="1342"/>
      <c r="AM35" s="1342"/>
      <c r="AN35" s="1342"/>
      <c r="AO35" s="1342"/>
      <c r="AP35" s="1342"/>
      <c r="AQ35" s="1342"/>
      <c r="AR35" s="1342"/>
      <c r="AS35" s="1342"/>
      <c r="AT35" s="1342"/>
      <c r="AU35" s="1342"/>
      <c r="AV35" s="1342"/>
      <c r="AW35" s="1342"/>
      <c r="AX35" s="1342"/>
      <c r="AY35" s="1342"/>
      <c r="AZ35" s="1342"/>
      <c r="BA35" s="1342"/>
      <c r="BB35" s="1342"/>
      <c r="BC35" s="1342"/>
      <c r="BD35" s="1342"/>
      <c r="BE35" s="1342"/>
      <c r="BF35" s="1342"/>
      <c r="BG35" s="1342"/>
      <c r="BH35" s="1342"/>
      <c r="BI35" s="1342"/>
      <c r="BJ35" s="1342"/>
      <c r="BK35" s="1342"/>
      <c r="BL35" s="1342"/>
      <c r="BM35" s="1342"/>
      <c r="BN35" s="1342"/>
      <c r="BO35" s="1342"/>
      <c r="BP35" s="1342"/>
      <c r="BQ35" s="1342"/>
      <c r="BR35" s="1342"/>
      <c r="BS35" s="1342"/>
      <c r="BT35" s="1342"/>
      <c r="BU35" s="1342"/>
      <c r="BV35" s="1342"/>
      <c r="BW35" s="1342"/>
      <c r="BX35" s="1342"/>
      <c r="BY35" s="1342"/>
      <c r="BZ35" s="1342"/>
      <c r="CA35" s="1342"/>
      <c r="CB35" s="1342"/>
      <c r="CC35" s="1342"/>
      <c r="CD35" s="1342"/>
      <c r="CE35" s="1342"/>
      <c r="CF35" s="1342"/>
      <c r="CG35" s="1342"/>
      <c r="CH35" s="1342"/>
      <c r="CI35" s="1342"/>
      <c r="CJ35" s="1342"/>
      <c r="CK35" s="1342"/>
      <c r="CL35" s="1342"/>
      <c r="CM35" s="1342"/>
      <c r="CN35" s="1342"/>
      <c r="CO35" s="1342"/>
      <c r="CP35" s="1342"/>
      <c r="CQ35" s="1342"/>
      <c r="CR35" s="1342"/>
      <c r="CS35" s="1342"/>
      <c r="CT35" s="1342"/>
      <c r="CU35" s="1342"/>
      <c r="CV35" s="1342"/>
      <c r="CW35" s="1342"/>
      <c r="CX35" s="1342"/>
      <c r="CY35" s="1342"/>
      <c r="CZ35" s="1342"/>
      <c r="DA35" s="1343"/>
      <c r="DB35" s="1359"/>
      <c r="DC35" s="115"/>
      <c r="DD35" s="23"/>
      <c r="DE35" s="23"/>
      <c r="DF35" s="23"/>
      <c r="DG35" s="23"/>
      <c r="DH35" s="23"/>
      <c r="DI35" s="23"/>
    </row>
    <row r="36" spans="1:113" ht="12" customHeight="1" x14ac:dyDescent="0.2">
      <c r="A36" s="115"/>
      <c r="B36" s="1347"/>
      <c r="C36" s="1324" t="s">
        <v>88</v>
      </c>
      <c r="D36" s="1325"/>
      <c r="E36" s="1325"/>
      <c r="F36" s="1325"/>
      <c r="G36" s="1325"/>
      <c r="H36" s="1325"/>
      <c r="I36" s="1325"/>
      <c r="J36" s="1325"/>
      <c r="K36" s="1325"/>
      <c r="L36" s="1325"/>
      <c r="M36" s="1325"/>
      <c r="N36" s="1325"/>
      <c r="O36" s="1325"/>
      <c r="P36" s="1325"/>
      <c r="Q36" s="1325"/>
      <c r="R36" s="1325"/>
      <c r="S36" s="1325"/>
      <c r="T36" s="1325"/>
      <c r="U36" s="1325"/>
      <c r="V36" s="1325"/>
      <c r="W36" s="1325"/>
      <c r="X36" s="1325"/>
      <c r="Y36" s="1325"/>
      <c r="Z36" s="1325"/>
      <c r="AA36" s="1325"/>
      <c r="AB36" s="1325"/>
      <c r="AC36" s="1325"/>
      <c r="AD36" s="1325"/>
      <c r="AE36" s="1325"/>
      <c r="AF36" s="1325"/>
      <c r="AG36" s="1325"/>
      <c r="AH36" s="1325"/>
      <c r="AI36" s="1325"/>
      <c r="AJ36" s="1325"/>
      <c r="AK36" s="1325"/>
      <c r="AL36" s="1325"/>
      <c r="AM36" s="1325"/>
      <c r="AN36" s="1325"/>
      <c r="AO36" s="1325"/>
      <c r="AP36" s="1325"/>
      <c r="AQ36" s="1325"/>
      <c r="AR36" s="1325"/>
      <c r="AS36" s="1325"/>
      <c r="AT36" s="1325"/>
      <c r="AU36" s="1325"/>
      <c r="AV36" s="1325"/>
      <c r="AW36" s="1325"/>
      <c r="AX36" s="1325"/>
      <c r="AY36" s="1325"/>
      <c r="AZ36" s="1325"/>
      <c r="BA36" s="1325"/>
      <c r="BB36" s="1325"/>
      <c r="BC36" s="1325"/>
      <c r="BD36" s="1325"/>
      <c r="BE36" s="1325"/>
      <c r="BF36" s="1325"/>
      <c r="BG36" s="1325"/>
      <c r="BH36" s="1325"/>
      <c r="BI36" s="1325"/>
      <c r="BJ36" s="1325"/>
      <c r="BK36" s="1325"/>
      <c r="BL36" s="1325"/>
      <c r="BM36" s="1325"/>
      <c r="BN36" s="1325"/>
      <c r="BO36" s="1325"/>
      <c r="BP36" s="1325"/>
      <c r="BQ36" s="1325"/>
      <c r="BR36" s="1325"/>
      <c r="BS36" s="1325"/>
      <c r="BT36" s="1325"/>
      <c r="BU36" s="1325"/>
      <c r="BV36" s="1325"/>
      <c r="BW36" s="1325"/>
      <c r="BX36" s="1325"/>
      <c r="BY36" s="1325"/>
      <c r="BZ36" s="1325"/>
      <c r="CA36" s="1325"/>
      <c r="CB36" s="1325"/>
      <c r="CC36" s="1325"/>
      <c r="CD36" s="1325"/>
      <c r="CE36" s="1325"/>
      <c r="CF36" s="1325"/>
      <c r="CG36" s="1325"/>
      <c r="CH36" s="1325"/>
      <c r="CI36" s="1325"/>
      <c r="CJ36" s="1325"/>
      <c r="CK36" s="1325"/>
      <c r="CL36" s="1325"/>
      <c r="CM36" s="1325"/>
      <c r="CN36" s="1325"/>
      <c r="CO36" s="1325"/>
      <c r="CP36" s="1325"/>
      <c r="CQ36" s="1325"/>
      <c r="CR36" s="1325"/>
      <c r="CS36" s="1325"/>
      <c r="CT36" s="1325"/>
      <c r="CU36" s="1325"/>
      <c r="CV36" s="1325"/>
      <c r="CW36" s="1325"/>
      <c r="CX36" s="1325"/>
      <c r="CY36" s="1325"/>
      <c r="CZ36" s="1325"/>
      <c r="DA36" s="1326"/>
      <c r="DB36" s="1359"/>
      <c r="DC36" s="115"/>
      <c r="DD36" s="23"/>
      <c r="DE36" s="23"/>
      <c r="DF36" s="23"/>
      <c r="DG36" s="23"/>
      <c r="DH36" s="23"/>
      <c r="DI36" s="23"/>
    </row>
    <row r="37" spans="1:113" ht="15.95" customHeight="1" x14ac:dyDescent="0.2">
      <c r="A37" s="115"/>
      <c r="B37" s="1347"/>
      <c r="C37" s="1318" t="s">
        <v>33</v>
      </c>
      <c r="D37" s="1319"/>
      <c r="E37" s="1319"/>
      <c r="F37" s="1319"/>
      <c r="G37" s="1319"/>
      <c r="H37" s="1319"/>
      <c r="I37" s="1319"/>
      <c r="J37" s="1319"/>
      <c r="K37" s="1319"/>
      <c r="L37" s="1319"/>
      <c r="M37" s="1319"/>
      <c r="N37" s="1319"/>
      <c r="O37" s="1309"/>
      <c r="P37" s="1309"/>
      <c r="Q37" s="1309"/>
      <c r="R37" s="1309"/>
      <c r="S37" s="1309"/>
      <c r="T37" s="1309"/>
      <c r="U37" s="1309"/>
      <c r="V37" s="1309"/>
      <c r="W37" s="1309"/>
      <c r="X37" s="1309"/>
      <c r="Y37" s="1309"/>
      <c r="Z37" s="1309"/>
      <c r="AA37" s="1309"/>
      <c r="AB37" s="1309"/>
      <c r="AC37" s="1309"/>
      <c r="AD37" s="1309"/>
      <c r="AE37" s="1309"/>
      <c r="AF37" s="1309"/>
      <c r="AG37" s="1309"/>
      <c r="AH37" s="1309"/>
      <c r="AI37" s="1309"/>
      <c r="AJ37" s="1309"/>
      <c r="AK37" s="1309"/>
      <c r="AL37" s="1309"/>
      <c r="AM37" s="1309"/>
      <c r="AN37" s="1309"/>
      <c r="AO37" s="1309"/>
      <c r="AP37" s="1309"/>
      <c r="AQ37" s="1309"/>
      <c r="AR37" s="1309"/>
      <c r="AS37" s="1309"/>
      <c r="AT37" s="1309"/>
      <c r="AU37" s="1309"/>
      <c r="AV37" s="1309"/>
      <c r="AW37" s="1309"/>
      <c r="AX37" s="1309"/>
      <c r="AY37" s="1309"/>
      <c r="AZ37" s="1309"/>
      <c r="BA37" s="1309"/>
      <c r="BB37" s="1309"/>
      <c r="BC37" s="1309"/>
      <c r="BD37" s="1309"/>
      <c r="BE37" s="1309"/>
      <c r="BF37" s="1309"/>
      <c r="BG37" s="1309"/>
      <c r="BH37" s="1309"/>
      <c r="BI37" s="1309"/>
      <c r="BJ37" s="1309"/>
      <c r="BK37" s="1309"/>
      <c r="BL37" s="1309"/>
      <c r="BM37" s="1309"/>
      <c r="BN37" s="1309"/>
      <c r="BO37" s="1309"/>
      <c r="BP37" s="1309"/>
      <c r="BQ37" s="1309"/>
      <c r="BR37" s="1309"/>
      <c r="BS37" s="1309"/>
      <c r="BT37" s="1309"/>
      <c r="BU37" s="1309"/>
      <c r="BV37" s="1321" t="s">
        <v>92</v>
      </c>
      <c r="BW37" s="1322"/>
      <c r="BX37" s="1322"/>
      <c r="BY37" s="1322"/>
      <c r="BZ37" s="1322"/>
      <c r="CA37" s="1322"/>
      <c r="CB37" s="1322"/>
      <c r="CC37" s="1322"/>
      <c r="CD37" s="1322"/>
      <c r="CE37" s="1322"/>
      <c r="CF37" s="1322"/>
      <c r="CG37" s="1322"/>
      <c r="CH37" s="1322"/>
      <c r="CI37" s="1322"/>
      <c r="CJ37" s="1322"/>
      <c r="CK37" s="1323"/>
      <c r="CL37" s="1321" t="s">
        <v>92</v>
      </c>
      <c r="CM37" s="1322"/>
      <c r="CN37" s="1322"/>
      <c r="CO37" s="1322"/>
      <c r="CP37" s="1322"/>
      <c r="CQ37" s="1322"/>
      <c r="CR37" s="1322"/>
      <c r="CS37" s="1322"/>
      <c r="CT37" s="1322"/>
      <c r="CU37" s="1322"/>
      <c r="CV37" s="1322"/>
      <c r="CW37" s="1322"/>
      <c r="CX37" s="1322"/>
      <c r="CY37" s="1322"/>
      <c r="CZ37" s="1322"/>
      <c r="DA37" s="1323"/>
      <c r="DB37" s="1359"/>
      <c r="DC37" s="115"/>
      <c r="DD37" s="23"/>
      <c r="DE37" s="23"/>
      <c r="DF37" s="23"/>
      <c r="DG37" s="23"/>
      <c r="DH37" s="23"/>
      <c r="DI37" s="23"/>
    </row>
    <row r="38" spans="1:113" ht="15.95" customHeight="1" x14ac:dyDescent="0.2">
      <c r="A38" s="289"/>
      <c r="B38" s="1347"/>
      <c r="C38" s="1320" t="s">
        <v>520</v>
      </c>
      <c r="D38" s="1320"/>
      <c r="E38" s="1320"/>
      <c r="F38" s="1320"/>
      <c r="G38" s="1320"/>
      <c r="H38" s="1320"/>
      <c r="I38" s="1320"/>
      <c r="J38" s="1320"/>
      <c r="K38" s="1320"/>
      <c r="L38" s="1320"/>
      <c r="M38" s="1320"/>
      <c r="N38" s="1320"/>
      <c r="O38" s="1320"/>
      <c r="P38" s="1320"/>
      <c r="Q38" s="1320"/>
      <c r="R38" s="1320"/>
      <c r="S38" s="1320"/>
      <c r="T38" s="1320"/>
      <c r="U38" s="1320"/>
      <c r="V38" s="1320"/>
      <c r="W38" s="1320"/>
      <c r="X38" s="1320"/>
      <c r="Y38" s="1320"/>
      <c r="Z38" s="1320"/>
      <c r="AA38" s="1320"/>
      <c r="AB38" s="1320"/>
      <c r="AC38" s="1320"/>
      <c r="AD38" s="1320"/>
      <c r="AE38" s="1320"/>
      <c r="AF38" s="1320"/>
      <c r="AG38" s="1320"/>
      <c r="AH38" s="1320"/>
      <c r="AI38" s="1320"/>
      <c r="AJ38" s="1320"/>
      <c r="AK38" s="1320"/>
      <c r="AL38" s="1320"/>
      <c r="AM38" s="1320"/>
      <c r="AN38" s="1320"/>
      <c r="AO38" s="1320"/>
      <c r="AP38" s="1320"/>
      <c r="AQ38" s="1320"/>
      <c r="AR38" s="1320"/>
      <c r="AS38" s="1320"/>
      <c r="AT38" s="1320"/>
      <c r="AU38" s="1320"/>
      <c r="AV38" s="1320"/>
      <c r="AW38" s="1320"/>
      <c r="AX38" s="1320"/>
      <c r="AY38" s="1320"/>
      <c r="AZ38" s="1320"/>
      <c r="BA38" s="1320"/>
      <c r="BB38" s="1320"/>
      <c r="BC38" s="1320"/>
      <c r="BD38" s="1320"/>
      <c r="BE38" s="1320"/>
      <c r="BF38" s="1320"/>
      <c r="BG38" s="1320"/>
      <c r="BH38" s="1320"/>
      <c r="BI38" s="1320"/>
      <c r="BJ38" s="1320"/>
      <c r="BK38" s="1320"/>
      <c r="BL38" s="1320"/>
      <c r="BM38" s="1320"/>
      <c r="BN38" s="1320"/>
      <c r="BO38" s="1320"/>
      <c r="BP38" s="1320"/>
      <c r="BQ38" s="1320"/>
      <c r="BR38" s="1320"/>
      <c r="BS38" s="1320"/>
      <c r="BT38" s="1320"/>
      <c r="BU38" s="1320"/>
      <c r="BV38" s="1333"/>
      <c r="BW38" s="1334"/>
      <c r="BX38" s="1334"/>
      <c r="BY38" s="1334"/>
      <c r="BZ38" s="1334"/>
      <c r="CA38" s="1334"/>
      <c r="CB38" s="1334"/>
      <c r="CC38" s="1334"/>
      <c r="CD38" s="1334"/>
      <c r="CE38" s="1334"/>
      <c r="CF38" s="1334"/>
      <c r="CG38" s="1334"/>
      <c r="CH38" s="1334"/>
      <c r="CI38" s="1334"/>
      <c r="CJ38" s="1334"/>
      <c r="CK38" s="1335"/>
      <c r="CL38" s="1333"/>
      <c r="CM38" s="1334"/>
      <c r="CN38" s="1334"/>
      <c r="CO38" s="1334"/>
      <c r="CP38" s="1334"/>
      <c r="CQ38" s="1334"/>
      <c r="CR38" s="1334"/>
      <c r="CS38" s="1334"/>
      <c r="CT38" s="1334"/>
      <c r="CU38" s="1334"/>
      <c r="CV38" s="1334"/>
      <c r="CW38" s="1334"/>
      <c r="CX38" s="1334"/>
      <c r="CY38" s="1334"/>
      <c r="CZ38" s="1334"/>
      <c r="DA38" s="1335"/>
      <c r="DB38" s="1359"/>
      <c r="DC38" s="289"/>
      <c r="DD38" s="23"/>
      <c r="DE38" s="23"/>
      <c r="DF38" s="23"/>
      <c r="DG38" s="23"/>
      <c r="DH38" s="23"/>
      <c r="DI38" s="23"/>
    </row>
    <row r="39" spans="1:113" ht="15.95" customHeight="1" x14ac:dyDescent="0.2">
      <c r="A39" s="115"/>
      <c r="B39" s="1347"/>
      <c r="C39" s="1301" t="s">
        <v>35</v>
      </c>
      <c r="D39" s="1300"/>
      <c r="E39" s="1300"/>
      <c r="F39" s="1300"/>
      <c r="G39" s="1300"/>
      <c r="H39" s="1300"/>
      <c r="I39" s="1300"/>
      <c r="J39" s="1300"/>
      <c r="K39" s="1300"/>
      <c r="L39" s="1300"/>
      <c r="M39" s="1300"/>
      <c r="N39" s="1300"/>
      <c r="O39" s="1300"/>
      <c r="P39" s="1300"/>
      <c r="Q39" s="1300"/>
      <c r="R39" s="1300"/>
      <c r="S39" s="1300"/>
      <c r="T39" s="1300"/>
      <c r="U39" s="1300"/>
      <c r="V39" s="1300"/>
      <c r="W39" s="1300"/>
      <c r="X39" s="1300"/>
      <c r="Y39" s="1300"/>
      <c r="Z39" s="1300"/>
      <c r="AA39" s="1300"/>
      <c r="AB39" s="1300"/>
      <c r="AC39" s="1300"/>
      <c r="AD39" s="1300"/>
      <c r="AE39" s="1300"/>
      <c r="AF39" s="1300"/>
      <c r="AG39" s="1300"/>
      <c r="AH39" s="1300"/>
      <c r="AI39" s="1300"/>
      <c r="AJ39" s="1300"/>
      <c r="AK39" s="1300"/>
      <c r="AL39" s="1300"/>
      <c r="AM39" s="1300"/>
      <c r="AN39" s="1300"/>
      <c r="AO39" s="1300"/>
      <c r="AP39" s="1300"/>
      <c r="AQ39" s="1300"/>
      <c r="AR39" s="1300"/>
      <c r="AS39" s="1300"/>
      <c r="AT39" s="1300"/>
      <c r="AU39" s="1300"/>
      <c r="AV39" s="1300"/>
      <c r="AW39" s="1300"/>
      <c r="AX39" s="1300"/>
      <c r="AY39" s="1300"/>
      <c r="AZ39" s="1300"/>
      <c r="BA39" s="1300"/>
      <c r="BB39" s="1300"/>
      <c r="BC39" s="1300"/>
      <c r="BD39" s="1300"/>
      <c r="BE39" s="1300"/>
      <c r="BF39" s="1300"/>
      <c r="BG39" s="1300"/>
      <c r="BH39" s="1300"/>
      <c r="BI39" s="1300"/>
      <c r="BJ39" s="1300"/>
      <c r="BK39" s="1300"/>
      <c r="BL39" s="1300"/>
      <c r="BM39" s="1300"/>
      <c r="BN39" s="1300"/>
      <c r="BO39" s="1300"/>
      <c r="BP39" s="1300"/>
      <c r="BQ39" s="1300"/>
      <c r="BR39" s="1300"/>
      <c r="BS39" s="1300"/>
      <c r="BT39" s="1300"/>
      <c r="BU39" s="1300"/>
      <c r="BV39" s="550"/>
      <c r="BW39" s="550"/>
      <c r="BX39" s="550"/>
      <c r="BY39" s="550"/>
      <c r="BZ39" s="550"/>
      <c r="CA39" s="550"/>
      <c r="CB39" s="550"/>
      <c r="CC39" s="550"/>
      <c r="CD39" s="550"/>
      <c r="CE39" s="550"/>
      <c r="CF39" s="550"/>
      <c r="CG39" s="550"/>
      <c r="CH39" s="550"/>
      <c r="CI39" s="550"/>
      <c r="CJ39" s="550"/>
      <c r="CK39" s="550"/>
      <c r="CL39" s="550"/>
      <c r="CM39" s="550"/>
      <c r="CN39" s="550"/>
      <c r="CO39" s="550"/>
      <c r="CP39" s="550"/>
      <c r="CQ39" s="550"/>
      <c r="CR39" s="550"/>
      <c r="CS39" s="550"/>
      <c r="CT39" s="550"/>
      <c r="CU39" s="550"/>
      <c r="CV39" s="550"/>
      <c r="CW39" s="550"/>
      <c r="CX39" s="550"/>
      <c r="CY39" s="550"/>
      <c r="CZ39" s="550"/>
      <c r="DA39" s="550"/>
      <c r="DB39" s="1359"/>
      <c r="DC39" s="115"/>
      <c r="DD39" s="23"/>
      <c r="DE39" s="23"/>
      <c r="DF39" s="23"/>
      <c r="DG39" s="23"/>
      <c r="DH39" s="23"/>
      <c r="DI39" s="23"/>
    </row>
    <row r="40" spans="1:113" s="452" customFormat="1" ht="15.95" customHeight="1" x14ac:dyDescent="0.2">
      <c r="A40" s="453"/>
      <c r="B40" s="1347"/>
      <c r="C40" s="1301" t="s">
        <v>1173</v>
      </c>
      <c r="D40" s="1300"/>
      <c r="E40" s="1300"/>
      <c r="F40" s="1300"/>
      <c r="G40" s="1300"/>
      <c r="H40" s="1300"/>
      <c r="I40" s="1300"/>
      <c r="J40" s="1300"/>
      <c r="K40" s="1300"/>
      <c r="L40" s="1300"/>
      <c r="M40" s="1300"/>
      <c r="N40" s="1300"/>
      <c r="O40" s="1300"/>
      <c r="P40" s="1300"/>
      <c r="Q40" s="1300"/>
      <c r="R40" s="1300"/>
      <c r="S40" s="1300"/>
      <c r="T40" s="1300"/>
      <c r="U40" s="1300"/>
      <c r="V40" s="1300"/>
      <c r="W40" s="1300"/>
      <c r="X40" s="1300"/>
      <c r="Y40" s="1300"/>
      <c r="Z40" s="1300"/>
      <c r="AA40" s="1300"/>
      <c r="AB40" s="1300"/>
      <c r="AC40" s="1300"/>
      <c r="AD40" s="1300"/>
      <c r="AE40" s="1300"/>
      <c r="AF40" s="1300"/>
      <c r="AG40" s="1300"/>
      <c r="AH40" s="1300"/>
      <c r="AI40" s="1300"/>
      <c r="AJ40" s="1300"/>
      <c r="AK40" s="1300"/>
      <c r="AL40" s="1300"/>
      <c r="AM40" s="1300"/>
      <c r="AN40" s="1300"/>
      <c r="AO40" s="1300"/>
      <c r="AP40" s="1300"/>
      <c r="AQ40" s="1300"/>
      <c r="AR40" s="1300"/>
      <c r="AS40" s="1300"/>
      <c r="AT40" s="1300"/>
      <c r="AU40" s="1300"/>
      <c r="AV40" s="1300"/>
      <c r="AW40" s="1300"/>
      <c r="AX40" s="1300"/>
      <c r="AY40" s="1300"/>
      <c r="AZ40" s="1300"/>
      <c r="BA40" s="1300"/>
      <c r="BB40" s="1300"/>
      <c r="BC40" s="1300"/>
      <c r="BD40" s="1300"/>
      <c r="BE40" s="1300"/>
      <c r="BF40" s="1300"/>
      <c r="BG40" s="1300"/>
      <c r="BH40" s="1300"/>
      <c r="BI40" s="1300"/>
      <c r="BJ40" s="1300"/>
      <c r="BK40" s="1300"/>
      <c r="BL40" s="1300"/>
      <c r="BM40" s="1300"/>
      <c r="BN40" s="1300"/>
      <c r="BO40" s="1300"/>
      <c r="BP40" s="1300"/>
      <c r="BQ40" s="1300"/>
      <c r="BR40" s="1300"/>
      <c r="BS40" s="1300"/>
      <c r="BT40" s="1300"/>
      <c r="BU40" s="1300"/>
      <c r="BV40" s="550"/>
      <c r="BW40" s="550"/>
      <c r="BX40" s="550"/>
      <c r="BY40" s="550"/>
      <c r="BZ40" s="550"/>
      <c r="CA40" s="550"/>
      <c r="CB40" s="550"/>
      <c r="CC40" s="550"/>
      <c r="CD40" s="550"/>
      <c r="CE40" s="550"/>
      <c r="CF40" s="550"/>
      <c r="CG40" s="550"/>
      <c r="CH40" s="550"/>
      <c r="CI40" s="550"/>
      <c r="CJ40" s="550"/>
      <c r="CK40" s="550"/>
      <c r="CL40" s="550"/>
      <c r="CM40" s="550"/>
      <c r="CN40" s="550"/>
      <c r="CO40" s="550"/>
      <c r="CP40" s="550"/>
      <c r="CQ40" s="550"/>
      <c r="CR40" s="550"/>
      <c r="CS40" s="550"/>
      <c r="CT40" s="550"/>
      <c r="CU40" s="550"/>
      <c r="CV40" s="550"/>
      <c r="CW40" s="550"/>
      <c r="CX40" s="550"/>
      <c r="CY40" s="550"/>
      <c r="CZ40" s="550"/>
      <c r="DA40" s="550"/>
      <c r="DB40" s="1359"/>
      <c r="DC40" s="453"/>
      <c r="DD40" s="23"/>
      <c r="DE40" s="23"/>
      <c r="DF40" s="23"/>
      <c r="DG40" s="23"/>
      <c r="DH40" s="23"/>
      <c r="DI40" s="23"/>
    </row>
    <row r="41" spans="1:113" s="452" customFormat="1" ht="15.95" customHeight="1" x14ac:dyDescent="0.2">
      <c r="A41" s="453"/>
      <c r="B41" s="1347"/>
      <c r="C41" s="1301" t="s">
        <v>1174</v>
      </c>
      <c r="D41" s="1300"/>
      <c r="E41" s="1300"/>
      <c r="F41" s="1300"/>
      <c r="G41" s="1300"/>
      <c r="H41" s="1300"/>
      <c r="I41" s="1300"/>
      <c r="J41" s="1300"/>
      <c r="K41" s="1300"/>
      <c r="L41" s="1300"/>
      <c r="M41" s="1300"/>
      <c r="N41" s="1300"/>
      <c r="O41" s="1300"/>
      <c r="P41" s="1300"/>
      <c r="Q41" s="1300"/>
      <c r="R41" s="1300"/>
      <c r="S41" s="1300"/>
      <c r="T41" s="1300"/>
      <c r="U41" s="1300"/>
      <c r="V41" s="1300"/>
      <c r="W41" s="1300"/>
      <c r="X41" s="1300"/>
      <c r="Y41" s="1300"/>
      <c r="Z41" s="1300"/>
      <c r="AA41" s="1300"/>
      <c r="AB41" s="1300"/>
      <c r="AC41" s="1300"/>
      <c r="AD41" s="1300"/>
      <c r="AE41" s="1300"/>
      <c r="AF41" s="1300"/>
      <c r="AG41" s="1300"/>
      <c r="AH41" s="1300"/>
      <c r="AI41" s="1300"/>
      <c r="AJ41" s="1300"/>
      <c r="AK41" s="1300"/>
      <c r="AL41" s="1300"/>
      <c r="AM41" s="1300"/>
      <c r="AN41" s="1300"/>
      <c r="AO41" s="1300"/>
      <c r="AP41" s="1300"/>
      <c r="AQ41" s="1300"/>
      <c r="AR41" s="1300"/>
      <c r="AS41" s="1300"/>
      <c r="AT41" s="1300"/>
      <c r="AU41" s="1300"/>
      <c r="AV41" s="1300"/>
      <c r="AW41" s="1300"/>
      <c r="AX41" s="1300"/>
      <c r="AY41" s="1300"/>
      <c r="AZ41" s="1300"/>
      <c r="BA41" s="1300"/>
      <c r="BB41" s="1300"/>
      <c r="BC41" s="1300"/>
      <c r="BD41" s="1300"/>
      <c r="BE41" s="1300"/>
      <c r="BF41" s="1300"/>
      <c r="BG41" s="1300"/>
      <c r="BH41" s="1300"/>
      <c r="BI41" s="1300"/>
      <c r="BJ41" s="1300"/>
      <c r="BK41" s="1300"/>
      <c r="BL41" s="1300"/>
      <c r="BM41" s="1300"/>
      <c r="BN41" s="1300"/>
      <c r="BO41" s="1300"/>
      <c r="BP41" s="1300"/>
      <c r="BQ41" s="1300"/>
      <c r="BR41" s="1300"/>
      <c r="BS41" s="1300"/>
      <c r="BT41" s="1300"/>
      <c r="BU41" s="1300"/>
      <c r="BV41" s="550"/>
      <c r="BW41" s="550"/>
      <c r="BX41" s="550"/>
      <c r="BY41" s="550"/>
      <c r="BZ41" s="550"/>
      <c r="CA41" s="550"/>
      <c r="CB41" s="550"/>
      <c r="CC41" s="550"/>
      <c r="CD41" s="550"/>
      <c r="CE41" s="550"/>
      <c r="CF41" s="550"/>
      <c r="CG41" s="550"/>
      <c r="CH41" s="550"/>
      <c r="CI41" s="550"/>
      <c r="CJ41" s="550"/>
      <c r="CK41" s="550"/>
      <c r="CL41" s="550"/>
      <c r="CM41" s="550"/>
      <c r="CN41" s="550"/>
      <c r="CO41" s="550"/>
      <c r="CP41" s="550"/>
      <c r="CQ41" s="550"/>
      <c r="CR41" s="550"/>
      <c r="CS41" s="550"/>
      <c r="CT41" s="550"/>
      <c r="CU41" s="550"/>
      <c r="CV41" s="550"/>
      <c r="CW41" s="550"/>
      <c r="CX41" s="550"/>
      <c r="CY41" s="550"/>
      <c r="CZ41" s="550"/>
      <c r="DA41" s="550"/>
      <c r="DB41" s="1359"/>
      <c r="DC41" s="453"/>
      <c r="DD41" s="23"/>
      <c r="DE41" s="23"/>
      <c r="DF41" s="23"/>
      <c r="DG41" s="23"/>
      <c r="DH41" s="23"/>
      <c r="DI41" s="23"/>
    </row>
    <row r="42" spans="1:113" s="452" customFormat="1" ht="15.95" customHeight="1" x14ac:dyDescent="0.2">
      <c r="A42" s="453"/>
      <c r="B42" s="1347"/>
      <c r="C42" s="1301" t="s">
        <v>1175</v>
      </c>
      <c r="D42" s="1300"/>
      <c r="E42" s="1300"/>
      <c r="F42" s="1300"/>
      <c r="G42" s="1300"/>
      <c r="H42" s="1300"/>
      <c r="I42" s="1300"/>
      <c r="J42" s="1300"/>
      <c r="K42" s="1300"/>
      <c r="L42" s="1300"/>
      <c r="M42" s="1300"/>
      <c r="N42" s="1300"/>
      <c r="O42" s="1300"/>
      <c r="P42" s="1300"/>
      <c r="Q42" s="1300"/>
      <c r="R42" s="1300"/>
      <c r="S42" s="1300"/>
      <c r="T42" s="1300"/>
      <c r="U42" s="1300"/>
      <c r="V42" s="1300"/>
      <c r="W42" s="1300"/>
      <c r="X42" s="1300"/>
      <c r="Y42" s="1300"/>
      <c r="Z42" s="1300"/>
      <c r="AA42" s="1300"/>
      <c r="AB42" s="1300"/>
      <c r="AC42" s="1300"/>
      <c r="AD42" s="1300"/>
      <c r="AE42" s="1300"/>
      <c r="AF42" s="1300"/>
      <c r="AG42" s="1300"/>
      <c r="AH42" s="1300"/>
      <c r="AI42" s="1300"/>
      <c r="AJ42" s="1300"/>
      <c r="AK42" s="1300"/>
      <c r="AL42" s="1300"/>
      <c r="AM42" s="1300"/>
      <c r="AN42" s="1300"/>
      <c r="AO42" s="1300"/>
      <c r="AP42" s="1300"/>
      <c r="AQ42" s="1300"/>
      <c r="AR42" s="1300"/>
      <c r="AS42" s="1300"/>
      <c r="AT42" s="1300"/>
      <c r="AU42" s="1300"/>
      <c r="AV42" s="1300"/>
      <c r="AW42" s="1300"/>
      <c r="AX42" s="1300"/>
      <c r="AY42" s="1300"/>
      <c r="AZ42" s="1300"/>
      <c r="BA42" s="1300"/>
      <c r="BB42" s="1300"/>
      <c r="BC42" s="1300"/>
      <c r="BD42" s="1300"/>
      <c r="BE42" s="1300"/>
      <c r="BF42" s="1300"/>
      <c r="BG42" s="1300"/>
      <c r="BH42" s="1300"/>
      <c r="BI42" s="1300"/>
      <c r="BJ42" s="1300"/>
      <c r="BK42" s="1300"/>
      <c r="BL42" s="1300"/>
      <c r="BM42" s="1300"/>
      <c r="BN42" s="1300"/>
      <c r="BO42" s="1300"/>
      <c r="BP42" s="1300"/>
      <c r="BQ42" s="1300"/>
      <c r="BR42" s="1300"/>
      <c r="BS42" s="1300"/>
      <c r="BT42" s="1300"/>
      <c r="BU42" s="1300"/>
      <c r="BV42" s="550"/>
      <c r="BW42" s="550"/>
      <c r="BX42" s="550"/>
      <c r="BY42" s="550"/>
      <c r="BZ42" s="550"/>
      <c r="CA42" s="550"/>
      <c r="CB42" s="550"/>
      <c r="CC42" s="550"/>
      <c r="CD42" s="550"/>
      <c r="CE42" s="550"/>
      <c r="CF42" s="550"/>
      <c r="CG42" s="550"/>
      <c r="CH42" s="550"/>
      <c r="CI42" s="550"/>
      <c r="CJ42" s="550"/>
      <c r="CK42" s="550"/>
      <c r="CL42" s="550"/>
      <c r="CM42" s="550"/>
      <c r="CN42" s="550"/>
      <c r="CO42" s="550"/>
      <c r="CP42" s="550"/>
      <c r="CQ42" s="550"/>
      <c r="CR42" s="550"/>
      <c r="CS42" s="550"/>
      <c r="CT42" s="550"/>
      <c r="CU42" s="550"/>
      <c r="CV42" s="550"/>
      <c r="CW42" s="550"/>
      <c r="CX42" s="550"/>
      <c r="CY42" s="550"/>
      <c r="CZ42" s="550"/>
      <c r="DA42" s="550"/>
      <c r="DB42" s="1359"/>
      <c r="DC42" s="453"/>
      <c r="DD42" s="23"/>
      <c r="DE42" s="23"/>
      <c r="DF42" s="23"/>
      <c r="DG42" s="23"/>
      <c r="DH42" s="23"/>
      <c r="DI42" s="23"/>
    </row>
    <row r="43" spans="1:113" s="452" customFormat="1" ht="15.95" customHeight="1" x14ac:dyDescent="0.2">
      <c r="A43" s="453"/>
      <c r="B43" s="1347"/>
      <c r="C43" s="1301" t="s">
        <v>1177</v>
      </c>
      <c r="D43" s="1300"/>
      <c r="E43" s="1300"/>
      <c r="F43" s="1300"/>
      <c r="G43" s="1300"/>
      <c r="H43" s="1300"/>
      <c r="I43" s="1300"/>
      <c r="J43" s="1300"/>
      <c r="K43" s="1300"/>
      <c r="L43" s="1300"/>
      <c r="M43" s="1300"/>
      <c r="N43" s="1300"/>
      <c r="O43" s="1300"/>
      <c r="P43" s="1300"/>
      <c r="Q43" s="1300"/>
      <c r="R43" s="1300"/>
      <c r="S43" s="1300"/>
      <c r="T43" s="1300"/>
      <c r="U43" s="1300"/>
      <c r="V43" s="1300"/>
      <c r="W43" s="1300"/>
      <c r="X43" s="1300"/>
      <c r="Y43" s="1300"/>
      <c r="Z43" s="1300"/>
      <c r="AA43" s="1300"/>
      <c r="AB43" s="1300"/>
      <c r="AC43" s="1300"/>
      <c r="AD43" s="1300"/>
      <c r="AE43" s="1300"/>
      <c r="AF43" s="1300"/>
      <c r="AG43" s="1300"/>
      <c r="AH43" s="1300"/>
      <c r="AI43" s="1300"/>
      <c r="AJ43" s="1300"/>
      <c r="AK43" s="1300"/>
      <c r="AL43" s="1300"/>
      <c r="AM43" s="1300"/>
      <c r="AN43" s="1300"/>
      <c r="AO43" s="1300"/>
      <c r="AP43" s="1300"/>
      <c r="AQ43" s="1300"/>
      <c r="AR43" s="1300"/>
      <c r="AS43" s="1300"/>
      <c r="AT43" s="1300"/>
      <c r="AU43" s="1300"/>
      <c r="AV43" s="1300"/>
      <c r="AW43" s="1300"/>
      <c r="AX43" s="1300"/>
      <c r="AY43" s="1300"/>
      <c r="AZ43" s="1300"/>
      <c r="BA43" s="1300"/>
      <c r="BB43" s="1300"/>
      <c r="BC43" s="1300"/>
      <c r="BD43" s="1300"/>
      <c r="BE43" s="1300"/>
      <c r="BF43" s="1300"/>
      <c r="BG43" s="1300"/>
      <c r="BH43" s="1300"/>
      <c r="BI43" s="1300"/>
      <c r="BJ43" s="1300"/>
      <c r="BK43" s="1300"/>
      <c r="BL43" s="1300"/>
      <c r="BM43" s="1300"/>
      <c r="BN43" s="1300"/>
      <c r="BO43" s="1300"/>
      <c r="BP43" s="1300"/>
      <c r="BQ43" s="1300"/>
      <c r="BR43" s="1300"/>
      <c r="BS43" s="1300"/>
      <c r="BT43" s="1300"/>
      <c r="BU43" s="1300"/>
      <c r="BV43" s="550"/>
      <c r="BW43" s="550"/>
      <c r="BX43" s="550"/>
      <c r="BY43" s="550"/>
      <c r="BZ43" s="550"/>
      <c r="CA43" s="550"/>
      <c r="CB43" s="550"/>
      <c r="CC43" s="550"/>
      <c r="CD43" s="550"/>
      <c r="CE43" s="550"/>
      <c r="CF43" s="550"/>
      <c r="CG43" s="550"/>
      <c r="CH43" s="550"/>
      <c r="CI43" s="550"/>
      <c r="CJ43" s="550"/>
      <c r="CK43" s="550"/>
      <c r="CL43" s="550"/>
      <c r="CM43" s="550"/>
      <c r="CN43" s="550"/>
      <c r="CO43" s="550"/>
      <c r="CP43" s="550"/>
      <c r="CQ43" s="550"/>
      <c r="CR43" s="550"/>
      <c r="CS43" s="550"/>
      <c r="CT43" s="550"/>
      <c r="CU43" s="550"/>
      <c r="CV43" s="550"/>
      <c r="CW43" s="550"/>
      <c r="CX43" s="550"/>
      <c r="CY43" s="550"/>
      <c r="CZ43" s="550"/>
      <c r="DA43" s="550"/>
      <c r="DB43" s="1359"/>
      <c r="DC43" s="453"/>
      <c r="DD43" s="23"/>
      <c r="DE43" s="23"/>
      <c r="DF43" s="23"/>
      <c r="DG43" s="23"/>
      <c r="DH43" s="23"/>
      <c r="DI43" s="23"/>
    </row>
    <row r="44" spans="1:113" s="452" customFormat="1" ht="15.95" customHeight="1" x14ac:dyDescent="0.2">
      <c r="A44" s="453"/>
      <c r="B44" s="1347"/>
      <c r="C44" s="1301" t="s">
        <v>1180</v>
      </c>
      <c r="D44" s="1300"/>
      <c r="E44" s="1300"/>
      <c r="F44" s="1300"/>
      <c r="G44" s="1300"/>
      <c r="H44" s="1300"/>
      <c r="I44" s="1300"/>
      <c r="J44" s="1300"/>
      <c r="K44" s="1300"/>
      <c r="L44" s="1300"/>
      <c r="M44" s="1300"/>
      <c r="N44" s="1300"/>
      <c r="O44" s="1300"/>
      <c r="P44" s="1300"/>
      <c r="Q44" s="1300"/>
      <c r="R44" s="1300"/>
      <c r="S44" s="1300"/>
      <c r="T44" s="1300"/>
      <c r="U44" s="1300"/>
      <c r="V44" s="1300"/>
      <c r="W44" s="1300"/>
      <c r="X44" s="1300"/>
      <c r="Y44" s="1300"/>
      <c r="Z44" s="1300"/>
      <c r="AA44" s="1300"/>
      <c r="AB44" s="1300"/>
      <c r="AC44" s="1300"/>
      <c r="AD44" s="1300"/>
      <c r="AE44" s="1300"/>
      <c r="AF44" s="1300"/>
      <c r="AG44" s="1300"/>
      <c r="AH44" s="1300"/>
      <c r="AI44" s="1300"/>
      <c r="AJ44" s="1300"/>
      <c r="AK44" s="1300"/>
      <c r="AL44" s="1300"/>
      <c r="AM44" s="1300"/>
      <c r="AN44" s="1300"/>
      <c r="AO44" s="1300"/>
      <c r="AP44" s="1300"/>
      <c r="AQ44" s="1300"/>
      <c r="AR44" s="1300"/>
      <c r="AS44" s="1300"/>
      <c r="AT44" s="1300"/>
      <c r="AU44" s="1300"/>
      <c r="AV44" s="1307"/>
      <c r="AW44" s="1307"/>
      <c r="AX44" s="1307"/>
      <c r="AY44" s="1307"/>
      <c r="AZ44" s="1307"/>
      <c r="BA44" s="1307"/>
      <c r="BB44" s="1307"/>
      <c r="BC44" s="1307"/>
      <c r="BD44" s="1307"/>
      <c r="BE44" s="1307"/>
      <c r="BF44" s="1307"/>
      <c r="BG44" s="1307"/>
      <c r="BH44" s="1307"/>
      <c r="BI44" s="1307"/>
      <c r="BJ44" s="1307"/>
      <c r="BK44" s="1307"/>
      <c r="BL44" s="1307"/>
      <c r="BM44" s="1307"/>
      <c r="BN44" s="1307"/>
      <c r="BO44" s="1307"/>
      <c r="BP44" s="1307"/>
      <c r="BQ44" s="1307"/>
      <c r="BR44" s="1307"/>
      <c r="BS44" s="1307"/>
      <c r="BT44" s="1307"/>
      <c r="BU44" s="1308"/>
      <c r="BV44" s="550"/>
      <c r="BW44" s="550"/>
      <c r="BX44" s="550"/>
      <c r="BY44" s="550"/>
      <c r="BZ44" s="550"/>
      <c r="CA44" s="550"/>
      <c r="CB44" s="550"/>
      <c r="CC44" s="550"/>
      <c r="CD44" s="550"/>
      <c r="CE44" s="550"/>
      <c r="CF44" s="550"/>
      <c r="CG44" s="550"/>
      <c r="CH44" s="550"/>
      <c r="CI44" s="550"/>
      <c r="CJ44" s="550"/>
      <c r="CK44" s="550"/>
      <c r="CL44" s="550"/>
      <c r="CM44" s="550"/>
      <c r="CN44" s="550"/>
      <c r="CO44" s="550"/>
      <c r="CP44" s="550"/>
      <c r="CQ44" s="550"/>
      <c r="CR44" s="550"/>
      <c r="CS44" s="550"/>
      <c r="CT44" s="550"/>
      <c r="CU44" s="550"/>
      <c r="CV44" s="550"/>
      <c r="CW44" s="550"/>
      <c r="CX44" s="550"/>
      <c r="CY44" s="550"/>
      <c r="CZ44" s="550"/>
      <c r="DA44" s="550"/>
      <c r="DB44" s="1359"/>
      <c r="DC44" s="453"/>
      <c r="DD44" s="23"/>
      <c r="DE44" s="23"/>
      <c r="DF44" s="23"/>
      <c r="DG44" s="23"/>
      <c r="DH44" s="23"/>
      <c r="DI44" s="23"/>
    </row>
    <row r="45" spans="1:113" s="452" customFormat="1" ht="15.95" customHeight="1" x14ac:dyDescent="0.2">
      <c r="A45" s="453"/>
      <c r="B45" s="1347"/>
      <c r="C45" s="1299" t="s">
        <v>1178</v>
      </c>
      <c r="D45" s="1300"/>
      <c r="E45" s="1300"/>
      <c r="F45" s="1300"/>
      <c r="G45" s="1300"/>
      <c r="H45" s="1300"/>
      <c r="I45" s="1300"/>
      <c r="J45" s="1300"/>
      <c r="K45" s="1300"/>
      <c r="L45" s="1300"/>
      <c r="M45" s="1300"/>
      <c r="N45" s="1300"/>
      <c r="O45" s="1300"/>
      <c r="P45" s="1300"/>
      <c r="Q45" s="1300"/>
      <c r="R45" s="1300"/>
      <c r="S45" s="1300"/>
      <c r="T45" s="1300"/>
      <c r="U45" s="1300"/>
      <c r="V45" s="1300"/>
      <c r="W45" s="1300"/>
      <c r="X45" s="1300"/>
      <c r="Y45" s="1300"/>
      <c r="Z45" s="1300"/>
      <c r="AA45" s="1300"/>
      <c r="AB45" s="1300"/>
      <c r="AC45" s="1300"/>
      <c r="AD45" s="1300"/>
      <c r="AE45" s="1300"/>
      <c r="AF45" s="1300"/>
      <c r="AG45" s="1300"/>
      <c r="AH45" s="1300"/>
      <c r="AI45" s="1300"/>
      <c r="AJ45" s="1300"/>
      <c r="AK45" s="1300"/>
      <c r="AL45" s="1300"/>
      <c r="AM45" s="1300"/>
      <c r="AN45" s="1300"/>
      <c r="AO45" s="1300"/>
      <c r="AP45" s="1300"/>
      <c r="AQ45" s="1300"/>
      <c r="AR45" s="1300"/>
      <c r="AS45" s="1300"/>
      <c r="AT45" s="1300"/>
      <c r="AU45" s="1300"/>
      <c r="AV45" s="1300"/>
      <c r="AW45" s="1300"/>
      <c r="AX45" s="1300"/>
      <c r="AY45" s="1300"/>
      <c r="AZ45" s="1300"/>
      <c r="BA45" s="1300"/>
      <c r="BB45" s="1300"/>
      <c r="BC45" s="1300"/>
      <c r="BD45" s="1300"/>
      <c r="BE45" s="1300"/>
      <c r="BF45" s="1300"/>
      <c r="BG45" s="1300"/>
      <c r="BH45" s="1300"/>
      <c r="BI45" s="1300"/>
      <c r="BJ45" s="1300"/>
      <c r="BK45" s="1300"/>
      <c r="BL45" s="1300"/>
      <c r="BM45" s="1300"/>
      <c r="BN45" s="1300"/>
      <c r="BO45" s="1300"/>
      <c r="BP45" s="1300"/>
      <c r="BQ45" s="1300"/>
      <c r="BR45" s="1300"/>
      <c r="BS45" s="1300"/>
      <c r="BT45" s="1300"/>
      <c r="BU45" s="1300"/>
      <c r="BV45" s="550"/>
      <c r="BW45" s="550"/>
      <c r="BX45" s="550"/>
      <c r="BY45" s="550"/>
      <c r="BZ45" s="550"/>
      <c r="CA45" s="550"/>
      <c r="CB45" s="550"/>
      <c r="CC45" s="550"/>
      <c r="CD45" s="550"/>
      <c r="CE45" s="550"/>
      <c r="CF45" s="550"/>
      <c r="CG45" s="550"/>
      <c r="CH45" s="550"/>
      <c r="CI45" s="550"/>
      <c r="CJ45" s="550"/>
      <c r="CK45" s="550"/>
      <c r="CL45" s="550"/>
      <c r="CM45" s="550"/>
      <c r="CN45" s="550"/>
      <c r="CO45" s="550"/>
      <c r="CP45" s="550"/>
      <c r="CQ45" s="550"/>
      <c r="CR45" s="550"/>
      <c r="CS45" s="550"/>
      <c r="CT45" s="550"/>
      <c r="CU45" s="550"/>
      <c r="CV45" s="550"/>
      <c r="CW45" s="550"/>
      <c r="CX45" s="550"/>
      <c r="CY45" s="550"/>
      <c r="CZ45" s="550"/>
      <c r="DA45" s="550"/>
      <c r="DB45" s="1359"/>
      <c r="DC45" s="453"/>
      <c r="DD45" s="23"/>
      <c r="DE45" s="23"/>
      <c r="DF45" s="23"/>
      <c r="DG45" s="23"/>
      <c r="DH45" s="23"/>
      <c r="DI45" s="23"/>
    </row>
    <row r="46" spans="1:113" s="452" customFormat="1" ht="15.95" customHeight="1" x14ac:dyDescent="0.2">
      <c r="A46" s="453"/>
      <c r="B46" s="1347"/>
      <c r="C46" s="1299" t="s">
        <v>1459</v>
      </c>
      <c r="D46" s="1300"/>
      <c r="E46" s="1300"/>
      <c r="F46" s="1300"/>
      <c r="G46" s="1300"/>
      <c r="H46" s="1300"/>
      <c r="I46" s="1300"/>
      <c r="J46" s="1300"/>
      <c r="K46" s="1300"/>
      <c r="L46" s="1300"/>
      <c r="M46" s="1300"/>
      <c r="N46" s="1300"/>
      <c r="O46" s="1300"/>
      <c r="P46" s="1300"/>
      <c r="Q46" s="1300"/>
      <c r="R46" s="1300"/>
      <c r="S46" s="1300"/>
      <c r="T46" s="1300"/>
      <c r="U46" s="1300"/>
      <c r="V46" s="1300"/>
      <c r="W46" s="1300"/>
      <c r="X46" s="1300"/>
      <c r="Y46" s="1300"/>
      <c r="Z46" s="1300"/>
      <c r="AA46" s="1300"/>
      <c r="AB46" s="1300"/>
      <c r="AC46" s="1300"/>
      <c r="AD46" s="1300"/>
      <c r="AE46" s="1300"/>
      <c r="AF46" s="1300"/>
      <c r="AG46" s="1300"/>
      <c r="AH46" s="1300"/>
      <c r="AI46" s="1300"/>
      <c r="AJ46" s="1300"/>
      <c r="AK46" s="1300"/>
      <c r="AL46" s="1300"/>
      <c r="AM46" s="1300"/>
      <c r="AN46" s="1300"/>
      <c r="AO46" s="1300"/>
      <c r="AP46" s="1300"/>
      <c r="AQ46" s="1300"/>
      <c r="AR46" s="1300"/>
      <c r="AS46" s="1300"/>
      <c r="AT46" s="1300"/>
      <c r="AU46" s="1300"/>
      <c r="AV46" s="1300"/>
      <c r="AW46" s="1300"/>
      <c r="AX46" s="1300"/>
      <c r="AY46" s="1300"/>
      <c r="AZ46" s="1300"/>
      <c r="BA46" s="1300"/>
      <c r="BB46" s="1300"/>
      <c r="BC46" s="1300"/>
      <c r="BD46" s="1300"/>
      <c r="BE46" s="1300"/>
      <c r="BF46" s="1300"/>
      <c r="BG46" s="1300"/>
      <c r="BH46" s="1300"/>
      <c r="BI46" s="1300"/>
      <c r="BJ46" s="1300"/>
      <c r="BK46" s="1300"/>
      <c r="BL46" s="1300"/>
      <c r="BM46" s="1300"/>
      <c r="BN46" s="1300"/>
      <c r="BO46" s="1300"/>
      <c r="BP46" s="1300"/>
      <c r="BQ46" s="1300"/>
      <c r="BR46" s="1300"/>
      <c r="BS46" s="1300"/>
      <c r="BT46" s="1300"/>
      <c r="BU46" s="1300"/>
      <c r="BV46" s="882">
        <f>Data_Income!C1118</f>
        <v>0</v>
      </c>
      <c r="BW46" s="882"/>
      <c r="BX46" s="882"/>
      <c r="BY46" s="882"/>
      <c r="BZ46" s="882"/>
      <c r="CA46" s="882"/>
      <c r="CB46" s="882"/>
      <c r="CC46" s="882"/>
      <c r="CD46" s="882"/>
      <c r="CE46" s="882"/>
      <c r="CF46" s="882"/>
      <c r="CG46" s="882"/>
      <c r="CH46" s="882"/>
      <c r="CI46" s="882"/>
      <c r="CJ46" s="882"/>
      <c r="CK46" s="882"/>
      <c r="CL46" s="882">
        <f>Data_Income!D1118</f>
        <v>0</v>
      </c>
      <c r="CM46" s="882"/>
      <c r="CN46" s="882"/>
      <c r="CO46" s="882"/>
      <c r="CP46" s="882"/>
      <c r="CQ46" s="882"/>
      <c r="CR46" s="882"/>
      <c r="CS46" s="882"/>
      <c r="CT46" s="882"/>
      <c r="CU46" s="882"/>
      <c r="CV46" s="882"/>
      <c r="CW46" s="882"/>
      <c r="CX46" s="882"/>
      <c r="CY46" s="882"/>
      <c r="CZ46" s="882"/>
      <c r="DA46" s="882"/>
      <c r="DB46" s="1359"/>
      <c r="DC46" s="453"/>
      <c r="DD46" s="23"/>
      <c r="DE46" s="23"/>
      <c r="DF46" s="23"/>
      <c r="DG46" s="23"/>
      <c r="DH46" s="23"/>
      <c r="DI46" s="23"/>
    </row>
    <row r="47" spans="1:113" s="452" customFormat="1" ht="15.95" customHeight="1" x14ac:dyDescent="0.2">
      <c r="A47" s="453"/>
      <c r="B47" s="1347"/>
      <c r="C47" s="1301" t="s">
        <v>1179</v>
      </c>
      <c r="D47" s="1300"/>
      <c r="E47" s="1300"/>
      <c r="F47" s="1300"/>
      <c r="G47" s="1300"/>
      <c r="H47" s="1300"/>
      <c r="I47" s="1300"/>
      <c r="J47" s="1300"/>
      <c r="K47" s="1300"/>
      <c r="L47" s="1300"/>
      <c r="M47" s="1300"/>
      <c r="N47" s="1300"/>
      <c r="O47" s="1300"/>
      <c r="P47" s="1300"/>
      <c r="Q47" s="1300"/>
      <c r="R47" s="1300"/>
      <c r="S47" s="1300"/>
      <c r="T47" s="1300"/>
      <c r="U47" s="1300"/>
      <c r="V47" s="1300"/>
      <c r="W47" s="1300"/>
      <c r="X47" s="1300"/>
      <c r="Y47" s="1300"/>
      <c r="Z47" s="1300"/>
      <c r="AA47" s="1300"/>
      <c r="AB47" s="1300"/>
      <c r="AC47" s="1300"/>
      <c r="AD47" s="1300"/>
      <c r="AE47" s="1300"/>
      <c r="AF47" s="1300"/>
      <c r="AG47" s="1300"/>
      <c r="AH47" s="1300"/>
      <c r="AI47" s="1300"/>
      <c r="AJ47" s="1300"/>
      <c r="AK47" s="1300"/>
      <c r="AL47" s="1300"/>
      <c r="AM47" s="1300"/>
      <c r="AN47" s="1300"/>
      <c r="AO47" s="1300"/>
      <c r="AP47" s="1300"/>
      <c r="AQ47" s="1300"/>
      <c r="AR47" s="1300"/>
      <c r="AS47" s="1300"/>
      <c r="AT47" s="1300"/>
      <c r="AU47" s="1300"/>
      <c r="AV47" s="1300"/>
      <c r="AW47" s="1300"/>
      <c r="AX47" s="1300"/>
      <c r="AY47" s="1300"/>
      <c r="AZ47" s="1300"/>
      <c r="BA47" s="1300"/>
      <c r="BB47" s="1300"/>
      <c r="BC47" s="1300"/>
      <c r="BD47" s="1300"/>
      <c r="BE47" s="1300"/>
      <c r="BF47" s="1300"/>
      <c r="BG47" s="1300"/>
      <c r="BH47" s="1300"/>
      <c r="BI47" s="1300"/>
      <c r="BJ47" s="1300"/>
      <c r="BK47" s="1300"/>
      <c r="BL47" s="1300"/>
      <c r="BM47" s="1300"/>
      <c r="BN47" s="1300"/>
      <c r="BO47" s="1300"/>
      <c r="BP47" s="1300"/>
      <c r="BQ47" s="1300"/>
      <c r="BR47" s="1300"/>
      <c r="BS47" s="1300"/>
      <c r="BT47" s="1300"/>
      <c r="BU47" s="1300"/>
      <c r="BV47" s="550"/>
      <c r="BW47" s="550"/>
      <c r="BX47" s="550"/>
      <c r="BY47" s="550"/>
      <c r="BZ47" s="550"/>
      <c r="CA47" s="550"/>
      <c r="CB47" s="550"/>
      <c r="CC47" s="550"/>
      <c r="CD47" s="550"/>
      <c r="CE47" s="550"/>
      <c r="CF47" s="550"/>
      <c r="CG47" s="550"/>
      <c r="CH47" s="550"/>
      <c r="CI47" s="550"/>
      <c r="CJ47" s="550"/>
      <c r="CK47" s="550"/>
      <c r="CL47" s="550"/>
      <c r="CM47" s="550"/>
      <c r="CN47" s="550"/>
      <c r="CO47" s="550"/>
      <c r="CP47" s="550"/>
      <c r="CQ47" s="550"/>
      <c r="CR47" s="550"/>
      <c r="CS47" s="550"/>
      <c r="CT47" s="550"/>
      <c r="CU47" s="550"/>
      <c r="CV47" s="550"/>
      <c r="CW47" s="550"/>
      <c r="CX47" s="550"/>
      <c r="CY47" s="550"/>
      <c r="CZ47" s="550"/>
      <c r="DA47" s="550"/>
      <c r="DB47" s="1359"/>
      <c r="DC47" s="453"/>
      <c r="DD47" s="23"/>
      <c r="DE47" s="23"/>
      <c r="DF47" s="23"/>
      <c r="DG47" s="23"/>
      <c r="DH47" s="23"/>
      <c r="DI47" s="23"/>
    </row>
    <row r="48" spans="1:113" ht="15.95" customHeight="1" thickBot="1" x14ac:dyDescent="0.25">
      <c r="A48" s="115"/>
      <c r="B48" s="1347"/>
      <c r="C48" s="1337" t="s">
        <v>36</v>
      </c>
      <c r="D48" s="1338"/>
      <c r="E48" s="1338"/>
      <c r="F48" s="1338"/>
      <c r="G48" s="1338"/>
      <c r="H48" s="1338"/>
      <c r="I48" s="1338"/>
      <c r="J48" s="1338"/>
      <c r="K48" s="1338"/>
      <c r="L48" s="1351"/>
      <c r="M48" s="1351"/>
      <c r="N48" s="1351"/>
      <c r="O48" s="1351"/>
      <c r="P48" s="1351"/>
      <c r="Q48" s="1351"/>
      <c r="R48" s="1351"/>
      <c r="S48" s="1351"/>
      <c r="T48" s="1351"/>
      <c r="U48" s="1351"/>
      <c r="V48" s="1351"/>
      <c r="W48" s="1351"/>
      <c r="X48" s="1351"/>
      <c r="Y48" s="1351"/>
      <c r="Z48" s="1351"/>
      <c r="AA48" s="1351"/>
      <c r="AB48" s="1351"/>
      <c r="AC48" s="1351"/>
      <c r="AD48" s="1351"/>
      <c r="AE48" s="1351"/>
      <c r="AF48" s="1351"/>
      <c r="AG48" s="1351"/>
      <c r="AH48" s="1351"/>
      <c r="AI48" s="1351"/>
      <c r="AJ48" s="1351"/>
      <c r="AK48" s="1351"/>
      <c r="AL48" s="1351"/>
      <c r="AM48" s="1351"/>
      <c r="AN48" s="1351"/>
      <c r="AO48" s="1351"/>
      <c r="AP48" s="1351"/>
      <c r="AQ48" s="1351"/>
      <c r="AR48" s="1351"/>
      <c r="AS48" s="1351"/>
      <c r="AT48" s="1351"/>
      <c r="AU48" s="1351"/>
      <c r="AV48" s="1351"/>
      <c r="AW48" s="1351"/>
      <c r="AX48" s="1351"/>
      <c r="AY48" s="1351"/>
      <c r="AZ48" s="1351"/>
      <c r="BA48" s="1351"/>
      <c r="BB48" s="1351"/>
      <c r="BC48" s="1351"/>
      <c r="BD48" s="1351"/>
      <c r="BE48" s="1351"/>
      <c r="BF48" s="1351"/>
      <c r="BG48" s="1351"/>
      <c r="BH48" s="1351"/>
      <c r="BI48" s="1351"/>
      <c r="BJ48" s="1351"/>
      <c r="BK48" s="1351"/>
      <c r="BL48" s="1351"/>
      <c r="BM48" s="1351"/>
      <c r="BN48" s="1351"/>
      <c r="BO48" s="1351"/>
      <c r="BP48" s="1351"/>
      <c r="BQ48" s="1351"/>
      <c r="BR48" s="1351"/>
      <c r="BS48" s="1351"/>
      <c r="BT48" s="1351"/>
      <c r="BU48" s="1352"/>
      <c r="BV48" s="550"/>
      <c r="BW48" s="550"/>
      <c r="BX48" s="550"/>
      <c r="BY48" s="550"/>
      <c r="BZ48" s="550"/>
      <c r="CA48" s="550"/>
      <c r="CB48" s="550"/>
      <c r="CC48" s="550"/>
      <c r="CD48" s="550"/>
      <c r="CE48" s="550"/>
      <c r="CF48" s="550"/>
      <c r="CG48" s="550"/>
      <c r="CH48" s="550"/>
      <c r="CI48" s="550"/>
      <c r="CJ48" s="550"/>
      <c r="CK48" s="550"/>
      <c r="CL48" s="550"/>
      <c r="CM48" s="550"/>
      <c r="CN48" s="550"/>
      <c r="CO48" s="550"/>
      <c r="CP48" s="550"/>
      <c r="CQ48" s="550"/>
      <c r="CR48" s="550"/>
      <c r="CS48" s="550"/>
      <c r="CT48" s="550"/>
      <c r="CU48" s="550"/>
      <c r="CV48" s="550"/>
      <c r="CW48" s="550"/>
      <c r="CX48" s="550"/>
      <c r="CY48" s="550"/>
      <c r="CZ48" s="550"/>
      <c r="DA48" s="550"/>
      <c r="DB48" s="1359"/>
      <c r="DC48" s="115"/>
      <c r="DD48" s="23"/>
      <c r="DE48" s="23"/>
      <c r="DF48" s="23"/>
      <c r="DG48" s="23"/>
      <c r="DH48" s="23"/>
      <c r="DI48" s="23"/>
    </row>
    <row r="49" spans="1:113" ht="15.95" customHeight="1" thickBot="1" x14ac:dyDescent="0.25">
      <c r="A49" s="115"/>
      <c r="B49" s="1347"/>
      <c r="C49" s="1330" t="s">
        <v>37</v>
      </c>
      <c r="D49" s="1331"/>
      <c r="E49" s="1331"/>
      <c r="F49" s="1331"/>
      <c r="G49" s="1331"/>
      <c r="H49" s="1331"/>
      <c r="I49" s="1331"/>
      <c r="J49" s="1331"/>
      <c r="K49" s="1331"/>
      <c r="L49" s="1331"/>
      <c r="M49" s="1331"/>
      <c r="N49" s="1331"/>
      <c r="O49" s="1331"/>
      <c r="P49" s="1331"/>
      <c r="Q49" s="1331"/>
      <c r="R49" s="1331"/>
      <c r="S49" s="1331"/>
      <c r="T49" s="1331"/>
      <c r="U49" s="1331"/>
      <c r="V49" s="1331"/>
      <c r="W49" s="1331"/>
      <c r="X49" s="1331"/>
      <c r="Y49" s="1331"/>
      <c r="Z49" s="1331"/>
      <c r="AA49" s="1331"/>
      <c r="AB49" s="1331"/>
      <c r="AC49" s="1331"/>
      <c r="AD49" s="1331"/>
      <c r="AE49" s="1331"/>
      <c r="AF49" s="1331"/>
      <c r="AG49" s="1331"/>
      <c r="AH49" s="1331"/>
      <c r="AI49" s="1331"/>
      <c r="AJ49" s="1331"/>
      <c r="AK49" s="1331"/>
      <c r="AL49" s="1331"/>
      <c r="AM49" s="1331"/>
      <c r="AN49" s="1331"/>
      <c r="AO49" s="1331"/>
      <c r="AP49" s="1331"/>
      <c r="AQ49" s="1331"/>
      <c r="AR49" s="1331"/>
      <c r="AS49" s="1331"/>
      <c r="AT49" s="1331"/>
      <c r="AU49" s="1331"/>
      <c r="AV49" s="1331"/>
      <c r="AW49" s="1331"/>
      <c r="AX49" s="1331"/>
      <c r="AY49" s="1331"/>
      <c r="AZ49" s="1331"/>
      <c r="BA49" s="1331"/>
      <c r="BB49" s="1331"/>
      <c r="BC49" s="1331"/>
      <c r="BD49" s="1331"/>
      <c r="BE49" s="1331"/>
      <c r="BF49" s="1331"/>
      <c r="BG49" s="1331"/>
      <c r="BH49" s="1331"/>
      <c r="BI49" s="1331"/>
      <c r="BJ49" s="1331"/>
      <c r="BK49" s="1331"/>
      <c r="BL49" s="1331"/>
      <c r="BM49" s="1331"/>
      <c r="BN49" s="1331"/>
      <c r="BO49" s="1331"/>
      <c r="BP49" s="1331"/>
      <c r="BQ49" s="1331"/>
      <c r="BR49" s="1331"/>
      <c r="BS49" s="1331"/>
      <c r="BT49" s="1331"/>
      <c r="BU49" s="1332"/>
      <c r="BV49" s="1317">
        <f>((BV39+BV41+BV42+BV44+BV46+BV47+BV48)-(BV40+BV43))</f>
        <v>0</v>
      </c>
      <c r="BW49" s="1317"/>
      <c r="BX49" s="1317"/>
      <c r="BY49" s="1317"/>
      <c r="BZ49" s="1317"/>
      <c r="CA49" s="1317"/>
      <c r="CB49" s="1317"/>
      <c r="CC49" s="1317"/>
      <c r="CD49" s="1317"/>
      <c r="CE49" s="1317"/>
      <c r="CF49" s="1317"/>
      <c r="CG49" s="1317"/>
      <c r="CH49" s="1317"/>
      <c r="CI49" s="1317"/>
      <c r="CJ49" s="1317"/>
      <c r="CK49" s="1317"/>
      <c r="CL49" s="1317">
        <f>((CL39+CL41+CL42+CL44+CL46+CL47+CL48)-(CL40+CL43))</f>
        <v>0</v>
      </c>
      <c r="CM49" s="1317"/>
      <c r="CN49" s="1317"/>
      <c r="CO49" s="1317"/>
      <c r="CP49" s="1317"/>
      <c r="CQ49" s="1317"/>
      <c r="CR49" s="1317"/>
      <c r="CS49" s="1317"/>
      <c r="CT49" s="1317"/>
      <c r="CU49" s="1317"/>
      <c r="CV49" s="1317"/>
      <c r="CW49" s="1317"/>
      <c r="CX49" s="1317"/>
      <c r="CY49" s="1317"/>
      <c r="CZ49" s="1317"/>
      <c r="DA49" s="1317"/>
      <c r="DB49" s="1359"/>
      <c r="DC49" s="115"/>
      <c r="DD49" s="23"/>
      <c r="DE49" s="23"/>
      <c r="DF49" s="23"/>
      <c r="DG49" s="23"/>
      <c r="DH49" s="23"/>
      <c r="DI49" s="23"/>
    </row>
    <row r="50" spans="1:113" ht="15.95" customHeight="1" x14ac:dyDescent="0.2">
      <c r="A50" s="115"/>
      <c r="B50" s="1347"/>
      <c r="C50" s="1348" t="str">
        <f>Data_Income!C1126</f>
        <v xml:space="preserve"> Grand Total Income</v>
      </c>
      <c r="D50" s="1349"/>
      <c r="E50" s="1349"/>
      <c r="F50" s="1349"/>
      <c r="G50" s="1349"/>
      <c r="H50" s="1349"/>
      <c r="I50" s="1349"/>
      <c r="J50" s="1349"/>
      <c r="K50" s="1349"/>
      <c r="L50" s="1349"/>
      <c r="M50" s="1349"/>
      <c r="N50" s="1349"/>
      <c r="O50" s="1349"/>
      <c r="P50" s="1349"/>
      <c r="Q50" s="1349"/>
      <c r="R50" s="1349"/>
      <c r="S50" s="1349"/>
      <c r="T50" s="1349"/>
      <c r="U50" s="1349"/>
      <c r="V50" s="1349"/>
      <c r="W50" s="1349"/>
      <c r="X50" s="1349"/>
      <c r="Y50" s="1349"/>
      <c r="Z50" s="1349"/>
      <c r="AA50" s="1349"/>
      <c r="AB50" s="1349"/>
      <c r="AC50" s="1349"/>
      <c r="AD50" s="1349"/>
      <c r="AE50" s="1349"/>
      <c r="AF50" s="1349"/>
      <c r="AG50" s="1349"/>
      <c r="AH50" s="1349"/>
      <c r="AI50" s="1349"/>
      <c r="AJ50" s="1349"/>
      <c r="AK50" s="1349"/>
      <c r="AL50" s="1349"/>
      <c r="AM50" s="1349"/>
      <c r="AN50" s="1349"/>
      <c r="AO50" s="1349"/>
      <c r="AP50" s="1349"/>
      <c r="AQ50" s="1349"/>
      <c r="AR50" s="1349"/>
      <c r="AS50" s="1349"/>
      <c r="AT50" s="1349"/>
      <c r="AU50" s="1349"/>
      <c r="AV50" s="1349"/>
      <c r="AW50" s="1349"/>
      <c r="AX50" s="1349"/>
      <c r="AY50" s="1349"/>
      <c r="AZ50" s="1349"/>
      <c r="BA50" s="1349"/>
      <c r="BB50" s="1349"/>
      <c r="BC50" s="1349"/>
      <c r="BD50" s="1349"/>
      <c r="BE50" s="1349"/>
      <c r="BF50" s="1349"/>
      <c r="BG50" s="1349"/>
      <c r="BH50" s="1349"/>
      <c r="BI50" s="1349"/>
      <c r="BJ50" s="1349"/>
      <c r="BK50" s="1349"/>
      <c r="BL50" s="1349"/>
      <c r="BM50" s="1349"/>
      <c r="BN50" s="1349"/>
      <c r="BO50" s="1349"/>
      <c r="BP50" s="1349"/>
      <c r="BQ50" s="1349"/>
      <c r="BR50" s="1349"/>
      <c r="BS50" s="1349"/>
      <c r="BT50" s="1349"/>
      <c r="BU50" s="1349"/>
      <c r="BV50" s="1353" t="str">
        <f>Data_Income!C1123</f>
        <v/>
      </c>
      <c r="BW50" s="1354"/>
      <c r="BX50" s="1354"/>
      <c r="BY50" s="1354"/>
      <c r="BZ50" s="1354"/>
      <c r="CA50" s="1354"/>
      <c r="CB50" s="1354"/>
      <c r="CC50" s="1354"/>
      <c r="CD50" s="1354"/>
      <c r="CE50" s="1354"/>
      <c r="CF50" s="1354"/>
      <c r="CG50" s="1354"/>
      <c r="CH50" s="1354"/>
      <c r="CI50" s="1354"/>
      <c r="CJ50" s="1354"/>
      <c r="CK50" s="1354"/>
      <c r="CL50" s="1354"/>
      <c r="CM50" s="1354"/>
      <c r="CN50" s="1354"/>
      <c r="CO50" s="1354"/>
      <c r="CP50" s="1354"/>
      <c r="CQ50" s="1354"/>
      <c r="CR50" s="1354"/>
      <c r="CS50" s="1354"/>
      <c r="CT50" s="1354"/>
      <c r="CU50" s="1354"/>
      <c r="CV50" s="1354"/>
      <c r="CW50" s="1354"/>
      <c r="CX50" s="1354"/>
      <c r="CY50" s="1354"/>
      <c r="CZ50" s="1354"/>
      <c r="DA50" s="1355"/>
      <c r="DB50" s="1359"/>
      <c r="DC50" s="115"/>
      <c r="DD50" s="23"/>
      <c r="DE50" s="23"/>
      <c r="DF50" s="23"/>
      <c r="DG50" s="23"/>
      <c r="DH50" s="23"/>
      <c r="DI50" s="23"/>
    </row>
    <row r="51" spans="1:113" ht="15.95" customHeight="1" thickBot="1" x14ac:dyDescent="0.25">
      <c r="A51" s="115"/>
      <c r="B51" s="1347"/>
      <c r="C51" s="1328" t="s">
        <v>32</v>
      </c>
      <c r="D51" s="1329"/>
      <c r="E51" s="1329"/>
      <c r="F51" s="1329"/>
      <c r="G51" s="1329"/>
      <c r="H51" s="1329"/>
      <c r="I51" s="1329"/>
      <c r="J51" s="1329"/>
      <c r="K51" s="1329"/>
      <c r="L51" s="1329"/>
      <c r="M51" s="1329"/>
      <c r="N51" s="1329"/>
      <c r="O51" s="1329"/>
      <c r="P51" s="1329"/>
      <c r="Q51" s="1329"/>
      <c r="R51" s="1329"/>
      <c r="S51" s="1329"/>
      <c r="T51" s="1329"/>
      <c r="U51" s="1329"/>
      <c r="V51" s="1329"/>
      <c r="W51" s="1329"/>
      <c r="X51" s="1329"/>
      <c r="Y51" s="1329"/>
      <c r="Z51" s="1329"/>
      <c r="AA51" s="1329"/>
      <c r="AB51" s="1329"/>
      <c r="AC51" s="1329"/>
      <c r="AD51" s="1329"/>
      <c r="AE51" s="1329"/>
      <c r="AF51" s="1329"/>
      <c r="AG51" s="1329"/>
      <c r="AH51" s="1329"/>
      <c r="AI51" s="1329"/>
      <c r="AJ51" s="1329"/>
      <c r="AK51" s="1329"/>
      <c r="AL51" s="1329"/>
      <c r="AM51" s="1329"/>
      <c r="AN51" s="1329"/>
      <c r="AO51" s="1329"/>
      <c r="AP51" s="1329"/>
      <c r="AQ51" s="1329"/>
      <c r="AR51" s="1329"/>
      <c r="AS51" s="1329"/>
      <c r="AT51" s="1329"/>
      <c r="AU51" s="1329"/>
      <c r="AV51" s="1329"/>
      <c r="AW51" s="1329"/>
      <c r="AX51" s="1329"/>
      <c r="AY51" s="1329"/>
      <c r="AZ51" s="1329"/>
      <c r="BA51" s="1329"/>
      <c r="BB51" s="1329"/>
      <c r="BC51" s="1329"/>
      <c r="BD51" s="1329"/>
      <c r="BE51" s="1329"/>
      <c r="BF51" s="1329"/>
      <c r="BG51" s="1329"/>
      <c r="BH51" s="1329"/>
      <c r="BI51" s="1329"/>
      <c r="BJ51" s="1329"/>
      <c r="BK51" s="1329"/>
      <c r="BL51" s="1329"/>
      <c r="BM51" s="1329"/>
      <c r="BN51" s="1329"/>
      <c r="BO51" s="1329"/>
      <c r="BP51" s="1329"/>
      <c r="BQ51" s="1329"/>
      <c r="BR51" s="1329"/>
      <c r="BS51" s="1329"/>
      <c r="BT51" s="1329"/>
      <c r="BU51" s="1329"/>
      <c r="BV51" s="1344" t="str">
        <f>Data_Income!C1125</f>
        <v/>
      </c>
      <c r="BW51" s="1345"/>
      <c r="BX51" s="1345"/>
      <c r="BY51" s="1345"/>
      <c r="BZ51" s="1345"/>
      <c r="CA51" s="1345"/>
      <c r="CB51" s="1345"/>
      <c r="CC51" s="1345"/>
      <c r="CD51" s="1345"/>
      <c r="CE51" s="1345"/>
      <c r="CF51" s="1345"/>
      <c r="CG51" s="1345"/>
      <c r="CH51" s="1345"/>
      <c r="CI51" s="1345"/>
      <c r="CJ51" s="1345"/>
      <c r="CK51" s="1345"/>
      <c r="CL51" s="1345"/>
      <c r="CM51" s="1345"/>
      <c r="CN51" s="1345"/>
      <c r="CO51" s="1345"/>
      <c r="CP51" s="1345"/>
      <c r="CQ51" s="1345"/>
      <c r="CR51" s="1345"/>
      <c r="CS51" s="1345"/>
      <c r="CT51" s="1345"/>
      <c r="CU51" s="1345"/>
      <c r="CV51" s="1345"/>
      <c r="CW51" s="1345"/>
      <c r="CX51" s="1345"/>
      <c r="CY51" s="1345"/>
      <c r="CZ51" s="1345"/>
      <c r="DA51" s="1346"/>
      <c r="DB51" s="1359"/>
      <c r="DC51" s="115"/>
      <c r="DD51" s="23"/>
      <c r="DE51" s="23"/>
      <c r="DF51" s="23"/>
      <c r="DG51" s="23"/>
      <c r="DH51" s="23"/>
      <c r="DI51" s="23"/>
    </row>
    <row r="52" spans="1:113" ht="15.95" customHeight="1" x14ac:dyDescent="0.2">
      <c r="A52" s="115"/>
      <c r="B52" s="1347"/>
      <c r="C52" s="1356" t="s">
        <v>38</v>
      </c>
      <c r="D52" s="1357"/>
      <c r="E52" s="1357"/>
      <c r="F52" s="1357"/>
      <c r="G52" s="1357"/>
      <c r="H52" s="1357"/>
      <c r="I52" s="1357"/>
      <c r="J52" s="1357"/>
      <c r="K52" s="1357"/>
      <c r="L52" s="1357"/>
      <c r="M52" s="1357"/>
      <c r="N52" s="1357"/>
      <c r="O52" s="1357"/>
      <c r="P52" s="1357"/>
      <c r="Q52" s="1357"/>
      <c r="R52" s="1357"/>
      <c r="S52" s="1357"/>
      <c r="T52" s="1357"/>
      <c r="U52" s="1357"/>
      <c r="V52" s="1357"/>
      <c r="W52" s="1357"/>
      <c r="X52" s="1357"/>
      <c r="Y52" s="1357"/>
      <c r="Z52" s="1357"/>
      <c r="AA52" s="1357"/>
      <c r="AB52" s="1357"/>
      <c r="AC52" s="1357"/>
      <c r="AD52" s="1357"/>
      <c r="AE52" s="1357"/>
      <c r="AF52" s="1357"/>
      <c r="AG52" s="1357"/>
      <c r="AH52" s="1357"/>
      <c r="AI52" s="1357"/>
      <c r="AJ52" s="1357"/>
      <c r="AK52" s="1357"/>
      <c r="AL52" s="1357"/>
      <c r="AM52" s="1357"/>
      <c r="AN52" s="1357"/>
      <c r="AO52" s="1357"/>
      <c r="AP52" s="1357"/>
      <c r="AQ52" s="1357"/>
      <c r="AR52" s="1357"/>
      <c r="AS52" s="1357"/>
      <c r="AT52" s="1357"/>
      <c r="AU52" s="1357"/>
      <c r="AV52" s="1357"/>
      <c r="AW52" s="1357"/>
      <c r="AX52" s="1357"/>
      <c r="AY52" s="1357"/>
      <c r="AZ52" s="1357"/>
      <c r="BA52" s="1357"/>
      <c r="BB52" s="1357"/>
      <c r="BC52" s="1357"/>
      <c r="BD52" s="1357"/>
      <c r="BE52" s="1357"/>
      <c r="BF52" s="1357"/>
      <c r="BG52" s="1357"/>
      <c r="BH52" s="1357"/>
      <c r="BI52" s="1357"/>
      <c r="BJ52" s="1357"/>
      <c r="BK52" s="1357"/>
      <c r="BL52" s="1357"/>
      <c r="BM52" s="1357"/>
      <c r="BN52" s="1357"/>
      <c r="BO52" s="1357"/>
      <c r="BP52" s="1357"/>
      <c r="BQ52" s="1357"/>
      <c r="BR52" s="1357"/>
      <c r="BS52" s="1357"/>
      <c r="BT52" s="1357"/>
      <c r="BU52" s="1357"/>
      <c r="BV52" s="1360" t="str">
        <f>Data_Income!C1127</f>
        <v/>
      </c>
      <c r="BW52" s="1361"/>
      <c r="BX52" s="1361"/>
      <c r="BY52" s="1361"/>
      <c r="BZ52" s="1361"/>
      <c r="CA52" s="1361"/>
      <c r="CB52" s="1361"/>
      <c r="CC52" s="1361"/>
      <c r="CD52" s="1361"/>
      <c r="CE52" s="1361"/>
      <c r="CF52" s="1361"/>
      <c r="CG52" s="1361"/>
      <c r="CH52" s="1361"/>
      <c r="CI52" s="1361"/>
      <c r="CJ52" s="1361"/>
      <c r="CK52" s="1361"/>
      <c r="CL52" s="1361"/>
      <c r="CM52" s="1361"/>
      <c r="CN52" s="1361"/>
      <c r="CO52" s="1361"/>
      <c r="CP52" s="1361"/>
      <c r="CQ52" s="1361"/>
      <c r="CR52" s="1361"/>
      <c r="CS52" s="1361"/>
      <c r="CT52" s="1361"/>
      <c r="CU52" s="1361"/>
      <c r="CV52" s="1361"/>
      <c r="CW52" s="1361"/>
      <c r="CX52" s="1361"/>
      <c r="CY52" s="1361"/>
      <c r="CZ52" s="1361"/>
      <c r="DA52" s="1362"/>
      <c r="DB52" s="1359"/>
      <c r="DC52" s="115"/>
      <c r="DD52" s="23"/>
      <c r="DE52" s="23"/>
      <c r="DF52" s="23"/>
      <c r="DG52" s="23"/>
      <c r="DH52" s="23"/>
      <c r="DI52" s="23"/>
    </row>
    <row r="53" spans="1:113" ht="9.9499999999999993" customHeight="1" x14ac:dyDescent="0.2">
      <c r="A53" s="115"/>
      <c r="B53" s="137"/>
      <c r="C53" s="1316"/>
      <c r="D53" s="1316"/>
      <c r="E53" s="1316"/>
      <c r="F53" s="1316"/>
      <c r="G53" s="1316"/>
      <c r="H53" s="1316"/>
      <c r="I53" s="1316"/>
      <c r="J53" s="1316"/>
      <c r="K53" s="1316"/>
      <c r="L53" s="1316"/>
      <c r="M53" s="1316"/>
      <c r="N53" s="1316"/>
      <c r="O53" s="1316"/>
      <c r="P53" s="1316"/>
      <c r="Q53" s="1316"/>
      <c r="R53" s="1316"/>
      <c r="S53" s="1316"/>
      <c r="T53" s="1316"/>
      <c r="U53" s="1316"/>
      <c r="V53" s="1316"/>
      <c r="W53" s="1316"/>
      <c r="X53" s="1316"/>
      <c r="Y53" s="1316"/>
      <c r="Z53" s="1316"/>
      <c r="AA53" s="1316"/>
      <c r="AB53" s="1316"/>
      <c r="AC53" s="1316"/>
      <c r="AD53" s="1316"/>
      <c r="AE53" s="1316"/>
      <c r="AF53" s="1316"/>
      <c r="AG53" s="1316"/>
      <c r="AH53" s="1316"/>
      <c r="AI53" s="1316"/>
      <c r="AJ53" s="1316"/>
      <c r="AK53" s="1316"/>
      <c r="AL53" s="1316"/>
      <c r="AM53" s="1316"/>
      <c r="AN53" s="1316"/>
      <c r="AO53" s="1316"/>
      <c r="AP53" s="1316"/>
      <c r="AQ53" s="1316"/>
      <c r="AR53" s="1316"/>
      <c r="AS53" s="1316"/>
      <c r="AT53" s="1316"/>
      <c r="AU53" s="1316"/>
      <c r="AV53" s="1316"/>
      <c r="AW53" s="1316"/>
      <c r="AX53" s="1316"/>
      <c r="AY53" s="1316"/>
      <c r="AZ53" s="1316"/>
      <c r="BA53" s="1316"/>
      <c r="BB53" s="1316"/>
      <c r="BC53" s="1316"/>
      <c r="BD53" s="1316"/>
      <c r="BE53" s="1316"/>
      <c r="BF53" s="1316"/>
      <c r="BG53" s="1316"/>
      <c r="BH53" s="1316"/>
      <c r="BI53" s="1316"/>
      <c r="BJ53" s="1316"/>
      <c r="BK53" s="1316"/>
      <c r="BL53" s="1316"/>
      <c r="BM53" s="1316"/>
      <c r="BN53" s="1316"/>
      <c r="BO53" s="1316"/>
      <c r="BP53" s="1316"/>
      <c r="BQ53" s="1316"/>
      <c r="BR53" s="1316"/>
      <c r="BS53" s="1316"/>
      <c r="BT53" s="1316"/>
      <c r="BU53" s="1316"/>
      <c r="BV53" s="1316"/>
      <c r="BW53" s="1316"/>
      <c r="BX53" s="1316"/>
      <c r="BY53" s="1316"/>
      <c r="BZ53" s="1316"/>
      <c r="CA53" s="1316"/>
      <c r="CB53" s="1316"/>
      <c r="CC53" s="1316"/>
      <c r="CD53" s="1316"/>
      <c r="CE53" s="1316"/>
      <c r="CF53" s="1316"/>
      <c r="CG53" s="1316"/>
      <c r="CH53" s="1316"/>
      <c r="CI53" s="1316"/>
      <c r="CJ53" s="1316"/>
      <c r="CK53" s="1316"/>
      <c r="CL53" s="1316"/>
      <c r="CM53" s="1316"/>
      <c r="CN53" s="1316"/>
      <c r="CO53" s="1316"/>
      <c r="CP53" s="1316"/>
      <c r="CQ53" s="1316"/>
      <c r="CR53" s="1316"/>
      <c r="CS53" s="1316"/>
      <c r="CT53" s="1316"/>
      <c r="CU53" s="1316"/>
      <c r="CV53" s="1316"/>
      <c r="CW53" s="1316"/>
      <c r="CX53" s="1316"/>
      <c r="CY53" s="1316"/>
      <c r="CZ53" s="1316"/>
      <c r="DA53" s="1316"/>
      <c r="DB53" s="138"/>
      <c r="DC53" s="115"/>
      <c r="DD53" s="23"/>
      <c r="DE53" s="23"/>
      <c r="DF53" s="23"/>
      <c r="DG53" s="23"/>
      <c r="DH53" s="23"/>
      <c r="DI53" s="23"/>
    </row>
    <row r="54" spans="1:113" ht="14.1" customHeight="1" x14ac:dyDescent="0.2">
      <c r="A54" s="115"/>
      <c r="B54" s="137"/>
      <c r="C54" s="1302" t="str">
        <f>Data_Income!C1132</f>
        <v xml:space="preserve">  </v>
      </c>
      <c r="D54" s="1303"/>
      <c r="E54" s="1303"/>
      <c r="F54" s="1303"/>
      <c r="G54" s="1303"/>
      <c r="H54" s="1303"/>
      <c r="I54" s="1303"/>
      <c r="J54" s="1303"/>
      <c r="K54" s="1303"/>
      <c r="L54" s="1303"/>
      <c r="M54" s="1303"/>
      <c r="N54" s="1303"/>
      <c r="O54" s="1303"/>
      <c r="P54" s="1303"/>
      <c r="Q54" s="1303"/>
      <c r="R54" s="1303"/>
      <c r="S54" s="1303"/>
      <c r="T54" s="1303"/>
      <c r="U54" s="1303"/>
      <c r="V54" s="1303"/>
      <c r="W54" s="1303"/>
      <c r="X54" s="1303"/>
      <c r="Y54" s="1303"/>
      <c r="Z54" s="1303"/>
      <c r="AA54" s="1303"/>
      <c r="AB54" s="1303"/>
      <c r="AC54" s="1303"/>
      <c r="AD54" s="1303"/>
      <c r="AE54" s="1303"/>
      <c r="AF54" s="1303"/>
      <c r="AG54" s="1303"/>
      <c r="AH54" s="1303"/>
      <c r="AI54" s="1303"/>
      <c r="AJ54" s="1303"/>
      <c r="AK54" s="1303"/>
      <c r="AL54" s="1303"/>
      <c r="AM54" s="1303"/>
      <c r="AN54" s="1303"/>
      <c r="AO54" s="1303"/>
      <c r="AP54" s="1303"/>
      <c r="AQ54" s="1303"/>
      <c r="AR54" s="1303"/>
      <c r="AS54" s="1303"/>
      <c r="AT54" s="1303"/>
      <c r="AU54" s="1303"/>
      <c r="AV54" s="1303"/>
      <c r="AW54" s="1303"/>
      <c r="AX54" s="1303"/>
      <c r="AY54" s="1303"/>
      <c r="AZ54" s="1303"/>
      <c r="BA54" s="1303"/>
      <c r="BB54" s="1303"/>
      <c r="BC54" s="1303"/>
      <c r="BD54" s="1303"/>
      <c r="BE54" s="1303"/>
      <c r="BF54" s="1303"/>
      <c r="BG54" s="1303"/>
      <c r="BH54" s="1303"/>
      <c r="BI54" s="1303"/>
      <c r="BJ54" s="1303"/>
      <c r="BK54" s="1303"/>
      <c r="BL54" s="1303"/>
      <c r="BM54" s="1303"/>
      <c r="BN54" s="1303"/>
      <c r="BO54" s="1303"/>
      <c r="BP54" s="1303"/>
      <c r="BQ54" s="1303"/>
      <c r="BR54" s="1303"/>
      <c r="BS54" s="1303"/>
      <c r="BT54" s="1303"/>
      <c r="BU54" s="1303"/>
      <c r="BV54" s="1303"/>
      <c r="BW54" s="1303"/>
      <c r="BX54" s="1303"/>
      <c r="BY54" s="1303"/>
      <c r="BZ54" s="1303"/>
      <c r="CA54" s="1303"/>
      <c r="CB54" s="1303"/>
      <c r="CC54" s="1303"/>
      <c r="CD54" s="1303"/>
      <c r="CE54" s="1303"/>
      <c r="CF54" s="1303"/>
      <c r="CG54" s="1303"/>
      <c r="CH54" s="1303"/>
      <c r="CI54" s="1303"/>
      <c r="CJ54" s="1303"/>
      <c r="CK54" s="1303"/>
      <c r="CL54" s="1303"/>
      <c r="CM54" s="1303"/>
      <c r="CN54" s="1303"/>
      <c r="CO54" s="1303"/>
      <c r="CP54" s="1303"/>
      <c r="CQ54" s="1303"/>
      <c r="CR54" s="1303"/>
      <c r="CS54" s="1303"/>
      <c r="CT54" s="1303"/>
      <c r="CU54" s="1303"/>
      <c r="CV54" s="1303"/>
      <c r="CW54" s="1303"/>
      <c r="CX54" s="1303"/>
      <c r="CY54" s="1303"/>
      <c r="CZ54" s="1303"/>
      <c r="DA54" s="1303"/>
      <c r="DB54" s="138"/>
      <c r="DC54" s="115"/>
      <c r="DD54" s="23"/>
      <c r="DE54" s="23"/>
      <c r="DF54" s="23"/>
      <c r="DG54" s="23"/>
      <c r="DH54" s="23"/>
      <c r="DI54" s="23"/>
    </row>
    <row r="55" spans="1:113" ht="9.9499999999999993" customHeight="1" x14ac:dyDescent="0.2">
      <c r="A55" s="179"/>
      <c r="B55" s="137"/>
      <c r="C55" s="1327"/>
      <c r="D55" s="1327"/>
      <c r="E55" s="1327"/>
      <c r="F55" s="1327"/>
      <c r="G55" s="1327"/>
      <c r="H55" s="1327"/>
      <c r="I55" s="1327"/>
      <c r="J55" s="1327"/>
      <c r="K55" s="1327"/>
      <c r="L55" s="1327"/>
      <c r="M55" s="1327"/>
      <c r="N55" s="1327"/>
      <c r="O55" s="1327"/>
      <c r="P55" s="1327"/>
      <c r="Q55" s="1327"/>
      <c r="R55" s="1327"/>
      <c r="S55" s="1327"/>
      <c r="T55" s="1327"/>
      <c r="U55" s="1327"/>
      <c r="V55" s="1327"/>
      <c r="W55" s="1327"/>
      <c r="X55" s="1327"/>
      <c r="Y55" s="1327"/>
      <c r="Z55" s="1327"/>
      <c r="AA55" s="1327"/>
      <c r="AB55" s="1327"/>
      <c r="AC55" s="1327"/>
      <c r="AD55" s="1327"/>
      <c r="AE55" s="1327"/>
      <c r="AF55" s="1327"/>
      <c r="AG55" s="1327"/>
      <c r="AH55" s="1327"/>
      <c r="AI55" s="1327"/>
      <c r="AJ55" s="1327"/>
      <c r="AK55" s="1327"/>
      <c r="AL55" s="1327"/>
      <c r="AM55" s="1327"/>
      <c r="AN55" s="1327"/>
      <c r="AO55" s="1327"/>
      <c r="AP55" s="1327"/>
      <c r="AQ55" s="1327"/>
      <c r="AR55" s="1327"/>
      <c r="AS55" s="1327"/>
      <c r="AT55" s="1327"/>
      <c r="AU55" s="1327"/>
      <c r="AV55" s="1327"/>
      <c r="AW55" s="1327"/>
      <c r="AX55" s="1327"/>
      <c r="AY55" s="1327"/>
      <c r="AZ55" s="1327"/>
      <c r="BA55" s="1327"/>
      <c r="BB55" s="1327"/>
      <c r="BC55" s="1327"/>
      <c r="BD55" s="1327"/>
      <c r="BE55" s="1327"/>
      <c r="BF55" s="1327"/>
      <c r="BG55" s="1327"/>
      <c r="BH55" s="1327"/>
      <c r="BI55" s="1327"/>
      <c r="BJ55" s="1327"/>
      <c r="BK55" s="1327"/>
      <c r="BL55" s="1327"/>
      <c r="BM55" s="1327"/>
      <c r="BN55" s="1327"/>
      <c r="BO55" s="1327"/>
      <c r="BP55" s="1327"/>
      <c r="BQ55" s="1327"/>
      <c r="BR55" s="1327"/>
      <c r="BS55" s="1327"/>
      <c r="BT55" s="1327"/>
      <c r="BU55" s="1327"/>
      <c r="BV55" s="1327"/>
      <c r="BW55" s="1327"/>
      <c r="BX55" s="1327"/>
      <c r="BY55" s="1327"/>
      <c r="BZ55" s="1327"/>
      <c r="CA55" s="1327"/>
      <c r="CB55" s="1327"/>
      <c r="CC55" s="1327"/>
      <c r="CD55" s="1327"/>
      <c r="CE55" s="1327"/>
      <c r="CF55" s="1327"/>
      <c r="CG55" s="1327"/>
      <c r="CH55" s="1327"/>
      <c r="CI55" s="1327"/>
      <c r="CJ55" s="1327"/>
      <c r="CK55" s="1327"/>
      <c r="CL55" s="1327"/>
      <c r="CM55" s="1327"/>
      <c r="CN55" s="1327"/>
      <c r="CO55" s="1327"/>
      <c r="CP55" s="1327"/>
      <c r="CQ55" s="1327"/>
      <c r="CR55" s="1327"/>
      <c r="CS55" s="1327"/>
      <c r="CT55" s="1327"/>
      <c r="CU55" s="1327"/>
      <c r="CV55" s="1327"/>
      <c r="CW55" s="1327"/>
      <c r="CX55" s="1327"/>
      <c r="CY55" s="1327"/>
      <c r="CZ55" s="1327"/>
      <c r="DA55" s="1327"/>
      <c r="DB55" s="138"/>
      <c r="DC55" s="179"/>
      <c r="DD55" s="23"/>
      <c r="DE55" s="23"/>
      <c r="DF55" s="23"/>
      <c r="DG55" s="23"/>
      <c r="DH55" s="23"/>
      <c r="DI55" s="23"/>
    </row>
    <row r="56" spans="1:113" ht="15.95" customHeight="1" x14ac:dyDescent="0.2">
      <c r="A56" s="179"/>
      <c r="B56" s="137"/>
      <c r="C56" s="1310" t="s">
        <v>24</v>
      </c>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1"/>
      <c r="AV56" s="1311"/>
      <c r="AW56" s="1311"/>
      <c r="AX56" s="1311"/>
      <c r="AY56" s="1311"/>
      <c r="AZ56" s="1311"/>
      <c r="BA56" s="1311"/>
      <c r="BB56" s="1311"/>
      <c r="BC56" s="1311"/>
      <c r="BD56" s="1311"/>
      <c r="BE56" s="1311"/>
      <c r="BF56" s="1311"/>
      <c r="BG56" s="1311"/>
      <c r="BH56" s="1311"/>
      <c r="BI56" s="1311"/>
      <c r="BJ56" s="1311"/>
      <c r="BK56" s="1311"/>
      <c r="BL56" s="1311"/>
      <c r="BM56" s="1311"/>
      <c r="BN56" s="1311"/>
      <c r="BO56" s="1311"/>
      <c r="BP56" s="1311"/>
      <c r="BQ56" s="1311"/>
      <c r="BR56" s="1311"/>
      <c r="BS56" s="1311"/>
      <c r="BT56" s="1311"/>
      <c r="BU56" s="1311"/>
      <c r="BV56" s="1311"/>
      <c r="BW56" s="1311"/>
      <c r="BX56" s="1311"/>
      <c r="BY56" s="1311"/>
      <c r="BZ56" s="1311"/>
      <c r="CA56" s="1311"/>
      <c r="CB56" s="1311"/>
      <c r="CC56" s="1311"/>
      <c r="CD56" s="1311"/>
      <c r="CE56" s="1311"/>
      <c r="CF56" s="1311"/>
      <c r="CG56" s="1311"/>
      <c r="CH56" s="1311"/>
      <c r="CI56" s="1311"/>
      <c r="CJ56" s="1311"/>
      <c r="CK56" s="1311"/>
      <c r="CL56" s="1311"/>
      <c r="CM56" s="1311"/>
      <c r="CN56" s="1311"/>
      <c r="CO56" s="1311"/>
      <c r="CP56" s="1311"/>
      <c r="CQ56" s="1311"/>
      <c r="CR56" s="1311"/>
      <c r="CS56" s="1311"/>
      <c r="CT56" s="1311"/>
      <c r="CU56" s="1311"/>
      <c r="CV56" s="1311"/>
      <c r="CW56" s="1311"/>
      <c r="CX56" s="1311"/>
      <c r="CY56" s="1311"/>
      <c r="CZ56" s="1311"/>
      <c r="DA56" s="1312"/>
      <c r="DB56" s="138"/>
      <c r="DC56" s="179"/>
      <c r="DD56" s="23"/>
      <c r="DE56" s="23"/>
      <c r="DF56" s="23"/>
      <c r="DG56" s="23"/>
      <c r="DH56" s="23"/>
      <c r="DI56" s="23"/>
    </row>
    <row r="57" spans="1:113" ht="53.1" customHeight="1" x14ac:dyDescent="0.2">
      <c r="A57" s="179"/>
      <c r="B57" s="137"/>
      <c r="C57" s="1313"/>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c r="BG57" s="1314"/>
      <c r="BH57" s="1314"/>
      <c r="BI57" s="1314"/>
      <c r="BJ57" s="1314"/>
      <c r="BK57" s="1314"/>
      <c r="BL57" s="1314"/>
      <c r="BM57" s="1314"/>
      <c r="BN57" s="1314"/>
      <c r="BO57" s="1314"/>
      <c r="BP57" s="1314"/>
      <c r="BQ57" s="1314"/>
      <c r="BR57" s="1314"/>
      <c r="BS57" s="1314"/>
      <c r="BT57" s="1314"/>
      <c r="BU57" s="1314"/>
      <c r="BV57" s="1314"/>
      <c r="BW57" s="1314"/>
      <c r="BX57" s="1314"/>
      <c r="BY57" s="1314"/>
      <c r="BZ57" s="1314"/>
      <c r="CA57" s="1314"/>
      <c r="CB57" s="1314"/>
      <c r="CC57" s="1314"/>
      <c r="CD57" s="1314"/>
      <c r="CE57" s="1314"/>
      <c r="CF57" s="1314"/>
      <c r="CG57" s="1314"/>
      <c r="CH57" s="1314"/>
      <c r="CI57" s="1314"/>
      <c r="CJ57" s="1314"/>
      <c r="CK57" s="1314"/>
      <c r="CL57" s="1314"/>
      <c r="CM57" s="1314"/>
      <c r="CN57" s="1314"/>
      <c r="CO57" s="1314"/>
      <c r="CP57" s="1314"/>
      <c r="CQ57" s="1314"/>
      <c r="CR57" s="1314"/>
      <c r="CS57" s="1314"/>
      <c r="CT57" s="1314"/>
      <c r="CU57" s="1314"/>
      <c r="CV57" s="1314"/>
      <c r="CW57" s="1314"/>
      <c r="CX57" s="1314"/>
      <c r="CY57" s="1314"/>
      <c r="CZ57" s="1314"/>
      <c r="DA57" s="1315"/>
      <c r="DB57" s="138"/>
      <c r="DC57" s="179"/>
      <c r="DD57" s="23"/>
      <c r="DE57" s="23"/>
      <c r="DF57" s="23"/>
      <c r="DG57" s="23"/>
      <c r="DH57" s="23"/>
      <c r="DI57" s="23"/>
    </row>
    <row r="58" spans="1:113" ht="12.95" customHeight="1" thickBot="1" x14ac:dyDescent="0.25">
      <c r="A58" s="112"/>
      <c r="B58" s="104"/>
      <c r="C58" s="1278"/>
      <c r="D58" s="1278"/>
      <c r="E58" s="1278"/>
      <c r="F58" s="1278"/>
      <c r="G58" s="1278"/>
      <c r="H58" s="1278"/>
      <c r="I58" s="1278"/>
      <c r="J58" s="1278"/>
      <c r="K58" s="1278"/>
      <c r="L58" s="1278"/>
      <c r="M58" s="1278"/>
      <c r="N58" s="1278"/>
      <c r="O58" s="1278"/>
      <c r="P58" s="1278"/>
      <c r="Q58" s="1278"/>
      <c r="R58" s="1278"/>
      <c r="S58" s="1278"/>
      <c r="T58" s="1278"/>
      <c r="U58" s="1278"/>
      <c r="V58" s="1278"/>
      <c r="W58" s="1278"/>
      <c r="X58" s="1278"/>
      <c r="Y58" s="1278"/>
      <c r="Z58" s="1278"/>
      <c r="AA58" s="1278"/>
      <c r="AB58" s="1278"/>
      <c r="AC58" s="1278"/>
      <c r="AD58" s="1278"/>
      <c r="AE58" s="1278"/>
      <c r="AF58" s="1278"/>
      <c r="AG58" s="1278"/>
      <c r="AH58" s="1278"/>
      <c r="AI58" s="1278"/>
      <c r="AJ58" s="1278"/>
      <c r="AK58" s="1278"/>
      <c r="AL58" s="1278"/>
      <c r="AM58" s="1278"/>
      <c r="AN58" s="1278"/>
      <c r="AO58" s="1278"/>
      <c r="AP58" s="1278"/>
      <c r="AQ58" s="1278"/>
      <c r="AR58" s="1278"/>
      <c r="AS58" s="1278"/>
      <c r="AT58" s="1278"/>
      <c r="AU58" s="1278"/>
      <c r="AV58" s="1278"/>
      <c r="AW58" s="1278"/>
      <c r="AX58" s="1278"/>
      <c r="AY58" s="1278"/>
      <c r="AZ58" s="1278"/>
      <c r="BA58" s="1278"/>
      <c r="BB58" s="1278"/>
      <c r="BC58" s="1278"/>
      <c r="BD58" s="1278"/>
      <c r="BE58" s="1278"/>
      <c r="BF58" s="1278"/>
      <c r="BG58" s="1278"/>
      <c r="BH58" s="1278"/>
      <c r="BI58" s="1278"/>
      <c r="BJ58" s="1278"/>
      <c r="BK58" s="1278"/>
      <c r="BL58" s="1278"/>
      <c r="BM58" s="1278"/>
      <c r="BN58" s="1278"/>
      <c r="BO58" s="1278"/>
      <c r="BP58" s="1278"/>
      <c r="BQ58" s="1278"/>
      <c r="BR58" s="1278"/>
      <c r="BS58" s="1278"/>
      <c r="BT58" s="1278"/>
      <c r="BU58" s="1278"/>
      <c r="BV58" s="1278"/>
      <c r="BW58" s="1278"/>
      <c r="BX58" s="1278"/>
      <c r="BY58" s="1278"/>
      <c r="BZ58" s="1278"/>
      <c r="CA58" s="1278"/>
      <c r="CB58" s="1278"/>
      <c r="CC58" s="1278"/>
      <c r="CD58" s="1278"/>
      <c r="CE58" s="1278"/>
      <c r="CF58" s="1278"/>
      <c r="CG58" s="1278"/>
      <c r="CH58" s="1278"/>
      <c r="CI58" s="1278"/>
      <c r="CJ58" s="1278"/>
      <c r="CK58" s="1278"/>
      <c r="CL58" s="1278"/>
      <c r="CM58" s="1278"/>
      <c r="CN58" s="1278"/>
      <c r="CO58" s="1278"/>
      <c r="CP58" s="1278"/>
      <c r="CQ58" s="1278"/>
      <c r="CR58" s="1278"/>
      <c r="CS58" s="1278"/>
      <c r="CT58" s="1278"/>
      <c r="CU58" s="1278"/>
      <c r="CV58" s="1278"/>
      <c r="CW58" s="1278"/>
      <c r="CX58" s="1278"/>
      <c r="CY58" s="1278"/>
      <c r="CZ58" s="1278"/>
      <c r="DA58" s="1278"/>
      <c r="DB58" s="105"/>
      <c r="DC58" s="112"/>
      <c r="DD58" s="23"/>
      <c r="DE58" s="23"/>
      <c r="DF58" s="23"/>
      <c r="DG58" s="23"/>
      <c r="DH58" s="23"/>
      <c r="DI58" s="23"/>
    </row>
    <row r="59" spans="1:113" ht="9.9499999999999993" customHeight="1" x14ac:dyDescent="0.2">
      <c r="A59" s="23"/>
      <c r="B59" s="1267"/>
      <c r="C59" s="1267"/>
      <c r="D59" s="1267"/>
      <c r="E59" s="1267"/>
      <c r="F59" s="1267"/>
      <c r="G59" s="1267"/>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c r="CB59" s="1267"/>
      <c r="CC59" s="1267"/>
      <c r="CD59" s="1267"/>
      <c r="CE59" s="1267"/>
      <c r="CF59" s="1267"/>
      <c r="CG59" s="1267"/>
      <c r="CH59" s="1267"/>
      <c r="CI59" s="1267"/>
      <c r="CJ59" s="1267"/>
      <c r="CK59" s="1267"/>
      <c r="CL59" s="1267"/>
      <c r="CM59" s="1267"/>
      <c r="CN59" s="1267"/>
      <c r="CO59" s="1267"/>
      <c r="CP59" s="1267"/>
      <c r="CQ59" s="1267"/>
      <c r="CR59" s="1267"/>
      <c r="CS59" s="1267"/>
      <c r="CT59" s="1267"/>
      <c r="CU59" s="1267"/>
      <c r="CV59" s="1267"/>
      <c r="CW59" s="1267"/>
      <c r="CX59" s="1267"/>
      <c r="CY59" s="1267"/>
      <c r="CZ59" s="1267"/>
      <c r="DA59" s="1267"/>
      <c r="DB59" s="1267"/>
      <c r="DC59" s="23"/>
      <c r="DD59" s="23"/>
      <c r="DE59" s="23"/>
      <c r="DF59" s="23"/>
      <c r="DG59" s="23"/>
      <c r="DH59" s="23"/>
      <c r="DI59" s="23"/>
    </row>
    <row r="60" spans="1:113" ht="7.9" customHeight="1" x14ac:dyDescent="0.2">
      <c r="A60" s="23"/>
      <c r="B60" s="673" t="s">
        <v>1169</v>
      </c>
      <c r="C60" s="673"/>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114"/>
      <c r="DD60" s="114"/>
      <c r="DE60" s="114"/>
      <c r="DF60" s="23"/>
      <c r="DG60" s="23"/>
      <c r="DH60" s="23"/>
      <c r="DI60" s="23"/>
    </row>
    <row r="61" spans="1:113" ht="7.9" customHeight="1" x14ac:dyDescent="0.2">
      <c r="A61" s="23"/>
      <c r="B61" s="673" t="s">
        <v>1170</v>
      </c>
      <c r="C61" s="673"/>
      <c r="D61" s="673"/>
      <c r="E61" s="673"/>
      <c r="F61" s="673"/>
      <c r="G61" s="673"/>
      <c r="H61" s="673"/>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114"/>
      <c r="DD61" s="114"/>
      <c r="DE61" s="114"/>
      <c r="DF61" s="23"/>
      <c r="DG61" s="23"/>
      <c r="DH61" s="23"/>
      <c r="DI61" s="23"/>
    </row>
    <row r="62" spans="1:113" ht="7.9" customHeight="1" x14ac:dyDescent="0.2">
      <c r="A62" s="23"/>
      <c r="B62" s="673" t="s">
        <v>1171</v>
      </c>
      <c r="C62" s="673"/>
      <c r="D62" s="673"/>
      <c r="E62" s="673"/>
      <c r="F62" s="673"/>
      <c r="G62" s="673"/>
      <c r="H62" s="673"/>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c r="CA62" s="673"/>
      <c r="CB62" s="673"/>
      <c r="CC62" s="673"/>
      <c r="CD62" s="673"/>
      <c r="CE62" s="673"/>
      <c r="CF62" s="673"/>
      <c r="CG62" s="673"/>
      <c r="CH62" s="673"/>
      <c r="CI62" s="673"/>
      <c r="CJ62" s="673"/>
      <c r="CK62" s="673"/>
      <c r="CL62" s="673"/>
      <c r="CM62" s="673"/>
      <c r="CN62" s="673"/>
      <c r="CO62" s="673"/>
      <c r="CP62" s="673"/>
      <c r="CQ62" s="673"/>
      <c r="CR62" s="673"/>
      <c r="CS62" s="673"/>
      <c r="CT62" s="673"/>
      <c r="CU62" s="673"/>
      <c r="CV62" s="673"/>
      <c r="CW62" s="673"/>
      <c r="CX62" s="673"/>
      <c r="CY62" s="673"/>
      <c r="CZ62" s="673"/>
      <c r="DA62" s="673"/>
      <c r="DB62" s="673"/>
      <c r="DC62" s="114"/>
      <c r="DD62" s="114"/>
      <c r="DE62" s="114"/>
      <c r="DF62" s="23"/>
      <c r="DG62" s="23"/>
      <c r="DH62" s="23"/>
      <c r="DI62" s="23"/>
    </row>
    <row r="63" spans="1:113" ht="7.9" customHeight="1" x14ac:dyDescent="0.2">
      <c r="A63" s="23"/>
      <c r="B63" s="673" t="s">
        <v>1172</v>
      </c>
      <c r="C63" s="673"/>
      <c r="D63" s="673"/>
      <c r="E63" s="673"/>
      <c r="F63" s="673"/>
      <c r="G63" s="673"/>
      <c r="H63" s="673"/>
      <c r="I63" s="673"/>
      <c r="J63" s="673"/>
      <c r="K63" s="67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114"/>
      <c r="DD63" s="114"/>
      <c r="DE63" s="114"/>
      <c r="DF63" s="23"/>
      <c r="DG63" s="23"/>
      <c r="DH63" s="23"/>
      <c r="DI63" s="23"/>
    </row>
    <row r="64" spans="1:113"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row>
    <row r="65" spans="1:113"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row>
    <row r="66" spans="1:113"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row>
    <row r="67" spans="1:113"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row>
    <row r="68" spans="1:113"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row>
    <row r="69" spans="1:113"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row>
    <row r="70" spans="1:113"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row>
    <row r="71" spans="1:113"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row>
    <row r="72" spans="1:113"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row>
    <row r="73" spans="1:113"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row>
    <row r="74" spans="1:113"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row>
    <row r="75" spans="1:113"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row>
    <row r="76" spans="1:113"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row>
    <row r="77" spans="1:113"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row>
    <row r="78" spans="1:113"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row>
    <row r="79" spans="1:113"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row>
    <row r="80" spans="1:113"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row>
    <row r="81" spans="1:113"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row>
    <row r="82" spans="1:113"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c r="DG82" s="23"/>
      <c r="DH82" s="23"/>
      <c r="DI82" s="23"/>
    </row>
    <row r="83" spans="1:113"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c r="DG83" s="23"/>
      <c r="DH83" s="23"/>
      <c r="DI83" s="23"/>
    </row>
    <row r="84" spans="1:113"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c r="DG84" s="23"/>
      <c r="DH84" s="23"/>
      <c r="DI84" s="23"/>
    </row>
    <row r="85" spans="1:113"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c r="DG85" s="23"/>
      <c r="DH85" s="23"/>
      <c r="DI85" s="23"/>
    </row>
    <row r="86" spans="1:113"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c r="DH86" s="23"/>
      <c r="DI86" s="23"/>
    </row>
    <row r="87" spans="1:113"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c r="DH87" s="23"/>
      <c r="DI87" s="23"/>
    </row>
    <row r="88" spans="1:113"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c r="DH88" s="23"/>
      <c r="DI88" s="23"/>
    </row>
    <row r="89" spans="1:113" x14ac:dyDescent="0.2">
      <c r="A89" s="23"/>
      <c r="DC89" s="23"/>
      <c r="DD89" s="23"/>
      <c r="DE89" s="23"/>
      <c r="DF89" s="23"/>
      <c r="DG89" s="23"/>
      <c r="DH89" s="23"/>
      <c r="DI89" s="23"/>
    </row>
    <row r="90" spans="1:113" x14ac:dyDescent="0.2">
      <c r="A90" s="23"/>
      <c r="DC90" s="23"/>
      <c r="DD90" s="23"/>
      <c r="DE90" s="23"/>
      <c r="DF90" s="23"/>
      <c r="DG90" s="23"/>
      <c r="DH90" s="23"/>
      <c r="DI90" s="23"/>
    </row>
    <row r="91" spans="1:113" x14ac:dyDescent="0.2">
      <c r="A91" s="23"/>
      <c r="DC91" s="23"/>
      <c r="DD91" s="23"/>
      <c r="DE91" s="23"/>
      <c r="DF91" s="23"/>
      <c r="DG91" s="23"/>
      <c r="DH91" s="23"/>
      <c r="DI91" s="23"/>
    </row>
    <row r="92" spans="1:113" x14ac:dyDescent="0.2">
      <c r="A92" s="23"/>
      <c r="DC92" s="23"/>
      <c r="DD92" s="23"/>
      <c r="DE92" s="23"/>
      <c r="DF92" s="23"/>
      <c r="DG92" s="23"/>
      <c r="DH92" s="23"/>
      <c r="DI92" s="23"/>
    </row>
    <row r="93" spans="1:113" x14ac:dyDescent="0.2">
      <c r="A93" s="23"/>
      <c r="DC93" s="23"/>
      <c r="DD93" s="23"/>
      <c r="DE93" s="23"/>
      <c r="DF93" s="23"/>
      <c r="DG93" s="23"/>
      <c r="DH93" s="23"/>
      <c r="DI93" s="23"/>
    </row>
    <row r="94" spans="1:113" x14ac:dyDescent="0.2">
      <c r="A94" s="23"/>
      <c r="DC94" s="23"/>
      <c r="DD94" s="23"/>
      <c r="DE94" s="23"/>
      <c r="DF94" s="23"/>
      <c r="DG94" s="23"/>
      <c r="DH94" s="23"/>
      <c r="DI94" s="23"/>
    </row>
    <row r="95" spans="1:113" x14ac:dyDescent="0.2">
      <c r="A95" s="23"/>
      <c r="DC95" s="23"/>
      <c r="DD95" s="23"/>
      <c r="DE95" s="23"/>
      <c r="DF95" s="23"/>
      <c r="DG95" s="23"/>
      <c r="DH95" s="23"/>
      <c r="DI95" s="23"/>
    </row>
    <row r="96" spans="1:113" x14ac:dyDescent="0.2">
      <c r="A96" s="23"/>
      <c r="DC96" s="23"/>
      <c r="DD96" s="23"/>
      <c r="DE96" s="23"/>
      <c r="DF96" s="23"/>
      <c r="DG96" s="23"/>
      <c r="DH96" s="23"/>
      <c r="DI96" s="23"/>
    </row>
    <row r="97" spans="1:113" x14ac:dyDescent="0.2">
      <c r="A97" s="23"/>
      <c r="DC97" s="23"/>
      <c r="DD97" s="23"/>
      <c r="DE97" s="23"/>
      <c r="DF97" s="23"/>
      <c r="DG97" s="23"/>
      <c r="DH97" s="23"/>
      <c r="DI97" s="23"/>
    </row>
  </sheetData>
  <sheetProtection sheet="1" objects="1" scenarios="1" formatCells="0"/>
  <mergeCells count="134">
    <mergeCell ref="C56:DA56"/>
    <mergeCell ref="C53:DA53"/>
    <mergeCell ref="BV50:DA50"/>
    <mergeCell ref="BV42:CK42"/>
    <mergeCell ref="C52:BU52"/>
    <mergeCell ref="BV52:DA52"/>
    <mergeCell ref="DB35:DB52"/>
    <mergeCell ref="BV16:CK16"/>
    <mergeCell ref="CL16:DA16"/>
    <mergeCell ref="CL17:DA17"/>
    <mergeCell ref="C24:BU24"/>
    <mergeCell ref="CL41:DA41"/>
    <mergeCell ref="C26:BU26"/>
    <mergeCell ref="BV26:DA26"/>
    <mergeCell ref="BV27:DA27"/>
    <mergeCell ref="C33:DA33"/>
    <mergeCell ref="BV41:CK41"/>
    <mergeCell ref="C35:DA35"/>
    <mergeCell ref="C39:BU39"/>
    <mergeCell ref="C36:DA36"/>
    <mergeCell ref="C21:BU21"/>
    <mergeCell ref="BV21:CK21"/>
    <mergeCell ref="CL21:DA21"/>
    <mergeCell ref="C20:BU20"/>
    <mergeCell ref="B2:DB2"/>
    <mergeCell ref="B3:DB3"/>
    <mergeCell ref="B4:DB4"/>
    <mergeCell ref="B5:DB5"/>
    <mergeCell ref="B1:DB1"/>
    <mergeCell ref="C16:BU16"/>
    <mergeCell ref="CL49:DA49"/>
    <mergeCell ref="BV44:CK44"/>
    <mergeCell ref="CL44:DA44"/>
    <mergeCell ref="C17:BU17"/>
    <mergeCell ref="C18:BU18"/>
    <mergeCell ref="C25:BU25"/>
    <mergeCell ref="BV25:DA25"/>
    <mergeCell ref="BV23:CK23"/>
    <mergeCell ref="C27:BU27"/>
    <mergeCell ref="CL42:DA42"/>
    <mergeCell ref="C48:K48"/>
    <mergeCell ref="CL14:DA14"/>
    <mergeCell ref="BV17:CK17"/>
    <mergeCell ref="B10:B27"/>
    <mergeCell ref="C34:DA34"/>
    <mergeCell ref="DB10:DB27"/>
    <mergeCell ref="BV48:CK48"/>
    <mergeCell ref="CL48:DA48"/>
    <mergeCell ref="B60:DB60"/>
    <mergeCell ref="B61:DB61"/>
    <mergeCell ref="B62:DB62"/>
    <mergeCell ref="B63:DB63"/>
    <mergeCell ref="C6:DA6"/>
    <mergeCell ref="C7:N7"/>
    <mergeCell ref="O7:BM7"/>
    <mergeCell ref="BN7:BZ7"/>
    <mergeCell ref="CA7:DA7"/>
    <mergeCell ref="C8:DA8"/>
    <mergeCell ref="CL18:DA18"/>
    <mergeCell ref="C23:K23"/>
    <mergeCell ref="L23:BU23"/>
    <mergeCell ref="C10:DA10"/>
    <mergeCell ref="B59:DB59"/>
    <mergeCell ref="BV51:DA51"/>
    <mergeCell ref="B35:B52"/>
    <mergeCell ref="C58:DA58"/>
    <mergeCell ref="BV49:CK49"/>
    <mergeCell ref="C50:BU50"/>
    <mergeCell ref="C57:DA57"/>
    <mergeCell ref="C14:BU14"/>
    <mergeCell ref="C9:DA9"/>
    <mergeCell ref="L48:BU48"/>
    <mergeCell ref="C11:DA11"/>
    <mergeCell ref="AV19:BU19"/>
    <mergeCell ref="CL24:DA24"/>
    <mergeCell ref="C22:BU22"/>
    <mergeCell ref="BV22:CK22"/>
    <mergeCell ref="CL22:DA22"/>
    <mergeCell ref="BV19:CK19"/>
    <mergeCell ref="C55:DA55"/>
    <mergeCell ref="C30:DA30"/>
    <mergeCell ref="BV47:CK47"/>
    <mergeCell ref="CL47:DA47"/>
    <mergeCell ref="C51:BU51"/>
    <mergeCell ref="BV39:CK39"/>
    <mergeCell ref="BV43:CK43"/>
    <mergeCell ref="CL43:DA43"/>
    <mergeCell ref="C49:BU49"/>
    <mergeCell ref="BV46:CK46"/>
    <mergeCell ref="CL46:DA46"/>
    <mergeCell ref="C38:BU38"/>
    <mergeCell ref="C37:N37"/>
    <mergeCell ref="BV37:CK37"/>
    <mergeCell ref="CL37:DA37"/>
    <mergeCell ref="BV38:CK38"/>
    <mergeCell ref="CL38:DA38"/>
    <mergeCell ref="C12:N12"/>
    <mergeCell ref="C13:BU13"/>
    <mergeCell ref="BV12:CK12"/>
    <mergeCell ref="CL12:DA12"/>
    <mergeCell ref="BV20:CK20"/>
    <mergeCell ref="CL20:DA20"/>
    <mergeCell ref="C15:BU15"/>
    <mergeCell ref="BV15:CK15"/>
    <mergeCell ref="CL15:DA15"/>
    <mergeCell ref="O12:BU12"/>
    <mergeCell ref="BV18:CK18"/>
    <mergeCell ref="BV14:CK14"/>
    <mergeCell ref="CL19:DA19"/>
    <mergeCell ref="C19:AU19"/>
    <mergeCell ref="C46:BU46"/>
    <mergeCell ref="C47:BU47"/>
    <mergeCell ref="BV45:CK45"/>
    <mergeCell ref="CL45:DA45"/>
    <mergeCell ref="C40:BU40"/>
    <mergeCell ref="BV40:CK40"/>
    <mergeCell ref="C29:DA29"/>
    <mergeCell ref="C54:DA54"/>
    <mergeCell ref="BV13:CK13"/>
    <mergeCell ref="CL13:DA13"/>
    <mergeCell ref="CL40:DA40"/>
    <mergeCell ref="C41:BU41"/>
    <mergeCell ref="C42:BU42"/>
    <mergeCell ref="C43:BU43"/>
    <mergeCell ref="C44:AU44"/>
    <mergeCell ref="AV44:BU44"/>
    <mergeCell ref="C45:BU45"/>
    <mergeCell ref="O37:BU37"/>
    <mergeCell ref="C31:DA31"/>
    <mergeCell ref="C32:DA32"/>
    <mergeCell ref="CL23:DA23"/>
    <mergeCell ref="CL39:DA39"/>
    <mergeCell ref="C28:DA28"/>
    <mergeCell ref="BV24:CK24"/>
  </mergeCells>
  <phoneticPr fontId="10" type="noConversion"/>
  <conditionalFormatting sqref="L23 L48">
    <cfRule type="expression" dxfId="11" priority="6" stopIfTrue="1">
      <formula>AND(CL23&lt;&gt;"",CL23&lt;&gt;0)</formula>
    </cfRule>
  </conditionalFormatting>
  <conditionalFormatting sqref="AY32 AY57">
    <cfRule type="expression" dxfId="10" priority="81" stopIfTrue="1">
      <formula>AND((((BV25-CL25)/BV25)*100)&gt;25,CL25&lt;BV25)</formula>
    </cfRule>
  </conditionalFormatting>
  <conditionalFormatting sqref="AY56">
    <cfRule type="expression" dxfId="9" priority="1" stopIfTrue="1">
      <formula>AND((((BV50-CL50)/BV50)*100)&gt;25,CL50&lt;BV50)</formula>
    </cfRule>
  </conditionalFormatting>
  <conditionalFormatting sqref="AY31">
    <cfRule type="expression" dxfId="8" priority="2" stopIfTrue="1">
      <formula>AND((((BV25-CL25)/BV25)*100)&gt;25,CL25&lt;BV25)</formula>
    </cfRule>
  </conditionalFormatting>
  <dataValidations disablePrompts="1" count="1">
    <dataValidation type="list" allowBlank="1" showInputMessage="1" showErrorMessage="1" sqref="BV37:DA37 BV12:DA12">
      <formula1>M_YEARS</formula1>
    </dataValidation>
  </dataValidations>
  <printOptions horizontalCentered="1"/>
  <pageMargins left="0.5" right="0.5" top="0.5" bottom="0.8" header="0.5" footer="0.5"/>
  <pageSetup paperSize="5" orientation="portrait" blackAndWhite="1" r:id="rId1"/>
  <headerFooter alignWithMargins="0">
    <oddFooter>&amp;LIncome Calculations - Schedule C&amp;CPage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locked="0" defaultSize="0" autoFill="0" autoLine="0" autoPict="0">
                <anchor moveWithCells="1">
                  <from>
                    <xdr:col>79</xdr:col>
                    <xdr:colOff>9525</xdr:colOff>
                    <xdr:row>12</xdr:row>
                    <xdr:rowOff>0</xdr:rowOff>
                  </from>
                  <to>
                    <xdr:col>84</xdr:col>
                    <xdr:colOff>9525</xdr:colOff>
                    <xdr:row>13</xdr:row>
                    <xdr:rowOff>9525</xdr:rowOff>
                  </to>
                </anchor>
              </controlPr>
            </control>
          </mc:Choice>
        </mc:AlternateContent>
        <mc:AlternateContent xmlns:mc="http://schemas.openxmlformats.org/markup-compatibility/2006">
          <mc:Choice Requires="x14">
            <control shapeId="27650" r:id="rId5" name="Check Box 2">
              <controlPr locked="0" defaultSize="0" autoFill="0" autoLine="0" autoPict="0">
                <anchor moveWithCells="1">
                  <from>
                    <xdr:col>95</xdr:col>
                    <xdr:colOff>0</xdr:colOff>
                    <xdr:row>12</xdr:row>
                    <xdr:rowOff>0</xdr:rowOff>
                  </from>
                  <to>
                    <xdr:col>100</xdr:col>
                    <xdr:colOff>0</xdr:colOff>
                    <xdr:row>13</xdr:row>
                    <xdr:rowOff>9525</xdr:rowOff>
                  </to>
                </anchor>
              </controlPr>
            </control>
          </mc:Choice>
        </mc:AlternateContent>
        <mc:AlternateContent xmlns:mc="http://schemas.openxmlformats.org/markup-compatibility/2006">
          <mc:Choice Requires="x14">
            <control shapeId="27651" r:id="rId6" name="Check Box 3">
              <controlPr locked="0" defaultSize="0" autoFill="0" autoLine="0" autoPict="0">
                <anchor moveWithCells="1">
                  <from>
                    <xdr:col>79</xdr:col>
                    <xdr:colOff>19050</xdr:colOff>
                    <xdr:row>37</xdr:row>
                    <xdr:rowOff>0</xdr:rowOff>
                  </from>
                  <to>
                    <xdr:col>84</xdr:col>
                    <xdr:colOff>19050</xdr:colOff>
                    <xdr:row>38</xdr:row>
                    <xdr:rowOff>9525</xdr:rowOff>
                  </to>
                </anchor>
              </controlPr>
            </control>
          </mc:Choice>
        </mc:AlternateContent>
        <mc:AlternateContent xmlns:mc="http://schemas.openxmlformats.org/markup-compatibility/2006">
          <mc:Choice Requires="x14">
            <control shapeId="27652" r:id="rId7" name="Check Box 4">
              <controlPr locked="0" defaultSize="0" autoFill="0" autoLine="0" autoPict="0">
                <anchor moveWithCells="1">
                  <from>
                    <xdr:col>95</xdr:col>
                    <xdr:colOff>19050</xdr:colOff>
                    <xdr:row>37</xdr:row>
                    <xdr:rowOff>0</xdr:rowOff>
                  </from>
                  <to>
                    <xdr:col>100</xdr:col>
                    <xdr:colOff>19050</xdr:colOff>
                    <xdr:row>38</xdr:row>
                    <xdr:rowOff>9525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autoPageBreaks="0"/>
  </sheetPr>
  <dimension ref="A1:DX632"/>
  <sheetViews>
    <sheetView showGridLines="0" topLeftCell="A22" zoomScaleNormal="100" workbookViewId="0">
      <selection activeCell="CL43" sqref="CL43:DA43"/>
    </sheetView>
  </sheetViews>
  <sheetFormatPr defaultRowHeight="12.75" x14ac:dyDescent="0.2"/>
  <cols>
    <col min="1" max="1" width="2.7109375" style="464" customWidth="1"/>
    <col min="2" max="2" width="2.28515625" style="464" customWidth="1"/>
    <col min="3" max="105" width="0.85546875" style="464" customWidth="1"/>
    <col min="106" max="106" width="2.28515625" style="464" customWidth="1"/>
    <col min="107" max="270" width="0.85546875" style="464" customWidth="1"/>
    <col min="271" max="16384" width="9.140625" style="464"/>
  </cols>
  <sheetData>
    <row r="1" spans="1:128" ht="12" customHeight="1" thickBot="1" x14ac:dyDescent="0.25">
      <c r="A1" s="23"/>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c r="BR1" s="1261"/>
      <c r="BS1" s="1261"/>
      <c r="BT1" s="1261"/>
      <c r="BU1" s="1261"/>
      <c r="BV1" s="1261"/>
      <c r="BW1" s="1261"/>
      <c r="BX1" s="1261"/>
      <c r="BY1" s="1261"/>
      <c r="BZ1" s="1261"/>
      <c r="CA1" s="1261"/>
      <c r="CB1" s="1261"/>
      <c r="CC1" s="1261"/>
      <c r="CD1" s="1261"/>
      <c r="CE1" s="1261"/>
      <c r="CF1" s="1261"/>
      <c r="CG1" s="1261"/>
      <c r="CH1" s="1261"/>
      <c r="CI1" s="1261"/>
      <c r="CJ1" s="1261"/>
      <c r="CK1" s="1261"/>
      <c r="CL1" s="1261"/>
      <c r="CM1" s="1261"/>
      <c r="CN1" s="1261"/>
      <c r="CO1" s="1261"/>
      <c r="CP1" s="1261"/>
      <c r="CQ1" s="1261"/>
      <c r="CR1" s="1261"/>
      <c r="CS1" s="1261"/>
      <c r="CT1" s="1261"/>
      <c r="CU1" s="1261"/>
      <c r="CV1" s="1261"/>
      <c r="CW1" s="1261"/>
      <c r="CX1" s="1261"/>
      <c r="CY1" s="1261"/>
      <c r="CZ1" s="1261"/>
      <c r="DA1" s="1261"/>
      <c r="DB1" s="1261"/>
      <c r="DC1" s="23"/>
      <c r="DD1" s="23"/>
      <c r="DE1" s="23"/>
      <c r="DF1" s="23"/>
      <c r="DG1" s="23"/>
      <c r="DH1" s="23"/>
      <c r="DI1" s="23"/>
      <c r="DJ1" s="23"/>
      <c r="DK1" s="23"/>
      <c r="DL1" s="23"/>
      <c r="DM1" s="23"/>
      <c r="DN1" s="23"/>
      <c r="DO1" s="23"/>
      <c r="DP1" s="23"/>
      <c r="DQ1" s="23"/>
      <c r="DR1" s="23"/>
      <c r="DS1" s="23"/>
      <c r="DT1" s="23"/>
      <c r="DU1" s="23"/>
      <c r="DV1" s="23"/>
      <c r="DW1" s="23"/>
      <c r="DX1" s="23"/>
    </row>
    <row r="2" spans="1:128" ht="8.1"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49"/>
      <c r="DD2" s="149"/>
      <c r="DE2" s="149"/>
      <c r="DF2" s="23"/>
      <c r="DG2" s="23"/>
      <c r="DH2" s="23"/>
      <c r="DI2" s="23"/>
      <c r="DJ2" s="23"/>
      <c r="DK2" s="23"/>
      <c r="DL2" s="23"/>
      <c r="DM2" s="23"/>
      <c r="DN2" s="23"/>
      <c r="DO2" s="23"/>
      <c r="DP2" s="23"/>
      <c r="DQ2" s="23"/>
      <c r="DR2" s="23"/>
      <c r="DS2" s="23"/>
      <c r="DT2" s="23"/>
    </row>
    <row r="3" spans="1:128" ht="18" customHeight="1" x14ac:dyDescent="0.2">
      <c r="A3" s="23"/>
      <c r="B3" s="680" t="s">
        <v>1281</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49"/>
      <c r="DD3" s="149"/>
      <c r="DE3" s="149"/>
      <c r="DF3" s="23"/>
      <c r="DG3" s="23"/>
      <c r="DH3" s="23"/>
      <c r="DI3" s="23"/>
      <c r="DJ3" s="23"/>
      <c r="DK3" s="23"/>
      <c r="DL3" s="23"/>
      <c r="DM3" s="23"/>
      <c r="DN3" s="23"/>
      <c r="DO3" s="23"/>
      <c r="DP3" s="23"/>
      <c r="DQ3" s="23"/>
      <c r="DR3" s="23"/>
      <c r="DS3" s="23"/>
      <c r="DT3" s="23"/>
    </row>
    <row r="4" spans="1:128" ht="12" customHeight="1" x14ac:dyDescent="0.2">
      <c r="A4" s="23"/>
      <c r="B4" s="683" t="s">
        <v>1195</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50"/>
      <c r="DD4" s="150"/>
      <c r="DE4" s="150"/>
      <c r="DF4" s="23"/>
      <c r="DG4" s="23"/>
      <c r="DH4" s="23"/>
      <c r="DI4" s="23"/>
      <c r="DJ4" s="23"/>
      <c r="DK4" s="23"/>
      <c r="DL4" s="23"/>
      <c r="DM4" s="23"/>
      <c r="DN4" s="23"/>
      <c r="DO4" s="23"/>
      <c r="DP4" s="23"/>
      <c r="DQ4" s="23"/>
      <c r="DR4" s="23"/>
      <c r="DS4" s="23"/>
      <c r="DT4" s="23"/>
    </row>
    <row r="5" spans="1:128" ht="8.1"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49"/>
      <c r="DD5" s="149"/>
      <c r="DE5" s="149"/>
      <c r="DF5" s="23"/>
      <c r="DG5" s="23"/>
      <c r="DH5" s="23"/>
      <c r="DI5" s="23"/>
      <c r="DJ5" s="23"/>
      <c r="DK5" s="23"/>
      <c r="DL5" s="23"/>
      <c r="DM5" s="23"/>
      <c r="DN5" s="23"/>
      <c r="DO5" s="23"/>
      <c r="DP5" s="23"/>
      <c r="DQ5" s="23"/>
      <c r="DR5" s="23"/>
      <c r="DS5" s="23"/>
      <c r="DT5" s="23"/>
    </row>
    <row r="6" spans="1:128" ht="12" customHeight="1" x14ac:dyDescent="0.25">
      <c r="A6" s="468"/>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23"/>
      <c r="DD6" s="23"/>
      <c r="DE6" s="23"/>
      <c r="DF6" s="23"/>
      <c r="DG6" s="23"/>
      <c r="DH6" s="23"/>
      <c r="DI6" s="23"/>
      <c r="DJ6" s="23"/>
      <c r="DK6" s="23"/>
      <c r="DL6" s="23"/>
      <c r="DM6" s="23"/>
      <c r="DN6" s="23"/>
      <c r="DO6" s="23"/>
      <c r="DP6" s="23"/>
      <c r="DQ6" s="23"/>
      <c r="DR6" s="23"/>
      <c r="DS6" s="23"/>
      <c r="DT6" s="23"/>
    </row>
    <row r="7" spans="1:128" ht="15.95" customHeight="1" x14ac:dyDescent="0.2">
      <c r="A7" s="468"/>
      <c r="B7" s="466"/>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c r="DG7" s="23"/>
      <c r="DH7" s="23"/>
      <c r="DI7" s="23"/>
      <c r="DJ7" s="23"/>
      <c r="DK7" s="23"/>
      <c r="DL7" s="23"/>
      <c r="DM7" s="23"/>
      <c r="DN7" s="23"/>
      <c r="DO7" s="23"/>
      <c r="DP7" s="23"/>
      <c r="DQ7" s="23"/>
      <c r="DR7" s="23"/>
      <c r="DS7" s="23"/>
      <c r="DT7" s="23"/>
    </row>
    <row r="8" spans="1:128" ht="12" customHeight="1" thickBot="1" x14ac:dyDescent="0.25">
      <c r="A8" s="468"/>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c r="DG8" s="23"/>
      <c r="DH8" s="23"/>
      <c r="DI8" s="23"/>
      <c r="DJ8" s="23"/>
      <c r="DK8" s="23"/>
      <c r="DL8" s="23"/>
      <c r="DM8" s="23"/>
      <c r="DN8" s="23"/>
      <c r="DO8" s="23"/>
      <c r="DP8" s="23"/>
      <c r="DQ8" s="23"/>
      <c r="DR8" s="23"/>
      <c r="DS8" s="23"/>
      <c r="DT8" s="23"/>
    </row>
    <row r="9" spans="1:128" ht="12" customHeight="1" x14ac:dyDescent="0.2">
      <c r="A9" s="23"/>
      <c r="B9" s="100"/>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8"/>
      <c r="CX9" s="1358"/>
      <c r="CY9" s="1358"/>
      <c r="CZ9" s="1358"/>
      <c r="DA9" s="1358"/>
      <c r="DB9" s="101"/>
      <c r="DC9" s="23"/>
      <c r="DD9" s="23"/>
      <c r="DE9" s="23"/>
      <c r="DF9" s="23"/>
      <c r="DG9" s="23"/>
      <c r="DH9" s="23"/>
      <c r="DI9" s="23"/>
      <c r="DJ9" s="23"/>
      <c r="DK9" s="23"/>
      <c r="DL9" s="23"/>
      <c r="DM9" s="23"/>
      <c r="DN9" s="23"/>
      <c r="DO9" s="23"/>
      <c r="DP9" s="23"/>
      <c r="DQ9" s="23"/>
      <c r="DR9" s="23"/>
      <c r="DS9" s="23"/>
      <c r="DT9" s="23"/>
    </row>
    <row r="10" spans="1:128" ht="17.100000000000001" customHeight="1" x14ac:dyDescent="0.2">
      <c r="A10" s="467"/>
      <c r="B10" s="142"/>
      <c r="C10" s="1449" t="s">
        <v>1231</v>
      </c>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1"/>
      <c r="AF10" s="1451"/>
      <c r="AG10" s="1451"/>
      <c r="AH10" s="1451"/>
      <c r="AI10" s="1451"/>
      <c r="AJ10" s="1451"/>
      <c r="AK10" s="1451"/>
      <c r="AL10" s="1451"/>
      <c r="AM10" s="1451"/>
      <c r="AN10" s="1451"/>
      <c r="AO10" s="1451"/>
      <c r="AP10" s="1451"/>
      <c r="AQ10" s="1451"/>
      <c r="AR10" s="1451"/>
      <c r="AS10" s="1451"/>
      <c r="AT10" s="1451"/>
      <c r="AU10" s="1451"/>
      <c r="AV10" s="1451"/>
      <c r="AW10" s="1451"/>
      <c r="AX10" s="1451"/>
      <c r="AY10" s="1451"/>
      <c r="AZ10" s="1451"/>
      <c r="BA10" s="1451"/>
      <c r="BB10" s="1451"/>
      <c r="BC10" s="1451"/>
      <c r="BD10" s="1451"/>
      <c r="BE10" s="1451"/>
      <c r="BF10" s="1451"/>
      <c r="BG10" s="1451"/>
      <c r="BH10" s="1451"/>
      <c r="BI10" s="1451"/>
      <c r="BJ10" s="1451"/>
      <c r="BK10" s="1451"/>
      <c r="BL10" s="1451"/>
      <c r="BM10" s="1451"/>
      <c r="BN10" s="1451"/>
      <c r="BO10" s="1451"/>
      <c r="BP10" s="1451"/>
      <c r="BQ10" s="1451"/>
      <c r="BR10" s="1451"/>
      <c r="BS10" s="1451"/>
      <c r="BT10" s="1451"/>
      <c r="BU10" s="1451"/>
      <c r="BV10" s="1451"/>
      <c r="BW10" s="1451"/>
      <c r="BX10" s="1451"/>
      <c r="BY10" s="1451"/>
      <c r="BZ10" s="1451"/>
      <c r="CA10" s="1451"/>
      <c r="CB10" s="1451"/>
      <c r="CC10" s="1451"/>
      <c r="CD10" s="1451"/>
      <c r="CE10" s="1451"/>
      <c r="CF10" s="1451"/>
      <c r="CG10" s="1451"/>
      <c r="CH10" s="1451"/>
      <c r="CI10" s="1451"/>
      <c r="CJ10" s="1451"/>
      <c r="CK10" s="1451"/>
      <c r="CL10" s="1451"/>
      <c r="CM10" s="1451"/>
      <c r="CN10" s="1451"/>
      <c r="CO10" s="1451"/>
      <c r="CP10" s="1451"/>
      <c r="CQ10" s="1451"/>
      <c r="CR10" s="1451"/>
      <c r="CS10" s="1451"/>
      <c r="CT10" s="1451"/>
      <c r="CU10" s="1451"/>
      <c r="CV10" s="1451"/>
      <c r="CW10" s="1451"/>
      <c r="CX10" s="1451"/>
      <c r="CY10" s="1451"/>
      <c r="CZ10" s="1451"/>
      <c r="DA10" s="1452"/>
      <c r="DB10" s="143"/>
      <c r="DC10" s="23"/>
      <c r="DD10" s="23"/>
      <c r="DE10" s="23"/>
      <c r="DF10" s="23"/>
      <c r="DG10" s="23"/>
      <c r="DH10" s="23"/>
      <c r="DI10" s="23"/>
      <c r="DJ10" s="23"/>
      <c r="DK10" s="23"/>
      <c r="DL10" s="23"/>
      <c r="DM10" s="23"/>
      <c r="DN10" s="23"/>
      <c r="DO10" s="23"/>
      <c r="DP10" s="23"/>
      <c r="DQ10" s="23"/>
      <c r="DR10" s="23"/>
      <c r="DS10" s="23"/>
      <c r="DT10" s="23"/>
    </row>
    <row r="11" spans="1:128" s="471" customFormat="1" ht="15.95" customHeight="1" x14ac:dyDescent="0.2">
      <c r="A11" s="472"/>
      <c r="B11" s="175"/>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c r="AN11" s="1456"/>
      <c r="AO11" s="1456"/>
      <c r="AP11" s="1456"/>
      <c r="AQ11" s="1456"/>
      <c r="AR11" s="1456"/>
      <c r="AS11" s="1456"/>
      <c r="AT11" s="1456"/>
      <c r="AU11" s="1456"/>
      <c r="AV11" s="1456"/>
      <c r="AW11" s="1456"/>
      <c r="AX11" s="1456"/>
      <c r="AY11" s="1456"/>
      <c r="AZ11" s="1456"/>
      <c r="BA11" s="1456"/>
      <c r="BB11" s="1456"/>
      <c r="BC11" s="1456"/>
      <c r="BD11" s="1456"/>
      <c r="BE11" s="1456"/>
      <c r="BF11" s="1456"/>
      <c r="BG11" s="1456"/>
      <c r="BH11" s="1456"/>
      <c r="BI11" s="1456"/>
      <c r="BJ11" s="1456"/>
      <c r="BK11" s="1456"/>
      <c r="BL11" s="1456"/>
      <c r="BM11" s="1456"/>
      <c r="BN11" s="1456"/>
      <c r="BO11" s="1456"/>
      <c r="BP11" s="1456"/>
      <c r="BQ11" s="1456"/>
      <c r="BR11" s="1456"/>
      <c r="BS11" s="1456"/>
      <c r="BT11" s="1456"/>
      <c r="BU11" s="1456"/>
      <c r="BV11" s="1456"/>
      <c r="BW11" s="1456"/>
      <c r="BX11" s="1456"/>
      <c r="BY11" s="1456"/>
      <c r="BZ11" s="1456"/>
      <c r="CA11" s="1456"/>
      <c r="CB11" s="1456"/>
      <c r="CC11" s="1456"/>
      <c r="CD11" s="1456"/>
      <c r="CE11" s="1456"/>
      <c r="CF11" s="1456"/>
      <c r="CG11" s="1456"/>
      <c r="CH11" s="1456"/>
      <c r="CI11" s="1456"/>
      <c r="CJ11" s="1456"/>
      <c r="CK11" s="1456"/>
      <c r="CL11" s="1456"/>
      <c r="CM11" s="1456"/>
      <c r="CN11" s="1456"/>
      <c r="CO11" s="1456"/>
      <c r="CP11" s="1456"/>
      <c r="CQ11" s="1456"/>
      <c r="CR11" s="1456"/>
      <c r="CS11" s="1456"/>
      <c r="CT11" s="1456"/>
      <c r="CU11" s="1456"/>
      <c r="CV11" s="1456"/>
      <c r="CW11" s="1456"/>
      <c r="CX11" s="1456"/>
      <c r="CY11" s="1456"/>
      <c r="CZ11" s="1456"/>
      <c r="DA11" s="1456"/>
      <c r="DB11" s="475"/>
      <c r="DC11" s="23"/>
      <c r="DD11" s="23"/>
      <c r="DE11" s="23"/>
      <c r="DF11" s="23"/>
      <c r="DG11" s="23"/>
      <c r="DH11" s="23"/>
      <c r="DI11" s="23"/>
      <c r="DJ11" s="23"/>
      <c r="DK11" s="23"/>
      <c r="DL11" s="23"/>
      <c r="DM11" s="23"/>
      <c r="DN11" s="23"/>
      <c r="DO11" s="23"/>
      <c r="DP11" s="23"/>
      <c r="DQ11" s="23"/>
      <c r="DR11" s="23"/>
      <c r="DS11" s="23"/>
      <c r="DT11" s="23"/>
    </row>
    <row r="12" spans="1:128" s="471" customFormat="1" ht="15.95" customHeight="1" x14ac:dyDescent="0.2">
      <c r="A12" s="472"/>
      <c r="B12" s="142"/>
      <c r="C12" s="1446" t="s">
        <v>1251</v>
      </c>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53" t="s">
        <v>92</v>
      </c>
      <c r="BW12" s="1454"/>
      <c r="BX12" s="1454"/>
      <c r="BY12" s="1454"/>
      <c r="BZ12" s="1454"/>
      <c r="CA12" s="1454"/>
      <c r="CB12" s="1454"/>
      <c r="CC12" s="1454"/>
      <c r="CD12" s="1454"/>
      <c r="CE12" s="1454"/>
      <c r="CF12" s="1454"/>
      <c r="CG12" s="1454"/>
      <c r="CH12" s="1454"/>
      <c r="CI12" s="1454"/>
      <c r="CJ12" s="1454"/>
      <c r="CK12" s="1455"/>
      <c r="CL12" s="1453" t="s">
        <v>92</v>
      </c>
      <c r="CM12" s="1454"/>
      <c r="CN12" s="1454"/>
      <c r="CO12" s="1454"/>
      <c r="CP12" s="1454"/>
      <c r="CQ12" s="1454"/>
      <c r="CR12" s="1454"/>
      <c r="CS12" s="1454"/>
      <c r="CT12" s="1454"/>
      <c r="CU12" s="1454"/>
      <c r="CV12" s="1454"/>
      <c r="CW12" s="1454"/>
      <c r="CX12" s="1454"/>
      <c r="CY12" s="1454"/>
      <c r="CZ12" s="1454"/>
      <c r="DA12" s="1455"/>
      <c r="DB12" s="143"/>
      <c r="DC12" s="23"/>
      <c r="DD12" s="23"/>
      <c r="DE12" s="23"/>
      <c r="DF12" s="23"/>
      <c r="DG12" s="23"/>
      <c r="DH12" s="23"/>
      <c r="DI12" s="23"/>
      <c r="DJ12" s="23"/>
      <c r="DK12" s="23"/>
      <c r="DL12" s="23"/>
      <c r="DM12" s="23"/>
      <c r="DN12" s="23"/>
      <c r="DO12" s="23"/>
      <c r="DP12" s="23"/>
      <c r="DQ12" s="23"/>
      <c r="DR12" s="23"/>
      <c r="DS12" s="23"/>
      <c r="DT12" s="23"/>
    </row>
    <row r="13" spans="1:128" s="471" customFormat="1" ht="15.95" customHeight="1" x14ac:dyDescent="0.2">
      <c r="A13" s="472"/>
      <c r="B13" s="142"/>
      <c r="C13" s="1389" t="s">
        <v>1265</v>
      </c>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0"/>
      <c r="AV13" s="1390"/>
      <c r="AW13" s="1390"/>
      <c r="AX13" s="1390"/>
      <c r="AY13" s="1390"/>
      <c r="AZ13" s="1390"/>
      <c r="BA13" s="1390"/>
      <c r="BB13" s="1390"/>
      <c r="BC13" s="1390"/>
      <c r="BD13" s="1390"/>
      <c r="BE13" s="1390"/>
      <c r="BF13" s="1390"/>
      <c r="BG13" s="1390"/>
      <c r="BH13" s="1390"/>
      <c r="BI13" s="1390"/>
      <c r="BJ13" s="1390"/>
      <c r="BK13" s="1390"/>
      <c r="BL13" s="1390"/>
      <c r="BM13" s="1390"/>
      <c r="BN13" s="1390"/>
      <c r="BO13" s="1390"/>
      <c r="BP13" s="1390"/>
      <c r="BQ13" s="1390"/>
      <c r="BR13" s="1390"/>
      <c r="BS13" s="1390"/>
      <c r="BT13" s="1390"/>
      <c r="BU13" s="1390"/>
      <c r="BV13" s="1445">
        <v>0</v>
      </c>
      <c r="BW13" s="1445"/>
      <c r="BX13" s="1445"/>
      <c r="BY13" s="1445"/>
      <c r="BZ13" s="1445"/>
      <c r="CA13" s="1445"/>
      <c r="CB13" s="1445"/>
      <c r="CC13" s="1445"/>
      <c r="CD13" s="1445"/>
      <c r="CE13" s="1445"/>
      <c r="CF13" s="1445"/>
      <c r="CG13" s="1445"/>
      <c r="CH13" s="1445"/>
      <c r="CI13" s="1445"/>
      <c r="CJ13" s="1445"/>
      <c r="CK13" s="1445"/>
      <c r="CL13" s="1445">
        <v>0</v>
      </c>
      <c r="CM13" s="1445"/>
      <c r="CN13" s="1445"/>
      <c r="CO13" s="1445"/>
      <c r="CP13" s="1445"/>
      <c r="CQ13" s="1445"/>
      <c r="CR13" s="1445"/>
      <c r="CS13" s="1445"/>
      <c r="CT13" s="1445"/>
      <c r="CU13" s="1445"/>
      <c r="CV13" s="1445"/>
      <c r="CW13" s="1445"/>
      <c r="CX13" s="1445"/>
      <c r="CY13" s="1445"/>
      <c r="CZ13" s="1445"/>
      <c r="DA13" s="1445"/>
      <c r="DB13" s="143"/>
      <c r="DC13" s="23"/>
      <c r="DD13" s="23"/>
      <c r="DE13" s="23"/>
      <c r="DF13" s="23"/>
      <c r="DG13" s="23"/>
      <c r="DH13" s="23"/>
      <c r="DI13" s="23"/>
      <c r="DJ13" s="23"/>
      <c r="DK13" s="23"/>
      <c r="DL13" s="23"/>
      <c r="DM13" s="23"/>
      <c r="DN13" s="23"/>
      <c r="DO13" s="23"/>
      <c r="DP13" s="23"/>
      <c r="DQ13" s="23"/>
      <c r="DR13" s="23"/>
      <c r="DS13" s="23"/>
      <c r="DT13" s="23"/>
    </row>
    <row r="14" spans="1:128" s="471" customFormat="1" ht="9.9499999999999993" customHeight="1" x14ac:dyDescent="0.2">
      <c r="A14" s="472"/>
      <c r="B14" s="175"/>
      <c r="C14" s="1464" t="s">
        <v>1263</v>
      </c>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464"/>
      <c r="BD14" s="1464"/>
      <c r="BE14" s="1464"/>
      <c r="BF14" s="1464"/>
      <c r="BG14" s="1464"/>
      <c r="BH14" s="1464"/>
      <c r="BI14" s="1464"/>
      <c r="BJ14" s="1464"/>
      <c r="BK14" s="1464"/>
      <c r="BL14" s="1464"/>
      <c r="BM14" s="1464"/>
      <c r="BN14" s="1464"/>
      <c r="BO14" s="1464"/>
      <c r="BP14" s="1464"/>
      <c r="BQ14" s="1464"/>
      <c r="BR14" s="1464"/>
      <c r="BS14" s="1464"/>
      <c r="BT14" s="1464"/>
      <c r="BU14" s="1464"/>
      <c r="BV14" s="1464"/>
      <c r="BW14" s="1464"/>
      <c r="BX14" s="1464"/>
      <c r="BY14" s="1464"/>
      <c r="BZ14" s="1464"/>
      <c r="CA14" s="1464"/>
      <c r="CB14" s="1464"/>
      <c r="CC14" s="1464"/>
      <c r="CD14" s="1464"/>
      <c r="CE14" s="1464"/>
      <c r="CF14" s="1464"/>
      <c r="CG14" s="1464"/>
      <c r="CH14" s="1464"/>
      <c r="CI14" s="1464"/>
      <c r="CJ14" s="1464"/>
      <c r="CK14" s="1464"/>
      <c r="CL14" s="1464"/>
      <c r="CM14" s="1464"/>
      <c r="CN14" s="1464"/>
      <c r="CO14" s="1464"/>
      <c r="CP14" s="1464"/>
      <c r="CQ14" s="1464"/>
      <c r="CR14" s="1464"/>
      <c r="CS14" s="1464"/>
      <c r="CT14" s="1464"/>
      <c r="CU14" s="1464"/>
      <c r="CV14" s="1464"/>
      <c r="CW14" s="1464"/>
      <c r="CX14" s="1464"/>
      <c r="CY14" s="1464"/>
      <c r="CZ14" s="1464"/>
      <c r="DA14" s="1464"/>
      <c r="DB14" s="475"/>
      <c r="DC14" s="23"/>
      <c r="DD14" s="23"/>
      <c r="DE14" s="23"/>
      <c r="DF14" s="23"/>
      <c r="DG14" s="23"/>
      <c r="DH14" s="23"/>
      <c r="DI14" s="23"/>
      <c r="DJ14" s="23"/>
      <c r="DK14" s="23"/>
      <c r="DL14" s="23"/>
      <c r="DM14" s="23"/>
      <c r="DN14" s="23"/>
      <c r="DO14" s="23"/>
      <c r="DP14" s="23"/>
      <c r="DQ14" s="23"/>
      <c r="DR14" s="23"/>
      <c r="DS14" s="23"/>
      <c r="DT14" s="23"/>
    </row>
    <row r="15" spans="1:128" s="471" customFormat="1" ht="9.9499999999999993" customHeight="1" x14ac:dyDescent="0.2">
      <c r="A15" s="472"/>
      <c r="B15" s="175"/>
      <c r="C15" s="1465" t="s">
        <v>1264</v>
      </c>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c r="AT15" s="1465"/>
      <c r="AU15" s="1465"/>
      <c r="AV15" s="1465"/>
      <c r="AW15" s="1465"/>
      <c r="AX15" s="1465"/>
      <c r="AY15" s="1465"/>
      <c r="AZ15" s="1465"/>
      <c r="BA15" s="1465"/>
      <c r="BB15" s="1465"/>
      <c r="BC15" s="1465"/>
      <c r="BD15" s="1465"/>
      <c r="BE15" s="1465"/>
      <c r="BF15" s="1465"/>
      <c r="BG15" s="1465"/>
      <c r="BH15" s="1465"/>
      <c r="BI15" s="1465"/>
      <c r="BJ15" s="1465"/>
      <c r="BK15" s="1465"/>
      <c r="BL15" s="1465"/>
      <c r="BM15" s="1465"/>
      <c r="BN15" s="1465"/>
      <c r="BO15" s="1465"/>
      <c r="BP15" s="1465"/>
      <c r="BQ15" s="1465"/>
      <c r="BR15" s="1465"/>
      <c r="BS15" s="1465"/>
      <c r="BT15" s="1465"/>
      <c r="BU15" s="1465"/>
      <c r="BV15" s="1465"/>
      <c r="BW15" s="1465"/>
      <c r="BX15" s="1465"/>
      <c r="BY15" s="1465"/>
      <c r="BZ15" s="1465"/>
      <c r="CA15" s="1465"/>
      <c r="CB15" s="1465"/>
      <c r="CC15" s="1465"/>
      <c r="CD15" s="1465"/>
      <c r="CE15" s="1465"/>
      <c r="CF15" s="1465"/>
      <c r="CG15" s="1465"/>
      <c r="CH15" s="1465"/>
      <c r="CI15" s="1465"/>
      <c r="CJ15" s="1465"/>
      <c r="CK15" s="1465"/>
      <c r="CL15" s="1465"/>
      <c r="CM15" s="1465"/>
      <c r="CN15" s="1465"/>
      <c r="CO15" s="1465"/>
      <c r="CP15" s="1465"/>
      <c r="CQ15" s="1465"/>
      <c r="CR15" s="1465"/>
      <c r="CS15" s="1465"/>
      <c r="CT15" s="1465"/>
      <c r="CU15" s="1465"/>
      <c r="CV15" s="1465"/>
      <c r="CW15" s="1465"/>
      <c r="CX15" s="1465"/>
      <c r="CY15" s="1465"/>
      <c r="CZ15" s="1465"/>
      <c r="DA15" s="1465"/>
      <c r="DB15" s="475"/>
      <c r="DC15" s="23"/>
      <c r="DD15" s="23"/>
      <c r="DE15" s="23"/>
      <c r="DF15" s="23"/>
      <c r="DG15" s="23"/>
      <c r="DH15" s="23"/>
      <c r="DI15" s="23"/>
      <c r="DJ15" s="23"/>
      <c r="DK15" s="23"/>
      <c r="DL15" s="23"/>
      <c r="DM15" s="23"/>
      <c r="DN15" s="23"/>
      <c r="DO15" s="23"/>
      <c r="DP15" s="23"/>
      <c r="DQ15" s="23"/>
      <c r="DR15" s="23"/>
      <c r="DS15" s="23"/>
      <c r="DT15" s="23"/>
    </row>
    <row r="16" spans="1:128" s="471" customFormat="1" ht="15.95" customHeight="1" x14ac:dyDescent="0.2">
      <c r="A16" s="472"/>
      <c r="B16" s="175"/>
      <c r="C16" s="1457"/>
      <c r="D16" s="1457"/>
      <c r="E16" s="1457"/>
      <c r="F16" s="1457"/>
      <c r="G16" s="1457"/>
      <c r="H16" s="1457"/>
      <c r="I16" s="1457"/>
      <c r="J16" s="1457"/>
      <c r="K16" s="1457"/>
      <c r="L16" s="1457"/>
      <c r="M16" s="1457"/>
      <c r="N16" s="1457"/>
      <c r="O16" s="1457"/>
      <c r="P16" s="1457"/>
      <c r="Q16" s="1457"/>
      <c r="R16" s="1457"/>
      <c r="S16" s="1457"/>
      <c r="T16" s="1457"/>
      <c r="U16" s="1457"/>
      <c r="V16" s="1457"/>
      <c r="W16" s="1457"/>
      <c r="X16" s="1457"/>
      <c r="Y16" s="1457"/>
      <c r="Z16" s="1457"/>
      <c r="AA16" s="1457"/>
      <c r="AB16" s="1457"/>
      <c r="AC16" s="1457"/>
      <c r="AD16" s="1457"/>
      <c r="AE16" s="1457"/>
      <c r="AF16" s="1457"/>
      <c r="AG16" s="1457"/>
      <c r="AH16" s="1457"/>
      <c r="AI16" s="1457"/>
      <c r="AJ16" s="1457"/>
      <c r="AK16" s="1457"/>
      <c r="AL16" s="1457"/>
      <c r="AM16" s="1457"/>
      <c r="AN16" s="1457"/>
      <c r="AO16" s="1457"/>
      <c r="AP16" s="1457"/>
      <c r="AQ16" s="1457"/>
      <c r="AR16" s="1457"/>
      <c r="AS16" s="1457"/>
      <c r="AT16" s="1457"/>
      <c r="AU16" s="1457"/>
      <c r="AV16" s="1457"/>
      <c r="AW16" s="1457"/>
      <c r="AX16" s="1457"/>
      <c r="AY16" s="1457"/>
      <c r="AZ16" s="1457"/>
      <c r="BA16" s="1457"/>
      <c r="BB16" s="1457"/>
      <c r="BC16" s="1457"/>
      <c r="BD16" s="1457"/>
      <c r="BE16" s="1457"/>
      <c r="BF16" s="1457"/>
      <c r="BG16" s="1457"/>
      <c r="BH16" s="1457"/>
      <c r="BI16" s="1457"/>
      <c r="BJ16" s="1457"/>
      <c r="BK16" s="1457"/>
      <c r="BL16" s="1457"/>
      <c r="BM16" s="1457"/>
      <c r="BN16" s="1457"/>
      <c r="BO16" s="1457"/>
      <c r="BP16" s="1457"/>
      <c r="BQ16" s="1457"/>
      <c r="BR16" s="1457"/>
      <c r="BS16" s="1457"/>
      <c r="BT16" s="1457"/>
      <c r="BU16" s="1457"/>
      <c r="BV16" s="1457"/>
      <c r="BW16" s="1457"/>
      <c r="BX16" s="1457"/>
      <c r="BY16" s="1457"/>
      <c r="BZ16" s="1457"/>
      <c r="CA16" s="1457"/>
      <c r="CB16" s="1457"/>
      <c r="CC16" s="1457"/>
      <c r="CD16" s="1457"/>
      <c r="CE16" s="1457"/>
      <c r="CF16" s="1457"/>
      <c r="CG16" s="1457"/>
      <c r="CH16" s="1457"/>
      <c r="CI16" s="1457"/>
      <c r="CJ16" s="1457"/>
      <c r="CK16" s="1457"/>
      <c r="CL16" s="1457"/>
      <c r="CM16" s="1457"/>
      <c r="CN16" s="1457"/>
      <c r="CO16" s="1457"/>
      <c r="CP16" s="1457"/>
      <c r="CQ16" s="1457"/>
      <c r="CR16" s="1457"/>
      <c r="CS16" s="1457"/>
      <c r="CT16" s="1457"/>
      <c r="CU16" s="1457"/>
      <c r="CV16" s="1457"/>
      <c r="CW16" s="1457"/>
      <c r="CX16" s="1457"/>
      <c r="CY16" s="1457"/>
      <c r="CZ16" s="1457"/>
      <c r="DA16" s="1457"/>
      <c r="DB16" s="475"/>
      <c r="DC16" s="23"/>
      <c r="DD16" s="23"/>
      <c r="DE16" s="23"/>
      <c r="DF16" s="23"/>
      <c r="DG16" s="23"/>
      <c r="DH16" s="23"/>
      <c r="DI16" s="23"/>
      <c r="DJ16" s="23"/>
      <c r="DK16" s="23"/>
      <c r="DL16" s="23"/>
      <c r="DM16" s="23"/>
      <c r="DN16" s="23"/>
      <c r="DO16" s="23"/>
      <c r="DP16" s="23"/>
      <c r="DQ16" s="23"/>
      <c r="DR16" s="23"/>
      <c r="DS16" s="23"/>
      <c r="DT16" s="23"/>
    </row>
    <row r="17" spans="1:124" ht="15.95" customHeight="1" x14ac:dyDescent="0.2">
      <c r="A17" s="467"/>
      <c r="B17" s="175"/>
      <c r="C17" s="1382" t="s">
        <v>1261</v>
      </c>
      <c r="D17" s="1382"/>
      <c r="E17" s="1382"/>
      <c r="F17" s="1382"/>
      <c r="G17" s="1382"/>
      <c r="H17" s="1382"/>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c r="CE17" s="1382"/>
      <c r="CF17" s="1382"/>
      <c r="CG17" s="1382"/>
      <c r="CH17" s="1382"/>
      <c r="CI17" s="1382"/>
      <c r="CJ17" s="1382"/>
      <c r="CK17" s="1382"/>
      <c r="CL17" s="1382"/>
      <c r="CM17" s="1382"/>
      <c r="CN17" s="1382"/>
      <c r="CO17" s="1382"/>
      <c r="CP17" s="1382"/>
      <c r="CQ17" s="1382"/>
      <c r="CR17" s="1382"/>
      <c r="CS17" s="1382"/>
      <c r="CT17" s="1382"/>
      <c r="CU17" s="1382"/>
      <c r="CV17" s="1382"/>
      <c r="CW17" s="1382"/>
      <c r="CX17" s="1382"/>
      <c r="CY17" s="1382"/>
      <c r="CZ17" s="1382"/>
      <c r="DA17" s="1382"/>
      <c r="DB17" s="475"/>
      <c r="DC17" s="23"/>
      <c r="DD17" s="23"/>
      <c r="DE17" s="23"/>
      <c r="DF17" s="23"/>
      <c r="DG17" s="23"/>
      <c r="DH17" s="23"/>
      <c r="DI17" s="23"/>
      <c r="DJ17" s="23"/>
      <c r="DK17" s="23"/>
      <c r="DL17" s="23"/>
      <c r="DM17" s="23"/>
      <c r="DN17" s="23"/>
      <c r="DO17" s="23"/>
      <c r="DP17" s="23"/>
      <c r="DQ17" s="23"/>
      <c r="DR17" s="23"/>
      <c r="DS17" s="23"/>
      <c r="DT17" s="23"/>
    </row>
    <row r="18" spans="1:124" ht="15.95" customHeight="1" x14ac:dyDescent="0.2">
      <c r="A18" s="467"/>
      <c r="B18" s="142"/>
      <c r="C18" s="1446" t="s">
        <v>1252</v>
      </c>
      <c r="D18" s="1447"/>
      <c r="E18" s="1447"/>
      <c r="F18" s="1447"/>
      <c r="G18" s="1447"/>
      <c r="H18" s="1447"/>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58" t="str">
        <f>BV12</f>
        <v>Select Year</v>
      </c>
      <c r="BW18" s="1459"/>
      <c r="BX18" s="1459"/>
      <c r="BY18" s="1459"/>
      <c r="BZ18" s="1459"/>
      <c r="CA18" s="1459"/>
      <c r="CB18" s="1459"/>
      <c r="CC18" s="1459"/>
      <c r="CD18" s="1459"/>
      <c r="CE18" s="1459"/>
      <c r="CF18" s="1459"/>
      <c r="CG18" s="1459"/>
      <c r="CH18" s="1459"/>
      <c r="CI18" s="1459"/>
      <c r="CJ18" s="1459"/>
      <c r="CK18" s="1460"/>
      <c r="CL18" s="1458" t="str">
        <f>CL12</f>
        <v>Select Year</v>
      </c>
      <c r="CM18" s="1459"/>
      <c r="CN18" s="1459"/>
      <c r="CO18" s="1459"/>
      <c r="CP18" s="1459"/>
      <c r="CQ18" s="1459"/>
      <c r="CR18" s="1459"/>
      <c r="CS18" s="1459"/>
      <c r="CT18" s="1459"/>
      <c r="CU18" s="1459"/>
      <c r="CV18" s="1459"/>
      <c r="CW18" s="1459"/>
      <c r="CX18" s="1459"/>
      <c r="CY18" s="1459"/>
      <c r="CZ18" s="1459"/>
      <c r="DA18" s="1460"/>
      <c r="DB18" s="143"/>
      <c r="DC18" s="23"/>
      <c r="DD18" s="23"/>
      <c r="DE18" s="23"/>
      <c r="DF18" s="23"/>
      <c r="DG18" s="23"/>
      <c r="DH18" s="23"/>
      <c r="DI18" s="23"/>
      <c r="DJ18" s="23"/>
      <c r="DK18" s="23"/>
      <c r="DL18" s="23"/>
      <c r="DM18" s="23"/>
      <c r="DN18" s="23"/>
      <c r="DO18" s="23"/>
      <c r="DP18" s="23"/>
      <c r="DQ18" s="23"/>
      <c r="DR18" s="23"/>
      <c r="DS18" s="23"/>
      <c r="DT18" s="23"/>
    </row>
    <row r="19" spans="1:124" ht="15" customHeight="1" x14ac:dyDescent="0.2">
      <c r="A19" s="467"/>
      <c r="B19" s="142"/>
      <c r="C19" s="1386" t="s">
        <v>1196</v>
      </c>
      <c r="D19" s="1387"/>
      <c r="E19" s="1387"/>
      <c r="F19" s="1387"/>
      <c r="G19" s="1388"/>
      <c r="H19" s="1389" t="s">
        <v>1211</v>
      </c>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0"/>
      <c r="AL19" s="1390"/>
      <c r="AM19" s="1390"/>
      <c r="AN19" s="1390"/>
      <c r="AO19" s="1390"/>
      <c r="AP19" s="1390"/>
      <c r="AQ19" s="1390"/>
      <c r="AR19" s="1390"/>
      <c r="AS19" s="1390"/>
      <c r="AT19" s="1390"/>
      <c r="AU19" s="1390"/>
      <c r="AV19" s="1390"/>
      <c r="AW19" s="1390"/>
      <c r="AX19" s="1390"/>
      <c r="AY19" s="1390"/>
      <c r="AZ19" s="1390"/>
      <c r="BA19" s="1390"/>
      <c r="BB19" s="1390"/>
      <c r="BC19" s="1390"/>
      <c r="BD19" s="1390"/>
      <c r="BE19" s="1390"/>
      <c r="BF19" s="1390"/>
      <c r="BG19" s="1390"/>
      <c r="BH19" s="1390"/>
      <c r="BI19" s="1390"/>
      <c r="BJ19" s="1390"/>
      <c r="BK19" s="1390"/>
      <c r="BL19" s="1390"/>
      <c r="BM19" s="1390"/>
      <c r="BN19" s="1390"/>
      <c r="BO19" s="1390"/>
      <c r="BP19" s="1390"/>
      <c r="BQ19" s="1390"/>
      <c r="BR19" s="1390"/>
      <c r="BS19" s="1390"/>
      <c r="BT19" s="1390"/>
      <c r="BU19" s="1391"/>
      <c r="BV19" s="1394">
        <v>0</v>
      </c>
      <c r="BW19" s="1394"/>
      <c r="BX19" s="1394"/>
      <c r="BY19" s="1394"/>
      <c r="BZ19" s="1394"/>
      <c r="CA19" s="1394"/>
      <c r="CB19" s="1394"/>
      <c r="CC19" s="1394"/>
      <c r="CD19" s="1394"/>
      <c r="CE19" s="1394"/>
      <c r="CF19" s="1394"/>
      <c r="CG19" s="1394"/>
      <c r="CH19" s="1394"/>
      <c r="CI19" s="1394"/>
      <c r="CJ19" s="1394"/>
      <c r="CK19" s="1394"/>
      <c r="CL19" s="1394">
        <v>0</v>
      </c>
      <c r="CM19" s="1394"/>
      <c r="CN19" s="1394"/>
      <c r="CO19" s="1394"/>
      <c r="CP19" s="1394"/>
      <c r="CQ19" s="1394"/>
      <c r="CR19" s="1394"/>
      <c r="CS19" s="1394"/>
      <c r="CT19" s="1394"/>
      <c r="CU19" s="1394"/>
      <c r="CV19" s="1394"/>
      <c r="CW19" s="1394"/>
      <c r="CX19" s="1394"/>
      <c r="CY19" s="1394"/>
      <c r="CZ19" s="1394"/>
      <c r="DA19" s="1394"/>
      <c r="DB19" s="143"/>
      <c r="DC19" s="23"/>
      <c r="DD19" s="23"/>
      <c r="DE19" s="23"/>
      <c r="DF19" s="23"/>
      <c r="DG19" s="23"/>
      <c r="DH19" s="23"/>
      <c r="DI19" s="23"/>
      <c r="DJ19" s="23"/>
      <c r="DK19" s="23"/>
      <c r="DL19" s="23"/>
      <c r="DM19" s="23"/>
      <c r="DN19" s="23"/>
      <c r="DO19" s="23"/>
      <c r="DP19" s="23"/>
      <c r="DQ19" s="23"/>
      <c r="DR19" s="23"/>
      <c r="DS19" s="23"/>
      <c r="DT19" s="23"/>
    </row>
    <row r="20" spans="1:124" ht="15" customHeight="1" x14ac:dyDescent="0.2">
      <c r="A20" s="467"/>
      <c r="B20" s="142"/>
      <c r="C20" s="1386" t="s">
        <v>1198</v>
      </c>
      <c r="D20" s="1387"/>
      <c r="E20" s="1387"/>
      <c r="F20" s="1387"/>
      <c r="G20" s="1388"/>
      <c r="H20" s="1389" t="s">
        <v>1205</v>
      </c>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c r="AW20" s="1390"/>
      <c r="AX20" s="1390"/>
      <c r="AY20" s="1390"/>
      <c r="AZ20" s="1390"/>
      <c r="BA20" s="1390"/>
      <c r="BB20" s="1390"/>
      <c r="BC20" s="1390"/>
      <c r="BD20" s="1390"/>
      <c r="BE20" s="1390"/>
      <c r="BF20" s="1390"/>
      <c r="BG20" s="1390"/>
      <c r="BH20" s="1390"/>
      <c r="BI20" s="1390"/>
      <c r="BJ20" s="1390"/>
      <c r="BK20" s="1390"/>
      <c r="BL20" s="1390"/>
      <c r="BM20" s="1390"/>
      <c r="BN20" s="1390"/>
      <c r="BO20" s="1390"/>
      <c r="BP20" s="1390"/>
      <c r="BQ20" s="1390"/>
      <c r="BR20" s="1390"/>
      <c r="BS20" s="1390"/>
      <c r="BT20" s="1390"/>
      <c r="BU20" s="1391"/>
      <c r="BV20" s="1394">
        <v>0</v>
      </c>
      <c r="BW20" s="1394"/>
      <c r="BX20" s="1394"/>
      <c r="BY20" s="1394"/>
      <c r="BZ20" s="1394"/>
      <c r="CA20" s="1394"/>
      <c r="CB20" s="1394"/>
      <c r="CC20" s="1394"/>
      <c r="CD20" s="1394"/>
      <c r="CE20" s="1394"/>
      <c r="CF20" s="1394"/>
      <c r="CG20" s="1394"/>
      <c r="CH20" s="1394"/>
      <c r="CI20" s="1394"/>
      <c r="CJ20" s="1394"/>
      <c r="CK20" s="1394"/>
      <c r="CL20" s="1394">
        <v>0</v>
      </c>
      <c r="CM20" s="1394"/>
      <c r="CN20" s="1394"/>
      <c r="CO20" s="1394"/>
      <c r="CP20" s="1394"/>
      <c r="CQ20" s="1394"/>
      <c r="CR20" s="1394"/>
      <c r="CS20" s="1394"/>
      <c r="CT20" s="1394"/>
      <c r="CU20" s="1394"/>
      <c r="CV20" s="1394"/>
      <c r="CW20" s="1394"/>
      <c r="CX20" s="1394"/>
      <c r="CY20" s="1394"/>
      <c r="CZ20" s="1394"/>
      <c r="DA20" s="1394"/>
      <c r="DB20" s="143"/>
      <c r="DC20" s="23"/>
      <c r="DD20" s="23"/>
      <c r="DE20" s="23"/>
      <c r="DF20" s="23"/>
      <c r="DG20" s="23"/>
      <c r="DH20" s="23"/>
      <c r="DI20" s="23"/>
      <c r="DJ20" s="23"/>
      <c r="DK20" s="23"/>
      <c r="DL20" s="23"/>
      <c r="DM20" s="23"/>
      <c r="DN20" s="23"/>
      <c r="DO20" s="23"/>
      <c r="DP20" s="23"/>
      <c r="DQ20" s="23"/>
      <c r="DR20" s="23"/>
      <c r="DS20" s="23"/>
      <c r="DT20" s="23"/>
    </row>
    <row r="21" spans="1:124" ht="15" customHeight="1" x14ac:dyDescent="0.2">
      <c r="A21" s="467"/>
      <c r="B21" s="142"/>
      <c r="C21" s="1386" t="s">
        <v>1199</v>
      </c>
      <c r="D21" s="1387"/>
      <c r="E21" s="1387"/>
      <c r="F21" s="1387"/>
      <c r="G21" s="1388"/>
      <c r="H21" s="1389" t="s">
        <v>1206</v>
      </c>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1390"/>
      <c r="AN21" s="1390"/>
      <c r="AO21" s="1390"/>
      <c r="AP21" s="1390"/>
      <c r="AQ21" s="1390"/>
      <c r="AR21" s="1390"/>
      <c r="AS21" s="1390"/>
      <c r="AT21" s="1390"/>
      <c r="AU21" s="1390"/>
      <c r="AV21" s="1390"/>
      <c r="AW21" s="1390"/>
      <c r="AX21" s="1390"/>
      <c r="AY21" s="1390"/>
      <c r="AZ21" s="1390"/>
      <c r="BA21" s="1390"/>
      <c r="BB21" s="1390"/>
      <c r="BC21" s="1390"/>
      <c r="BD21" s="1390"/>
      <c r="BE21" s="1390"/>
      <c r="BF21" s="1390"/>
      <c r="BG21" s="1390"/>
      <c r="BH21" s="1390"/>
      <c r="BI21" s="1390"/>
      <c r="BJ21" s="1390"/>
      <c r="BK21" s="1390"/>
      <c r="BL21" s="1390"/>
      <c r="BM21" s="1390"/>
      <c r="BN21" s="1390"/>
      <c r="BO21" s="1390"/>
      <c r="BP21" s="1390"/>
      <c r="BQ21" s="1390"/>
      <c r="BR21" s="1390"/>
      <c r="BS21" s="1390"/>
      <c r="BT21" s="1390"/>
      <c r="BU21" s="1391"/>
      <c r="BV21" s="1394">
        <v>0</v>
      </c>
      <c r="BW21" s="1394"/>
      <c r="BX21" s="1394"/>
      <c r="BY21" s="1394"/>
      <c r="BZ21" s="1394"/>
      <c r="CA21" s="1394"/>
      <c r="CB21" s="1394"/>
      <c r="CC21" s="1394"/>
      <c r="CD21" s="1394"/>
      <c r="CE21" s="1394"/>
      <c r="CF21" s="1394"/>
      <c r="CG21" s="1394"/>
      <c r="CH21" s="1394"/>
      <c r="CI21" s="1394"/>
      <c r="CJ21" s="1394"/>
      <c r="CK21" s="1394"/>
      <c r="CL21" s="1394">
        <v>0</v>
      </c>
      <c r="CM21" s="1394"/>
      <c r="CN21" s="1394"/>
      <c r="CO21" s="1394"/>
      <c r="CP21" s="1394"/>
      <c r="CQ21" s="1394"/>
      <c r="CR21" s="1394"/>
      <c r="CS21" s="1394"/>
      <c r="CT21" s="1394"/>
      <c r="CU21" s="1394"/>
      <c r="CV21" s="1394"/>
      <c r="CW21" s="1394"/>
      <c r="CX21" s="1394"/>
      <c r="CY21" s="1394"/>
      <c r="CZ21" s="1394"/>
      <c r="DA21" s="1394"/>
      <c r="DB21" s="143"/>
      <c r="DC21" s="23"/>
      <c r="DD21" s="23"/>
      <c r="DE21" s="23"/>
      <c r="DF21" s="23"/>
      <c r="DG21" s="23"/>
      <c r="DH21" s="23"/>
      <c r="DI21" s="23"/>
      <c r="DJ21" s="23"/>
      <c r="DK21" s="23"/>
      <c r="DL21" s="23"/>
      <c r="DM21" s="23"/>
      <c r="DN21" s="23"/>
      <c r="DO21" s="23"/>
      <c r="DP21" s="23"/>
      <c r="DQ21" s="23"/>
      <c r="DR21" s="23"/>
      <c r="DS21" s="23"/>
      <c r="DT21" s="23"/>
    </row>
    <row r="22" spans="1:124" ht="15" customHeight="1" x14ac:dyDescent="0.2">
      <c r="A22" s="467"/>
      <c r="B22" s="142"/>
      <c r="C22" s="1386" t="s">
        <v>1200</v>
      </c>
      <c r="D22" s="1387"/>
      <c r="E22" s="1387"/>
      <c r="F22" s="1387"/>
      <c r="G22" s="1388"/>
      <c r="H22" s="1389" t="s">
        <v>1207</v>
      </c>
      <c r="I22" s="1390"/>
      <c r="J22" s="1390"/>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0"/>
      <c r="AL22" s="1390"/>
      <c r="AM22" s="1390"/>
      <c r="AN22" s="1390"/>
      <c r="AO22" s="1390"/>
      <c r="AP22" s="1390"/>
      <c r="AQ22" s="1390"/>
      <c r="AR22" s="1390"/>
      <c r="AS22" s="1390"/>
      <c r="AT22" s="1390"/>
      <c r="AU22" s="1390"/>
      <c r="AV22" s="1390"/>
      <c r="AW22" s="1390"/>
      <c r="AX22" s="1390"/>
      <c r="AY22" s="1390"/>
      <c r="AZ22" s="1390"/>
      <c r="BA22" s="1390"/>
      <c r="BB22" s="1390"/>
      <c r="BC22" s="1390"/>
      <c r="BD22" s="1390"/>
      <c r="BE22" s="1390"/>
      <c r="BF22" s="1390"/>
      <c r="BG22" s="1390"/>
      <c r="BH22" s="1390"/>
      <c r="BI22" s="1390"/>
      <c r="BJ22" s="1390"/>
      <c r="BK22" s="1390"/>
      <c r="BL22" s="1390"/>
      <c r="BM22" s="1390"/>
      <c r="BN22" s="1390"/>
      <c r="BO22" s="1390"/>
      <c r="BP22" s="1390"/>
      <c r="BQ22" s="1390"/>
      <c r="BR22" s="1390"/>
      <c r="BS22" s="1390"/>
      <c r="BT22" s="1390"/>
      <c r="BU22" s="1391"/>
      <c r="BV22" s="1394">
        <v>0</v>
      </c>
      <c r="BW22" s="1394"/>
      <c r="BX22" s="1394"/>
      <c r="BY22" s="1394"/>
      <c r="BZ22" s="1394"/>
      <c r="CA22" s="1394"/>
      <c r="CB22" s="1394"/>
      <c r="CC22" s="1394"/>
      <c r="CD22" s="1394"/>
      <c r="CE22" s="1394"/>
      <c r="CF22" s="1394"/>
      <c r="CG22" s="1394"/>
      <c r="CH22" s="1394"/>
      <c r="CI22" s="1394"/>
      <c r="CJ22" s="1394"/>
      <c r="CK22" s="1394"/>
      <c r="CL22" s="1394">
        <v>0</v>
      </c>
      <c r="CM22" s="1394"/>
      <c r="CN22" s="1394"/>
      <c r="CO22" s="1394"/>
      <c r="CP22" s="1394"/>
      <c r="CQ22" s="1394"/>
      <c r="CR22" s="1394"/>
      <c r="CS22" s="1394"/>
      <c r="CT22" s="1394"/>
      <c r="CU22" s="1394"/>
      <c r="CV22" s="1394"/>
      <c r="CW22" s="1394"/>
      <c r="CX22" s="1394"/>
      <c r="CY22" s="1394"/>
      <c r="CZ22" s="1394"/>
      <c r="DA22" s="1394"/>
      <c r="DB22" s="143"/>
      <c r="DC22" s="23"/>
      <c r="DD22" s="23"/>
      <c r="DE22" s="23"/>
      <c r="DF22" s="23"/>
      <c r="DG22" s="23"/>
      <c r="DH22" s="23"/>
      <c r="DI22" s="23"/>
      <c r="DJ22" s="23"/>
      <c r="DK22" s="23"/>
      <c r="DL22" s="23"/>
      <c r="DM22" s="23"/>
      <c r="DN22" s="23"/>
      <c r="DO22" s="23"/>
      <c r="DP22" s="23"/>
      <c r="DQ22" s="23"/>
      <c r="DR22" s="23"/>
      <c r="DS22" s="23"/>
      <c r="DT22" s="23"/>
    </row>
    <row r="23" spans="1:124" ht="15" customHeight="1" x14ac:dyDescent="0.2">
      <c r="A23" s="467"/>
      <c r="B23" s="142"/>
      <c r="C23" s="1386" t="s">
        <v>1201</v>
      </c>
      <c r="D23" s="1387"/>
      <c r="E23" s="1387"/>
      <c r="F23" s="1387"/>
      <c r="G23" s="1388"/>
      <c r="H23" s="1389" t="s">
        <v>1208</v>
      </c>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c r="AL23" s="1390"/>
      <c r="AM23" s="1390"/>
      <c r="AN23" s="1390"/>
      <c r="AO23" s="1390"/>
      <c r="AP23" s="1390"/>
      <c r="AQ23" s="1390"/>
      <c r="AR23" s="1390"/>
      <c r="AS23" s="1390"/>
      <c r="AT23" s="1390"/>
      <c r="AU23" s="1390"/>
      <c r="AV23" s="1390"/>
      <c r="AW23" s="1390"/>
      <c r="AX23" s="1390"/>
      <c r="AY23" s="1390"/>
      <c r="AZ23" s="1390"/>
      <c r="BA23" s="1390"/>
      <c r="BB23" s="1390"/>
      <c r="BC23" s="1390"/>
      <c r="BD23" s="1390"/>
      <c r="BE23" s="1390"/>
      <c r="BF23" s="1390"/>
      <c r="BG23" s="1390"/>
      <c r="BH23" s="1390"/>
      <c r="BI23" s="1390"/>
      <c r="BJ23" s="1390"/>
      <c r="BK23" s="1390"/>
      <c r="BL23" s="1390"/>
      <c r="BM23" s="1390"/>
      <c r="BN23" s="1390"/>
      <c r="BO23" s="1390"/>
      <c r="BP23" s="1390"/>
      <c r="BQ23" s="1390"/>
      <c r="BR23" s="1390"/>
      <c r="BS23" s="1390"/>
      <c r="BT23" s="1390"/>
      <c r="BU23" s="1391"/>
      <c r="BV23" s="1394">
        <v>0</v>
      </c>
      <c r="BW23" s="1394"/>
      <c r="BX23" s="1394"/>
      <c r="BY23" s="1394"/>
      <c r="BZ23" s="1394"/>
      <c r="CA23" s="1394"/>
      <c r="CB23" s="1394"/>
      <c r="CC23" s="1394"/>
      <c r="CD23" s="1394"/>
      <c r="CE23" s="1394"/>
      <c r="CF23" s="1394"/>
      <c r="CG23" s="1394"/>
      <c r="CH23" s="1394"/>
      <c r="CI23" s="1394"/>
      <c r="CJ23" s="1394"/>
      <c r="CK23" s="1394"/>
      <c r="CL23" s="1394">
        <v>0</v>
      </c>
      <c r="CM23" s="1394"/>
      <c r="CN23" s="1394"/>
      <c r="CO23" s="1394"/>
      <c r="CP23" s="1394"/>
      <c r="CQ23" s="1394"/>
      <c r="CR23" s="1394"/>
      <c r="CS23" s="1394"/>
      <c r="CT23" s="1394"/>
      <c r="CU23" s="1394"/>
      <c r="CV23" s="1394"/>
      <c r="CW23" s="1394"/>
      <c r="CX23" s="1394"/>
      <c r="CY23" s="1394"/>
      <c r="CZ23" s="1394"/>
      <c r="DA23" s="1394"/>
      <c r="DB23" s="143"/>
      <c r="DC23" s="23"/>
      <c r="DD23" s="23"/>
      <c r="DE23" s="23"/>
      <c r="DF23" s="23"/>
      <c r="DG23" s="23"/>
      <c r="DH23" s="23"/>
      <c r="DI23" s="23"/>
      <c r="DJ23" s="23"/>
      <c r="DK23" s="23"/>
      <c r="DL23" s="23"/>
      <c r="DM23" s="23"/>
      <c r="DN23" s="23"/>
      <c r="DO23" s="23"/>
      <c r="DP23" s="23"/>
      <c r="DQ23" s="23"/>
      <c r="DR23" s="23"/>
      <c r="DS23" s="23"/>
      <c r="DT23" s="23"/>
    </row>
    <row r="24" spans="1:124" ht="12" customHeight="1" x14ac:dyDescent="0.2">
      <c r="A24" s="467"/>
      <c r="B24" s="142"/>
      <c r="C24" s="1364" t="s">
        <v>1202</v>
      </c>
      <c r="D24" s="1365"/>
      <c r="E24" s="1365"/>
      <c r="F24" s="1365"/>
      <c r="G24" s="1366"/>
      <c r="H24" s="1402" t="s">
        <v>1210</v>
      </c>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1403"/>
      <c r="BT24" s="1403"/>
      <c r="BU24" s="1404"/>
      <c r="BV24" s="1370">
        <v>0</v>
      </c>
      <c r="BW24" s="1371"/>
      <c r="BX24" s="1371"/>
      <c r="BY24" s="1371"/>
      <c r="BZ24" s="1371"/>
      <c r="CA24" s="1371"/>
      <c r="CB24" s="1371"/>
      <c r="CC24" s="1371"/>
      <c r="CD24" s="1371"/>
      <c r="CE24" s="1371"/>
      <c r="CF24" s="1371"/>
      <c r="CG24" s="1371"/>
      <c r="CH24" s="1371"/>
      <c r="CI24" s="1371"/>
      <c r="CJ24" s="1371"/>
      <c r="CK24" s="1372"/>
      <c r="CL24" s="1370">
        <v>0</v>
      </c>
      <c r="CM24" s="1371"/>
      <c r="CN24" s="1371"/>
      <c r="CO24" s="1371"/>
      <c r="CP24" s="1371"/>
      <c r="CQ24" s="1371"/>
      <c r="CR24" s="1371"/>
      <c r="CS24" s="1371"/>
      <c r="CT24" s="1371"/>
      <c r="CU24" s="1371"/>
      <c r="CV24" s="1371"/>
      <c r="CW24" s="1371"/>
      <c r="CX24" s="1371"/>
      <c r="CY24" s="1371"/>
      <c r="CZ24" s="1371"/>
      <c r="DA24" s="1372"/>
      <c r="DB24" s="143"/>
      <c r="DC24" s="23"/>
      <c r="DD24" s="23"/>
      <c r="DE24" s="23"/>
      <c r="DF24" s="23"/>
      <c r="DG24" s="23"/>
      <c r="DH24" s="23"/>
      <c r="DI24" s="23"/>
      <c r="DJ24" s="23"/>
      <c r="DK24" s="23"/>
      <c r="DL24" s="23"/>
      <c r="DM24" s="23"/>
      <c r="DN24" s="23"/>
      <c r="DO24" s="23"/>
      <c r="DP24" s="23"/>
      <c r="DQ24" s="23"/>
      <c r="DR24" s="23"/>
      <c r="DS24" s="23"/>
      <c r="DT24" s="23"/>
    </row>
    <row r="25" spans="1:124" ht="9.9499999999999993" customHeight="1" x14ac:dyDescent="0.2">
      <c r="A25" s="467"/>
      <c r="B25" s="142"/>
      <c r="C25" s="1367"/>
      <c r="D25" s="1368"/>
      <c r="E25" s="1368"/>
      <c r="F25" s="1368"/>
      <c r="G25" s="1369"/>
      <c r="H25" s="1473" t="s">
        <v>1209</v>
      </c>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5"/>
      <c r="BV25" s="1373"/>
      <c r="BW25" s="1374"/>
      <c r="BX25" s="1374"/>
      <c r="BY25" s="1374"/>
      <c r="BZ25" s="1374"/>
      <c r="CA25" s="1374"/>
      <c r="CB25" s="1374"/>
      <c r="CC25" s="1374"/>
      <c r="CD25" s="1374"/>
      <c r="CE25" s="1374"/>
      <c r="CF25" s="1374"/>
      <c r="CG25" s="1374"/>
      <c r="CH25" s="1374"/>
      <c r="CI25" s="1374"/>
      <c r="CJ25" s="1374"/>
      <c r="CK25" s="1375"/>
      <c r="CL25" s="1373"/>
      <c r="CM25" s="1374"/>
      <c r="CN25" s="1374"/>
      <c r="CO25" s="1374"/>
      <c r="CP25" s="1374"/>
      <c r="CQ25" s="1374"/>
      <c r="CR25" s="1374"/>
      <c r="CS25" s="1374"/>
      <c r="CT25" s="1374"/>
      <c r="CU25" s="1374"/>
      <c r="CV25" s="1374"/>
      <c r="CW25" s="1374"/>
      <c r="CX25" s="1374"/>
      <c r="CY25" s="1374"/>
      <c r="CZ25" s="1374"/>
      <c r="DA25" s="1375"/>
      <c r="DB25" s="143"/>
      <c r="DC25" s="23"/>
      <c r="DD25" s="23"/>
      <c r="DE25" s="23"/>
      <c r="DF25" s="23"/>
      <c r="DG25" s="23"/>
      <c r="DH25" s="23"/>
      <c r="DI25" s="23"/>
      <c r="DJ25" s="23"/>
      <c r="DK25" s="23"/>
      <c r="DL25" s="23"/>
      <c r="DM25" s="23"/>
      <c r="DN25" s="23"/>
      <c r="DO25" s="23"/>
      <c r="DP25" s="23"/>
      <c r="DQ25" s="23"/>
      <c r="DR25" s="23"/>
      <c r="DS25" s="23"/>
      <c r="DT25" s="23"/>
    </row>
    <row r="26" spans="1:124" ht="15" customHeight="1" x14ac:dyDescent="0.2">
      <c r="A26" s="467"/>
      <c r="B26" s="142"/>
      <c r="C26" s="1386" t="s">
        <v>1203</v>
      </c>
      <c r="D26" s="1387"/>
      <c r="E26" s="1387"/>
      <c r="F26" s="1387"/>
      <c r="G26" s="1388"/>
      <c r="H26" s="1389" t="s">
        <v>1212</v>
      </c>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0"/>
      <c r="AL26" s="1390"/>
      <c r="AM26" s="1390"/>
      <c r="AN26" s="1390"/>
      <c r="AO26" s="1390"/>
      <c r="AP26" s="1390"/>
      <c r="AQ26" s="1390"/>
      <c r="AR26" s="1390"/>
      <c r="AS26" s="1390"/>
      <c r="AT26" s="1390"/>
      <c r="AU26" s="1390"/>
      <c r="AV26" s="1390"/>
      <c r="AW26" s="1390"/>
      <c r="AX26" s="1390"/>
      <c r="AY26" s="1390"/>
      <c r="AZ26" s="1390"/>
      <c r="BA26" s="1390"/>
      <c r="BB26" s="1390"/>
      <c r="BC26" s="1390"/>
      <c r="BD26" s="1390"/>
      <c r="BE26" s="1390"/>
      <c r="BF26" s="1390"/>
      <c r="BG26" s="1390"/>
      <c r="BH26" s="1390"/>
      <c r="BI26" s="1390"/>
      <c r="BJ26" s="1390"/>
      <c r="BK26" s="1390"/>
      <c r="BL26" s="1390"/>
      <c r="BM26" s="1390"/>
      <c r="BN26" s="1390"/>
      <c r="BO26" s="1390"/>
      <c r="BP26" s="1390"/>
      <c r="BQ26" s="1390"/>
      <c r="BR26" s="1390"/>
      <c r="BS26" s="1390"/>
      <c r="BT26" s="1390"/>
      <c r="BU26" s="1391"/>
      <c r="BV26" s="1394">
        <v>0</v>
      </c>
      <c r="BW26" s="1394"/>
      <c r="BX26" s="1394"/>
      <c r="BY26" s="1394"/>
      <c r="BZ26" s="1394"/>
      <c r="CA26" s="1394"/>
      <c r="CB26" s="1394"/>
      <c r="CC26" s="1394"/>
      <c r="CD26" s="1394"/>
      <c r="CE26" s="1394"/>
      <c r="CF26" s="1394"/>
      <c r="CG26" s="1394"/>
      <c r="CH26" s="1394"/>
      <c r="CI26" s="1394"/>
      <c r="CJ26" s="1394"/>
      <c r="CK26" s="1394"/>
      <c r="CL26" s="1394">
        <v>0</v>
      </c>
      <c r="CM26" s="1394"/>
      <c r="CN26" s="1394"/>
      <c r="CO26" s="1394"/>
      <c r="CP26" s="1394"/>
      <c r="CQ26" s="1394"/>
      <c r="CR26" s="1394"/>
      <c r="CS26" s="1394"/>
      <c r="CT26" s="1394"/>
      <c r="CU26" s="1394"/>
      <c r="CV26" s="1394"/>
      <c r="CW26" s="1394"/>
      <c r="CX26" s="1394"/>
      <c r="CY26" s="1394"/>
      <c r="CZ26" s="1394"/>
      <c r="DA26" s="1394"/>
      <c r="DB26" s="143"/>
      <c r="DC26" s="23"/>
      <c r="DD26" s="23"/>
      <c r="DE26" s="23"/>
      <c r="DF26" s="23"/>
      <c r="DG26" s="23"/>
      <c r="DH26" s="23"/>
      <c r="DI26" s="23"/>
      <c r="DJ26" s="23"/>
      <c r="DK26" s="23"/>
      <c r="DL26" s="23"/>
      <c r="DM26" s="23"/>
      <c r="DN26" s="23"/>
      <c r="DO26" s="23"/>
      <c r="DP26" s="23"/>
      <c r="DQ26" s="23"/>
      <c r="DR26" s="23"/>
      <c r="DS26" s="23"/>
      <c r="DT26" s="23"/>
    </row>
    <row r="27" spans="1:124" ht="12" customHeight="1" x14ac:dyDescent="0.2">
      <c r="A27" s="467"/>
      <c r="B27" s="142"/>
      <c r="C27" s="1364" t="s">
        <v>1204</v>
      </c>
      <c r="D27" s="1365"/>
      <c r="E27" s="1365"/>
      <c r="F27" s="1365"/>
      <c r="G27" s="1366"/>
      <c r="H27" s="1376" t="s">
        <v>1213</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8"/>
      <c r="BV27" s="1370">
        <v>0</v>
      </c>
      <c r="BW27" s="1371"/>
      <c r="BX27" s="1371"/>
      <c r="BY27" s="1371"/>
      <c r="BZ27" s="1371"/>
      <c r="CA27" s="1371"/>
      <c r="CB27" s="1371"/>
      <c r="CC27" s="1371"/>
      <c r="CD27" s="1371"/>
      <c r="CE27" s="1371"/>
      <c r="CF27" s="1371"/>
      <c r="CG27" s="1371"/>
      <c r="CH27" s="1371"/>
      <c r="CI27" s="1371"/>
      <c r="CJ27" s="1371"/>
      <c r="CK27" s="1372"/>
      <c r="CL27" s="1370">
        <v>0</v>
      </c>
      <c r="CM27" s="1371"/>
      <c r="CN27" s="1371"/>
      <c r="CO27" s="1371"/>
      <c r="CP27" s="1371"/>
      <c r="CQ27" s="1371"/>
      <c r="CR27" s="1371"/>
      <c r="CS27" s="1371"/>
      <c r="CT27" s="1371"/>
      <c r="CU27" s="1371"/>
      <c r="CV27" s="1371"/>
      <c r="CW27" s="1371"/>
      <c r="CX27" s="1371"/>
      <c r="CY27" s="1371"/>
      <c r="CZ27" s="1371"/>
      <c r="DA27" s="1372"/>
      <c r="DB27" s="143"/>
      <c r="DC27" s="23"/>
      <c r="DD27" s="23"/>
      <c r="DE27" s="23"/>
      <c r="DF27" s="23"/>
      <c r="DG27" s="23"/>
      <c r="DH27" s="23"/>
      <c r="DI27" s="23"/>
      <c r="DJ27" s="23"/>
      <c r="DK27" s="23"/>
      <c r="DL27" s="23"/>
      <c r="DM27" s="23"/>
      <c r="DN27" s="23"/>
      <c r="DO27" s="23"/>
      <c r="DP27" s="23"/>
      <c r="DQ27" s="23"/>
      <c r="DR27" s="23"/>
      <c r="DS27" s="23"/>
      <c r="DT27" s="23"/>
    </row>
    <row r="28" spans="1:124" ht="9.9499999999999993" customHeight="1" x14ac:dyDescent="0.2">
      <c r="A28" s="467"/>
      <c r="B28" s="142"/>
      <c r="C28" s="1367"/>
      <c r="D28" s="1368"/>
      <c r="E28" s="1368"/>
      <c r="F28" s="1368"/>
      <c r="G28" s="1369"/>
      <c r="H28" s="1417" t="s">
        <v>1214</v>
      </c>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8"/>
      <c r="AE28" s="1418"/>
      <c r="AF28" s="1418"/>
      <c r="AG28" s="1418"/>
      <c r="AH28" s="1418"/>
      <c r="AI28" s="1418"/>
      <c r="AJ28" s="1418"/>
      <c r="AK28" s="1418"/>
      <c r="AL28" s="1418"/>
      <c r="AM28" s="1418"/>
      <c r="AN28" s="1418"/>
      <c r="AO28" s="1418"/>
      <c r="AP28" s="1418"/>
      <c r="AQ28" s="1418"/>
      <c r="AR28" s="1418"/>
      <c r="AS28" s="1418"/>
      <c r="AT28" s="1418"/>
      <c r="AU28" s="1418"/>
      <c r="AV28" s="1418"/>
      <c r="AW28" s="1418"/>
      <c r="AX28" s="1418"/>
      <c r="AY28" s="1418"/>
      <c r="AZ28" s="1418"/>
      <c r="BA28" s="1418"/>
      <c r="BB28" s="1418"/>
      <c r="BC28" s="1418"/>
      <c r="BD28" s="1418"/>
      <c r="BE28" s="1418"/>
      <c r="BF28" s="1418"/>
      <c r="BG28" s="1418"/>
      <c r="BH28" s="1418"/>
      <c r="BI28" s="1418"/>
      <c r="BJ28" s="1418"/>
      <c r="BK28" s="1418"/>
      <c r="BL28" s="1418"/>
      <c r="BM28" s="1418"/>
      <c r="BN28" s="1418"/>
      <c r="BO28" s="1418"/>
      <c r="BP28" s="1418"/>
      <c r="BQ28" s="1418"/>
      <c r="BR28" s="1418"/>
      <c r="BS28" s="1418"/>
      <c r="BT28" s="1418"/>
      <c r="BU28" s="1419"/>
      <c r="BV28" s="1373"/>
      <c r="BW28" s="1374"/>
      <c r="BX28" s="1374"/>
      <c r="BY28" s="1374"/>
      <c r="BZ28" s="1374"/>
      <c r="CA28" s="1374"/>
      <c r="CB28" s="1374"/>
      <c r="CC28" s="1374"/>
      <c r="CD28" s="1374"/>
      <c r="CE28" s="1374"/>
      <c r="CF28" s="1374"/>
      <c r="CG28" s="1374"/>
      <c r="CH28" s="1374"/>
      <c r="CI28" s="1374"/>
      <c r="CJ28" s="1374"/>
      <c r="CK28" s="1375"/>
      <c r="CL28" s="1373"/>
      <c r="CM28" s="1374"/>
      <c r="CN28" s="1374"/>
      <c r="CO28" s="1374"/>
      <c r="CP28" s="1374"/>
      <c r="CQ28" s="1374"/>
      <c r="CR28" s="1374"/>
      <c r="CS28" s="1374"/>
      <c r="CT28" s="1374"/>
      <c r="CU28" s="1374"/>
      <c r="CV28" s="1374"/>
      <c r="CW28" s="1374"/>
      <c r="CX28" s="1374"/>
      <c r="CY28" s="1374"/>
      <c r="CZ28" s="1374"/>
      <c r="DA28" s="1375"/>
      <c r="DB28" s="143"/>
      <c r="DC28" s="23"/>
      <c r="DD28" s="23"/>
      <c r="DE28" s="23"/>
      <c r="DF28" s="23"/>
      <c r="DG28" s="23"/>
      <c r="DH28" s="23"/>
      <c r="DI28" s="23"/>
      <c r="DJ28" s="23"/>
      <c r="DK28" s="23"/>
      <c r="DL28" s="23"/>
      <c r="DM28" s="23"/>
      <c r="DN28" s="23"/>
      <c r="DO28" s="23"/>
      <c r="DP28" s="23"/>
      <c r="DQ28" s="23"/>
      <c r="DR28" s="23"/>
      <c r="DS28" s="23"/>
      <c r="DT28" s="23"/>
    </row>
    <row r="29" spans="1:124" ht="15" customHeight="1" x14ac:dyDescent="0.2">
      <c r="A29" s="467"/>
      <c r="B29" s="142"/>
      <c r="C29" s="1386"/>
      <c r="D29" s="1387"/>
      <c r="E29" s="1387"/>
      <c r="F29" s="1387"/>
      <c r="G29" s="1388"/>
      <c r="H29" s="1389" t="s">
        <v>1215</v>
      </c>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AU29" s="1390"/>
      <c r="AV29" s="1390"/>
      <c r="AW29" s="1390"/>
      <c r="AX29" s="1390"/>
      <c r="AY29" s="1390"/>
      <c r="AZ29" s="1390"/>
      <c r="BA29" s="1390"/>
      <c r="BB29" s="1390"/>
      <c r="BC29" s="1390"/>
      <c r="BD29" s="1390"/>
      <c r="BE29" s="1390"/>
      <c r="BF29" s="1390"/>
      <c r="BG29" s="1390"/>
      <c r="BH29" s="1390"/>
      <c r="BI29" s="1390"/>
      <c r="BJ29" s="1390"/>
      <c r="BK29" s="1390"/>
      <c r="BL29" s="1390"/>
      <c r="BM29" s="1390"/>
      <c r="BN29" s="1390"/>
      <c r="BO29" s="1390"/>
      <c r="BP29" s="1390"/>
      <c r="BQ29" s="1390"/>
      <c r="BR29" s="1390"/>
      <c r="BS29" s="1390"/>
      <c r="BT29" s="1390"/>
      <c r="BU29" s="1391"/>
      <c r="BV29" s="1392">
        <f>Data_Income!C1148</f>
        <v>0</v>
      </c>
      <c r="BW29" s="1392"/>
      <c r="BX29" s="1392"/>
      <c r="BY29" s="1392"/>
      <c r="BZ29" s="1392"/>
      <c r="CA29" s="1392"/>
      <c r="CB29" s="1392"/>
      <c r="CC29" s="1392"/>
      <c r="CD29" s="1392"/>
      <c r="CE29" s="1392"/>
      <c r="CF29" s="1392"/>
      <c r="CG29" s="1392"/>
      <c r="CH29" s="1392"/>
      <c r="CI29" s="1392"/>
      <c r="CJ29" s="1392"/>
      <c r="CK29" s="1392"/>
      <c r="CL29" s="1392">
        <f>Data_Income!D1148</f>
        <v>0</v>
      </c>
      <c r="CM29" s="1392"/>
      <c r="CN29" s="1392"/>
      <c r="CO29" s="1392"/>
      <c r="CP29" s="1392"/>
      <c r="CQ29" s="1392"/>
      <c r="CR29" s="1392"/>
      <c r="CS29" s="1392"/>
      <c r="CT29" s="1392"/>
      <c r="CU29" s="1392"/>
      <c r="CV29" s="1392"/>
      <c r="CW29" s="1392"/>
      <c r="CX29" s="1392"/>
      <c r="CY29" s="1392"/>
      <c r="CZ29" s="1392"/>
      <c r="DA29" s="1392"/>
      <c r="DB29" s="143"/>
      <c r="DC29" s="23"/>
      <c r="DD29" s="23"/>
      <c r="DE29" s="23"/>
      <c r="DF29" s="23"/>
      <c r="DG29" s="23"/>
      <c r="DH29" s="23"/>
      <c r="DI29" s="23"/>
      <c r="DJ29" s="23"/>
      <c r="DK29" s="23"/>
      <c r="DL29" s="23"/>
      <c r="DM29" s="23"/>
      <c r="DN29" s="23"/>
      <c r="DO29" s="23"/>
      <c r="DP29" s="23"/>
      <c r="DQ29" s="23"/>
      <c r="DR29" s="23"/>
      <c r="DS29" s="23"/>
      <c r="DT29" s="23"/>
    </row>
    <row r="30" spans="1:124" ht="15" customHeight="1" x14ac:dyDescent="0.2">
      <c r="A30" s="467"/>
      <c r="B30" s="142"/>
      <c r="C30" s="1386" t="s">
        <v>1197</v>
      </c>
      <c r="D30" s="1387"/>
      <c r="E30" s="1387"/>
      <c r="F30" s="1387"/>
      <c r="G30" s="1388"/>
      <c r="H30" s="1389" t="s">
        <v>1216</v>
      </c>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U30" s="1390"/>
      <c r="AV30" s="1390"/>
      <c r="AW30" s="1390"/>
      <c r="AX30" s="1390"/>
      <c r="AY30" s="1390"/>
      <c r="AZ30" s="1390"/>
      <c r="BA30" s="1390"/>
      <c r="BB30" s="1390"/>
      <c r="BC30" s="1390"/>
      <c r="BD30" s="1390"/>
      <c r="BE30" s="1390"/>
      <c r="BF30" s="1390"/>
      <c r="BG30" s="1390"/>
      <c r="BH30" s="1390"/>
      <c r="BI30" s="1390"/>
      <c r="BJ30" s="1390"/>
      <c r="BK30" s="1390"/>
      <c r="BL30" s="1390"/>
      <c r="BM30" s="1390"/>
      <c r="BN30" s="1390"/>
      <c r="BO30" s="1390"/>
      <c r="BP30" s="1390"/>
      <c r="BQ30" s="1390"/>
      <c r="BR30" s="1390"/>
      <c r="BS30" s="1390"/>
      <c r="BT30" s="1390"/>
      <c r="BU30" s="1391"/>
      <c r="BV30" s="1393">
        <f>Data_Income!C1149</f>
        <v>0</v>
      </c>
      <c r="BW30" s="1393"/>
      <c r="BX30" s="1393"/>
      <c r="BY30" s="1393"/>
      <c r="BZ30" s="1393"/>
      <c r="CA30" s="1393"/>
      <c r="CB30" s="1393"/>
      <c r="CC30" s="1393"/>
      <c r="CD30" s="1393"/>
      <c r="CE30" s="1393"/>
      <c r="CF30" s="1393"/>
      <c r="CG30" s="1393"/>
      <c r="CH30" s="1393"/>
      <c r="CI30" s="1393"/>
      <c r="CJ30" s="1393"/>
      <c r="CK30" s="1393"/>
      <c r="CL30" s="1393">
        <f>Data_Income!D1149</f>
        <v>0</v>
      </c>
      <c r="CM30" s="1393"/>
      <c r="CN30" s="1393"/>
      <c r="CO30" s="1393"/>
      <c r="CP30" s="1393"/>
      <c r="CQ30" s="1393"/>
      <c r="CR30" s="1393"/>
      <c r="CS30" s="1393"/>
      <c r="CT30" s="1393"/>
      <c r="CU30" s="1393"/>
      <c r="CV30" s="1393"/>
      <c r="CW30" s="1393"/>
      <c r="CX30" s="1393"/>
      <c r="CY30" s="1393"/>
      <c r="CZ30" s="1393"/>
      <c r="DA30" s="1393"/>
      <c r="DB30" s="143"/>
      <c r="DC30" s="23"/>
      <c r="DD30" s="23"/>
      <c r="DE30" s="23"/>
      <c r="DF30" s="23"/>
      <c r="DG30" s="23"/>
      <c r="DH30" s="23"/>
      <c r="DI30" s="23"/>
      <c r="DJ30" s="23"/>
      <c r="DK30" s="23"/>
      <c r="DL30" s="23"/>
      <c r="DM30" s="23"/>
      <c r="DN30" s="23"/>
      <c r="DO30" s="23"/>
      <c r="DP30" s="23"/>
      <c r="DQ30" s="23"/>
      <c r="DR30" s="23"/>
      <c r="DS30" s="23"/>
      <c r="DT30" s="23"/>
    </row>
    <row r="31" spans="1:124" ht="15" customHeight="1" x14ac:dyDescent="0.2">
      <c r="A31" s="467"/>
      <c r="B31" s="142"/>
      <c r="C31" s="1379" t="str">
        <f>Data_Income!C1151</f>
        <v xml:space="preserve"> Step 2A Result: Monthly qualifying rental income (or loss) 0 mo avg.</v>
      </c>
      <c r="D31" s="1380"/>
      <c r="E31" s="1380"/>
      <c r="F31" s="1380"/>
      <c r="G31" s="1380"/>
      <c r="H31" s="1380"/>
      <c r="I31" s="1380"/>
      <c r="J31" s="1380"/>
      <c r="K31" s="1380"/>
      <c r="L31" s="1380"/>
      <c r="M31" s="1380"/>
      <c r="N31" s="1380"/>
      <c r="O31" s="1380"/>
      <c r="P31" s="1380"/>
      <c r="Q31" s="1380"/>
      <c r="R31" s="1380"/>
      <c r="S31" s="1380"/>
      <c r="T31" s="1380"/>
      <c r="U31" s="1380"/>
      <c r="V31" s="1380"/>
      <c r="W31" s="1380"/>
      <c r="X31" s="1380"/>
      <c r="Y31" s="1380"/>
      <c r="Z31" s="1380"/>
      <c r="AA31" s="1380"/>
      <c r="AB31" s="1380"/>
      <c r="AC31" s="1380"/>
      <c r="AD31" s="1380"/>
      <c r="AE31" s="1380"/>
      <c r="AF31" s="1380"/>
      <c r="AG31" s="1380"/>
      <c r="AH31" s="1380"/>
      <c r="AI31" s="1380"/>
      <c r="AJ31" s="1380"/>
      <c r="AK31" s="1380"/>
      <c r="AL31" s="1380"/>
      <c r="AM31" s="1380"/>
      <c r="AN31" s="1380"/>
      <c r="AO31" s="1380"/>
      <c r="AP31" s="1380"/>
      <c r="AQ31" s="1380"/>
      <c r="AR31" s="1380"/>
      <c r="AS31" s="1380"/>
      <c r="AT31" s="1380"/>
      <c r="AU31" s="1380"/>
      <c r="AV31" s="1380"/>
      <c r="AW31" s="1380"/>
      <c r="AX31" s="1380"/>
      <c r="AY31" s="1380"/>
      <c r="AZ31" s="1380"/>
      <c r="BA31" s="1380"/>
      <c r="BB31" s="1380"/>
      <c r="BC31" s="1380"/>
      <c r="BD31" s="1380"/>
      <c r="BE31" s="1380"/>
      <c r="BF31" s="1380"/>
      <c r="BG31" s="1380"/>
      <c r="BH31" s="1380"/>
      <c r="BI31" s="1380"/>
      <c r="BJ31" s="1380"/>
      <c r="BK31" s="1380"/>
      <c r="BL31" s="1380"/>
      <c r="BM31" s="1380"/>
      <c r="BN31" s="1380"/>
      <c r="BO31" s="1380"/>
      <c r="BP31" s="1380"/>
      <c r="BQ31" s="1380"/>
      <c r="BR31" s="1380"/>
      <c r="BS31" s="1380"/>
      <c r="BT31" s="1380"/>
      <c r="BU31" s="1381"/>
      <c r="BV31" s="1383">
        <f>Data_Income!D1150</f>
        <v>0</v>
      </c>
      <c r="BW31" s="1384"/>
      <c r="BX31" s="1384"/>
      <c r="BY31" s="1384"/>
      <c r="BZ31" s="1384"/>
      <c r="CA31" s="1384"/>
      <c r="CB31" s="1384"/>
      <c r="CC31" s="1384"/>
      <c r="CD31" s="1384"/>
      <c r="CE31" s="1384"/>
      <c r="CF31" s="1384"/>
      <c r="CG31" s="1384"/>
      <c r="CH31" s="1384"/>
      <c r="CI31" s="1384"/>
      <c r="CJ31" s="1384"/>
      <c r="CK31" s="1384"/>
      <c r="CL31" s="1384"/>
      <c r="CM31" s="1384"/>
      <c r="CN31" s="1384"/>
      <c r="CO31" s="1384"/>
      <c r="CP31" s="1384"/>
      <c r="CQ31" s="1384"/>
      <c r="CR31" s="1384"/>
      <c r="CS31" s="1384"/>
      <c r="CT31" s="1384"/>
      <c r="CU31" s="1384"/>
      <c r="CV31" s="1384"/>
      <c r="CW31" s="1384"/>
      <c r="CX31" s="1384"/>
      <c r="CY31" s="1384"/>
      <c r="CZ31" s="1384"/>
      <c r="DA31" s="1385"/>
      <c r="DB31" s="143"/>
      <c r="DC31" s="23"/>
      <c r="DD31" s="23"/>
      <c r="DE31" s="23"/>
      <c r="DF31" s="23"/>
      <c r="DG31" s="23"/>
      <c r="DH31" s="23"/>
      <c r="DI31" s="23"/>
      <c r="DJ31" s="23"/>
      <c r="DK31" s="23"/>
      <c r="DL31" s="23"/>
      <c r="DM31" s="23"/>
      <c r="DN31" s="23"/>
      <c r="DO31" s="23"/>
      <c r="DP31" s="23"/>
      <c r="DQ31" s="23"/>
      <c r="DR31" s="23"/>
      <c r="DS31" s="23"/>
      <c r="DT31" s="23"/>
    </row>
    <row r="32" spans="1:124" ht="14.1" customHeight="1" x14ac:dyDescent="0.2">
      <c r="A32" s="467"/>
      <c r="B32" s="142"/>
      <c r="C32" s="1461" t="s">
        <v>1266</v>
      </c>
      <c r="D32" s="1462"/>
      <c r="E32" s="1462"/>
      <c r="F32" s="1462"/>
      <c r="G32" s="1462"/>
      <c r="H32" s="1462"/>
      <c r="I32" s="1462"/>
      <c r="J32" s="1462"/>
      <c r="K32" s="1462"/>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1462"/>
      <c r="AH32" s="1462"/>
      <c r="AI32" s="1462"/>
      <c r="AJ32" s="1462"/>
      <c r="AK32" s="1462"/>
      <c r="AL32" s="1462"/>
      <c r="AM32" s="1462"/>
      <c r="AN32" s="1462"/>
      <c r="AO32" s="1462"/>
      <c r="AP32" s="1462"/>
      <c r="AQ32" s="1462"/>
      <c r="AR32" s="1462"/>
      <c r="AS32" s="1462"/>
      <c r="AT32" s="1462"/>
      <c r="AU32" s="1462"/>
      <c r="AV32" s="1462"/>
      <c r="AW32" s="1462"/>
      <c r="AX32" s="1462"/>
      <c r="AY32" s="1462"/>
      <c r="AZ32" s="1462"/>
      <c r="BA32" s="1462"/>
      <c r="BB32" s="1462"/>
      <c r="BC32" s="1462"/>
      <c r="BD32" s="1462"/>
      <c r="BE32" s="1462"/>
      <c r="BF32" s="1462"/>
      <c r="BG32" s="1462"/>
      <c r="BH32" s="1462"/>
      <c r="BI32" s="1462"/>
      <c r="BJ32" s="1462"/>
      <c r="BK32" s="1462"/>
      <c r="BL32" s="1462"/>
      <c r="BM32" s="1462"/>
      <c r="BN32" s="1462"/>
      <c r="BO32" s="1462"/>
      <c r="BP32" s="1462"/>
      <c r="BQ32" s="1462"/>
      <c r="BR32" s="1462"/>
      <c r="BS32" s="1462"/>
      <c r="BT32" s="1462"/>
      <c r="BU32" s="1462"/>
      <c r="BV32" s="1462"/>
      <c r="BW32" s="1462"/>
      <c r="BX32" s="1462"/>
      <c r="BY32" s="1462"/>
      <c r="BZ32" s="1462"/>
      <c r="CA32" s="1462"/>
      <c r="CB32" s="1462"/>
      <c r="CC32" s="1462"/>
      <c r="CD32" s="1462"/>
      <c r="CE32" s="1462"/>
      <c r="CF32" s="1462"/>
      <c r="CG32" s="1462"/>
      <c r="CH32" s="1462"/>
      <c r="CI32" s="1462"/>
      <c r="CJ32" s="1462"/>
      <c r="CK32" s="1463"/>
      <c r="CL32" s="1469" t="s">
        <v>92</v>
      </c>
      <c r="CM32" s="1469"/>
      <c r="CN32" s="1469"/>
      <c r="CO32" s="1469"/>
      <c r="CP32" s="1469"/>
      <c r="CQ32" s="1469"/>
      <c r="CR32" s="1469"/>
      <c r="CS32" s="1469"/>
      <c r="CT32" s="1469"/>
      <c r="CU32" s="1469"/>
      <c r="CV32" s="1469"/>
      <c r="CW32" s="1469"/>
      <c r="CX32" s="1469"/>
      <c r="CY32" s="1469"/>
      <c r="CZ32" s="1469"/>
      <c r="DA32" s="1469"/>
      <c r="DB32" s="143"/>
      <c r="DC32" s="23"/>
      <c r="DD32" s="23"/>
      <c r="DE32" s="23"/>
      <c r="DF32" s="23"/>
      <c r="DG32" s="23"/>
      <c r="DH32" s="23"/>
      <c r="DI32" s="23"/>
      <c r="DJ32" s="23"/>
      <c r="DK32" s="23"/>
      <c r="DL32" s="23"/>
      <c r="DM32" s="23"/>
      <c r="DN32" s="23"/>
      <c r="DO32" s="23"/>
      <c r="DP32" s="23"/>
      <c r="DQ32" s="23"/>
      <c r="DR32" s="23"/>
      <c r="DS32" s="151"/>
      <c r="DT32" s="151"/>
    </row>
    <row r="33" spans="1:124" s="471" customFormat="1" ht="9.9499999999999993" customHeight="1" x14ac:dyDescent="0.2">
      <c r="A33" s="472"/>
      <c r="B33" s="142"/>
      <c r="C33" s="1466" t="s">
        <v>1267</v>
      </c>
      <c r="D33" s="1467"/>
      <c r="E33" s="1467"/>
      <c r="F33" s="1467"/>
      <c r="G33" s="1467"/>
      <c r="H33" s="1467"/>
      <c r="I33" s="1467"/>
      <c r="J33" s="1467"/>
      <c r="K33" s="1467"/>
      <c r="L33" s="1467"/>
      <c r="M33" s="1467"/>
      <c r="N33" s="1467"/>
      <c r="O33" s="1467"/>
      <c r="P33" s="1467"/>
      <c r="Q33" s="1467"/>
      <c r="R33" s="1467"/>
      <c r="S33" s="1467"/>
      <c r="T33" s="1467"/>
      <c r="U33" s="1467"/>
      <c r="V33" s="1467"/>
      <c r="W33" s="1467"/>
      <c r="X33" s="1467"/>
      <c r="Y33" s="1467"/>
      <c r="Z33" s="1467"/>
      <c r="AA33" s="1467"/>
      <c r="AB33" s="1467"/>
      <c r="AC33" s="1467"/>
      <c r="AD33" s="1467"/>
      <c r="AE33" s="1467"/>
      <c r="AF33" s="1467"/>
      <c r="AG33" s="1467"/>
      <c r="AH33" s="1467"/>
      <c r="AI33" s="1467"/>
      <c r="AJ33" s="1467"/>
      <c r="AK33" s="1467"/>
      <c r="AL33" s="1467"/>
      <c r="AM33" s="1467"/>
      <c r="AN33" s="1467"/>
      <c r="AO33" s="1467"/>
      <c r="AP33" s="1467"/>
      <c r="AQ33" s="1467"/>
      <c r="AR33" s="1467"/>
      <c r="AS33" s="1467"/>
      <c r="AT33" s="1467"/>
      <c r="AU33" s="1467"/>
      <c r="AV33" s="1467"/>
      <c r="AW33" s="1467"/>
      <c r="AX33" s="1467"/>
      <c r="AY33" s="1467"/>
      <c r="AZ33" s="1467"/>
      <c r="BA33" s="1467"/>
      <c r="BB33" s="1467"/>
      <c r="BC33" s="1467"/>
      <c r="BD33" s="1467"/>
      <c r="BE33" s="1467"/>
      <c r="BF33" s="1467"/>
      <c r="BG33" s="1467"/>
      <c r="BH33" s="1467"/>
      <c r="BI33" s="1467"/>
      <c r="BJ33" s="1467"/>
      <c r="BK33" s="1467"/>
      <c r="BL33" s="1467"/>
      <c r="BM33" s="1467"/>
      <c r="BN33" s="1467"/>
      <c r="BO33" s="1467"/>
      <c r="BP33" s="1467"/>
      <c r="BQ33" s="1467"/>
      <c r="BR33" s="1467"/>
      <c r="BS33" s="1467"/>
      <c r="BT33" s="1467"/>
      <c r="BU33" s="1467"/>
      <c r="BV33" s="1467"/>
      <c r="BW33" s="1467"/>
      <c r="BX33" s="1467"/>
      <c r="BY33" s="1467"/>
      <c r="BZ33" s="1467"/>
      <c r="CA33" s="1467"/>
      <c r="CB33" s="1467"/>
      <c r="CC33" s="1467"/>
      <c r="CD33" s="1467"/>
      <c r="CE33" s="1467"/>
      <c r="CF33" s="1467"/>
      <c r="CG33" s="1467"/>
      <c r="CH33" s="1467"/>
      <c r="CI33" s="1467"/>
      <c r="CJ33" s="1467"/>
      <c r="CK33" s="1468"/>
      <c r="CL33" s="1469"/>
      <c r="CM33" s="1469"/>
      <c r="CN33" s="1469"/>
      <c r="CO33" s="1469"/>
      <c r="CP33" s="1469"/>
      <c r="CQ33" s="1469"/>
      <c r="CR33" s="1469"/>
      <c r="CS33" s="1469"/>
      <c r="CT33" s="1469"/>
      <c r="CU33" s="1469"/>
      <c r="CV33" s="1469"/>
      <c r="CW33" s="1469"/>
      <c r="CX33" s="1469"/>
      <c r="CY33" s="1469"/>
      <c r="CZ33" s="1469"/>
      <c r="DA33" s="1469"/>
      <c r="DB33" s="143"/>
      <c r="DC33" s="23"/>
      <c r="DD33" s="23"/>
      <c r="DE33" s="23"/>
      <c r="DF33" s="23"/>
      <c r="DG33" s="23"/>
      <c r="DH33" s="23"/>
      <c r="DI33" s="23"/>
      <c r="DJ33" s="23"/>
      <c r="DK33" s="23"/>
      <c r="DL33" s="23"/>
      <c r="DM33" s="23"/>
      <c r="DN33" s="23"/>
      <c r="DO33" s="23"/>
      <c r="DP33" s="23"/>
      <c r="DQ33" s="23"/>
      <c r="DR33" s="23"/>
      <c r="DS33" s="151"/>
      <c r="DT33" s="151"/>
    </row>
    <row r="34" spans="1:124" ht="12" customHeight="1" x14ac:dyDescent="0.2">
      <c r="A34" s="467"/>
      <c r="B34" s="142"/>
      <c r="C34" s="1364" t="s">
        <v>1217</v>
      </c>
      <c r="D34" s="1365"/>
      <c r="E34" s="1365"/>
      <c r="F34" s="1365"/>
      <c r="G34" s="1366"/>
      <c r="H34" s="1376" t="s">
        <v>1218</v>
      </c>
      <c r="I34" s="1377"/>
      <c r="J34" s="1377"/>
      <c r="K34" s="1377"/>
      <c r="L34" s="1377"/>
      <c r="M34" s="1377"/>
      <c r="N34" s="1377"/>
      <c r="O34" s="1377"/>
      <c r="P34" s="1377"/>
      <c r="Q34" s="1377"/>
      <c r="R34" s="1377"/>
      <c r="S34" s="1377"/>
      <c r="T34" s="1377"/>
      <c r="U34" s="1377"/>
      <c r="V34" s="1377"/>
      <c r="W34" s="1377"/>
      <c r="X34" s="1377"/>
      <c r="Y34" s="1377"/>
      <c r="Z34" s="1377"/>
      <c r="AA34" s="1377"/>
      <c r="AB34" s="1377"/>
      <c r="AC34" s="1377"/>
      <c r="AD34" s="1377"/>
      <c r="AE34" s="1377"/>
      <c r="AF34" s="1377"/>
      <c r="AG34" s="1377"/>
      <c r="AH34" s="1377"/>
      <c r="AI34" s="1377"/>
      <c r="AJ34" s="1377"/>
      <c r="AK34" s="1377"/>
      <c r="AL34" s="1377"/>
      <c r="AM34" s="1377"/>
      <c r="AN34" s="1377"/>
      <c r="AO34" s="1377"/>
      <c r="AP34" s="1377"/>
      <c r="AQ34" s="1377"/>
      <c r="AR34" s="1377"/>
      <c r="AS34" s="1377"/>
      <c r="AT34" s="1377"/>
      <c r="AU34" s="1377"/>
      <c r="AV34" s="1377"/>
      <c r="AW34" s="1377"/>
      <c r="AX34" s="1377"/>
      <c r="AY34" s="1377"/>
      <c r="AZ34" s="1377"/>
      <c r="BA34" s="1377"/>
      <c r="BB34" s="1377"/>
      <c r="BC34" s="1377"/>
      <c r="BD34" s="1377"/>
      <c r="BE34" s="1377"/>
      <c r="BF34" s="1377"/>
      <c r="BG34" s="1377"/>
      <c r="BH34" s="1377"/>
      <c r="BI34" s="1377"/>
      <c r="BJ34" s="1377"/>
      <c r="BK34" s="1377"/>
      <c r="BL34" s="1377"/>
      <c r="BM34" s="1377"/>
      <c r="BN34" s="1377"/>
      <c r="BO34" s="1377"/>
      <c r="BP34" s="1377"/>
      <c r="BQ34" s="1377"/>
      <c r="BR34" s="1377"/>
      <c r="BS34" s="1377"/>
      <c r="BT34" s="1377"/>
      <c r="BU34" s="1377"/>
      <c r="BV34" s="1377"/>
      <c r="BW34" s="1377"/>
      <c r="BX34" s="1377"/>
      <c r="BY34" s="1377"/>
      <c r="BZ34" s="1377"/>
      <c r="CA34" s="1377"/>
      <c r="CB34" s="1377"/>
      <c r="CC34" s="1377"/>
      <c r="CD34" s="1377"/>
      <c r="CE34" s="1377"/>
      <c r="CF34" s="1377"/>
      <c r="CG34" s="1377"/>
      <c r="CH34" s="1377"/>
      <c r="CI34" s="1377"/>
      <c r="CJ34" s="1377"/>
      <c r="CK34" s="1378"/>
      <c r="CL34" s="599">
        <v>0</v>
      </c>
      <c r="CM34" s="600"/>
      <c r="CN34" s="600"/>
      <c r="CO34" s="600"/>
      <c r="CP34" s="600"/>
      <c r="CQ34" s="600"/>
      <c r="CR34" s="600"/>
      <c r="CS34" s="600"/>
      <c r="CT34" s="600"/>
      <c r="CU34" s="600"/>
      <c r="CV34" s="600"/>
      <c r="CW34" s="600"/>
      <c r="CX34" s="600"/>
      <c r="CY34" s="600"/>
      <c r="CZ34" s="600"/>
      <c r="DA34" s="601"/>
      <c r="DB34" s="143"/>
      <c r="DC34" s="23"/>
      <c r="DD34" s="23"/>
      <c r="DE34" s="23"/>
      <c r="DF34" s="23"/>
    </row>
    <row r="35" spans="1:124" s="471" customFormat="1" ht="9.9499999999999993" customHeight="1" x14ac:dyDescent="0.2">
      <c r="A35" s="472"/>
      <c r="B35" s="142"/>
      <c r="C35" s="1367"/>
      <c r="D35" s="1368"/>
      <c r="E35" s="1368"/>
      <c r="F35" s="1368"/>
      <c r="G35" s="1369"/>
      <c r="H35" s="1476" t="s">
        <v>1246</v>
      </c>
      <c r="I35" s="1477"/>
      <c r="J35" s="1477"/>
      <c r="K35" s="1477"/>
      <c r="L35" s="1477"/>
      <c r="M35" s="1477"/>
      <c r="N35" s="1477"/>
      <c r="O35" s="1477"/>
      <c r="P35" s="1477"/>
      <c r="Q35" s="1477"/>
      <c r="R35" s="1477"/>
      <c r="S35" s="1477"/>
      <c r="T35" s="1477"/>
      <c r="U35" s="1477"/>
      <c r="V35" s="1477"/>
      <c r="W35" s="1477"/>
      <c r="X35" s="1477"/>
      <c r="Y35" s="1477"/>
      <c r="Z35" s="1477"/>
      <c r="AA35" s="1477"/>
      <c r="AB35" s="1477"/>
      <c r="AC35" s="1477"/>
      <c r="AD35" s="1477"/>
      <c r="AE35" s="1477"/>
      <c r="AF35" s="1477"/>
      <c r="AG35" s="1477"/>
      <c r="AH35" s="1477"/>
      <c r="AI35" s="1477"/>
      <c r="AJ35" s="1477"/>
      <c r="AK35" s="1477"/>
      <c r="AL35" s="1477"/>
      <c r="AM35" s="1477"/>
      <c r="AN35" s="1477"/>
      <c r="AO35" s="1477"/>
      <c r="AP35" s="1477"/>
      <c r="AQ35" s="1477"/>
      <c r="AR35" s="1477"/>
      <c r="AS35" s="1477"/>
      <c r="AT35" s="1477"/>
      <c r="AU35" s="1477"/>
      <c r="AV35" s="1477"/>
      <c r="AW35" s="1477"/>
      <c r="AX35" s="1477"/>
      <c r="AY35" s="1477"/>
      <c r="AZ35" s="1477"/>
      <c r="BA35" s="1477"/>
      <c r="BB35" s="1477"/>
      <c r="BC35" s="1477"/>
      <c r="BD35" s="1477"/>
      <c r="BE35" s="1477"/>
      <c r="BF35" s="1477"/>
      <c r="BG35" s="1477"/>
      <c r="BH35" s="1477"/>
      <c r="BI35" s="1477"/>
      <c r="BJ35" s="1477"/>
      <c r="BK35" s="1477"/>
      <c r="BL35" s="1477"/>
      <c r="BM35" s="1477"/>
      <c r="BN35" s="1477"/>
      <c r="BO35" s="1477"/>
      <c r="BP35" s="1477"/>
      <c r="BQ35" s="1477"/>
      <c r="BR35" s="1477"/>
      <c r="BS35" s="1477"/>
      <c r="BT35" s="1477"/>
      <c r="BU35" s="1477"/>
      <c r="BV35" s="1477"/>
      <c r="BW35" s="1477"/>
      <c r="BX35" s="1477"/>
      <c r="BY35" s="1477"/>
      <c r="BZ35" s="1477"/>
      <c r="CA35" s="1477"/>
      <c r="CB35" s="1477"/>
      <c r="CC35" s="1477"/>
      <c r="CD35" s="1477"/>
      <c r="CE35" s="1477"/>
      <c r="CF35" s="1477"/>
      <c r="CG35" s="1477"/>
      <c r="CH35" s="1477"/>
      <c r="CI35" s="1477"/>
      <c r="CJ35" s="1477"/>
      <c r="CK35" s="1478"/>
      <c r="CL35" s="1414"/>
      <c r="CM35" s="1415"/>
      <c r="CN35" s="1415"/>
      <c r="CO35" s="1415"/>
      <c r="CP35" s="1415"/>
      <c r="CQ35" s="1415"/>
      <c r="CR35" s="1415"/>
      <c r="CS35" s="1415"/>
      <c r="CT35" s="1415"/>
      <c r="CU35" s="1415"/>
      <c r="CV35" s="1415"/>
      <c r="CW35" s="1415"/>
      <c r="CX35" s="1415"/>
      <c r="CY35" s="1415"/>
      <c r="CZ35" s="1415"/>
      <c r="DA35" s="1416"/>
      <c r="DB35" s="143"/>
      <c r="DC35" s="23"/>
      <c r="DD35" s="23"/>
      <c r="DE35" s="23"/>
      <c r="DF35" s="23"/>
    </row>
    <row r="36" spans="1:124" ht="12" customHeight="1" x14ac:dyDescent="0.2">
      <c r="A36" s="467"/>
      <c r="B36" s="142"/>
      <c r="C36" s="1364" t="s">
        <v>1219</v>
      </c>
      <c r="D36" s="1365"/>
      <c r="E36" s="1365"/>
      <c r="F36" s="1365"/>
      <c r="G36" s="1366"/>
      <c r="H36" s="1376" t="s">
        <v>1220</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c r="CE36" s="1377"/>
      <c r="CF36" s="1377"/>
      <c r="CG36" s="1377"/>
      <c r="CH36" s="1377"/>
      <c r="CI36" s="1377"/>
      <c r="CJ36" s="1377"/>
      <c r="CK36" s="1378"/>
      <c r="CL36" s="1431">
        <v>0.75</v>
      </c>
      <c r="CM36" s="1432"/>
      <c r="CN36" s="1432"/>
      <c r="CO36" s="1432"/>
      <c r="CP36" s="1432"/>
      <c r="CQ36" s="1432"/>
      <c r="CR36" s="1432"/>
      <c r="CS36" s="1432"/>
      <c r="CT36" s="1432"/>
      <c r="CU36" s="1432"/>
      <c r="CV36" s="1432"/>
      <c r="CW36" s="1432"/>
      <c r="CX36" s="1432"/>
      <c r="CY36" s="1432"/>
      <c r="CZ36" s="1432"/>
      <c r="DA36" s="1433"/>
      <c r="DB36" s="143"/>
      <c r="DC36" s="23"/>
      <c r="DD36" s="23"/>
      <c r="DE36" s="23"/>
      <c r="DF36" s="23"/>
    </row>
    <row r="37" spans="1:124" ht="9.9499999999999993" customHeight="1" x14ac:dyDescent="0.2">
      <c r="A37" s="467"/>
      <c r="B37" s="142"/>
      <c r="C37" s="1367"/>
      <c r="D37" s="1368"/>
      <c r="E37" s="1368"/>
      <c r="F37" s="1368"/>
      <c r="G37" s="1369"/>
      <c r="H37" s="1476" t="s">
        <v>1221</v>
      </c>
      <c r="I37" s="1477"/>
      <c r="J37" s="1477"/>
      <c r="K37" s="1477"/>
      <c r="L37" s="1477"/>
      <c r="M37" s="1477"/>
      <c r="N37" s="1477"/>
      <c r="O37" s="1477"/>
      <c r="P37" s="1477"/>
      <c r="Q37" s="1477"/>
      <c r="R37" s="1477"/>
      <c r="S37" s="1477"/>
      <c r="T37" s="1477"/>
      <c r="U37" s="1477"/>
      <c r="V37" s="1477"/>
      <c r="W37" s="1477"/>
      <c r="X37" s="1477"/>
      <c r="Y37" s="1477"/>
      <c r="Z37" s="1477"/>
      <c r="AA37" s="1477"/>
      <c r="AB37" s="1477"/>
      <c r="AC37" s="1477"/>
      <c r="AD37" s="1477"/>
      <c r="AE37" s="1477"/>
      <c r="AF37" s="1477"/>
      <c r="AG37" s="1477"/>
      <c r="AH37" s="1477"/>
      <c r="AI37" s="1477"/>
      <c r="AJ37" s="1477"/>
      <c r="AK37" s="1477"/>
      <c r="AL37" s="1477"/>
      <c r="AM37" s="1477"/>
      <c r="AN37" s="1477"/>
      <c r="AO37" s="1477"/>
      <c r="AP37" s="1477"/>
      <c r="AQ37" s="1477"/>
      <c r="AR37" s="1477"/>
      <c r="AS37" s="1477"/>
      <c r="AT37" s="1477"/>
      <c r="AU37" s="1477"/>
      <c r="AV37" s="1477"/>
      <c r="AW37" s="1477"/>
      <c r="AX37" s="1477"/>
      <c r="AY37" s="1477"/>
      <c r="AZ37" s="1477"/>
      <c r="BA37" s="1477"/>
      <c r="BB37" s="1477"/>
      <c r="BC37" s="1477"/>
      <c r="BD37" s="1477"/>
      <c r="BE37" s="1477"/>
      <c r="BF37" s="1477"/>
      <c r="BG37" s="1477"/>
      <c r="BH37" s="1477"/>
      <c r="BI37" s="1477"/>
      <c r="BJ37" s="1477"/>
      <c r="BK37" s="1477"/>
      <c r="BL37" s="1477"/>
      <c r="BM37" s="1477"/>
      <c r="BN37" s="1477"/>
      <c r="BO37" s="1477"/>
      <c r="BP37" s="1477"/>
      <c r="BQ37" s="1477"/>
      <c r="BR37" s="1477"/>
      <c r="BS37" s="1477"/>
      <c r="BT37" s="1477"/>
      <c r="BU37" s="1477"/>
      <c r="BV37" s="1477"/>
      <c r="BW37" s="1477"/>
      <c r="BX37" s="1477"/>
      <c r="BY37" s="1477"/>
      <c r="BZ37" s="1477"/>
      <c r="CA37" s="1477"/>
      <c r="CB37" s="1477"/>
      <c r="CC37" s="1477"/>
      <c r="CD37" s="1477"/>
      <c r="CE37" s="1477"/>
      <c r="CF37" s="1477"/>
      <c r="CG37" s="1477"/>
      <c r="CH37" s="1477"/>
      <c r="CI37" s="1477"/>
      <c r="CJ37" s="1477"/>
      <c r="CK37" s="1478"/>
      <c r="CL37" s="1434"/>
      <c r="CM37" s="1435"/>
      <c r="CN37" s="1435"/>
      <c r="CO37" s="1435"/>
      <c r="CP37" s="1435"/>
      <c r="CQ37" s="1435"/>
      <c r="CR37" s="1435"/>
      <c r="CS37" s="1435"/>
      <c r="CT37" s="1435"/>
      <c r="CU37" s="1435"/>
      <c r="CV37" s="1435"/>
      <c r="CW37" s="1435"/>
      <c r="CX37" s="1435"/>
      <c r="CY37" s="1435"/>
      <c r="CZ37" s="1435"/>
      <c r="DA37" s="1436"/>
      <c r="DB37" s="143"/>
      <c r="DC37" s="23"/>
      <c r="DD37" s="23"/>
      <c r="DE37" s="23"/>
      <c r="DF37" s="23"/>
    </row>
    <row r="38" spans="1:124" ht="12" customHeight="1" x14ac:dyDescent="0.2">
      <c r="A38" s="467"/>
      <c r="B38" s="142"/>
      <c r="C38" s="1376" t="s">
        <v>1253</v>
      </c>
      <c r="D38" s="1377"/>
      <c r="E38" s="1377"/>
      <c r="F38" s="1377"/>
      <c r="G38" s="1377"/>
      <c r="H38" s="1377"/>
      <c r="I38" s="1377"/>
      <c r="J38" s="1377"/>
      <c r="K38" s="1377"/>
      <c r="L38" s="1377"/>
      <c r="M38" s="1377"/>
      <c r="N38" s="1377"/>
      <c r="O38" s="1377"/>
      <c r="P38" s="1377"/>
      <c r="Q38" s="1377"/>
      <c r="R38" s="1377"/>
      <c r="S38" s="1377"/>
      <c r="T38" s="1378"/>
      <c r="U38" s="1402" t="s">
        <v>1232</v>
      </c>
      <c r="V38" s="1403"/>
      <c r="W38" s="1403"/>
      <c r="X38" s="1403"/>
      <c r="Y38" s="1403"/>
      <c r="Z38" s="1403"/>
      <c r="AA38" s="1403"/>
      <c r="AB38" s="1403"/>
      <c r="AC38" s="1403"/>
      <c r="AD38" s="1403"/>
      <c r="AE38" s="1403"/>
      <c r="AF38" s="1403"/>
      <c r="AG38" s="1403"/>
      <c r="AH38" s="1403"/>
      <c r="AI38" s="1403"/>
      <c r="AJ38" s="1403"/>
      <c r="AK38" s="1403"/>
      <c r="AL38" s="1403"/>
      <c r="AM38" s="1403"/>
      <c r="AN38" s="1403"/>
      <c r="AO38" s="1403"/>
      <c r="AP38" s="1403"/>
      <c r="AQ38" s="1403"/>
      <c r="AR38" s="1403"/>
      <c r="AS38" s="1403"/>
      <c r="AT38" s="1403"/>
      <c r="AU38" s="1403"/>
      <c r="AV38" s="1403"/>
      <c r="AW38" s="1403"/>
      <c r="AX38" s="1403"/>
      <c r="AY38" s="1403"/>
      <c r="AZ38" s="1403"/>
      <c r="BA38" s="1403"/>
      <c r="BB38" s="1403"/>
      <c r="BC38" s="1403"/>
      <c r="BD38" s="1403"/>
      <c r="BE38" s="1403"/>
      <c r="BF38" s="1403"/>
      <c r="BG38" s="1403"/>
      <c r="BH38" s="1403"/>
      <c r="BI38" s="1403"/>
      <c r="BJ38" s="1403"/>
      <c r="BK38" s="1403"/>
      <c r="BL38" s="1403"/>
      <c r="BM38" s="1403"/>
      <c r="BN38" s="1403"/>
      <c r="BO38" s="1403"/>
      <c r="BP38" s="1403"/>
      <c r="BQ38" s="1403"/>
      <c r="BR38" s="1403"/>
      <c r="BS38" s="1403"/>
      <c r="BT38" s="1403"/>
      <c r="BU38" s="1403"/>
      <c r="BV38" s="1403"/>
      <c r="BW38" s="1403"/>
      <c r="BX38" s="1403"/>
      <c r="BY38" s="1403"/>
      <c r="BZ38" s="1403"/>
      <c r="CA38" s="1403"/>
      <c r="CB38" s="1403"/>
      <c r="CC38" s="1403"/>
      <c r="CD38" s="1403"/>
      <c r="CE38" s="1403"/>
      <c r="CF38" s="1403"/>
      <c r="CG38" s="1403"/>
      <c r="CH38" s="1403"/>
      <c r="CI38" s="1403"/>
      <c r="CJ38" s="1403"/>
      <c r="CK38" s="1404"/>
      <c r="CL38" s="1437">
        <f>Data_Income!D1156</f>
        <v>0</v>
      </c>
      <c r="CM38" s="1438"/>
      <c r="CN38" s="1438"/>
      <c r="CO38" s="1438"/>
      <c r="CP38" s="1438"/>
      <c r="CQ38" s="1438"/>
      <c r="CR38" s="1438"/>
      <c r="CS38" s="1438"/>
      <c r="CT38" s="1438"/>
      <c r="CU38" s="1438"/>
      <c r="CV38" s="1438"/>
      <c r="CW38" s="1438"/>
      <c r="CX38" s="1438"/>
      <c r="CY38" s="1438"/>
      <c r="CZ38" s="1438"/>
      <c r="DA38" s="1439"/>
      <c r="DB38" s="143"/>
      <c r="DC38" s="23"/>
      <c r="DD38" s="23"/>
      <c r="DE38" s="23"/>
      <c r="DF38" s="23"/>
    </row>
    <row r="39" spans="1:124" ht="9.9499999999999993" customHeight="1" x14ac:dyDescent="0.2">
      <c r="A39" s="467"/>
      <c r="B39" s="142"/>
      <c r="C39" s="1399"/>
      <c r="D39" s="1400"/>
      <c r="E39" s="1400"/>
      <c r="F39" s="1400"/>
      <c r="G39" s="1400"/>
      <c r="H39" s="1400"/>
      <c r="I39" s="1400"/>
      <c r="J39" s="1400"/>
      <c r="K39" s="1400"/>
      <c r="L39" s="1400"/>
      <c r="M39" s="1400"/>
      <c r="N39" s="1400"/>
      <c r="O39" s="1400"/>
      <c r="P39" s="1400"/>
      <c r="Q39" s="1400"/>
      <c r="R39" s="1400"/>
      <c r="S39" s="1400"/>
      <c r="T39" s="1401"/>
      <c r="U39" s="1405" t="s">
        <v>1247</v>
      </c>
      <c r="V39" s="1153"/>
      <c r="W39" s="1153"/>
      <c r="X39" s="1153"/>
      <c r="Y39" s="1153"/>
      <c r="Z39" s="1153"/>
      <c r="AA39" s="1153"/>
      <c r="AB39" s="1153"/>
      <c r="AC39" s="1153"/>
      <c r="AD39" s="1153"/>
      <c r="AE39" s="1153"/>
      <c r="AF39" s="1153"/>
      <c r="AG39" s="1153"/>
      <c r="AH39" s="1153"/>
      <c r="AI39" s="1153"/>
      <c r="AJ39" s="1153"/>
      <c r="AK39" s="1153"/>
      <c r="AL39" s="1153"/>
      <c r="AM39" s="1153"/>
      <c r="AN39" s="1153"/>
      <c r="AO39" s="1153"/>
      <c r="AP39" s="1153"/>
      <c r="AQ39" s="1153"/>
      <c r="AR39" s="1153"/>
      <c r="AS39" s="1153"/>
      <c r="AT39" s="1153"/>
      <c r="AU39" s="1153"/>
      <c r="AV39" s="1153"/>
      <c r="AW39" s="1153"/>
      <c r="AX39" s="1153"/>
      <c r="AY39" s="1153"/>
      <c r="AZ39" s="1153"/>
      <c r="BA39" s="1153"/>
      <c r="BB39" s="1153"/>
      <c r="BC39" s="1153"/>
      <c r="BD39" s="1153"/>
      <c r="BE39" s="1153"/>
      <c r="BF39" s="1153"/>
      <c r="BG39" s="1153"/>
      <c r="BH39" s="1153"/>
      <c r="BI39" s="1153"/>
      <c r="BJ39" s="1153"/>
      <c r="BK39" s="1153"/>
      <c r="BL39" s="1153"/>
      <c r="BM39" s="1153"/>
      <c r="BN39" s="1153"/>
      <c r="BO39" s="1153"/>
      <c r="BP39" s="1153"/>
      <c r="BQ39" s="1153"/>
      <c r="BR39" s="1153"/>
      <c r="BS39" s="1153"/>
      <c r="BT39" s="1153"/>
      <c r="BU39" s="1153"/>
      <c r="BV39" s="1153"/>
      <c r="BW39" s="1153"/>
      <c r="BX39" s="1153"/>
      <c r="BY39" s="1153"/>
      <c r="BZ39" s="1153"/>
      <c r="CA39" s="1153"/>
      <c r="CB39" s="1153"/>
      <c r="CC39" s="1153"/>
      <c r="CD39" s="1153"/>
      <c r="CE39" s="1153"/>
      <c r="CF39" s="1153"/>
      <c r="CG39" s="1153"/>
      <c r="CH39" s="1153"/>
      <c r="CI39" s="1153"/>
      <c r="CJ39" s="1153"/>
      <c r="CK39" s="1406"/>
      <c r="CL39" s="1440"/>
      <c r="CM39" s="1441"/>
      <c r="CN39" s="1441"/>
      <c r="CO39" s="1441"/>
      <c r="CP39" s="1441"/>
      <c r="CQ39" s="1441"/>
      <c r="CR39" s="1441"/>
      <c r="CS39" s="1441"/>
      <c r="CT39" s="1441"/>
      <c r="CU39" s="1441"/>
      <c r="CV39" s="1441"/>
      <c r="CW39" s="1441"/>
      <c r="CX39" s="1441"/>
      <c r="CY39" s="1441"/>
      <c r="CZ39" s="1441"/>
      <c r="DA39" s="1442"/>
      <c r="DB39" s="143"/>
      <c r="DC39" s="23"/>
      <c r="DD39" s="23"/>
      <c r="DE39" s="23"/>
      <c r="DF39" s="23"/>
    </row>
    <row r="40" spans="1:124" ht="9.9499999999999993" customHeight="1" x14ac:dyDescent="0.2">
      <c r="A40" s="467"/>
      <c r="B40" s="142"/>
      <c r="C40" s="1399"/>
      <c r="D40" s="1400"/>
      <c r="E40" s="1400"/>
      <c r="F40" s="1400"/>
      <c r="G40" s="1400"/>
      <c r="H40" s="1400"/>
      <c r="I40" s="1400"/>
      <c r="J40" s="1400"/>
      <c r="K40" s="1400"/>
      <c r="L40" s="1400"/>
      <c r="M40" s="1400"/>
      <c r="N40" s="1400"/>
      <c r="O40" s="1400"/>
      <c r="P40" s="1400"/>
      <c r="Q40" s="1400"/>
      <c r="R40" s="1400"/>
      <c r="S40" s="1400"/>
      <c r="T40" s="1401"/>
      <c r="U40" s="1470" t="s">
        <v>1248</v>
      </c>
      <c r="V40" s="1471"/>
      <c r="W40" s="1471"/>
      <c r="X40" s="1471"/>
      <c r="Y40" s="1471"/>
      <c r="Z40" s="1471"/>
      <c r="AA40" s="1471"/>
      <c r="AB40" s="1471"/>
      <c r="AC40" s="1471"/>
      <c r="AD40" s="1471"/>
      <c r="AE40" s="1471"/>
      <c r="AF40" s="1471"/>
      <c r="AG40" s="1471"/>
      <c r="AH40" s="1471"/>
      <c r="AI40" s="1471"/>
      <c r="AJ40" s="1471"/>
      <c r="AK40" s="1471"/>
      <c r="AL40" s="1471"/>
      <c r="AM40" s="1471"/>
      <c r="AN40" s="1471"/>
      <c r="AO40" s="1471"/>
      <c r="AP40" s="1471"/>
      <c r="AQ40" s="1471"/>
      <c r="AR40" s="1471"/>
      <c r="AS40" s="1471"/>
      <c r="AT40" s="1471"/>
      <c r="AU40" s="1471"/>
      <c r="AV40" s="1471"/>
      <c r="AW40" s="1471"/>
      <c r="AX40" s="1471"/>
      <c r="AY40" s="1471"/>
      <c r="AZ40" s="1471"/>
      <c r="BA40" s="1471"/>
      <c r="BB40" s="1471"/>
      <c r="BC40" s="1471"/>
      <c r="BD40" s="1471"/>
      <c r="BE40" s="1471"/>
      <c r="BF40" s="1471"/>
      <c r="BG40" s="1471"/>
      <c r="BH40" s="1471"/>
      <c r="BI40" s="1471"/>
      <c r="BJ40" s="1471"/>
      <c r="BK40" s="1471"/>
      <c r="BL40" s="1471"/>
      <c r="BM40" s="1471"/>
      <c r="BN40" s="1471"/>
      <c r="BO40" s="1471"/>
      <c r="BP40" s="1471"/>
      <c r="BQ40" s="1471"/>
      <c r="BR40" s="1471"/>
      <c r="BS40" s="1471"/>
      <c r="BT40" s="1471"/>
      <c r="BU40" s="1471"/>
      <c r="BV40" s="1471"/>
      <c r="BW40" s="1471"/>
      <c r="BX40" s="1471"/>
      <c r="BY40" s="1471"/>
      <c r="BZ40" s="1471"/>
      <c r="CA40" s="1471"/>
      <c r="CB40" s="1471"/>
      <c r="CC40" s="1471"/>
      <c r="CD40" s="1471"/>
      <c r="CE40" s="1471"/>
      <c r="CF40" s="1471"/>
      <c r="CG40" s="1471"/>
      <c r="CH40" s="1471"/>
      <c r="CI40" s="1471"/>
      <c r="CJ40" s="1471"/>
      <c r="CK40" s="1472"/>
      <c r="CL40" s="1440"/>
      <c r="CM40" s="1441"/>
      <c r="CN40" s="1441"/>
      <c r="CO40" s="1441"/>
      <c r="CP40" s="1441"/>
      <c r="CQ40" s="1441"/>
      <c r="CR40" s="1441"/>
      <c r="CS40" s="1441"/>
      <c r="CT40" s="1441"/>
      <c r="CU40" s="1441"/>
      <c r="CV40" s="1441"/>
      <c r="CW40" s="1441"/>
      <c r="CX40" s="1441"/>
      <c r="CY40" s="1441"/>
      <c r="CZ40" s="1441"/>
      <c r="DA40" s="1442"/>
      <c r="DB40" s="143"/>
      <c r="DC40" s="23"/>
      <c r="DD40" s="23"/>
      <c r="DE40" s="23"/>
      <c r="DF40" s="23"/>
    </row>
    <row r="41" spans="1:124" s="471" customFormat="1" ht="15.95" customHeight="1" x14ac:dyDescent="0.2">
      <c r="A41" s="472"/>
      <c r="B41" s="175"/>
      <c r="C41" s="1426"/>
      <c r="D41" s="1426"/>
      <c r="E41" s="1426"/>
      <c r="F41" s="1426"/>
      <c r="G41" s="1426"/>
      <c r="H41" s="1426"/>
      <c r="I41" s="1426"/>
      <c r="J41" s="1426"/>
      <c r="K41" s="1426"/>
      <c r="L41" s="1426"/>
      <c r="M41" s="1426"/>
      <c r="N41" s="1426"/>
      <c r="O41" s="1426"/>
      <c r="P41" s="1426"/>
      <c r="Q41" s="1426"/>
      <c r="R41" s="1426"/>
      <c r="S41" s="1426"/>
      <c r="T41" s="1426"/>
      <c r="U41" s="1426"/>
      <c r="V41" s="1426"/>
      <c r="W41" s="1426"/>
      <c r="X41" s="1426"/>
      <c r="Y41" s="1426"/>
      <c r="Z41" s="1426"/>
      <c r="AA41" s="1426"/>
      <c r="AB41" s="1426"/>
      <c r="AC41" s="1426"/>
      <c r="AD41" s="1426"/>
      <c r="AE41" s="1426"/>
      <c r="AF41" s="1426"/>
      <c r="AG41" s="1426"/>
      <c r="AH41" s="1426"/>
      <c r="AI41" s="1426"/>
      <c r="AJ41" s="1426"/>
      <c r="AK41" s="1426"/>
      <c r="AL41" s="1426"/>
      <c r="AM41" s="1426"/>
      <c r="AN41" s="1426"/>
      <c r="AO41" s="1426"/>
      <c r="AP41" s="1426"/>
      <c r="AQ41" s="1426"/>
      <c r="AR41" s="1426"/>
      <c r="AS41" s="1426"/>
      <c r="AT41" s="1426"/>
      <c r="AU41" s="1426"/>
      <c r="AV41" s="1426"/>
      <c r="AW41" s="1426"/>
      <c r="AX41" s="1426"/>
      <c r="AY41" s="1426"/>
      <c r="AZ41" s="1426"/>
      <c r="BA41" s="1426"/>
      <c r="BB41" s="1426"/>
      <c r="BC41" s="1426"/>
      <c r="BD41" s="1426"/>
      <c r="BE41" s="1426"/>
      <c r="BF41" s="1426"/>
      <c r="BG41" s="1426"/>
      <c r="BH41" s="1426"/>
      <c r="BI41" s="1426"/>
      <c r="BJ41" s="1426"/>
      <c r="BK41" s="1426"/>
      <c r="BL41" s="1426"/>
      <c r="BM41" s="1426"/>
      <c r="BN41" s="1426"/>
      <c r="BO41" s="1426"/>
      <c r="BP41" s="1426"/>
      <c r="BQ41" s="1426"/>
      <c r="BR41" s="1426"/>
      <c r="BS41" s="1426"/>
      <c r="BT41" s="1426"/>
      <c r="BU41" s="1426"/>
      <c r="BV41" s="1426"/>
      <c r="BW41" s="1426"/>
      <c r="BX41" s="1426"/>
      <c r="BY41" s="1426"/>
      <c r="BZ41" s="1426"/>
      <c r="CA41" s="1426"/>
      <c r="CB41" s="1426"/>
      <c r="CC41" s="1426"/>
      <c r="CD41" s="1426"/>
      <c r="CE41" s="1426"/>
      <c r="CF41" s="1426"/>
      <c r="CG41" s="1426"/>
      <c r="CH41" s="1426"/>
      <c r="CI41" s="1426"/>
      <c r="CJ41" s="1426"/>
      <c r="CK41" s="1426"/>
      <c r="CL41" s="1426"/>
      <c r="CM41" s="1426"/>
      <c r="CN41" s="1426"/>
      <c r="CO41" s="1426"/>
      <c r="CP41" s="1426"/>
      <c r="CQ41" s="1426"/>
      <c r="CR41" s="1426"/>
      <c r="CS41" s="1426"/>
      <c r="CT41" s="1426"/>
      <c r="CU41" s="1426"/>
      <c r="CV41" s="1426"/>
      <c r="CW41" s="1426"/>
      <c r="CX41" s="1426"/>
      <c r="CY41" s="1426"/>
      <c r="CZ41" s="1426"/>
      <c r="DA41" s="1426"/>
      <c r="DB41" s="475"/>
      <c r="DC41" s="23"/>
      <c r="DD41" s="23"/>
      <c r="DE41" s="23"/>
      <c r="DF41" s="23"/>
    </row>
    <row r="42" spans="1:124" s="471" customFormat="1" ht="15.95" customHeight="1" x14ac:dyDescent="0.2">
      <c r="A42" s="472"/>
      <c r="B42" s="175"/>
      <c r="C42" s="1430" t="s">
        <v>1254</v>
      </c>
      <c r="D42" s="1430"/>
      <c r="E42" s="1430"/>
      <c r="F42" s="1430"/>
      <c r="G42" s="1430"/>
      <c r="H42" s="1430"/>
      <c r="I42" s="1430"/>
      <c r="J42" s="1430"/>
      <c r="K42" s="1430"/>
      <c r="L42" s="1430"/>
      <c r="M42" s="1430"/>
      <c r="N42" s="1430"/>
      <c r="O42" s="1430"/>
      <c r="P42" s="1430"/>
      <c r="Q42" s="1430"/>
      <c r="R42" s="1430"/>
      <c r="S42" s="1430"/>
      <c r="T42" s="1430"/>
      <c r="U42" s="1430"/>
      <c r="V42" s="1430"/>
      <c r="W42" s="1430"/>
      <c r="X42" s="1430"/>
      <c r="Y42" s="1430"/>
      <c r="Z42" s="1430"/>
      <c r="AA42" s="1430"/>
      <c r="AB42" s="1430"/>
      <c r="AC42" s="1430"/>
      <c r="AD42" s="1430"/>
      <c r="AE42" s="1430"/>
      <c r="AF42" s="1430"/>
      <c r="AG42" s="1430"/>
      <c r="AH42" s="1430"/>
      <c r="AI42" s="1430"/>
      <c r="AJ42" s="1430"/>
      <c r="AK42" s="1430"/>
      <c r="AL42" s="1430"/>
      <c r="AM42" s="1430"/>
      <c r="AN42" s="1430"/>
      <c r="AO42" s="1430"/>
      <c r="AP42" s="1430"/>
      <c r="AQ42" s="1430"/>
      <c r="AR42" s="1430"/>
      <c r="AS42" s="1430"/>
      <c r="AT42" s="1430"/>
      <c r="AU42" s="1430"/>
      <c r="AV42" s="1430"/>
      <c r="AW42" s="1430"/>
      <c r="AX42" s="1430"/>
      <c r="AY42" s="1430"/>
      <c r="AZ42" s="1430"/>
      <c r="BA42" s="1430"/>
      <c r="BB42" s="1430"/>
      <c r="BC42" s="1430"/>
      <c r="BD42" s="1430"/>
      <c r="BE42" s="1430"/>
      <c r="BF42" s="1430"/>
      <c r="BG42" s="1430"/>
      <c r="BH42" s="1430"/>
      <c r="BI42" s="1430"/>
      <c r="BJ42" s="1430"/>
      <c r="BK42" s="1430"/>
      <c r="BL42" s="1430"/>
      <c r="BM42" s="1430"/>
      <c r="BN42" s="1430"/>
      <c r="BO42" s="1430"/>
      <c r="BP42" s="1430"/>
      <c r="BQ42" s="1430"/>
      <c r="BR42" s="1430"/>
      <c r="BS42" s="1430"/>
      <c r="BT42" s="1430"/>
      <c r="BU42" s="1430"/>
      <c r="BV42" s="1430"/>
      <c r="BW42" s="1430"/>
      <c r="BX42" s="1430"/>
      <c r="BY42" s="1430"/>
      <c r="BZ42" s="1430"/>
      <c r="CA42" s="1430"/>
      <c r="CB42" s="1430"/>
      <c r="CC42" s="1430"/>
      <c r="CD42" s="1430"/>
      <c r="CE42" s="1430"/>
      <c r="CF42" s="1430"/>
      <c r="CG42" s="1430"/>
      <c r="CH42" s="1430"/>
      <c r="CI42" s="1430"/>
      <c r="CJ42" s="1430"/>
      <c r="CK42" s="1430"/>
      <c r="CL42" s="1430"/>
      <c r="CM42" s="1430"/>
      <c r="CN42" s="1430"/>
      <c r="CO42" s="1430"/>
      <c r="CP42" s="1430"/>
      <c r="CQ42" s="1430"/>
      <c r="CR42" s="1430"/>
      <c r="CS42" s="1430"/>
      <c r="CT42" s="1430"/>
      <c r="CU42" s="1430"/>
      <c r="CV42" s="1430"/>
      <c r="CW42" s="1430"/>
      <c r="CX42" s="1430"/>
      <c r="CY42" s="1430"/>
      <c r="CZ42" s="1430"/>
      <c r="DA42" s="1430"/>
      <c r="DB42" s="475"/>
      <c r="DC42" s="23"/>
      <c r="DD42" s="23"/>
      <c r="DE42" s="23"/>
      <c r="DF42" s="23"/>
    </row>
    <row r="43" spans="1:124" s="471" customFormat="1" ht="15" customHeight="1" x14ac:dyDescent="0.2">
      <c r="A43" s="472"/>
      <c r="B43" s="175"/>
      <c r="C43" s="1386" t="s">
        <v>1255</v>
      </c>
      <c r="D43" s="1387"/>
      <c r="E43" s="1387"/>
      <c r="F43" s="1387"/>
      <c r="G43" s="1388"/>
      <c r="H43" s="1389" t="s">
        <v>1257</v>
      </c>
      <c r="I43" s="1390"/>
      <c r="J43" s="1390"/>
      <c r="K43" s="1390"/>
      <c r="L43" s="1390"/>
      <c r="M43" s="1390"/>
      <c r="N43" s="1390"/>
      <c r="O43" s="1390"/>
      <c r="P43" s="1390"/>
      <c r="Q43" s="1390"/>
      <c r="R43" s="1390"/>
      <c r="S43" s="1390"/>
      <c r="T43" s="1390"/>
      <c r="U43" s="1390"/>
      <c r="V43" s="1390"/>
      <c r="W43" s="1390"/>
      <c r="X43" s="1390"/>
      <c r="Y43" s="1390"/>
      <c r="Z43" s="1390"/>
      <c r="AA43" s="1390"/>
      <c r="AB43" s="1390"/>
      <c r="AC43" s="1390"/>
      <c r="AD43" s="1390"/>
      <c r="AE43" s="1390"/>
      <c r="AF43" s="1390"/>
      <c r="AG43" s="1390"/>
      <c r="AH43" s="1390"/>
      <c r="AI43" s="1390"/>
      <c r="AJ43" s="1390"/>
      <c r="AK43" s="1390"/>
      <c r="AL43" s="1390"/>
      <c r="AM43" s="1390"/>
      <c r="AN43" s="1390"/>
      <c r="AO43" s="1390"/>
      <c r="AP43" s="1390"/>
      <c r="AQ43" s="1390"/>
      <c r="AR43" s="1390"/>
      <c r="AS43" s="1390"/>
      <c r="AT43" s="1390"/>
      <c r="AU43" s="1390"/>
      <c r="AV43" s="1390"/>
      <c r="AW43" s="1390"/>
      <c r="AX43" s="1390"/>
      <c r="AY43" s="1390"/>
      <c r="AZ43" s="1390"/>
      <c r="BA43" s="1390"/>
      <c r="BB43" s="1390"/>
      <c r="BC43" s="1390"/>
      <c r="BD43" s="1390"/>
      <c r="BE43" s="1390"/>
      <c r="BF43" s="1390"/>
      <c r="BG43" s="1390"/>
      <c r="BH43" s="1390"/>
      <c r="BI43" s="1390"/>
      <c r="BJ43" s="1390"/>
      <c r="BK43" s="1390"/>
      <c r="BL43" s="1390"/>
      <c r="BM43" s="1390"/>
      <c r="BN43" s="1390"/>
      <c r="BO43" s="1390"/>
      <c r="BP43" s="1390"/>
      <c r="BQ43" s="1390"/>
      <c r="BR43" s="1390"/>
      <c r="BS43" s="1390"/>
      <c r="BT43" s="1390"/>
      <c r="BU43" s="1390"/>
      <c r="BV43" s="1390"/>
      <c r="BW43" s="1390"/>
      <c r="BX43" s="1390"/>
      <c r="BY43" s="1390"/>
      <c r="BZ43" s="1390"/>
      <c r="CA43" s="1390"/>
      <c r="CB43" s="1390"/>
      <c r="CC43" s="1390"/>
      <c r="CD43" s="1390"/>
      <c r="CE43" s="1390"/>
      <c r="CF43" s="1390"/>
      <c r="CG43" s="1390"/>
      <c r="CH43" s="1390"/>
      <c r="CI43" s="1390"/>
      <c r="CJ43" s="1390"/>
      <c r="CK43" s="1391"/>
      <c r="CL43" s="1392">
        <f>Data_Income!D1159</f>
        <v>0</v>
      </c>
      <c r="CM43" s="1392"/>
      <c r="CN43" s="1392"/>
      <c r="CO43" s="1392"/>
      <c r="CP43" s="1392"/>
      <c r="CQ43" s="1392"/>
      <c r="CR43" s="1392"/>
      <c r="CS43" s="1392"/>
      <c r="CT43" s="1392"/>
      <c r="CU43" s="1392"/>
      <c r="CV43" s="1392"/>
      <c r="CW43" s="1392"/>
      <c r="CX43" s="1392"/>
      <c r="CY43" s="1392"/>
      <c r="CZ43" s="1392"/>
      <c r="DA43" s="1392"/>
      <c r="DB43" s="475"/>
      <c r="DC43" s="23"/>
      <c r="DD43" s="23"/>
      <c r="DE43" s="23"/>
      <c r="DF43" s="23"/>
    </row>
    <row r="44" spans="1:124" s="471" customFormat="1" ht="12" customHeight="1" x14ac:dyDescent="0.2">
      <c r="A44" s="472"/>
      <c r="B44" s="175"/>
      <c r="C44" s="1364" t="s">
        <v>1256</v>
      </c>
      <c r="D44" s="1365"/>
      <c r="E44" s="1365"/>
      <c r="F44" s="1365"/>
      <c r="G44" s="1366"/>
      <c r="H44" s="1427" t="s">
        <v>1258</v>
      </c>
      <c r="I44" s="1428"/>
      <c r="J44" s="1428"/>
      <c r="K44" s="1428"/>
      <c r="L44" s="1428"/>
      <c r="M44" s="1428"/>
      <c r="N44" s="1428"/>
      <c r="O44" s="1428"/>
      <c r="P44" s="1428"/>
      <c r="Q44" s="1428"/>
      <c r="R44" s="1428"/>
      <c r="S44" s="1428"/>
      <c r="T44" s="1428"/>
      <c r="U44" s="1428"/>
      <c r="V44" s="1428"/>
      <c r="W44" s="1428"/>
      <c r="X44" s="1428"/>
      <c r="Y44" s="1428"/>
      <c r="Z44" s="1428"/>
      <c r="AA44" s="1428"/>
      <c r="AB44" s="1428"/>
      <c r="AC44" s="1428"/>
      <c r="AD44" s="1428"/>
      <c r="AE44" s="1428"/>
      <c r="AF44" s="1428"/>
      <c r="AG44" s="1428"/>
      <c r="AH44" s="1428"/>
      <c r="AI44" s="1428"/>
      <c r="AJ44" s="1428"/>
      <c r="AK44" s="1428"/>
      <c r="AL44" s="1428"/>
      <c r="AM44" s="1428"/>
      <c r="AN44" s="1428"/>
      <c r="AO44" s="1428"/>
      <c r="AP44" s="1428"/>
      <c r="AQ44" s="1428"/>
      <c r="AR44" s="1428"/>
      <c r="AS44" s="1428"/>
      <c r="AT44" s="1428"/>
      <c r="AU44" s="1428"/>
      <c r="AV44" s="1428"/>
      <c r="AW44" s="1428"/>
      <c r="AX44" s="1428"/>
      <c r="AY44" s="1428"/>
      <c r="AZ44" s="1428"/>
      <c r="BA44" s="1428"/>
      <c r="BB44" s="1428"/>
      <c r="BC44" s="1428"/>
      <c r="BD44" s="1428"/>
      <c r="BE44" s="1428"/>
      <c r="BF44" s="1428"/>
      <c r="BG44" s="1428"/>
      <c r="BH44" s="1428"/>
      <c r="BI44" s="1428"/>
      <c r="BJ44" s="1428"/>
      <c r="BK44" s="1428"/>
      <c r="BL44" s="1428"/>
      <c r="BM44" s="1428"/>
      <c r="BN44" s="1428"/>
      <c r="BO44" s="1428"/>
      <c r="BP44" s="1428"/>
      <c r="BQ44" s="1428"/>
      <c r="BR44" s="1428"/>
      <c r="BS44" s="1428"/>
      <c r="BT44" s="1428"/>
      <c r="BU44" s="1428"/>
      <c r="BV44" s="1428"/>
      <c r="BW44" s="1428"/>
      <c r="BX44" s="1428"/>
      <c r="BY44" s="1428"/>
      <c r="BZ44" s="1428"/>
      <c r="CA44" s="1428"/>
      <c r="CB44" s="1428"/>
      <c r="CC44" s="1428"/>
      <c r="CD44" s="1428"/>
      <c r="CE44" s="1428"/>
      <c r="CF44" s="1428"/>
      <c r="CG44" s="1428"/>
      <c r="CH44" s="1428"/>
      <c r="CI44" s="1428"/>
      <c r="CJ44" s="1428"/>
      <c r="CK44" s="1429"/>
      <c r="CL44" s="1370">
        <v>0</v>
      </c>
      <c r="CM44" s="1371"/>
      <c r="CN44" s="1371"/>
      <c r="CO44" s="1371"/>
      <c r="CP44" s="1371"/>
      <c r="CQ44" s="1371"/>
      <c r="CR44" s="1371"/>
      <c r="CS44" s="1371"/>
      <c r="CT44" s="1371"/>
      <c r="CU44" s="1371"/>
      <c r="CV44" s="1371"/>
      <c r="CW44" s="1371"/>
      <c r="CX44" s="1371"/>
      <c r="CY44" s="1371"/>
      <c r="CZ44" s="1371"/>
      <c r="DA44" s="1372"/>
      <c r="DB44" s="475"/>
      <c r="DC44" s="23"/>
      <c r="DD44" s="23"/>
      <c r="DE44" s="23"/>
      <c r="DF44" s="23"/>
    </row>
    <row r="45" spans="1:124" s="471" customFormat="1" ht="11.1" customHeight="1" x14ac:dyDescent="0.2">
      <c r="A45" s="472"/>
      <c r="B45" s="175"/>
      <c r="C45" s="1420"/>
      <c r="D45" s="1421"/>
      <c r="E45" s="1421"/>
      <c r="F45" s="1421"/>
      <c r="G45" s="1422"/>
      <c r="H45" s="1399" t="s">
        <v>1259</v>
      </c>
      <c r="I45" s="1400"/>
      <c r="J45" s="1400"/>
      <c r="K45" s="1400"/>
      <c r="L45" s="1400"/>
      <c r="M45" s="1400"/>
      <c r="N45" s="1400"/>
      <c r="O45" s="1400"/>
      <c r="P45" s="1400"/>
      <c r="Q45" s="1400"/>
      <c r="R45" s="1400"/>
      <c r="S45" s="1400"/>
      <c r="T45" s="1400"/>
      <c r="U45" s="1400"/>
      <c r="V45" s="1400"/>
      <c r="W45" s="1400"/>
      <c r="X45" s="1400"/>
      <c r="Y45" s="1400"/>
      <c r="Z45" s="1400"/>
      <c r="AA45" s="1400"/>
      <c r="AB45" s="1400"/>
      <c r="AC45" s="1400"/>
      <c r="AD45" s="1400"/>
      <c r="AE45" s="1400"/>
      <c r="AF45" s="1400"/>
      <c r="AG45" s="1400"/>
      <c r="AH45" s="1400"/>
      <c r="AI45" s="1400"/>
      <c r="AJ45" s="1400"/>
      <c r="AK45" s="1400"/>
      <c r="AL45" s="1400"/>
      <c r="AM45" s="1400"/>
      <c r="AN45" s="1400"/>
      <c r="AO45" s="1400"/>
      <c r="AP45" s="1400"/>
      <c r="AQ45" s="1400"/>
      <c r="AR45" s="1400"/>
      <c r="AS45" s="1400"/>
      <c r="AT45" s="1400"/>
      <c r="AU45" s="1400"/>
      <c r="AV45" s="1400"/>
      <c r="AW45" s="1400"/>
      <c r="AX45" s="1400"/>
      <c r="AY45" s="1400"/>
      <c r="AZ45" s="1400"/>
      <c r="BA45" s="1400"/>
      <c r="BB45" s="1400"/>
      <c r="BC45" s="1400"/>
      <c r="BD45" s="1400"/>
      <c r="BE45" s="1400"/>
      <c r="BF45" s="1400"/>
      <c r="BG45" s="1400"/>
      <c r="BH45" s="1400"/>
      <c r="BI45" s="1400"/>
      <c r="BJ45" s="1400"/>
      <c r="BK45" s="1400"/>
      <c r="BL45" s="1400"/>
      <c r="BM45" s="1400"/>
      <c r="BN45" s="1400"/>
      <c r="BO45" s="1400"/>
      <c r="BP45" s="1400"/>
      <c r="BQ45" s="1400"/>
      <c r="BR45" s="1400"/>
      <c r="BS45" s="1400"/>
      <c r="BT45" s="1400"/>
      <c r="BU45" s="1400"/>
      <c r="BV45" s="1400"/>
      <c r="BW45" s="1400"/>
      <c r="BX45" s="1400"/>
      <c r="BY45" s="1400"/>
      <c r="BZ45" s="1400"/>
      <c r="CA45" s="1400"/>
      <c r="CB45" s="1400"/>
      <c r="CC45" s="1400"/>
      <c r="CD45" s="1400"/>
      <c r="CE45" s="1400"/>
      <c r="CF45" s="1400"/>
      <c r="CG45" s="1400"/>
      <c r="CH45" s="1400"/>
      <c r="CI45" s="1400"/>
      <c r="CJ45" s="1400"/>
      <c r="CK45" s="1401"/>
      <c r="CL45" s="1423"/>
      <c r="CM45" s="1424"/>
      <c r="CN45" s="1424"/>
      <c r="CO45" s="1424"/>
      <c r="CP45" s="1424"/>
      <c r="CQ45" s="1424"/>
      <c r="CR45" s="1424"/>
      <c r="CS45" s="1424"/>
      <c r="CT45" s="1424"/>
      <c r="CU45" s="1424"/>
      <c r="CV45" s="1424"/>
      <c r="CW45" s="1424"/>
      <c r="CX45" s="1424"/>
      <c r="CY45" s="1424"/>
      <c r="CZ45" s="1424"/>
      <c r="DA45" s="1425"/>
      <c r="DB45" s="475"/>
      <c r="DC45" s="23"/>
      <c r="DD45" s="23"/>
      <c r="DE45" s="23"/>
      <c r="DF45" s="23"/>
    </row>
    <row r="46" spans="1:124" s="471" customFormat="1" ht="11.1" customHeight="1" x14ac:dyDescent="0.2">
      <c r="A46" s="472"/>
      <c r="B46" s="175"/>
      <c r="C46" s="1367"/>
      <c r="D46" s="1368"/>
      <c r="E46" s="1368"/>
      <c r="F46" s="1368"/>
      <c r="G46" s="1369"/>
      <c r="H46" s="1417" t="s">
        <v>1260</v>
      </c>
      <c r="I46" s="1418"/>
      <c r="J46" s="1418"/>
      <c r="K46" s="1418"/>
      <c r="L46" s="1418"/>
      <c r="M46" s="1418"/>
      <c r="N46" s="1418"/>
      <c r="O46" s="1418"/>
      <c r="P46" s="1418"/>
      <c r="Q46" s="1418"/>
      <c r="R46" s="1418"/>
      <c r="S46" s="1418"/>
      <c r="T46" s="1418"/>
      <c r="U46" s="1418"/>
      <c r="V46" s="1418"/>
      <c r="W46" s="1418"/>
      <c r="X46" s="1418"/>
      <c r="Y46" s="1418"/>
      <c r="Z46" s="1418"/>
      <c r="AA46" s="1418"/>
      <c r="AB46" s="1418"/>
      <c r="AC46" s="1418"/>
      <c r="AD46" s="1418"/>
      <c r="AE46" s="1418"/>
      <c r="AF46" s="1418"/>
      <c r="AG46" s="1418"/>
      <c r="AH46" s="1418"/>
      <c r="AI46" s="1418"/>
      <c r="AJ46" s="1418"/>
      <c r="AK46" s="1418"/>
      <c r="AL46" s="1418"/>
      <c r="AM46" s="1418"/>
      <c r="AN46" s="1418"/>
      <c r="AO46" s="1418"/>
      <c r="AP46" s="1418"/>
      <c r="AQ46" s="1418"/>
      <c r="AR46" s="1418"/>
      <c r="AS46" s="1418"/>
      <c r="AT46" s="1418"/>
      <c r="AU46" s="1418"/>
      <c r="AV46" s="1418"/>
      <c r="AW46" s="1418"/>
      <c r="AX46" s="1418"/>
      <c r="AY46" s="1418"/>
      <c r="AZ46" s="1418"/>
      <c r="BA46" s="1418"/>
      <c r="BB46" s="1418"/>
      <c r="BC46" s="1418"/>
      <c r="BD46" s="1418"/>
      <c r="BE46" s="1418"/>
      <c r="BF46" s="1418"/>
      <c r="BG46" s="1418"/>
      <c r="BH46" s="1418"/>
      <c r="BI46" s="1418"/>
      <c r="BJ46" s="1418"/>
      <c r="BK46" s="1418"/>
      <c r="BL46" s="1418"/>
      <c r="BM46" s="1418"/>
      <c r="BN46" s="1418"/>
      <c r="BO46" s="1418"/>
      <c r="BP46" s="1418"/>
      <c r="BQ46" s="1418"/>
      <c r="BR46" s="1418"/>
      <c r="BS46" s="1418"/>
      <c r="BT46" s="1418"/>
      <c r="BU46" s="1418"/>
      <c r="BV46" s="1418"/>
      <c r="BW46" s="1418"/>
      <c r="BX46" s="1418"/>
      <c r="BY46" s="1418"/>
      <c r="BZ46" s="1418"/>
      <c r="CA46" s="1418"/>
      <c r="CB46" s="1418"/>
      <c r="CC46" s="1418"/>
      <c r="CD46" s="1418"/>
      <c r="CE46" s="1418"/>
      <c r="CF46" s="1418"/>
      <c r="CG46" s="1418"/>
      <c r="CH46" s="1418"/>
      <c r="CI46" s="1418"/>
      <c r="CJ46" s="1418"/>
      <c r="CK46" s="1419"/>
      <c r="CL46" s="1373"/>
      <c r="CM46" s="1374"/>
      <c r="CN46" s="1374"/>
      <c r="CO46" s="1374"/>
      <c r="CP46" s="1374"/>
      <c r="CQ46" s="1374"/>
      <c r="CR46" s="1374"/>
      <c r="CS46" s="1374"/>
      <c r="CT46" s="1374"/>
      <c r="CU46" s="1374"/>
      <c r="CV46" s="1374"/>
      <c r="CW46" s="1374"/>
      <c r="CX46" s="1374"/>
      <c r="CY46" s="1374"/>
      <c r="CZ46" s="1374"/>
      <c r="DA46" s="1375"/>
      <c r="DB46" s="475"/>
      <c r="DC46" s="23"/>
      <c r="DD46" s="23"/>
      <c r="DE46" s="23"/>
      <c r="DF46" s="23"/>
    </row>
    <row r="47" spans="1:124" ht="15.95" customHeight="1" x14ac:dyDescent="0.2">
      <c r="A47" s="467"/>
      <c r="B47" s="175"/>
      <c r="C47" s="1407"/>
      <c r="D47" s="1408"/>
      <c r="E47" s="1408"/>
      <c r="F47" s="1408"/>
      <c r="G47" s="1408"/>
      <c r="H47" s="1408"/>
      <c r="I47" s="1408"/>
      <c r="J47" s="1408"/>
      <c r="K47" s="1408"/>
      <c r="L47" s="1408"/>
      <c r="M47" s="1408"/>
      <c r="N47" s="1408"/>
      <c r="O47" s="1408"/>
      <c r="P47" s="1408"/>
      <c r="Q47" s="1408"/>
      <c r="R47" s="1408"/>
      <c r="S47" s="1408"/>
      <c r="T47" s="1408"/>
      <c r="U47" s="1408"/>
      <c r="V47" s="1408"/>
      <c r="W47" s="1408"/>
      <c r="X47" s="1408"/>
      <c r="Y47" s="1408"/>
      <c r="Z47" s="1408"/>
      <c r="AA47" s="1408"/>
      <c r="AB47" s="1408"/>
      <c r="AC47" s="1408"/>
      <c r="AD47" s="1408"/>
      <c r="AE47" s="1408"/>
      <c r="AF47" s="1408"/>
      <c r="AG47" s="1408"/>
      <c r="AH47" s="1408"/>
      <c r="AI47" s="1408"/>
      <c r="AJ47" s="1408"/>
      <c r="AK47" s="1408"/>
      <c r="AL47" s="1408"/>
      <c r="AM47" s="1408"/>
      <c r="AN47" s="1408"/>
      <c r="AO47" s="1408"/>
      <c r="AP47" s="1408"/>
      <c r="AQ47" s="1408"/>
      <c r="AR47" s="1408"/>
      <c r="AS47" s="1408"/>
      <c r="AT47" s="1408"/>
      <c r="AU47" s="1408"/>
      <c r="AV47" s="1408"/>
      <c r="AW47" s="1408"/>
      <c r="AX47" s="1408"/>
      <c r="AY47" s="1408"/>
      <c r="AZ47" s="1408"/>
      <c r="BA47" s="1408"/>
      <c r="BB47" s="1408"/>
      <c r="BC47" s="1408"/>
      <c r="BD47" s="1408"/>
      <c r="BE47" s="1408"/>
      <c r="BF47" s="1408"/>
      <c r="BG47" s="1408"/>
      <c r="BH47" s="1408"/>
      <c r="BI47" s="1408"/>
      <c r="BJ47" s="1408"/>
      <c r="BK47" s="1408"/>
      <c r="BL47" s="1408"/>
      <c r="BM47" s="1408"/>
      <c r="BN47" s="1408"/>
      <c r="BO47" s="1408"/>
      <c r="BP47" s="1408"/>
      <c r="BQ47" s="1408"/>
      <c r="BR47" s="1408"/>
      <c r="BS47" s="1408"/>
      <c r="BT47" s="1408"/>
      <c r="BU47" s="1408"/>
      <c r="BV47" s="1408"/>
      <c r="BW47" s="1408"/>
      <c r="BX47" s="1408"/>
      <c r="BY47" s="1408"/>
      <c r="BZ47" s="1408"/>
      <c r="CA47" s="1408"/>
      <c r="CB47" s="1408"/>
      <c r="CC47" s="1408"/>
      <c r="CD47" s="1408"/>
      <c r="CE47" s="1408"/>
      <c r="CF47" s="1408"/>
      <c r="CG47" s="1408"/>
      <c r="CH47" s="1408"/>
      <c r="CI47" s="1408"/>
      <c r="CJ47" s="1408"/>
      <c r="CK47" s="1408"/>
      <c r="CL47" s="1408"/>
      <c r="CM47" s="1408"/>
      <c r="CN47" s="1408"/>
      <c r="CO47" s="1408"/>
      <c r="CP47" s="1408"/>
      <c r="CQ47" s="1408"/>
      <c r="CR47" s="1408"/>
      <c r="CS47" s="1408"/>
      <c r="CT47" s="1408"/>
      <c r="CU47" s="1408"/>
      <c r="CV47" s="1408"/>
      <c r="CW47" s="1408"/>
      <c r="CX47" s="1408"/>
      <c r="CY47" s="1408"/>
      <c r="CZ47" s="1408"/>
      <c r="DA47" s="1409"/>
      <c r="DB47" s="475"/>
      <c r="DC47" s="23"/>
      <c r="DD47" s="23"/>
      <c r="DE47" s="23"/>
      <c r="DF47" s="23"/>
    </row>
    <row r="48" spans="1:124" ht="14.1" customHeight="1" x14ac:dyDescent="0.2">
      <c r="A48" s="467"/>
      <c r="B48" s="142"/>
      <c r="C48" s="1396" t="s">
        <v>1222</v>
      </c>
      <c r="D48" s="1397"/>
      <c r="E48" s="1397"/>
      <c r="F48" s="1397"/>
      <c r="G48" s="1397"/>
      <c r="H48" s="1397"/>
      <c r="I48" s="1397"/>
      <c r="J48" s="1397"/>
      <c r="K48" s="1397"/>
      <c r="L48" s="1397"/>
      <c r="M48" s="1397"/>
      <c r="N48" s="1397"/>
      <c r="O48" s="1397"/>
      <c r="P48" s="1397"/>
      <c r="Q48" s="1397"/>
      <c r="R48" s="1397"/>
      <c r="S48" s="1397"/>
      <c r="T48" s="1397"/>
      <c r="U48" s="1397"/>
      <c r="V48" s="1397"/>
      <c r="W48" s="1397"/>
      <c r="X48" s="1397"/>
      <c r="Y48" s="1397"/>
      <c r="Z48" s="1397"/>
      <c r="AA48" s="1397"/>
      <c r="AB48" s="1397"/>
      <c r="AC48" s="1397"/>
      <c r="AD48" s="1397"/>
      <c r="AE48" s="1397"/>
      <c r="AF48" s="1397"/>
      <c r="AG48" s="1397"/>
      <c r="AH48" s="1397"/>
      <c r="AI48" s="1397"/>
      <c r="AJ48" s="1397"/>
      <c r="AK48" s="1397"/>
      <c r="AL48" s="1397"/>
      <c r="AM48" s="1397"/>
      <c r="AN48" s="1397"/>
      <c r="AO48" s="1397"/>
      <c r="AP48" s="1397"/>
      <c r="AQ48" s="1397"/>
      <c r="AR48" s="1397"/>
      <c r="AS48" s="1397"/>
      <c r="AT48" s="1397"/>
      <c r="AU48" s="1397"/>
      <c r="AV48" s="1397"/>
      <c r="AW48" s="1397"/>
      <c r="AX48" s="1397"/>
      <c r="AY48" s="1397"/>
      <c r="AZ48" s="1397"/>
      <c r="BA48" s="1397"/>
      <c r="BB48" s="1397"/>
      <c r="BC48" s="1397"/>
      <c r="BD48" s="1397"/>
      <c r="BE48" s="1397"/>
      <c r="BF48" s="1397"/>
      <c r="BG48" s="1397"/>
      <c r="BH48" s="1397"/>
      <c r="BI48" s="1397"/>
      <c r="BJ48" s="1397"/>
      <c r="BK48" s="1397"/>
      <c r="BL48" s="1397"/>
      <c r="BM48" s="1397"/>
      <c r="BN48" s="1397"/>
      <c r="BO48" s="1397"/>
      <c r="BP48" s="1397"/>
      <c r="BQ48" s="1397"/>
      <c r="BR48" s="1397"/>
      <c r="BS48" s="1397"/>
      <c r="BT48" s="1397"/>
      <c r="BU48" s="1397"/>
      <c r="BV48" s="1397"/>
      <c r="BW48" s="1397"/>
      <c r="BX48" s="1397"/>
      <c r="BY48" s="1397"/>
      <c r="BZ48" s="1397"/>
      <c r="CA48" s="1397"/>
      <c r="CB48" s="1397"/>
      <c r="CC48" s="1397"/>
      <c r="CD48" s="1397"/>
      <c r="CE48" s="1397"/>
      <c r="CF48" s="1397"/>
      <c r="CG48" s="1397"/>
      <c r="CH48" s="1397"/>
      <c r="CI48" s="1397"/>
      <c r="CJ48" s="1397"/>
      <c r="CK48" s="1397"/>
      <c r="CL48" s="1397"/>
      <c r="CM48" s="1397"/>
      <c r="CN48" s="1397"/>
      <c r="CO48" s="1397"/>
      <c r="CP48" s="1397"/>
      <c r="CQ48" s="1397"/>
      <c r="CR48" s="1397"/>
      <c r="CS48" s="1397"/>
      <c r="CT48" s="1397"/>
      <c r="CU48" s="1397"/>
      <c r="CV48" s="1397"/>
      <c r="CW48" s="1397"/>
      <c r="CX48" s="1397"/>
      <c r="CY48" s="1397"/>
      <c r="CZ48" s="1397"/>
      <c r="DA48" s="1398"/>
      <c r="DB48" s="143"/>
      <c r="DC48" s="23"/>
      <c r="DD48" s="23"/>
      <c r="DE48" s="23"/>
      <c r="DF48" s="23"/>
    </row>
    <row r="49" spans="1:124" ht="12" customHeight="1" x14ac:dyDescent="0.2">
      <c r="A49" s="467"/>
      <c r="B49" s="142"/>
      <c r="C49" s="1395" t="s">
        <v>1224</v>
      </c>
      <c r="D49" s="1395"/>
      <c r="E49" s="1395"/>
      <c r="F49" s="1395"/>
      <c r="G49" s="1395"/>
      <c r="H49" s="1395"/>
      <c r="I49" s="1395"/>
      <c r="J49" s="1395"/>
      <c r="K49" s="1395"/>
      <c r="L49" s="1395"/>
      <c r="M49" s="1395"/>
      <c r="N49" s="1395"/>
      <c r="O49" s="1395"/>
      <c r="P49" s="1395"/>
      <c r="Q49" s="1395"/>
      <c r="R49" s="1395"/>
      <c r="S49" s="1395"/>
      <c r="T49" s="1395"/>
      <c r="U49" s="1395"/>
      <c r="V49" s="1395"/>
      <c r="W49" s="1395" t="s">
        <v>1225</v>
      </c>
      <c r="X49" s="1395"/>
      <c r="Y49" s="1395"/>
      <c r="Z49" s="1395"/>
      <c r="AA49" s="1395"/>
      <c r="AB49" s="1395"/>
      <c r="AC49" s="1395"/>
      <c r="AD49" s="1395"/>
      <c r="AE49" s="1395"/>
      <c r="AF49" s="1395"/>
      <c r="AG49" s="1395"/>
      <c r="AH49" s="1395"/>
      <c r="AI49" s="1395"/>
      <c r="AJ49" s="1395"/>
      <c r="AK49" s="1395"/>
      <c r="AL49" s="1395"/>
      <c r="AM49" s="1395"/>
      <c r="AN49" s="1395"/>
      <c r="AO49" s="1395"/>
      <c r="AP49" s="1395"/>
      <c r="AQ49" s="1395"/>
      <c r="AR49" s="1395"/>
      <c r="AS49" s="1395"/>
      <c r="AT49" s="1395"/>
      <c r="AU49" s="1395"/>
      <c r="AV49" s="1395"/>
      <c r="AW49" s="1395"/>
      <c r="AX49" s="1395"/>
      <c r="AY49" s="1395"/>
      <c r="AZ49" s="1395"/>
      <c r="BA49" s="1395"/>
      <c r="BB49" s="1395"/>
      <c r="BC49" s="1395"/>
      <c r="BD49" s="1395"/>
      <c r="BE49" s="1395"/>
      <c r="BF49" s="1395"/>
      <c r="BG49" s="1395"/>
      <c r="BH49" s="1395"/>
      <c r="BI49" s="1395"/>
      <c r="BJ49" s="1395"/>
      <c r="BK49" s="1395"/>
      <c r="BL49" s="1395"/>
      <c r="BM49" s="1395"/>
      <c r="BN49" s="1395"/>
      <c r="BO49" s="1395"/>
      <c r="BP49" s="1395"/>
      <c r="BQ49" s="1395"/>
      <c r="BR49" s="1395"/>
      <c r="BS49" s="1395"/>
      <c r="BT49" s="1395"/>
      <c r="BU49" s="1395"/>
      <c r="BV49" s="1395"/>
      <c r="BW49" s="1395"/>
      <c r="BX49" s="1395"/>
      <c r="BY49" s="1395"/>
      <c r="BZ49" s="1395"/>
      <c r="CA49" s="1395"/>
      <c r="CB49" s="1395"/>
      <c r="CC49" s="1395"/>
      <c r="CD49" s="1395"/>
      <c r="CE49" s="1395"/>
      <c r="CF49" s="1395"/>
      <c r="CG49" s="1395"/>
      <c r="CH49" s="1395"/>
      <c r="CI49" s="1395"/>
      <c r="CJ49" s="1395"/>
      <c r="CK49" s="1395"/>
      <c r="CL49" s="1395"/>
      <c r="CM49" s="1395"/>
      <c r="CN49" s="1395"/>
      <c r="CO49" s="1395"/>
      <c r="CP49" s="1395"/>
      <c r="CQ49" s="1395"/>
      <c r="CR49" s="1395"/>
      <c r="CS49" s="1395"/>
      <c r="CT49" s="1395"/>
      <c r="CU49" s="1395"/>
      <c r="CV49" s="1395"/>
      <c r="CW49" s="1395"/>
      <c r="CX49" s="1395"/>
      <c r="CY49" s="1395"/>
      <c r="CZ49" s="1395"/>
      <c r="DA49" s="1395"/>
      <c r="DB49" s="143"/>
      <c r="DC49" s="23"/>
      <c r="DD49" s="23"/>
      <c r="DE49" s="23"/>
      <c r="DF49" s="23"/>
    </row>
    <row r="50" spans="1:124" ht="9.9499999999999993" customHeight="1" x14ac:dyDescent="0.2">
      <c r="A50" s="467"/>
      <c r="B50" s="142"/>
      <c r="C50" s="1395"/>
      <c r="D50" s="1395"/>
      <c r="E50" s="1395"/>
      <c r="F50" s="1395"/>
      <c r="G50" s="1395"/>
      <c r="H50" s="1395"/>
      <c r="I50" s="1395"/>
      <c r="J50" s="1395"/>
      <c r="K50" s="1395"/>
      <c r="L50" s="1395"/>
      <c r="M50" s="1395"/>
      <c r="N50" s="1395"/>
      <c r="O50" s="1395"/>
      <c r="P50" s="1395"/>
      <c r="Q50" s="1395"/>
      <c r="R50" s="1395"/>
      <c r="S50" s="1395"/>
      <c r="T50" s="1395"/>
      <c r="U50" s="1395"/>
      <c r="V50" s="1395"/>
      <c r="W50" s="1395" t="s">
        <v>1228</v>
      </c>
      <c r="X50" s="1395"/>
      <c r="Y50" s="1395"/>
      <c r="Z50" s="1395"/>
      <c r="AA50" s="1395"/>
      <c r="AB50" s="1395"/>
      <c r="AC50" s="1395"/>
      <c r="AD50" s="1395"/>
      <c r="AE50" s="1395"/>
      <c r="AF50" s="1395"/>
      <c r="AG50" s="1395"/>
      <c r="AH50" s="1395"/>
      <c r="AI50" s="1395"/>
      <c r="AJ50" s="1395"/>
      <c r="AK50" s="1395"/>
      <c r="AL50" s="1395"/>
      <c r="AM50" s="1413" t="s">
        <v>1229</v>
      </c>
      <c r="AN50" s="1413"/>
      <c r="AO50" s="1413"/>
      <c r="AP50" s="1413"/>
      <c r="AQ50" s="1413"/>
      <c r="AR50" s="1413"/>
      <c r="AS50" s="1413"/>
      <c r="AT50" s="1413"/>
      <c r="AU50" s="1413"/>
      <c r="AV50" s="1413"/>
      <c r="AW50" s="1413"/>
      <c r="AX50" s="1413"/>
      <c r="AY50" s="1413"/>
      <c r="AZ50" s="1413"/>
      <c r="BA50" s="1413"/>
      <c r="BB50" s="1413"/>
      <c r="BC50" s="1413"/>
      <c r="BD50" s="1413"/>
      <c r="BE50" s="1413"/>
      <c r="BF50" s="1413"/>
      <c r="BG50" s="1413"/>
      <c r="BH50" s="1413"/>
      <c r="BI50" s="1413"/>
      <c r="BJ50" s="1413"/>
      <c r="BK50" s="1413"/>
      <c r="BL50" s="1413"/>
      <c r="BM50" s="1413"/>
      <c r="BN50" s="1413"/>
      <c r="BO50" s="1413"/>
      <c r="BP50" s="1413"/>
      <c r="BQ50" s="1413"/>
      <c r="BR50" s="1413"/>
      <c r="BS50" s="1413"/>
      <c r="BT50" s="1413"/>
      <c r="BU50" s="1413"/>
      <c r="BV50" s="1413"/>
      <c r="BW50" s="1413"/>
      <c r="BX50" s="1413"/>
      <c r="BY50" s="1413"/>
      <c r="BZ50" s="1413"/>
      <c r="CA50" s="1413"/>
      <c r="CB50" s="1413"/>
      <c r="CC50" s="1413"/>
      <c r="CD50" s="1413"/>
      <c r="CE50" s="1413"/>
      <c r="CF50" s="1413"/>
      <c r="CG50" s="1413"/>
      <c r="CH50" s="1413"/>
      <c r="CI50" s="1413"/>
      <c r="CJ50" s="1413"/>
      <c r="CK50" s="1413"/>
      <c r="CL50" s="1413"/>
      <c r="CM50" s="1413"/>
      <c r="CN50" s="1413"/>
      <c r="CO50" s="1413"/>
      <c r="CP50" s="1413"/>
      <c r="CQ50" s="1413"/>
      <c r="CR50" s="1413"/>
      <c r="CS50" s="1413"/>
      <c r="CT50" s="1413"/>
      <c r="CU50" s="1413"/>
      <c r="CV50" s="1413"/>
      <c r="CW50" s="1413"/>
      <c r="CX50" s="1413"/>
      <c r="CY50" s="1413"/>
      <c r="CZ50" s="1413"/>
      <c r="DA50" s="1413"/>
      <c r="DB50" s="143"/>
      <c r="DC50" s="23"/>
      <c r="DD50" s="23"/>
      <c r="DE50" s="23"/>
      <c r="DF50" s="23"/>
    </row>
    <row r="51" spans="1:124" ht="9.9499999999999993" customHeight="1" x14ac:dyDescent="0.2">
      <c r="A51" s="467"/>
      <c r="B51" s="142"/>
      <c r="C51" s="1395"/>
      <c r="D51" s="1395"/>
      <c r="E51" s="1395"/>
      <c r="F51" s="1395"/>
      <c r="G51" s="1395"/>
      <c r="H51" s="1395"/>
      <c r="I51" s="1395"/>
      <c r="J51" s="1395"/>
      <c r="K51" s="1395"/>
      <c r="L51" s="1395"/>
      <c r="M51" s="1395"/>
      <c r="N51" s="1395"/>
      <c r="O51" s="1395"/>
      <c r="P51" s="1395"/>
      <c r="Q51" s="1395"/>
      <c r="R51" s="1395"/>
      <c r="S51" s="1395"/>
      <c r="T51" s="1395"/>
      <c r="U51" s="1395"/>
      <c r="V51" s="1395"/>
      <c r="W51" s="1395"/>
      <c r="X51" s="1395"/>
      <c r="Y51" s="1395"/>
      <c r="Z51" s="1395"/>
      <c r="AA51" s="1395"/>
      <c r="AB51" s="1395"/>
      <c r="AC51" s="1395"/>
      <c r="AD51" s="1395"/>
      <c r="AE51" s="1395"/>
      <c r="AF51" s="1395"/>
      <c r="AG51" s="1395"/>
      <c r="AH51" s="1395"/>
      <c r="AI51" s="1395"/>
      <c r="AJ51" s="1395"/>
      <c r="AK51" s="1395"/>
      <c r="AL51" s="1395"/>
      <c r="AM51" s="1395" t="s">
        <v>1230</v>
      </c>
      <c r="AN51" s="1395"/>
      <c r="AO51" s="1395"/>
      <c r="AP51" s="1395"/>
      <c r="AQ51" s="1395"/>
      <c r="AR51" s="1395"/>
      <c r="AS51" s="1395"/>
      <c r="AT51" s="1395"/>
      <c r="AU51" s="1395"/>
      <c r="AV51" s="1395"/>
      <c r="AW51" s="1395"/>
      <c r="AX51" s="1395"/>
      <c r="AY51" s="1395"/>
      <c r="AZ51" s="1395"/>
      <c r="BA51" s="1395"/>
      <c r="BB51" s="1395"/>
      <c r="BC51" s="1395"/>
      <c r="BD51" s="1395"/>
      <c r="BE51" s="1395"/>
      <c r="BF51" s="1395"/>
      <c r="BG51" s="1395"/>
      <c r="BH51" s="1395"/>
      <c r="BI51" s="1395"/>
      <c r="BJ51" s="1395"/>
      <c r="BK51" s="1395"/>
      <c r="BL51" s="1395"/>
      <c r="BM51" s="1395"/>
      <c r="BN51" s="1395"/>
      <c r="BO51" s="1395"/>
      <c r="BP51" s="1395"/>
      <c r="BQ51" s="1395"/>
      <c r="BR51" s="1395"/>
      <c r="BS51" s="1395"/>
      <c r="BT51" s="1395"/>
      <c r="BU51" s="1395"/>
      <c r="BV51" s="1395"/>
      <c r="BW51" s="1395"/>
      <c r="BX51" s="1395"/>
      <c r="BY51" s="1395"/>
      <c r="BZ51" s="1395"/>
      <c r="CA51" s="1395"/>
      <c r="CB51" s="1395"/>
      <c r="CC51" s="1395"/>
      <c r="CD51" s="1395"/>
      <c r="CE51" s="1395"/>
      <c r="CF51" s="1395"/>
      <c r="CG51" s="1395"/>
      <c r="CH51" s="1395"/>
      <c r="CI51" s="1395"/>
      <c r="CJ51" s="1395"/>
      <c r="CK51" s="1395"/>
      <c r="CL51" s="1395"/>
      <c r="CM51" s="1395"/>
      <c r="CN51" s="1395"/>
      <c r="CO51" s="1395"/>
      <c r="CP51" s="1395"/>
      <c r="CQ51" s="1395"/>
      <c r="CR51" s="1395"/>
      <c r="CS51" s="1395"/>
      <c r="CT51" s="1395"/>
      <c r="CU51" s="1395"/>
      <c r="CV51" s="1395"/>
      <c r="CW51" s="1395"/>
      <c r="CX51" s="1395"/>
      <c r="CY51" s="1395"/>
      <c r="CZ51" s="1395"/>
      <c r="DA51" s="1395"/>
      <c r="DB51" s="143"/>
      <c r="DC51" s="23"/>
      <c r="DD51" s="23"/>
      <c r="DE51" s="23"/>
      <c r="DF51" s="23"/>
    </row>
    <row r="52" spans="1:124" ht="12" customHeight="1" x14ac:dyDescent="0.2">
      <c r="A52" s="467"/>
      <c r="B52" s="142"/>
      <c r="C52" s="1395" t="s">
        <v>1223</v>
      </c>
      <c r="D52" s="1395"/>
      <c r="E52" s="1395"/>
      <c r="F52" s="1395"/>
      <c r="G52" s="1395"/>
      <c r="H52" s="1395"/>
      <c r="I52" s="1395"/>
      <c r="J52" s="1395"/>
      <c r="K52" s="1395"/>
      <c r="L52" s="1395"/>
      <c r="M52" s="1395"/>
      <c r="N52" s="1395"/>
      <c r="O52" s="1395"/>
      <c r="P52" s="1395"/>
      <c r="Q52" s="1395"/>
      <c r="R52" s="1395"/>
      <c r="S52" s="1395"/>
      <c r="T52" s="1395"/>
      <c r="U52" s="1395"/>
      <c r="V52" s="1395"/>
      <c r="W52" s="1395" t="s">
        <v>1227</v>
      </c>
      <c r="X52" s="1395"/>
      <c r="Y52" s="1395"/>
      <c r="Z52" s="1395"/>
      <c r="AA52" s="1395"/>
      <c r="AB52" s="1395"/>
      <c r="AC52" s="1395"/>
      <c r="AD52" s="1395"/>
      <c r="AE52" s="1395"/>
      <c r="AF52" s="1395"/>
      <c r="AG52" s="1395"/>
      <c r="AH52" s="1395"/>
      <c r="AI52" s="1395"/>
      <c r="AJ52" s="1395"/>
      <c r="AK52" s="1395"/>
      <c r="AL52" s="1395"/>
      <c r="AM52" s="1395"/>
      <c r="AN52" s="1395"/>
      <c r="AO52" s="1395"/>
      <c r="AP52" s="1395"/>
      <c r="AQ52" s="1395"/>
      <c r="AR52" s="1395"/>
      <c r="AS52" s="1395"/>
      <c r="AT52" s="1395"/>
      <c r="AU52" s="1395"/>
      <c r="AV52" s="1395"/>
      <c r="AW52" s="1395"/>
      <c r="AX52" s="1395"/>
      <c r="AY52" s="1395"/>
      <c r="AZ52" s="1395"/>
      <c r="BA52" s="1395"/>
      <c r="BB52" s="1395"/>
      <c r="BC52" s="1395"/>
      <c r="BD52" s="1395"/>
      <c r="BE52" s="1395"/>
      <c r="BF52" s="1395"/>
      <c r="BG52" s="1395"/>
      <c r="BH52" s="1395"/>
      <c r="BI52" s="1395"/>
      <c r="BJ52" s="1395"/>
      <c r="BK52" s="1395"/>
      <c r="BL52" s="1395"/>
      <c r="BM52" s="1395"/>
      <c r="BN52" s="1395"/>
      <c r="BO52" s="1395"/>
      <c r="BP52" s="1395"/>
      <c r="BQ52" s="1395"/>
      <c r="BR52" s="1395"/>
      <c r="BS52" s="1395"/>
      <c r="BT52" s="1395"/>
      <c r="BU52" s="1395"/>
      <c r="BV52" s="1395"/>
      <c r="BW52" s="1395"/>
      <c r="BX52" s="1395"/>
      <c r="BY52" s="1395"/>
      <c r="BZ52" s="1395"/>
      <c r="CA52" s="1395"/>
      <c r="CB52" s="1395"/>
      <c r="CC52" s="1395"/>
      <c r="CD52" s="1395"/>
      <c r="CE52" s="1395"/>
      <c r="CF52" s="1395"/>
      <c r="CG52" s="1395"/>
      <c r="CH52" s="1395"/>
      <c r="CI52" s="1395"/>
      <c r="CJ52" s="1395"/>
      <c r="CK52" s="1395"/>
      <c r="CL52" s="1395"/>
      <c r="CM52" s="1395"/>
      <c r="CN52" s="1395"/>
      <c r="CO52" s="1395"/>
      <c r="CP52" s="1395"/>
      <c r="CQ52" s="1395"/>
      <c r="CR52" s="1395"/>
      <c r="CS52" s="1395"/>
      <c r="CT52" s="1395"/>
      <c r="CU52" s="1395"/>
      <c r="CV52" s="1395"/>
      <c r="CW52" s="1395"/>
      <c r="CX52" s="1395"/>
      <c r="CY52" s="1395"/>
      <c r="CZ52" s="1395"/>
      <c r="DA52" s="1395"/>
      <c r="DB52" s="143"/>
      <c r="DC52" s="23"/>
      <c r="DD52" s="23"/>
      <c r="DE52" s="23"/>
      <c r="DF52" s="23"/>
    </row>
    <row r="53" spans="1:124" ht="12" customHeight="1" x14ac:dyDescent="0.2">
      <c r="A53" s="467"/>
      <c r="B53" s="142"/>
      <c r="C53" s="1395"/>
      <c r="D53" s="1395"/>
      <c r="E53" s="1395"/>
      <c r="F53" s="1395"/>
      <c r="G53" s="1395"/>
      <c r="H53" s="1395"/>
      <c r="I53" s="1395"/>
      <c r="J53" s="1395"/>
      <c r="K53" s="1395"/>
      <c r="L53" s="1395"/>
      <c r="M53" s="1395"/>
      <c r="N53" s="1395"/>
      <c r="O53" s="1395"/>
      <c r="P53" s="1395"/>
      <c r="Q53" s="1395"/>
      <c r="R53" s="1395"/>
      <c r="S53" s="1395"/>
      <c r="T53" s="1395"/>
      <c r="U53" s="1395"/>
      <c r="V53" s="1395"/>
      <c r="W53" s="1395" t="s">
        <v>1226</v>
      </c>
      <c r="X53" s="1395"/>
      <c r="Y53" s="1395"/>
      <c r="Z53" s="1395"/>
      <c r="AA53" s="1395"/>
      <c r="AB53" s="1395"/>
      <c r="AC53" s="1395"/>
      <c r="AD53" s="1395"/>
      <c r="AE53" s="1395"/>
      <c r="AF53" s="1395"/>
      <c r="AG53" s="1395"/>
      <c r="AH53" s="1395"/>
      <c r="AI53" s="1395"/>
      <c r="AJ53" s="1395"/>
      <c r="AK53" s="1395"/>
      <c r="AL53" s="1395"/>
      <c r="AM53" s="1395"/>
      <c r="AN53" s="1395"/>
      <c r="AO53" s="1395"/>
      <c r="AP53" s="1395"/>
      <c r="AQ53" s="1395"/>
      <c r="AR53" s="1395"/>
      <c r="AS53" s="1395"/>
      <c r="AT53" s="1395"/>
      <c r="AU53" s="1395"/>
      <c r="AV53" s="1395"/>
      <c r="AW53" s="1395"/>
      <c r="AX53" s="1395"/>
      <c r="AY53" s="1395"/>
      <c r="AZ53" s="1395"/>
      <c r="BA53" s="1395"/>
      <c r="BB53" s="1395"/>
      <c r="BC53" s="1395"/>
      <c r="BD53" s="1395"/>
      <c r="BE53" s="1395"/>
      <c r="BF53" s="1395"/>
      <c r="BG53" s="1395"/>
      <c r="BH53" s="1395"/>
      <c r="BI53" s="1395"/>
      <c r="BJ53" s="1395"/>
      <c r="BK53" s="1395"/>
      <c r="BL53" s="1395"/>
      <c r="BM53" s="1395"/>
      <c r="BN53" s="1395"/>
      <c r="BO53" s="1395"/>
      <c r="BP53" s="1395"/>
      <c r="BQ53" s="1395"/>
      <c r="BR53" s="1395"/>
      <c r="BS53" s="1395"/>
      <c r="BT53" s="1395"/>
      <c r="BU53" s="1395"/>
      <c r="BV53" s="1395"/>
      <c r="BW53" s="1395"/>
      <c r="BX53" s="1395"/>
      <c r="BY53" s="1395"/>
      <c r="BZ53" s="1395"/>
      <c r="CA53" s="1395"/>
      <c r="CB53" s="1395"/>
      <c r="CC53" s="1395"/>
      <c r="CD53" s="1395"/>
      <c r="CE53" s="1395"/>
      <c r="CF53" s="1395"/>
      <c r="CG53" s="1395"/>
      <c r="CH53" s="1395"/>
      <c r="CI53" s="1395"/>
      <c r="CJ53" s="1395"/>
      <c r="CK53" s="1395"/>
      <c r="CL53" s="1395"/>
      <c r="CM53" s="1395"/>
      <c r="CN53" s="1395"/>
      <c r="CO53" s="1395"/>
      <c r="CP53" s="1395"/>
      <c r="CQ53" s="1395"/>
      <c r="CR53" s="1395"/>
      <c r="CS53" s="1395"/>
      <c r="CT53" s="1395"/>
      <c r="CU53" s="1395"/>
      <c r="CV53" s="1395"/>
      <c r="CW53" s="1395"/>
      <c r="CX53" s="1395"/>
      <c r="CY53" s="1395"/>
      <c r="CZ53" s="1395"/>
      <c r="DA53" s="1395"/>
      <c r="DB53" s="143"/>
      <c r="DC53" s="23"/>
      <c r="DD53" s="23"/>
      <c r="DE53" s="23"/>
      <c r="DF53" s="23"/>
    </row>
    <row r="54" spans="1:124" s="471" customFormat="1" ht="12" customHeight="1" x14ac:dyDescent="0.2">
      <c r="A54" s="472"/>
      <c r="B54" s="175"/>
      <c r="C54" s="1410" t="s">
        <v>1278</v>
      </c>
      <c r="D54" s="1411"/>
      <c r="E54" s="1411"/>
      <c r="F54" s="1411"/>
      <c r="G54" s="1411"/>
      <c r="H54" s="1411"/>
      <c r="I54" s="1411"/>
      <c r="J54" s="1411"/>
      <c r="K54" s="1411"/>
      <c r="L54" s="1411"/>
      <c r="M54" s="1411"/>
      <c r="N54" s="1411"/>
      <c r="O54" s="1411"/>
      <c r="P54" s="1411"/>
      <c r="Q54" s="1411"/>
      <c r="R54" s="1411"/>
      <c r="S54" s="1411"/>
      <c r="T54" s="1411"/>
      <c r="U54" s="1411"/>
      <c r="V54" s="1411"/>
      <c r="W54" s="1411"/>
      <c r="X54" s="1411"/>
      <c r="Y54" s="1411"/>
      <c r="Z54" s="1411"/>
      <c r="AA54" s="1411"/>
      <c r="AB54" s="1411"/>
      <c r="AC54" s="1411"/>
      <c r="AD54" s="1411"/>
      <c r="AE54" s="1411"/>
      <c r="AF54" s="1411"/>
      <c r="AG54" s="1411"/>
      <c r="AH54" s="1411"/>
      <c r="AI54" s="1411"/>
      <c r="AJ54" s="1411"/>
      <c r="AK54" s="1411"/>
      <c r="AL54" s="1411"/>
      <c r="AM54" s="1411"/>
      <c r="AN54" s="1411"/>
      <c r="AO54" s="1411"/>
      <c r="AP54" s="1411"/>
      <c r="AQ54" s="1411"/>
      <c r="AR54" s="1411"/>
      <c r="AS54" s="1411"/>
      <c r="AT54" s="1411"/>
      <c r="AU54" s="1411"/>
      <c r="AV54" s="1411"/>
      <c r="AW54" s="1411"/>
      <c r="AX54" s="1411"/>
      <c r="AY54" s="1411"/>
      <c r="AZ54" s="1411"/>
      <c r="BA54" s="1411"/>
      <c r="BB54" s="1411"/>
      <c r="BC54" s="1411"/>
      <c r="BD54" s="1411"/>
      <c r="BE54" s="1411"/>
      <c r="BF54" s="1411"/>
      <c r="BG54" s="1411"/>
      <c r="BH54" s="1411"/>
      <c r="BI54" s="1411"/>
      <c r="BJ54" s="1411"/>
      <c r="BK54" s="1411"/>
      <c r="BL54" s="1411"/>
      <c r="BM54" s="1411"/>
      <c r="BN54" s="1411"/>
      <c r="BO54" s="1411"/>
      <c r="BP54" s="1411"/>
      <c r="BQ54" s="1411"/>
      <c r="BR54" s="1411"/>
      <c r="BS54" s="1411"/>
      <c r="BT54" s="1411"/>
      <c r="BU54" s="1411"/>
      <c r="BV54" s="1411"/>
      <c r="BW54" s="1411"/>
      <c r="BX54" s="1411"/>
      <c r="BY54" s="1411"/>
      <c r="BZ54" s="1411"/>
      <c r="CA54" s="1411"/>
      <c r="CB54" s="1411"/>
      <c r="CC54" s="1411"/>
      <c r="CD54" s="1411"/>
      <c r="CE54" s="1411"/>
      <c r="CF54" s="1411"/>
      <c r="CG54" s="1411"/>
      <c r="CH54" s="1411"/>
      <c r="CI54" s="1411"/>
      <c r="CJ54" s="1411"/>
      <c r="CK54" s="1411"/>
      <c r="CL54" s="1411"/>
      <c r="CM54" s="1411"/>
      <c r="CN54" s="1411"/>
      <c r="CO54" s="1411"/>
      <c r="CP54" s="1411"/>
      <c r="CQ54" s="1411"/>
      <c r="CR54" s="1411"/>
      <c r="CS54" s="1411"/>
      <c r="CT54" s="1411"/>
      <c r="CU54" s="1411"/>
      <c r="CV54" s="1411"/>
      <c r="CW54" s="1411"/>
      <c r="CX54" s="1411"/>
      <c r="CY54" s="1411"/>
      <c r="CZ54" s="1411"/>
      <c r="DA54" s="1412"/>
      <c r="DB54" s="475"/>
      <c r="DC54" s="23"/>
      <c r="DD54" s="23"/>
      <c r="DE54" s="23"/>
      <c r="DF54" s="23"/>
    </row>
    <row r="55" spans="1:124" ht="15.95" customHeight="1" x14ac:dyDescent="0.2">
      <c r="A55" s="467"/>
      <c r="B55" s="100"/>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3"/>
      <c r="AC55" s="1363"/>
      <c r="AD55" s="1363"/>
      <c r="AE55" s="1363"/>
      <c r="AF55" s="1363"/>
      <c r="AG55" s="1363"/>
      <c r="AH55" s="1363"/>
      <c r="AI55" s="1363"/>
      <c r="AJ55" s="1363"/>
      <c r="AK55" s="1363"/>
      <c r="AL55" s="1363"/>
      <c r="AM55" s="1363"/>
      <c r="AN55" s="1363"/>
      <c r="AO55" s="1363"/>
      <c r="AP55" s="1363"/>
      <c r="AQ55" s="1363"/>
      <c r="AR55" s="1363"/>
      <c r="AS55" s="1363"/>
      <c r="AT55" s="1363"/>
      <c r="AU55" s="1363"/>
      <c r="AV55" s="1363"/>
      <c r="AW55" s="1363"/>
      <c r="AX55" s="1363"/>
      <c r="AY55" s="1363"/>
      <c r="AZ55" s="1363"/>
      <c r="BA55" s="1363"/>
      <c r="BB55" s="1363"/>
      <c r="BC55" s="1363"/>
      <c r="BD55" s="1363"/>
      <c r="BE55" s="1363"/>
      <c r="BF55" s="1363"/>
      <c r="BG55" s="1363"/>
      <c r="BH55" s="1363"/>
      <c r="BI55" s="1363"/>
      <c r="BJ55" s="1363"/>
      <c r="BK55" s="1363"/>
      <c r="BL55" s="1363"/>
      <c r="BM55" s="1363"/>
      <c r="BN55" s="1363"/>
      <c r="BO55" s="1363"/>
      <c r="BP55" s="1363"/>
      <c r="BQ55" s="1363"/>
      <c r="BR55" s="1363"/>
      <c r="BS55" s="1363"/>
      <c r="BT55" s="1363"/>
      <c r="BU55" s="1363"/>
      <c r="BV55" s="1363"/>
      <c r="BW55" s="1363"/>
      <c r="BX55" s="1363"/>
      <c r="BY55" s="1363"/>
      <c r="BZ55" s="1363"/>
      <c r="CA55" s="1363"/>
      <c r="CB55" s="1363"/>
      <c r="CC55" s="1363"/>
      <c r="CD55" s="1363"/>
      <c r="CE55" s="1363"/>
      <c r="CF55" s="1363"/>
      <c r="CG55" s="1363"/>
      <c r="CH55" s="1363"/>
      <c r="CI55" s="1363"/>
      <c r="CJ55" s="1363"/>
      <c r="CK55" s="1363"/>
      <c r="CL55" s="1363"/>
      <c r="CM55" s="1363"/>
      <c r="CN55" s="1363"/>
      <c r="CO55" s="1363"/>
      <c r="CP55" s="1363"/>
      <c r="CQ55" s="1363"/>
      <c r="CR55" s="1363"/>
      <c r="CS55" s="1363"/>
      <c r="CT55" s="1363"/>
      <c r="CU55" s="1363"/>
      <c r="CV55" s="1363"/>
      <c r="CW55" s="1363"/>
      <c r="CX55" s="1363"/>
      <c r="CY55" s="1363"/>
      <c r="CZ55" s="1363"/>
      <c r="DA55" s="1363"/>
      <c r="DB55" s="101"/>
      <c r="DC55" s="23"/>
      <c r="DD55" s="23"/>
      <c r="DE55" s="23"/>
      <c r="DF55" s="23"/>
    </row>
    <row r="56" spans="1:124" ht="15" customHeight="1" x14ac:dyDescent="0.2">
      <c r="A56" s="467"/>
      <c r="B56" s="100"/>
      <c r="C56" s="1310" t="s">
        <v>24</v>
      </c>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1"/>
      <c r="AV56" s="1311"/>
      <c r="AW56" s="1311"/>
      <c r="AX56" s="1311"/>
      <c r="AY56" s="1311"/>
      <c r="AZ56" s="1311"/>
      <c r="BA56" s="1311"/>
      <c r="BB56" s="1311"/>
      <c r="BC56" s="1311"/>
      <c r="BD56" s="1311"/>
      <c r="BE56" s="1311"/>
      <c r="BF56" s="1311"/>
      <c r="BG56" s="1311"/>
      <c r="BH56" s="1311"/>
      <c r="BI56" s="1311"/>
      <c r="BJ56" s="1311"/>
      <c r="BK56" s="1311"/>
      <c r="BL56" s="1311"/>
      <c r="BM56" s="1311"/>
      <c r="BN56" s="1311"/>
      <c r="BO56" s="1311"/>
      <c r="BP56" s="1311"/>
      <c r="BQ56" s="1311"/>
      <c r="BR56" s="1311"/>
      <c r="BS56" s="1311"/>
      <c r="BT56" s="1311"/>
      <c r="BU56" s="1311"/>
      <c r="BV56" s="1311"/>
      <c r="BW56" s="1311"/>
      <c r="BX56" s="1311"/>
      <c r="BY56" s="1311"/>
      <c r="BZ56" s="1311"/>
      <c r="CA56" s="1311"/>
      <c r="CB56" s="1311"/>
      <c r="CC56" s="1311"/>
      <c r="CD56" s="1311"/>
      <c r="CE56" s="1311"/>
      <c r="CF56" s="1311"/>
      <c r="CG56" s="1311"/>
      <c r="CH56" s="1311"/>
      <c r="CI56" s="1311"/>
      <c r="CJ56" s="1311"/>
      <c r="CK56" s="1311"/>
      <c r="CL56" s="1311"/>
      <c r="CM56" s="1311"/>
      <c r="CN56" s="1311"/>
      <c r="CO56" s="1311"/>
      <c r="CP56" s="1311"/>
      <c r="CQ56" s="1311"/>
      <c r="CR56" s="1311"/>
      <c r="CS56" s="1311"/>
      <c r="CT56" s="1311"/>
      <c r="CU56" s="1311"/>
      <c r="CV56" s="1311"/>
      <c r="CW56" s="1311"/>
      <c r="CX56" s="1311"/>
      <c r="CY56" s="1311"/>
      <c r="CZ56" s="1311"/>
      <c r="DA56" s="1312"/>
      <c r="DB56" s="101"/>
      <c r="DC56" s="23"/>
      <c r="DD56" s="23"/>
      <c r="DE56" s="23"/>
      <c r="DF56" s="23"/>
    </row>
    <row r="57" spans="1:124" s="471" customFormat="1" ht="45" customHeight="1" x14ac:dyDescent="0.2">
      <c r="A57" s="472"/>
      <c r="B57" s="100"/>
      <c r="C57" s="1313"/>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c r="BG57" s="1314"/>
      <c r="BH57" s="1314"/>
      <c r="BI57" s="1314"/>
      <c r="BJ57" s="1314"/>
      <c r="BK57" s="1314"/>
      <c r="BL57" s="1314"/>
      <c r="BM57" s="1314"/>
      <c r="BN57" s="1314"/>
      <c r="BO57" s="1314"/>
      <c r="BP57" s="1314"/>
      <c r="BQ57" s="1314"/>
      <c r="BR57" s="1314"/>
      <c r="BS57" s="1314"/>
      <c r="BT57" s="1314"/>
      <c r="BU57" s="1314"/>
      <c r="BV57" s="1314"/>
      <c r="BW57" s="1314"/>
      <c r="BX57" s="1314"/>
      <c r="BY57" s="1314"/>
      <c r="BZ57" s="1314"/>
      <c r="CA57" s="1314"/>
      <c r="CB57" s="1314"/>
      <c r="CC57" s="1314"/>
      <c r="CD57" s="1314"/>
      <c r="CE57" s="1314"/>
      <c r="CF57" s="1314"/>
      <c r="CG57" s="1314"/>
      <c r="CH57" s="1314"/>
      <c r="CI57" s="1314"/>
      <c r="CJ57" s="1314"/>
      <c r="CK57" s="1314"/>
      <c r="CL57" s="1314"/>
      <c r="CM57" s="1314"/>
      <c r="CN57" s="1314"/>
      <c r="CO57" s="1314"/>
      <c r="CP57" s="1314"/>
      <c r="CQ57" s="1314"/>
      <c r="CR57" s="1314"/>
      <c r="CS57" s="1314"/>
      <c r="CT57" s="1314"/>
      <c r="CU57" s="1314"/>
      <c r="CV57" s="1314"/>
      <c r="CW57" s="1314"/>
      <c r="CX57" s="1314"/>
      <c r="CY57" s="1314"/>
      <c r="CZ57" s="1314"/>
      <c r="DA57" s="1315"/>
      <c r="DB57" s="101"/>
      <c r="DC57" s="23"/>
      <c r="DD57" s="23"/>
      <c r="DE57" s="23"/>
      <c r="DF57" s="23"/>
    </row>
    <row r="58" spans="1:124" s="471" customFormat="1" ht="15" customHeight="1" thickBot="1" x14ac:dyDescent="0.25">
      <c r="A58" s="472"/>
      <c r="B58" s="104"/>
      <c r="C58" s="1443"/>
      <c r="D58" s="1443"/>
      <c r="E58" s="1443"/>
      <c r="F58" s="1443"/>
      <c r="G58" s="1443"/>
      <c r="H58" s="1443"/>
      <c r="I58" s="1443"/>
      <c r="J58" s="1443"/>
      <c r="K58" s="1443"/>
      <c r="L58" s="1443"/>
      <c r="M58" s="1443"/>
      <c r="N58" s="1443"/>
      <c r="O58" s="1443"/>
      <c r="P58" s="1443"/>
      <c r="Q58" s="1443"/>
      <c r="R58" s="1443"/>
      <c r="S58" s="1443"/>
      <c r="T58" s="1443"/>
      <c r="U58" s="1443"/>
      <c r="V58" s="1443"/>
      <c r="W58" s="1443"/>
      <c r="X58" s="1443"/>
      <c r="Y58" s="1443"/>
      <c r="Z58" s="1443"/>
      <c r="AA58" s="1443"/>
      <c r="AB58" s="1443"/>
      <c r="AC58" s="1443"/>
      <c r="AD58" s="1443"/>
      <c r="AE58" s="1443"/>
      <c r="AF58" s="1443"/>
      <c r="AG58" s="1443"/>
      <c r="AH58" s="1443"/>
      <c r="AI58" s="1443"/>
      <c r="AJ58" s="1443"/>
      <c r="AK58" s="1443"/>
      <c r="AL58" s="1443"/>
      <c r="AM58" s="1443"/>
      <c r="AN58" s="1443"/>
      <c r="AO58" s="1443"/>
      <c r="AP58" s="1443"/>
      <c r="AQ58" s="1443"/>
      <c r="AR58" s="1443"/>
      <c r="AS58" s="1443"/>
      <c r="AT58" s="1443"/>
      <c r="AU58" s="1443"/>
      <c r="AV58" s="1443"/>
      <c r="AW58" s="1443"/>
      <c r="AX58" s="1443"/>
      <c r="AY58" s="1443"/>
      <c r="AZ58" s="1443"/>
      <c r="BA58" s="1443"/>
      <c r="BB58" s="1443"/>
      <c r="BC58" s="1443"/>
      <c r="BD58" s="1443"/>
      <c r="BE58" s="1443"/>
      <c r="BF58" s="1443"/>
      <c r="BG58" s="1443"/>
      <c r="BH58" s="1443"/>
      <c r="BI58" s="1443"/>
      <c r="BJ58" s="1443"/>
      <c r="BK58" s="1443"/>
      <c r="BL58" s="1443"/>
      <c r="BM58" s="1443"/>
      <c r="BN58" s="1443"/>
      <c r="BO58" s="1443"/>
      <c r="BP58" s="1443"/>
      <c r="BQ58" s="1443"/>
      <c r="BR58" s="1443"/>
      <c r="BS58" s="1443"/>
      <c r="BT58" s="1443"/>
      <c r="BU58" s="1443"/>
      <c r="BV58" s="1443"/>
      <c r="BW58" s="1443"/>
      <c r="BX58" s="1443"/>
      <c r="BY58" s="1443"/>
      <c r="BZ58" s="1443"/>
      <c r="CA58" s="1443"/>
      <c r="CB58" s="1443"/>
      <c r="CC58" s="1443"/>
      <c r="CD58" s="1443"/>
      <c r="CE58" s="1443"/>
      <c r="CF58" s="1443"/>
      <c r="CG58" s="1443"/>
      <c r="CH58" s="1443"/>
      <c r="CI58" s="1443"/>
      <c r="CJ58" s="1443"/>
      <c r="CK58" s="1443"/>
      <c r="CL58" s="1443"/>
      <c r="CM58" s="1443"/>
      <c r="CN58" s="1443"/>
      <c r="CO58" s="1443"/>
      <c r="CP58" s="1443"/>
      <c r="CQ58" s="1443"/>
      <c r="CR58" s="1443"/>
      <c r="CS58" s="1443"/>
      <c r="CT58" s="1443"/>
      <c r="CU58" s="1443"/>
      <c r="CV58" s="1443"/>
      <c r="CW58" s="1443"/>
      <c r="CX58" s="1443"/>
      <c r="CY58" s="1443"/>
      <c r="CZ58" s="1443"/>
      <c r="DA58" s="1443"/>
      <c r="DB58" s="105"/>
      <c r="DC58" s="23"/>
      <c r="DD58" s="23"/>
      <c r="DE58" s="23"/>
      <c r="DF58" s="23"/>
    </row>
    <row r="59" spans="1:124" ht="9.9499999999999993" customHeight="1" x14ac:dyDescent="0.2">
      <c r="A59" s="467"/>
      <c r="B59" s="1444"/>
      <c r="C59" s="1444"/>
      <c r="D59" s="1444"/>
      <c r="E59" s="1444"/>
      <c r="F59" s="1444"/>
      <c r="G59" s="1444"/>
      <c r="H59" s="1444"/>
      <c r="I59" s="1444"/>
      <c r="J59" s="1444"/>
      <c r="K59" s="1444"/>
      <c r="L59" s="1444"/>
      <c r="M59" s="1444"/>
      <c r="N59" s="1444"/>
      <c r="O59" s="1444"/>
      <c r="P59" s="1444"/>
      <c r="Q59" s="1444"/>
      <c r="R59" s="1444"/>
      <c r="S59" s="1444"/>
      <c r="T59" s="1444"/>
      <c r="U59" s="1444"/>
      <c r="V59" s="1444"/>
      <c r="W59" s="1444"/>
      <c r="X59" s="1444"/>
      <c r="Y59" s="1444"/>
      <c r="Z59" s="1444"/>
      <c r="AA59" s="1444"/>
      <c r="AB59" s="1444"/>
      <c r="AC59" s="1444"/>
      <c r="AD59" s="1444"/>
      <c r="AE59" s="1444"/>
      <c r="AF59" s="1444"/>
      <c r="AG59" s="1444"/>
      <c r="AH59" s="1444"/>
      <c r="AI59" s="1444"/>
      <c r="AJ59" s="1444"/>
      <c r="AK59" s="1444"/>
      <c r="AL59" s="1444"/>
      <c r="AM59" s="1444"/>
      <c r="AN59" s="1444"/>
      <c r="AO59" s="1444"/>
      <c r="AP59" s="1444"/>
      <c r="AQ59" s="1444"/>
      <c r="AR59" s="1444"/>
      <c r="AS59" s="1444"/>
      <c r="AT59" s="1444"/>
      <c r="AU59" s="1444"/>
      <c r="AV59" s="1444"/>
      <c r="AW59" s="1444"/>
      <c r="AX59" s="1444"/>
      <c r="AY59" s="1444"/>
      <c r="AZ59" s="1444"/>
      <c r="BA59" s="1444"/>
      <c r="BB59" s="1444"/>
      <c r="BC59" s="1444"/>
      <c r="BD59" s="1444"/>
      <c r="BE59" s="1444"/>
      <c r="BF59" s="1444"/>
      <c r="BG59" s="1444"/>
      <c r="BH59" s="1444"/>
      <c r="BI59" s="1444"/>
      <c r="BJ59" s="1444"/>
      <c r="BK59" s="1444"/>
      <c r="BL59" s="1444"/>
      <c r="BM59" s="1444"/>
      <c r="BN59" s="1444"/>
      <c r="BO59" s="1444"/>
      <c r="BP59" s="1444"/>
      <c r="BQ59" s="1444"/>
      <c r="BR59" s="1444"/>
      <c r="BS59" s="1444"/>
      <c r="BT59" s="1444"/>
      <c r="BU59" s="1444"/>
      <c r="BV59" s="1444"/>
      <c r="BW59" s="1444"/>
      <c r="BX59" s="1444"/>
      <c r="BY59" s="1444"/>
      <c r="BZ59" s="1444"/>
      <c r="CA59" s="1444"/>
      <c r="CB59" s="1444"/>
      <c r="CC59" s="1444"/>
      <c r="CD59" s="1444"/>
      <c r="CE59" s="1444"/>
      <c r="CF59" s="1444"/>
      <c r="CG59" s="1444"/>
      <c r="CH59" s="1444"/>
      <c r="CI59" s="1444"/>
      <c r="CJ59" s="1444"/>
      <c r="CK59" s="1444"/>
      <c r="CL59" s="1444"/>
      <c r="CM59" s="1444"/>
      <c r="CN59" s="1444"/>
      <c r="CO59" s="1444"/>
      <c r="CP59" s="1444"/>
      <c r="CQ59" s="1444"/>
      <c r="CR59" s="1444"/>
      <c r="CS59" s="1444"/>
      <c r="CT59" s="1444"/>
      <c r="CU59" s="1444"/>
      <c r="CV59" s="1444"/>
      <c r="CW59" s="1444"/>
      <c r="CX59" s="1444"/>
      <c r="CY59" s="1444"/>
      <c r="CZ59" s="1444"/>
      <c r="DA59" s="1444"/>
      <c r="DB59" s="1444"/>
      <c r="DC59" s="23"/>
      <c r="DD59" s="23"/>
      <c r="DE59" s="23"/>
      <c r="DF59" s="23"/>
      <c r="DG59" s="23"/>
      <c r="DH59" s="23"/>
      <c r="DI59" s="23"/>
      <c r="DJ59" s="23"/>
      <c r="DK59" s="23"/>
      <c r="DL59" s="23"/>
      <c r="DM59" s="23"/>
      <c r="DN59" s="23"/>
      <c r="DO59" s="23"/>
      <c r="DP59" s="23"/>
      <c r="DQ59" s="23"/>
      <c r="DR59" s="23"/>
      <c r="DS59" s="23"/>
      <c r="DT59" s="23"/>
    </row>
    <row r="60" spans="1:124" ht="7.9" customHeight="1" x14ac:dyDescent="0.2">
      <c r="A60" s="465"/>
      <c r="B60" s="673" t="s">
        <v>1169</v>
      </c>
      <c r="C60" s="673"/>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463"/>
      <c r="DD60" s="463"/>
      <c r="DE60" s="463"/>
      <c r="DF60" s="463"/>
      <c r="DG60" s="463"/>
      <c r="DH60" s="463"/>
      <c r="DI60" s="463"/>
      <c r="DJ60" s="463"/>
      <c r="DK60" s="463"/>
      <c r="DL60" s="463"/>
      <c r="DM60" s="463"/>
      <c r="DN60" s="463"/>
      <c r="DO60" s="463"/>
      <c r="DP60" s="463"/>
      <c r="DQ60" s="463"/>
      <c r="DR60" s="463"/>
      <c r="DS60" s="463"/>
      <c r="DT60" s="463"/>
    </row>
    <row r="61" spans="1:124" ht="7.9" customHeight="1" x14ac:dyDescent="0.2">
      <c r="A61" s="465"/>
      <c r="B61" s="673" t="s">
        <v>1170</v>
      </c>
      <c r="C61" s="673"/>
      <c r="D61" s="673"/>
      <c r="E61" s="673"/>
      <c r="F61" s="673"/>
      <c r="G61" s="673"/>
      <c r="H61" s="673"/>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463"/>
      <c r="DD61" s="463"/>
      <c r="DE61" s="463"/>
      <c r="DF61" s="463"/>
      <c r="DG61" s="463"/>
      <c r="DH61" s="463"/>
      <c r="DI61" s="463"/>
      <c r="DJ61" s="463"/>
      <c r="DK61" s="463"/>
      <c r="DL61" s="463"/>
      <c r="DM61" s="463"/>
      <c r="DN61" s="463"/>
      <c r="DO61" s="463"/>
      <c r="DP61" s="463"/>
      <c r="DQ61" s="463"/>
      <c r="DR61" s="463"/>
      <c r="DS61" s="463"/>
      <c r="DT61" s="463"/>
    </row>
    <row r="62" spans="1:124" ht="7.9" customHeight="1" x14ac:dyDescent="0.2">
      <c r="A62" s="465"/>
      <c r="B62" s="673" t="s">
        <v>1171</v>
      </c>
      <c r="C62" s="673"/>
      <c r="D62" s="673"/>
      <c r="E62" s="673"/>
      <c r="F62" s="673"/>
      <c r="G62" s="673"/>
      <c r="H62" s="673"/>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c r="CA62" s="673"/>
      <c r="CB62" s="673"/>
      <c r="CC62" s="673"/>
      <c r="CD62" s="673"/>
      <c r="CE62" s="673"/>
      <c r="CF62" s="673"/>
      <c r="CG62" s="673"/>
      <c r="CH62" s="673"/>
      <c r="CI62" s="673"/>
      <c r="CJ62" s="673"/>
      <c r="CK62" s="673"/>
      <c r="CL62" s="673"/>
      <c r="CM62" s="673"/>
      <c r="CN62" s="673"/>
      <c r="CO62" s="673"/>
      <c r="CP62" s="673"/>
      <c r="CQ62" s="673"/>
      <c r="CR62" s="673"/>
      <c r="CS62" s="673"/>
      <c r="CT62" s="673"/>
      <c r="CU62" s="673"/>
      <c r="CV62" s="673"/>
      <c r="CW62" s="673"/>
      <c r="CX62" s="673"/>
      <c r="CY62" s="673"/>
      <c r="CZ62" s="673"/>
      <c r="DA62" s="673"/>
      <c r="DB62" s="673"/>
      <c r="DC62" s="463"/>
      <c r="DD62" s="463"/>
      <c r="DE62" s="463"/>
      <c r="DF62" s="463"/>
      <c r="DG62" s="463"/>
      <c r="DH62" s="463"/>
      <c r="DI62" s="463"/>
      <c r="DJ62" s="463"/>
      <c r="DK62" s="463"/>
      <c r="DL62" s="463"/>
      <c r="DM62" s="463"/>
      <c r="DN62" s="463"/>
      <c r="DO62" s="463"/>
      <c r="DP62" s="463"/>
      <c r="DQ62" s="463"/>
      <c r="DR62" s="463"/>
      <c r="DS62" s="463"/>
      <c r="DT62" s="463"/>
    </row>
    <row r="63" spans="1:124" ht="7.9" customHeight="1" x14ac:dyDescent="0.2">
      <c r="A63" s="465"/>
      <c r="B63" s="673" t="s">
        <v>1172</v>
      </c>
      <c r="C63" s="673"/>
      <c r="D63" s="673"/>
      <c r="E63" s="673"/>
      <c r="F63" s="673"/>
      <c r="G63" s="673"/>
      <c r="H63" s="673"/>
      <c r="I63" s="673"/>
      <c r="J63" s="673"/>
      <c r="K63" s="67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463"/>
      <c r="DD63" s="463"/>
      <c r="DE63" s="463"/>
      <c r="DF63" s="463"/>
      <c r="DG63" s="463"/>
      <c r="DH63" s="463"/>
      <c r="DI63" s="463"/>
      <c r="DJ63" s="463"/>
      <c r="DK63" s="463"/>
      <c r="DL63" s="463"/>
      <c r="DM63" s="463"/>
      <c r="DN63" s="463"/>
      <c r="DO63" s="463"/>
      <c r="DP63" s="463"/>
      <c r="DQ63" s="463"/>
      <c r="DR63" s="463"/>
      <c r="DS63" s="463"/>
      <c r="DT63" s="463"/>
    </row>
    <row r="64" spans="1:124"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c r="DG64" s="23"/>
      <c r="DH64" s="23"/>
      <c r="DI64" s="23"/>
      <c r="DJ64" s="23"/>
      <c r="DK64" s="23"/>
      <c r="DL64" s="23"/>
      <c r="DM64" s="23"/>
      <c r="DN64" s="23"/>
      <c r="DO64" s="23"/>
      <c r="DP64" s="23"/>
      <c r="DQ64" s="23"/>
      <c r="DR64" s="23"/>
      <c r="DS64" s="23"/>
      <c r="DT64" s="23"/>
    </row>
    <row r="65" spans="1:124"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c r="DG65" s="23"/>
      <c r="DH65" s="23"/>
      <c r="DI65" s="23"/>
      <c r="DJ65" s="23"/>
      <c r="DK65" s="23"/>
      <c r="DL65" s="23"/>
      <c r="DM65" s="23"/>
      <c r="DN65" s="23"/>
      <c r="DO65" s="23"/>
      <c r="DP65" s="23"/>
      <c r="DQ65" s="23"/>
      <c r="DR65" s="23"/>
      <c r="DS65" s="23"/>
      <c r="DT65" s="23"/>
    </row>
    <row r="66" spans="1:124"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c r="DG66" s="23"/>
      <c r="DH66" s="23"/>
      <c r="DI66" s="23"/>
      <c r="DJ66" s="23"/>
      <c r="DK66" s="23"/>
      <c r="DL66" s="23"/>
      <c r="DM66" s="23"/>
      <c r="DN66" s="23"/>
      <c r="DO66" s="23"/>
      <c r="DP66" s="23"/>
      <c r="DQ66" s="23"/>
      <c r="DR66" s="23"/>
      <c r="DS66" s="23"/>
      <c r="DT66" s="23"/>
    </row>
    <row r="67" spans="1:124"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c r="DG67" s="23"/>
      <c r="DH67" s="23"/>
      <c r="DI67" s="23"/>
      <c r="DJ67" s="23"/>
      <c r="DK67" s="23"/>
      <c r="DL67" s="23"/>
      <c r="DM67" s="23"/>
      <c r="DN67" s="23"/>
      <c r="DO67" s="23"/>
      <c r="DP67" s="23"/>
      <c r="DQ67" s="23"/>
      <c r="DR67" s="23"/>
      <c r="DS67" s="23"/>
      <c r="DT67" s="23"/>
    </row>
    <row r="68" spans="1:124"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row>
    <row r="69" spans="1:124"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row>
    <row r="70" spans="1:124"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row>
    <row r="71" spans="1:124"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row>
    <row r="72" spans="1:124"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row>
    <row r="73" spans="1:124"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row>
    <row r="74" spans="1:124"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row>
    <row r="75" spans="1:124"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row>
    <row r="76" spans="1:124"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row>
    <row r="77" spans="1:124"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row>
    <row r="78" spans="1:124" x14ac:dyDescent="0.2">
      <c r="A78" s="23"/>
      <c r="DC78" s="23"/>
      <c r="DD78" s="23"/>
      <c r="DE78" s="23"/>
      <c r="DF78" s="23"/>
      <c r="DG78" s="23"/>
      <c r="DH78" s="23"/>
      <c r="DI78" s="23"/>
      <c r="DJ78" s="23"/>
      <c r="DK78" s="23"/>
      <c r="DL78" s="23"/>
      <c r="DM78" s="23"/>
      <c r="DN78" s="23"/>
      <c r="DO78" s="23"/>
      <c r="DP78" s="23"/>
      <c r="DQ78" s="23"/>
      <c r="DR78" s="23"/>
      <c r="DS78" s="23"/>
      <c r="DT78" s="23"/>
    </row>
    <row r="79" spans="1:124" x14ac:dyDescent="0.2">
      <c r="A79" s="23"/>
      <c r="DC79" s="23"/>
      <c r="DD79" s="23"/>
      <c r="DE79" s="23"/>
      <c r="DF79" s="23"/>
      <c r="DG79" s="23"/>
      <c r="DH79" s="23"/>
      <c r="DI79" s="23"/>
      <c r="DJ79" s="23"/>
      <c r="DK79" s="23"/>
      <c r="DL79" s="23"/>
      <c r="DM79" s="23"/>
      <c r="DN79" s="23"/>
      <c r="DO79" s="23"/>
      <c r="DP79" s="23"/>
      <c r="DQ79" s="23"/>
      <c r="DR79" s="23"/>
      <c r="DS79" s="23"/>
      <c r="DT79" s="23"/>
    </row>
    <row r="80" spans="1:124" x14ac:dyDescent="0.2">
      <c r="A80" s="23"/>
      <c r="DC80" s="23"/>
      <c r="DD80" s="23"/>
      <c r="DE80" s="23"/>
      <c r="DF80" s="23"/>
      <c r="DG80" s="23"/>
      <c r="DH80" s="23"/>
      <c r="DI80" s="23"/>
      <c r="DJ80" s="23"/>
      <c r="DK80" s="23"/>
      <c r="DL80" s="23"/>
      <c r="DM80" s="23"/>
      <c r="DN80" s="23"/>
      <c r="DO80" s="23"/>
      <c r="DP80" s="23"/>
      <c r="DQ80" s="23"/>
      <c r="DR80" s="23"/>
      <c r="DS80" s="23"/>
      <c r="DT80" s="23"/>
    </row>
    <row r="81" spans="107:124" x14ac:dyDescent="0.2">
      <c r="DC81" s="23"/>
      <c r="DD81" s="23"/>
      <c r="DE81" s="23"/>
      <c r="DF81" s="23"/>
      <c r="DG81" s="23"/>
      <c r="DH81" s="23"/>
      <c r="DI81" s="23"/>
      <c r="DJ81" s="23"/>
      <c r="DK81" s="23"/>
      <c r="DL81" s="23"/>
      <c r="DM81" s="23"/>
      <c r="DN81" s="23"/>
      <c r="DO81" s="23"/>
      <c r="DP81" s="23"/>
      <c r="DQ81" s="23"/>
      <c r="DR81" s="23"/>
      <c r="DS81" s="23"/>
      <c r="DT81" s="23"/>
    </row>
    <row r="82" spans="107:124" x14ac:dyDescent="0.2">
      <c r="DC82" s="23"/>
      <c r="DD82" s="23"/>
      <c r="DE82" s="23"/>
      <c r="DF82" s="23"/>
      <c r="DG82" s="23"/>
      <c r="DH82" s="23"/>
      <c r="DI82" s="23"/>
      <c r="DJ82" s="23"/>
      <c r="DK82" s="23"/>
      <c r="DL82" s="23"/>
      <c r="DM82" s="23"/>
      <c r="DN82" s="23"/>
      <c r="DO82" s="23"/>
      <c r="DP82" s="23"/>
      <c r="DQ82" s="23"/>
      <c r="DR82" s="23"/>
      <c r="DS82" s="23"/>
      <c r="DT82" s="23"/>
    </row>
    <row r="83" spans="107:124" x14ac:dyDescent="0.2">
      <c r="DC83" s="23"/>
      <c r="DD83" s="23"/>
      <c r="DE83" s="23"/>
      <c r="DF83" s="23"/>
      <c r="DG83" s="23"/>
      <c r="DH83" s="23"/>
      <c r="DI83" s="23"/>
      <c r="DJ83" s="23"/>
      <c r="DK83" s="23"/>
      <c r="DL83" s="23"/>
      <c r="DM83" s="23"/>
      <c r="DN83" s="23"/>
      <c r="DO83" s="23"/>
      <c r="DP83" s="23"/>
      <c r="DQ83" s="23"/>
      <c r="DR83" s="23"/>
      <c r="DS83" s="23"/>
      <c r="DT83" s="23"/>
    </row>
    <row r="84" spans="107:124" x14ac:dyDescent="0.2">
      <c r="DC84" s="23"/>
      <c r="DD84" s="23"/>
      <c r="DE84" s="23"/>
      <c r="DF84" s="23"/>
      <c r="DG84" s="23"/>
      <c r="DH84" s="23"/>
      <c r="DI84" s="23"/>
      <c r="DJ84" s="23"/>
      <c r="DK84" s="23"/>
      <c r="DL84" s="23"/>
      <c r="DM84" s="23"/>
      <c r="DN84" s="23"/>
      <c r="DO84" s="23"/>
      <c r="DP84" s="23"/>
      <c r="DQ84" s="23"/>
      <c r="DR84" s="23"/>
      <c r="DS84" s="23"/>
      <c r="DT84" s="23"/>
    </row>
    <row r="85" spans="107:124" x14ac:dyDescent="0.2">
      <c r="DC85" s="23"/>
      <c r="DD85" s="23"/>
      <c r="DE85" s="23"/>
      <c r="DF85" s="23"/>
      <c r="DG85" s="23"/>
      <c r="DH85" s="23"/>
      <c r="DI85" s="23"/>
      <c r="DJ85" s="23"/>
      <c r="DK85" s="23"/>
      <c r="DL85" s="23"/>
      <c r="DM85" s="23"/>
      <c r="DN85" s="23"/>
      <c r="DO85" s="23"/>
      <c r="DP85" s="23"/>
      <c r="DQ85" s="23"/>
      <c r="DR85" s="23"/>
      <c r="DS85" s="23"/>
      <c r="DT85" s="23"/>
    </row>
    <row r="86" spans="107:124" x14ac:dyDescent="0.2">
      <c r="DC86" s="23"/>
      <c r="DD86" s="23"/>
      <c r="DE86" s="23"/>
      <c r="DF86" s="23"/>
      <c r="DG86" s="23"/>
      <c r="DH86" s="23"/>
      <c r="DI86" s="23"/>
      <c r="DJ86" s="23"/>
      <c r="DK86" s="23"/>
      <c r="DL86" s="23"/>
      <c r="DM86" s="23"/>
      <c r="DN86" s="23"/>
      <c r="DO86" s="23"/>
      <c r="DP86" s="23"/>
      <c r="DQ86" s="23"/>
      <c r="DR86" s="23"/>
      <c r="DS86" s="23"/>
      <c r="DT86" s="23"/>
    </row>
    <row r="87" spans="107:124" x14ac:dyDescent="0.2">
      <c r="DC87" s="23"/>
      <c r="DD87" s="23"/>
      <c r="DE87" s="23"/>
      <c r="DF87" s="23"/>
      <c r="DG87" s="23"/>
      <c r="DH87" s="23"/>
      <c r="DI87" s="23"/>
      <c r="DJ87" s="23"/>
      <c r="DK87" s="23"/>
      <c r="DL87" s="23"/>
      <c r="DM87" s="23"/>
      <c r="DN87" s="23"/>
      <c r="DO87" s="23"/>
      <c r="DP87" s="23"/>
      <c r="DQ87" s="23"/>
      <c r="DR87" s="23"/>
      <c r="DS87" s="23"/>
      <c r="DT87" s="23"/>
    </row>
    <row r="88" spans="107:124" x14ac:dyDescent="0.2">
      <c r="DC88" s="23"/>
      <c r="DD88" s="23"/>
      <c r="DE88" s="23"/>
      <c r="DF88" s="23"/>
      <c r="DG88" s="23"/>
      <c r="DH88" s="23"/>
      <c r="DI88" s="23"/>
      <c r="DJ88" s="23"/>
      <c r="DK88" s="23"/>
      <c r="DL88" s="23"/>
      <c r="DM88" s="23"/>
      <c r="DN88" s="23"/>
      <c r="DO88" s="23"/>
      <c r="DP88" s="23"/>
      <c r="DQ88" s="23"/>
      <c r="DR88" s="23"/>
      <c r="DS88" s="23"/>
      <c r="DT88" s="23"/>
    </row>
    <row r="89" spans="107:124" x14ac:dyDescent="0.2">
      <c r="DC89" s="23"/>
      <c r="DD89" s="23"/>
      <c r="DE89" s="23"/>
      <c r="DF89" s="23"/>
      <c r="DG89" s="23"/>
      <c r="DH89" s="23"/>
      <c r="DI89" s="23"/>
      <c r="DJ89" s="23"/>
      <c r="DK89" s="23"/>
      <c r="DL89" s="23"/>
      <c r="DM89" s="23"/>
      <c r="DN89" s="23"/>
      <c r="DO89" s="23"/>
      <c r="DP89" s="23"/>
      <c r="DQ89" s="23"/>
      <c r="DR89" s="23"/>
      <c r="DS89" s="23"/>
      <c r="DT89" s="23"/>
    </row>
    <row r="90" spans="107:124" x14ac:dyDescent="0.2">
      <c r="DC90" s="23"/>
      <c r="DD90" s="23"/>
      <c r="DE90" s="23"/>
      <c r="DF90" s="23"/>
      <c r="DG90" s="23"/>
      <c r="DH90" s="23"/>
      <c r="DI90" s="23"/>
      <c r="DJ90" s="23"/>
      <c r="DK90" s="23"/>
      <c r="DL90" s="23"/>
      <c r="DM90" s="23"/>
      <c r="DN90" s="23"/>
      <c r="DO90" s="23"/>
      <c r="DP90" s="23"/>
      <c r="DQ90" s="23"/>
      <c r="DR90" s="23"/>
      <c r="DS90" s="23"/>
      <c r="DT90" s="23"/>
    </row>
    <row r="91" spans="107:124" x14ac:dyDescent="0.2">
      <c r="DC91" s="23"/>
      <c r="DD91" s="23"/>
      <c r="DE91" s="23"/>
      <c r="DF91" s="23"/>
      <c r="DG91" s="23"/>
      <c r="DH91" s="23"/>
      <c r="DI91" s="23"/>
      <c r="DJ91" s="23"/>
      <c r="DK91" s="23"/>
      <c r="DL91" s="23"/>
      <c r="DM91" s="23"/>
      <c r="DN91" s="23"/>
      <c r="DO91" s="23"/>
      <c r="DP91" s="23"/>
      <c r="DQ91" s="23"/>
      <c r="DR91" s="23"/>
      <c r="DS91" s="23"/>
      <c r="DT91" s="23"/>
    </row>
    <row r="92" spans="107:124" x14ac:dyDescent="0.2">
      <c r="DC92" s="23"/>
      <c r="DD92" s="23"/>
      <c r="DE92" s="23"/>
      <c r="DF92" s="23"/>
      <c r="DG92" s="23"/>
      <c r="DH92" s="23"/>
      <c r="DI92" s="23"/>
      <c r="DJ92" s="23"/>
      <c r="DK92" s="23"/>
      <c r="DL92" s="23"/>
      <c r="DM92" s="23"/>
      <c r="DN92" s="23"/>
      <c r="DO92" s="23"/>
      <c r="DP92" s="23"/>
      <c r="DQ92" s="23"/>
      <c r="DR92" s="23"/>
      <c r="DS92" s="23"/>
      <c r="DT92" s="23"/>
    </row>
    <row r="93" spans="107:124" x14ac:dyDescent="0.2">
      <c r="DC93" s="23"/>
      <c r="DD93" s="23"/>
      <c r="DE93" s="23"/>
      <c r="DF93" s="23"/>
      <c r="DG93" s="23"/>
      <c r="DH93" s="23"/>
      <c r="DI93" s="23"/>
      <c r="DJ93" s="23"/>
      <c r="DK93" s="23"/>
      <c r="DL93" s="23"/>
      <c r="DM93" s="23"/>
      <c r="DN93" s="23"/>
      <c r="DO93" s="23"/>
      <c r="DP93" s="23"/>
      <c r="DQ93" s="23"/>
      <c r="DR93" s="23"/>
      <c r="DS93" s="23"/>
      <c r="DT93" s="23"/>
    </row>
    <row r="94" spans="107:124" x14ac:dyDescent="0.2">
      <c r="DC94" s="23"/>
      <c r="DD94" s="23"/>
      <c r="DE94" s="23"/>
      <c r="DF94" s="23"/>
      <c r="DG94" s="23"/>
      <c r="DH94" s="23"/>
      <c r="DI94" s="23"/>
      <c r="DJ94" s="23"/>
      <c r="DK94" s="23"/>
      <c r="DL94" s="23"/>
      <c r="DM94" s="23"/>
      <c r="DN94" s="23"/>
      <c r="DO94" s="23"/>
      <c r="DP94" s="23"/>
      <c r="DQ94" s="23"/>
      <c r="DR94" s="23"/>
      <c r="DS94" s="23"/>
      <c r="DT94" s="23"/>
    </row>
    <row r="95" spans="107:124" x14ac:dyDescent="0.2">
      <c r="DC95" s="23"/>
      <c r="DD95" s="23"/>
      <c r="DE95" s="23"/>
      <c r="DF95" s="23"/>
      <c r="DG95" s="23"/>
      <c r="DH95" s="23"/>
      <c r="DI95" s="23"/>
      <c r="DJ95" s="23"/>
      <c r="DK95" s="23"/>
      <c r="DL95" s="23"/>
      <c r="DM95" s="23"/>
      <c r="DN95" s="23"/>
      <c r="DO95" s="23"/>
      <c r="DP95" s="23"/>
      <c r="DQ95" s="23"/>
      <c r="DR95" s="23"/>
      <c r="DS95" s="23"/>
      <c r="DT95" s="23"/>
    </row>
    <row r="96" spans="107:124" x14ac:dyDescent="0.2">
      <c r="DC96" s="23"/>
      <c r="DD96" s="23"/>
      <c r="DE96" s="23"/>
      <c r="DF96" s="23"/>
      <c r="DG96" s="23"/>
      <c r="DH96" s="23"/>
      <c r="DI96" s="23"/>
      <c r="DJ96" s="23"/>
      <c r="DK96" s="23"/>
      <c r="DL96" s="23"/>
      <c r="DM96" s="23"/>
      <c r="DN96" s="23"/>
      <c r="DO96" s="23"/>
      <c r="DP96" s="23"/>
      <c r="DQ96" s="23"/>
      <c r="DR96" s="23"/>
      <c r="DS96" s="23"/>
      <c r="DT96" s="23"/>
    </row>
    <row r="97" spans="107:124" x14ac:dyDescent="0.2">
      <c r="DC97" s="23"/>
      <c r="DD97" s="23"/>
      <c r="DE97" s="23"/>
      <c r="DF97" s="23"/>
      <c r="DG97" s="23"/>
      <c r="DH97" s="23"/>
      <c r="DI97" s="23"/>
      <c r="DJ97" s="23"/>
      <c r="DK97" s="23"/>
      <c r="DL97" s="23"/>
      <c r="DM97" s="23"/>
      <c r="DN97" s="23"/>
      <c r="DO97" s="23"/>
      <c r="DP97" s="23"/>
      <c r="DQ97" s="23"/>
      <c r="DR97" s="23"/>
      <c r="DS97" s="23"/>
      <c r="DT97" s="23"/>
    </row>
    <row r="98" spans="107:124" x14ac:dyDescent="0.2">
      <c r="DC98" s="23"/>
      <c r="DD98" s="23"/>
      <c r="DE98" s="23"/>
      <c r="DF98" s="23"/>
      <c r="DG98" s="23"/>
      <c r="DH98" s="23"/>
      <c r="DI98" s="23"/>
      <c r="DJ98" s="23"/>
      <c r="DK98" s="23"/>
      <c r="DL98" s="23"/>
      <c r="DM98" s="23"/>
      <c r="DN98" s="23"/>
      <c r="DO98" s="23"/>
      <c r="DP98" s="23"/>
      <c r="DQ98" s="23"/>
      <c r="DR98" s="23"/>
      <c r="DS98" s="23"/>
      <c r="DT98" s="23"/>
    </row>
    <row r="99" spans="107:124" x14ac:dyDescent="0.2">
      <c r="DC99" s="23"/>
      <c r="DD99" s="23"/>
      <c r="DE99" s="23"/>
      <c r="DF99" s="23"/>
      <c r="DG99" s="23"/>
      <c r="DH99" s="23"/>
      <c r="DI99" s="23"/>
      <c r="DJ99" s="23"/>
      <c r="DK99" s="23"/>
      <c r="DL99" s="23"/>
      <c r="DM99" s="23"/>
      <c r="DN99" s="23"/>
      <c r="DO99" s="23"/>
      <c r="DP99" s="23"/>
      <c r="DQ99" s="23"/>
      <c r="DR99" s="23"/>
      <c r="DS99" s="23"/>
      <c r="DT99" s="23"/>
    </row>
    <row r="100" spans="107:124" x14ac:dyDescent="0.2">
      <c r="DC100" s="23"/>
      <c r="DD100" s="23"/>
      <c r="DE100" s="23"/>
      <c r="DF100" s="23"/>
      <c r="DG100" s="23"/>
      <c r="DH100" s="23"/>
      <c r="DI100" s="23"/>
      <c r="DJ100" s="23"/>
      <c r="DK100" s="23"/>
      <c r="DL100" s="23"/>
      <c r="DM100" s="23"/>
      <c r="DN100" s="23"/>
      <c r="DO100" s="23"/>
      <c r="DP100" s="23"/>
      <c r="DQ100" s="23"/>
      <c r="DR100" s="23"/>
      <c r="DS100" s="23"/>
      <c r="DT100" s="23"/>
    </row>
    <row r="101" spans="107:124" x14ac:dyDescent="0.2">
      <c r="DC101" s="23"/>
      <c r="DD101" s="23"/>
      <c r="DE101" s="23"/>
      <c r="DF101" s="23"/>
      <c r="DG101" s="23"/>
      <c r="DH101" s="23"/>
      <c r="DI101" s="23"/>
      <c r="DJ101" s="23"/>
      <c r="DK101" s="23"/>
      <c r="DL101" s="23"/>
      <c r="DM101" s="23"/>
      <c r="DN101" s="23"/>
      <c r="DO101" s="23"/>
      <c r="DP101" s="23"/>
      <c r="DQ101" s="23"/>
      <c r="DR101" s="23"/>
      <c r="DS101" s="23"/>
      <c r="DT101" s="23"/>
    </row>
    <row r="102" spans="107:124" x14ac:dyDescent="0.2">
      <c r="DC102" s="23"/>
      <c r="DD102" s="23"/>
      <c r="DE102" s="23"/>
      <c r="DF102" s="23"/>
      <c r="DG102" s="23"/>
      <c r="DH102" s="23"/>
      <c r="DI102" s="23"/>
      <c r="DJ102" s="23"/>
      <c r="DK102" s="23"/>
      <c r="DL102" s="23"/>
      <c r="DM102" s="23"/>
      <c r="DN102" s="23"/>
      <c r="DO102" s="23"/>
      <c r="DP102" s="23"/>
      <c r="DQ102" s="23"/>
      <c r="DR102" s="23"/>
      <c r="DS102" s="23"/>
      <c r="DT102" s="23"/>
    </row>
    <row r="103" spans="107:124" x14ac:dyDescent="0.2">
      <c r="DC103" s="23"/>
      <c r="DD103" s="23"/>
      <c r="DE103" s="23"/>
      <c r="DF103" s="23"/>
      <c r="DG103" s="23"/>
      <c r="DH103" s="23"/>
      <c r="DI103" s="23"/>
      <c r="DJ103" s="23"/>
      <c r="DK103" s="23"/>
      <c r="DL103" s="23"/>
      <c r="DM103" s="23"/>
      <c r="DN103" s="23"/>
      <c r="DO103" s="23"/>
      <c r="DP103" s="23"/>
      <c r="DQ103" s="23"/>
      <c r="DR103" s="23"/>
      <c r="DS103" s="23"/>
      <c r="DT103" s="23"/>
    </row>
    <row r="104" spans="107:124" x14ac:dyDescent="0.2">
      <c r="DC104" s="23"/>
      <c r="DD104" s="23"/>
      <c r="DE104" s="23"/>
      <c r="DF104" s="23"/>
      <c r="DG104" s="23"/>
      <c r="DH104" s="23"/>
      <c r="DI104" s="23"/>
      <c r="DJ104" s="23"/>
      <c r="DK104" s="23"/>
      <c r="DL104" s="23"/>
      <c r="DM104" s="23"/>
      <c r="DN104" s="23"/>
      <c r="DO104" s="23"/>
      <c r="DP104" s="23"/>
      <c r="DQ104" s="23"/>
      <c r="DR104" s="23"/>
      <c r="DS104" s="23"/>
      <c r="DT104" s="23"/>
    </row>
    <row r="105" spans="107:124" x14ac:dyDescent="0.2">
      <c r="DC105" s="23"/>
      <c r="DD105" s="23"/>
      <c r="DE105" s="23"/>
      <c r="DF105" s="23"/>
      <c r="DG105" s="23"/>
      <c r="DH105" s="23"/>
      <c r="DI105" s="23"/>
      <c r="DJ105" s="23"/>
      <c r="DK105" s="23"/>
      <c r="DL105" s="23"/>
      <c r="DM105" s="23"/>
      <c r="DN105" s="23"/>
      <c r="DO105" s="23"/>
      <c r="DP105" s="23"/>
      <c r="DQ105" s="23"/>
      <c r="DR105" s="23"/>
      <c r="DS105" s="23"/>
      <c r="DT105" s="23"/>
    </row>
    <row r="106" spans="107:124" x14ac:dyDescent="0.2">
      <c r="DC106" s="23"/>
      <c r="DD106" s="23"/>
      <c r="DE106" s="23"/>
      <c r="DF106" s="23"/>
      <c r="DG106" s="23"/>
      <c r="DH106" s="23"/>
      <c r="DI106" s="23"/>
      <c r="DJ106" s="23"/>
      <c r="DK106" s="23"/>
      <c r="DL106" s="23"/>
      <c r="DM106" s="23"/>
      <c r="DN106" s="23"/>
      <c r="DO106" s="23"/>
      <c r="DP106" s="23"/>
      <c r="DQ106" s="23"/>
      <c r="DR106" s="23"/>
      <c r="DS106" s="23"/>
      <c r="DT106" s="23"/>
    </row>
    <row r="107" spans="107:124" x14ac:dyDescent="0.2">
      <c r="DC107" s="23"/>
      <c r="DD107" s="23"/>
      <c r="DE107" s="23"/>
      <c r="DF107" s="23"/>
      <c r="DG107" s="23"/>
      <c r="DH107" s="23"/>
      <c r="DI107" s="23"/>
      <c r="DJ107" s="23"/>
      <c r="DK107" s="23"/>
      <c r="DL107" s="23"/>
      <c r="DM107" s="23"/>
      <c r="DN107" s="23"/>
      <c r="DO107" s="23"/>
      <c r="DP107" s="23"/>
      <c r="DQ107" s="23"/>
      <c r="DR107" s="23"/>
      <c r="DS107" s="23"/>
      <c r="DT107" s="23"/>
    </row>
    <row r="108" spans="107:124" x14ac:dyDescent="0.2">
      <c r="DC108" s="23"/>
      <c r="DD108" s="23"/>
      <c r="DE108" s="23"/>
      <c r="DF108" s="23"/>
      <c r="DG108" s="23"/>
      <c r="DH108" s="23"/>
      <c r="DI108" s="23"/>
      <c r="DJ108" s="23"/>
      <c r="DK108" s="23"/>
      <c r="DL108" s="23"/>
      <c r="DM108" s="23"/>
      <c r="DN108" s="23"/>
      <c r="DO108" s="23"/>
      <c r="DP108" s="23"/>
      <c r="DQ108" s="23"/>
      <c r="DR108" s="23"/>
      <c r="DS108" s="23"/>
      <c r="DT108" s="23"/>
    </row>
    <row r="109" spans="107:124" x14ac:dyDescent="0.2">
      <c r="DC109" s="23"/>
      <c r="DD109" s="23"/>
      <c r="DE109" s="23"/>
      <c r="DF109" s="23"/>
      <c r="DG109" s="23"/>
      <c r="DH109" s="23"/>
      <c r="DI109" s="23"/>
      <c r="DJ109" s="23"/>
      <c r="DK109" s="23"/>
      <c r="DL109" s="23"/>
      <c r="DM109" s="23"/>
      <c r="DN109" s="23"/>
      <c r="DO109" s="23"/>
      <c r="DP109" s="23"/>
      <c r="DQ109" s="23"/>
      <c r="DR109" s="23"/>
      <c r="DS109" s="23"/>
      <c r="DT109" s="23"/>
    </row>
    <row r="110" spans="107:124" x14ac:dyDescent="0.2">
      <c r="DC110" s="23"/>
      <c r="DD110" s="23"/>
      <c r="DE110" s="23"/>
      <c r="DF110" s="23"/>
      <c r="DG110" s="23"/>
      <c r="DH110" s="23"/>
      <c r="DI110" s="23"/>
      <c r="DJ110" s="23"/>
      <c r="DK110" s="23"/>
      <c r="DL110" s="23"/>
      <c r="DM110" s="23"/>
      <c r="DN110" s="23"/>
      <c r="DO110" s="23"/>
      <c r="DP110" s="23"/>
      <c r="DQ110" s="23"/>
      <c r="DR110" s="23"/>
      <c r="DS110" s="23"/>
      <c r="DT110" s="23"/>
    </row>
    <row r="111" spans="107:124" x14ac:dyDescent="0.2">
      <c r="DC111" s="23"/>
      <c r="DD111" s="23"/>
      <c r="DE111" s="23"/>
      <c r="DF111" s="23"/>
      <c r="DG111" s="23"/>
      <c r="DH111" s="23"/>
      <c r="DI111" s="23"/>
      <c r="DJ111" s="23"/>
      <c r="DK111" s="23"/>
      <c r="DL111" s="23"/>
      <c r="DM111" s="23"/>
      <c r="DN111" s="23"/>
      <c r="DO111" s="23"/>
      <c r="DP111" s="23"/>
      <c r="DQ111" s="23"/>
      <c r="DR111" s="23"/>
      <c r="DS111" s="23"/>
      <c r="DT111" s="23"/>
    </row>
    <row r="112" spans="107:124" x14ac:dyDescent="0.2">
      <c r="DC112" s="23"/>
      <c r="DD112" s="23"/>
      <c r="DE112" s="23"/>
      <c r="DF112" s="23"/>
      <c r="DG112" s="23"/>
      <c r="DH112" s="23"/>
      <c r="DI112" s="23"/>
      <c r="DJ112" s="23"/>
      <c r="DK112" s="23"/>
      <c r="DL112" s="23"/>
      <c r="DM112" s="23"/>
      <c r="DN112" s="23"/>
      <c r="DO112" s="23"/>
      <c r="DP112" s="23"/>
      <c r="DQ112" s="23"/>
      <c r="DR112" s="23"/>
      <c r="DS112" s="23"/>
      <c r="DT112" s="23"/>
    </row>
    <row r="113" spans="107:124" x14ac:dyDescent="0.2">
      <c r="DC113" s="23"/>
      <c r="DD113" s="23"/>
      <c r="DE113" s="23"/>
      <c r="DF113" s="23"/>
      <c r="DG113" s="23"/>
      <c r="DH113" s="23"/>
      <c r="DI113" s="23"/>
      <c r="DJ113" s="23"/>
      <c r="DK113" s="23"/>
      <c r="DL113" s="23"/>
      <c r="DM113" s="23"/>
      <c r="DN113" s="23"/>
      <c r="DO113" s="23"/>
      <c r="DP113" s="23"/>
      <c r="DQ113" s="23"/>
      <c r="DR113" s="23"/>
      <c r="DS113" s="23"/>
      <c r="DT113" s="23"/>
    </row>
    <row r="114" spans="107:124" x14ac:dyDescent="0.2">
      <c r="DC114" s="23"/>
      <c r="DD114" s="23"/>
      <c r="DE114" s="23"/>
      <c r="DF114" s="23"/>
      <c r="DG114" s="23"/>
      <c r="DH114" s="23"/>
      <c r="DI114" s="23"/>
      <c r="DJ114" s="23"/>
      <c r="DK114" s="23"/>
      <c r="DL114" s="23"/>
      <c r="DM114" s="23"/>
      <c r="DN114" s="23"/>
      <c r="DO114" s="23"/>
      <c r="DP114" s="23"/>
      <c r="DQ114" s="23"/>
      <c r="DR114" s="23"/>
      <c r="DS114" s="23"/>
      <c r="DT114" s="23"/>
    </row>
    <row r="115" spans="107:124" x14ac:dyDescent="0.2">
      <c r="DC115" s="23"/>
      <c r="DD115" s="23"/>
      <c r="DE115" s="23"/>
      <c r="DF115" s="23"/>
      <c r="DG115" s="23"/>
      <c r="DH115" s="23"/>
      <c r="DI115" s="23"/>
      <c r="DJ115" s="23"/>
      <c r="DK115" s="23"/>
      <c r="DL115" s="23"/>
      <c r="DM115" s="23"/>
      <c r="DN115" s="23"/>
      <c r="DO115" s="23"/>
      <c r="DP115" s="23"/>
      <c r="DQ115" s="23"/>
      <c r="DR115" s="23"/>
      <c r="DS115" s="23"/>
      <c r="DT115" s="23"/>
    </row>
    <row r="116" spans="107:124" x14ac:dyDescent="0.2">
      <c r="DC116" s="23"/>
      <c r="DD116" s="23"/>
      <c r="DE116" s="23"/>
      <c r="DF116" s="23"/>
      <c r="DG116" s="23"/>
      <c r="DH116" s="23"/>
      <c r="DI116" s="23"/>
      <c r="DJ116" s="23"/>
      <c r="DK116" s="23"/>
      <c r="DL116" s="23"/>
      <c r="DM116" s="23"/>
      <c r="DN116" s="23"/>
      <c r="DO116" s="23"/>
      <c r="DP116" s="23"/>
      <c r="DQ116" s="23"/>
      <c r="DR116" s="23"/>
      <c r="DS116" s="23"/>
      <c r="DT116" s="23"/>
    </row>
    <row r="117" spans="107:124" x14ac:dyDescent="0.2">
      <c r="DC117" s="23"/>
      <c r="DD117" s="23"/>
      <c r="DE117" s="23"/>
      <c r="DF117" s="23"/>
      <c r="DG117" s="23"/>
      <c r="DH117" s="23"/>
      <c r="DI117" s="23"/>
      <c r="DJ117" s="23"/>
      <c r="DK117" s="23"/>
      <c r="DL117" s="23"/>
      <c r="DM117" s="23"/>
      <c r="DN117" s="23"/>
      <c r="DO117" s="23"/>
      <c r="DP117" s="23"/>
      <c r="DQ117" s="23"/>
      <c r="DR117" s="23"/>
      <c r="DS117" s="23"/>
      <c r="DT117" s="23"/>
    </row>
    <row r="118" spans="107:124" x14ac:dyDescent="0.2">
      <c r="DC118" s="23"/>
      <c r="DD118" s="23"/>
      <c r="DE118" s="23"/>
      <c r="DF118" s="23"/>
      <c r="DG118" s="23"/>
      <c r="DH118" s="23"/>
      <c r="DI118" s="23"/>
      <c r="DJ118" s="23"/>
      <c r="DK118" s="23"/>
      <c r="DL118" s="23"/>
      <c r="DM118" s="23"/>
      <c r="DN118" s="23"/>
      <c r="DO118" s="23"/>
      <c r="DP118" s="23"/>
      <c r="DQ118" s="23"/>
      <c r="DR118" s="23"/>
      <c r="DS118" s="23"/>
      <c r="DT118" s="23"/>
    </row>
    <row r="119" spans="107:124" x14ac:dyDescent="0.2">
      <c r="DC119" s="23"/>
      <c r="DD119" s="23"/>
      <c r="DE119" s="23"/>
      <c r="DF119" s="23"/>
      <c r="DG119" s="23"/>
      <c r="DH119" s="23"/>
      <c r="DI119" s="23"/>
      <c r="DJ119" s="23"/>
      <c r="DK119" s="23"/>
      <c r="DL119" s="23"/>
      <c r="DM119" s="23"/>
      <c r="DN119" s="23"/>
      <c r="DO119" s="23"/>
      <c r="DP119" s="23"/>
      <c r="DQ119" s="23"/>
      <c r="DR119" s="23"/>
      <c r="DS119" s="23"/>
      <c r="DT119" s="23"/>
    </row>
    <row r="120" spans="107:124" x14ac:dyDescent="0.2">
      <c r="DC120" s="23"/>
      <c r="DD120" s="23"/>
      <c r="DE120" s="23"/>
      <c r="DF120" s="23"/>
      <c r="DG120" s="23"/>
      <c r="DH120" s="23"/>
      <c r="DI120" s="23"/>
      <c r="DJ120" s="23"/>
      <c r="DK120" s="23"/>
      <c r="DL120" s="23"/>
      <c r="DM120" s="23"/>
      <c r="DN120" s="23"/>
      <c r="DO120" s="23"/>
      <c r="DP120" s="23"/>
      <c r="DQ120" s="23"/>
      <c r="DR120" s="23"/>
      <c r="DS120" s="23"/>
      <c r="DT120" s="23"/>
    </row>
    <row r="121" spans="107:124" x14ac:dyDescent="0.2">
      <c r="DC121" s="23"/>
      <c r="DD121" s="23"/>
      <c r="DE121" s="23"/>
      <c r="DF121" s="23"/>
      <c r="DG121" s="23"/>
      <c r="DH121" s="23"/>
      <c r="DI121" s="23"/>
      <c r="DJ121" s="23"/>
      <c r="DK121" s="23"/>
      <c r="DL121" s="23"/>
      <c r="DM121" s="23"/>
      <c r="DN121" s="23"/>
      <c r="DO121" s="23"/>
      <c r="DP121" s="23"/>
      <c r="DQ121" s="23"/>
      <c r="DR121" s="23"/>
      <c r="DS121" s="23"/>
      <c r="DT121" s="23"/>
    </row>
    <row r="122" spans="107:124" x14ac:dyDescent="0.2">
      <c r="DC122" s="23"/>
      <c r="DD122" s="23"/>
      <c r="DE122" s="23"/>
      <c r="DF122" s="23"/>
      <c r="DG122" s="23"/>
      <c r="DH122" s="23"/>
      <c r="DI122" s="23"/>
      <c r="DJ122" s="23"/>
      <c r="DK122" s="23"/>
      <c r="DL122" s="23"/>
      <c r="DM122" s="23"/>
      <c r="DN122" s="23"/>
      <c r="DO122" s="23"/>
      <c r="DP122" s="23"/>
      <c r="DQ122" s="23"/>
      <c r="DR122" s="23"/>
      <c r="DS122" s="23"/>
      <c r="DT122" s="23"/>
    </row>
    <row r="123" spans="107:124" x14ac:dyDescent="0.2">
      <c r="DC123" s="23"/>
      <c r="DD123" s="23"/>
      <c r="DE123" s="23"/>
      <c r="DF123" s="23"/>
      <c r="DG123" s="23"/>
      <c r="DH123" s="23"/>
      <c r="DI123" s="23"/>
      <c r="DJ123" s="23"/>
      <c r="DK123" s="23"/>
      <c r="DL123" s="23"/>
      <c r="DM123" s="23"/>
      <c r="DN123" s="23"/>
      <c r="DO123" s="23"/>
      <c r="DP123" s="23"/>
      <c r="DQ123" s="23"/>
      <c r="DR123" s="23"/>
      <c r="DS123" s="23"/>
      <c r="DT123" s="23"/>
    </row>
    <row r="124" spans="107:124" x14ac:dyDescent="0.2">
      <c r="DC124" s="23"/>
      <c r="DD124" s="23"/>
      <c r="DE124" s="23"/>
      <c r="DF124" s="23"/>
      <c r="DG124" s="23"/>
      <c r="DH124" s="23"/>
      <c r="DI124" s="23"/>
      <c r="DJ124" s="23"/>
      <c r="DK124" s="23"/>
      <c r="DL124" s="23"/>
      <c r="DM124" s="23"/>
      <c r="DN124" s="23"/>
      <c r="DO124" s="23"/>
      <c r="DP124" s="23"/>
      <c r="DQ124" s="23"/>
      <c r="DR124" s="23"/>
      <c r="DS124" s="23"/>
      <c r="DT124" s="23"/>
    </row>
    <row r="125" spans="107:124" x14ac:dyDescent="0.2">
      <c r="DC125" s="23"/>
      <c r="DD125" s="23"/>
      <c r="DE125" s="23"/>
      <c r="DF125" s="23"/>
      <c r="DG125" s="23"/>
      <c r="DH125" s="23"/>
      <c r="DI125" s="23"/>
      <c r="DJ125" s="23"/>
      <c r="DK125" s="23"/>
      <c r="DL125" s="23"/>
      <c r="DM125" s="23"/>
      <c r="DN125" s="23"/>
      <c r="DO125" s="23"/>
      <c r="DP125" s="23"/>
      <c r="DQ125" s="23"/>
      <c r="DR125" s="23"/>
      <c r="DS125" s="23"/>
      <c r="DT125" s="23"/>
    </row>
    <row r="126" spans="107:124" x14ac:dyDescent="0.2">
      <c r="DC126" s="23"/>
      <c r="DD126" s="23"/>
      <c r="DE126" s="23"/>
      <c r="DF126" s="23"/>
      <c r="DG126" s="23"/>
      <c r="DH126" s="23"/>
      <c r="DI126" s="23"/>
      <c r="DJ126" s="23"/>
      <c r="DK126" s="23"/>
      <c r="DL126" s="23"/>
      <c r="DM126" s="23"/>
      <c r="DN126" s="23"/>
      <c r="DO126" s="23"/>
      <c r="DP126" s="23"/>
      <c r="DQ126" s="23"/>
      <c r="DR126" s="23"/>
      <c r="DS126" s="23"/>
      <c r="DT126" s="23"/>
    </row>
    <row r="127" spans="107:124" x14ac:dyDescent="0.2">
      <c r="DC127" s="23"/>
      <c r="DD127" s="23"/>
      <c r="DE127" s="23"/>
      <c r="DF127" s="23"/>
      <c r="DG127" s="23"/>
      <c r="DH127" s="23"/>
      <c r="DI127" s="23"/>
      <c r="DJ127" s="23"/>
      <c r="DK127" s="23"/>
      <c r="DL127" s="23"/>
      <c r="DM127" s="23"/>
      <c r="DN127" s="23"/>
      <c r="DO127" s="23"/>
      <c r="DP127" s="23"/>
      <c r="DQ127" s="23"/>
      <c r="DR127" s="23"/>
      <c r="DS127" s="23"/>
      <c r="DT127" s="23"/>
    </row>
    <row r="128" spans="107:124" x14ac:dyDescent="0.2">
      <c r="DC128" s="23"/>
      <c r="DD128" s="23"/>
      <c r="DE128" s="23"/>
      <c r="DF128" s="23"/>
      <c r="DG128" s="23"/>
      <c r="DH128" s="23"/>
      <c r="DI128" s="23"/>
      <c r="DJ128" s="23"/>
      <c r="DK128" s="23"/>
      <c r="DL128" s="23"/>
      <c r="DM128" s="23"/>
      <c r="DN128" s="23"/>
      <c r="DO128" s="23"/>
      <c r="DP128" s="23"/>
      <c r="DQ128" s="23"/>
      <c r="DR128" s="23"/>
      <c r="DS128" s="23"/>
      <c r="DT128" s="23"/>
    </row>
    <row r="129" spans="107:124" x14ac:dyDescent="0.2">
      <c r="DC129" s="23"/>
      <c r="DD129" s="23"/>
      <c r="DE129" s="23"/>
      <c r="DF129" s="23"/>
      <c r="DG129" s="23"/>
      <c r="DH129" s="23"/>
      <c r="DI129" s="23"/>
      <c r="DJ129" s="23"/>
      <c r="DK129" s="23"/>
      <c r="DL129" s="23"/>
      <c r="DM129" s="23"/>
      <c r="DN129" s="23"/>
      <c r="DO129" s="23"/>
      <c r="DP129" s="23"/>
      <c r="DQ129" s="23"/>
      <c r="DR129" s="23"/>
      <c r="DS129" s="23"/>
      <c r="DT129" s="23"/>
    </row>
    <row r="130" spans="107:124" x14ac:dyDescent="0.2">
      <c r="DC130" s="23"/>
      <c r="DD130" s="23"/>
      <c r="DE130" s="23"/>
      <c r="DF130" s="23"/>
      <c r="DG130" s="23"/>
      <c r="DH130" s="23"/>
      <c r="DI130" s="23"/>
      <c r="DJ130" s="23"/>
      <c r="DK130" s="23"/>
      <c r="DL130" s="23"/>
      <c r="DM130" s="23"/>
      <c r="DN130" s="23"/>
      <c r="DO130" s="23"/>
      <c r="DP130" s="23"/>
      <c r="DQ130" s="23"/>
      <c r="DR130" s="23"/>
      <c r="DS130" s="23"/>
      <c r="DT130" s="23"/>
    </row>
    <row r="131" spans="107:124" x14ac:dyDescent="0.2">
      <c r="DC131" s="23"/>
      <c r="DD131" s="23"/>
      <c r="DE131" s="23"/>
      <c r="DF131" s="23"/>
      <c r="DG131" s="23"/>
      <c r="DH131" s="23"/>
      <c r="DI131" s="23"/>
      <c r="DJ131" s="23"/>
      <c r="DK131" s="23"/>
      <c r="DL131" s="23"/>
      <c r="DM131" s="23"/>
      <c r="DN131" s="23"/>
      <c r="DO131" s="23"/>
      <c r="DP131" s="23"/>
      <c r="DQ131" s="23"/>
      <c r="DR131" s="23"/>
      <c r="DS131" s="23"/>
      <c r="DT131" s="23"/>
    </row>
    <row r="132" spans="107:124" x14ac:dyDescent="0.2">
      <c r="DC132" s="23"/>
      <c r="DD132" s="23"/>
      <c r="DE132" s="23"/>
      <c r="DF132" s="23"/>
      <c r="DG132" s="23"/>
      <c r="DH132" s="23"/>
      <c r="DI132" s="23"/>
      <c r="DJ132" s="23"/>
      <c r="DK132" s="23"/>
      <c r="DL132" s="23"/>
      <c r="DM132" s="23"/>
      <c r="DN132" s="23"/>
      <c r="DO132" s="23"/>
      <c r="DP132" s="23"/>
      <c r="DQ132" s="23"/>
      <c r="DR132" s="23"/>
      <c r="DS132" s="23"/>
      <c r="DT132" s="23"/>
    </row>
    <row r="133" spans="107:124" x14ac:dyDescent="0.2">
      <c r="DC133" s="23"/>
      <c r="DD133" s="23"/>
      <c r="DE133" s="23"/>
      <c r="DF133" s="23"/>
      <c r="DG133" s="23"/>
      <c r="DH133" s="23"/>
      <c r="DI133" s="23"/>
      <c r="DJ133" s="23"/>
      <c r="DK133" s="23"/>
      <c r="DL133" s="23"/>
      <c r="DM133" s="23"/>
      <c r="DN133" s="23"/>
      <c r="DO133" s="23"/>
      <c r="DP133" s="23"/>
      <c r="DQ133" s="23"/>
      <c r="DR133" s="23"/>
      <c r="DS133" s="23"/>
      <c r="DT133" s="23"/>
    </row>
    <row r="134" spans="107:124" x14ac:dyDescent="0.2">
      <c r="DC134" s="23"/>
      <c r="DD134" s="23"/>
      <c r="DE134" s="23"/>
      <c r="DF134" s="23"/>
      <c r="DG134" s="23"/>
      <c r="DH134" s="23"/>
      <c r="DI134" s="23"/>
      <c r="DJ134" s="23"/>
      <c r="DK134" s="23"/>
      <c r="DL134" s="23"/>
      <c r="DM134" s="23"/>
      <c r="DN134" s="23"/>
      <c r="DO134" s="23"/>
      <c r="DP134" s="23"/>
      <c r="DQ134" s="23"/>
      <c r="DR134" s="23"/>
      <c r="DS134" s="23"/>
      <c r="DT134" s="23"/>
    </row>
    <row r="135" spans="107:124" x14ac:dyDescent="0.2">
      <c r="DC135" s="23"/>
      <c r="DD135" s="23"/>
      <c r="DE135" s="23"/>
      <c r="DF135" s="23"/>
      <c r="DG135" s="23"/>
      <c r="DH135" s="23"/>
      <c r="DI135" s="23"/>
      <c r="DJ135" s="23"/>
      <c r="DK135" s="23"/>
      <c r="DL135" s="23"/>
      <c r="DM135" s="23"/>
      <c r="DN135" s="23"/>
      <c r="DO135" s="23"/>
      <c r="DP135" s="23"/>
      <c r="DQ135" s="23"/>
      <c r="DR135" s="23"/>
      <c r="DS135" s="23"/>
      <c r="DT135" s="23"/>
    </row>
    <row r="136" spans="107:124" x14ac:dyDescent="0.2">
      <c r="DC136" s="23"/>
      <c r="DD136" s="23"/>
      <c r="DE136" s="23"/>
      <c r="DF136" s="23"/>
      <c r="DG136" s="23"/>
      <c r="DH136" s="23"/>
      <c r="DI136" s="23"/>
      <c r="DJ136" s="23"/>
      <c r="DK136" s="23"/>
      <c r="DL136" s="23"/>
      <c r="DM136" s="23"/>
      <c r="DN136" s="23"/>
      <c r="DO136" s="23"/>
      <c r="DP136" s="23"/>
      <c r="DQ136" s="23"/>
      <c r="DR136" s="23"/>
      <c r="DS136" s="23"/>
      <c r="DT136" s="23"/>
    </row>
    <row r="137" spans="107:124" x14ac:dyDescent="0.2">
      <c r="DC137" s="23"/>
      <c r="DD137" s="23"/>
      <c r="DE137" s="23"/>
      <c r="DF137" s="23"/>
      <c r="DG137" s="23"/>
      <c r="DH137" s="23"/>
      <c r="DI137" s="23"/>
      <c r="DJ137" s="23"/>
      <c r="DK137" s="23"/>
      <c r="DL137" s="23"/>
      <c r="DM137" s="23"/>
      <c r="DN137" s="23"/>
      <c r="DO137" s="23"/>
      <c r="DP137" s="23"/>
      <c r="DQ137" s="23"/>
      <c r="DR137" s="23"/>
      <c r="DS137" s="23"/>
      <c r="DT137" s="23"/>
    </row>
    <row r="138" spans="107:124" x14ac:dyDescent="0.2">
      <c r="DC138" s="23"/>
      <c r="DD138" s="23"/>
      <c r="DE138" s="23"/>
      <c r="DF138" s="23"/>
      <c r="DG138" s="23"/>
      <c r="DH138" s="23"/>
      <c r="DI138" s="23"/>
      <c r="DJ138" s="23"/>
      <c r="DK138" s="23"/>
      <c r="DL138" s="23"/>
      <c r="DM138" s="23"/>
      <c r="DN138" s="23"/>
      <c r="DO138" s="23"/>
      <c r="DP138" s="23"/>
      <c r="DQ138" s="23"/>
      <c r="DR138" s="23"/>
      <c r="DS138" s="23"/>
      <c r="DT138" s="23"/>
    </row>
    <row r="139" spans="107:124" x14ac:dyDescent="0.2">
      <c r="DC139" s="23"/>
      <c r="DD139" s="23"/>
      <c r="DE139" s="23"/>
      <c r="DF139" s="23"/>
      <c r="DG139" s="23"/>
      <c r="DH139" s="23"/>
      <c r="DI139" s="23"/>
      <c r="DJ139" s="23"/>
      <c r="DK139" s="23"/>
      <c r="DL139" s="23"/>
      <c r="DM139" s="23"/>
      <c r="DN139" s="23"/>
      <c r="DO139" s="23"/>
      <c r="DP139" s="23"/>
      <c r="DQ139" s="23"/>
      <c r="DR139" s="23"/>
      <c r="DS139" s="23"/>
      <c r="DT139" s="23"/>
    </row>
    <row r="140" spans="107:124" x14ac:dyDescent="0.2">
      <c r="DC140" s="23"/>
      <c r="DD140" s="23"/>
      <c r="DE140" s="23"/>
      <c r="DF140" s="23"/>
      <c r="DG140" s="23"/>
      <c r="DH140" s="23"/>
      <c r="DI140" s="23"/>
      <c r="DJ140" s="23"/>
      <c r="DK140" s="23"/>
      <c r="DL140" s="23"/>
      <c r="DM140" s="23"/>
      <c r="DN140" s="23"/>
      <c r="DO140" s="23"/>
      <c r="DP140" s="23"/>
      <c r="DQ140" s="23"/>
      <c r="DR140" s="23"/>
      <c r="DS140" s="23"/>
      <c r="DT140" s="23"/>
    </row>
    <row r="141" spans="107:124" x14ac:dyDescent="0.2">
      <c r="DC141" s="23"/>
      <c r="DD141" s="23"/>
      <c r="DE141" s="23"/>
      <c r="DF141" s="23"/>
      <c r="DG141" s="23"/>
      <c r="DH141" s="23"/>
      <c r="DI141" s="23"/>
      <c r="DJ141" s="23"/>
      <c r="DK141" s="23"/>
      <c r="DL141" s="23"/>
      <c r="DM141" s="23"/>
      <c r="DN141" s="23"/>
      <c r="DO141" s="23"/>
      <c r="DP141" s="23"/>
      <c r="DQ141" s="23"/>
      <c r="DR141" s="23"/>
      <c r="DS141" s="23"/>
      <c r="DT141" s="23"/>
    </row>
    <row r="142" spans="107:124" x14ac:dyDescent="0.2">
      <c r="DC142" s="23"/>
      <c r="DD142" s="23"/>
      <c r="DE142" s="23"/>
      <c r="DF142" s="23"/>
      <c r="DG142" s="23"/>
      <c r="DH142" s="23"/>
      <c r="DI142" s="23"/>
      <c r="DJ142" s="23"/>
      <c r="DK142" s="23"/>
      <c r="DL142" s="23"/>
      <c r="DM142" s="23"/>
      <c r="DN142" s="23"/>
      <c r="DO142" s="23"/>
      <c r="DP142" s="23"/>
      <c r="DQ142" s="23"/>
      <c r="DR142" s="23"/>
      <c r="DS142" s="23"/>
      <c r="DT142" s="23"/>
    </row>
    <row r="143" spans="107:124" x14ac:dyDescent="0.2">
      <c r="DC143" s="23"/>
      <c r="DD143" s="23"/>
      <c r="DE143" s="23"/>
      <c r="DF143" s="23"/>
      <c r="DG143" s="23"/>
      <c r="DH143" s="23"/>
      <c r="DI143" s="23"/>
      <c r="DJ143" s="23"/>
      <c r="DK143" s="23"/>
      <c r="DL143" s="23"/>
      <c r="DM143" s="23"/>
      <c r="DN143" s="23"/>
      <c r="DO143" s="23"/>
      <c r="DP143" s="23"/>
      <c r="DQ143" s="23"/>
      <c r="DR143" s="23"/>
      <c r="DS143" s="23"/>
      <c r="DT143" s="23"/>
    </row>
    <row r="144" spans="107:124" x14ac:dyDescent="0.2">
      <c r="DC144" s="23"/>
      <c r="DD144" s="23"/>
      <c r="DE144" s="23"/>
      <c r="DF144" s="23"/>
      <c r="DG144" s="23"/>
      <c r="DH144" s="23"/>
      <c r="DI144" s="23"/>
      <c r="DJ144" s="23"/>
      <c r="DK144" s="23"/>
      <c r="DL144" s="23"/>
      <c r="DM144" s="23"/>
      <c r="DN144" s="23"/>
      <c r="DO144" s="23"/>
      <c r="DP144" s="23"/>
      <c r="DQ144" s="23"/>
      <c r="DR144" s="23"/>
      <c r="DS144" s="23"/>
      <c r="DT144" s="23"/>
    </row>
    <row r="145" spans="107:124" x14ac:dyDescent="0.2">
      <c r="DC145" s="23"/>
      <c r="DD145" s="23"/>
      <c r="DE145" s="23"/>
      <c r="DF145" s="23"/>
      <c r="DG145" s="23"/>
      <c r="DH145" s="23"/>
      <c r="DI145" s="23"/>
      <c r="DJ145" s="23"/>
      <c r="DK145" s="23"/>
      <c r="DL145" s="23"/>
      <c r="DM145" s="23"/>
      <c r="DN145" s="23"/>
      <c r="DO145" s="23"/>
      <c r="DP145" s="23"/>
      <c r="DQ145" s="23"/>
      <c r="DR145" s="23"/>
      <c r="DS145" s="23"/>
      <c r="DT145" s="23"/>
    </row>
    <row r="146" spans="107:124" x14ac:dyDescent="0.2">
      <c r="DC146" s="23"/>
      <c r="DD146" s="23"/>
      <c r="DE146" s="23"/>
      <c r="DF146" s="23"/>
      <c r="DG146" s="23"/>
      <c r="DH146" s="23"/>
      <c r="DI146" s="23"/>
      <c r="DJ146" s="23"/>
      <c r="DK146" s="23"/>
      <c r="DL146" s="23"/>
      <c r="DM146" s="23"/>
      <c r="DN146" s="23"/>
      <c r="DO146" s="23"/>
      <c r="DP146" s="23"/>
      <c r="DQ146" s="23"/>
      <c r="DR146" s="23"/>
      <c r="DS146" s="23"/>
      <c r="DT146" s="23"/>
    </row>
    <row r="147" spans="107:124" x14ac:dyDescent="0.2">
      <c r="DC147" s="23"/>
      <c r="DD147" s="23"/>
      <c r="DE147" s="23"/>
      <c r="DF147" s="23"/>
      <c r="DG147" s="23"/>
      <c r="DH147" s="23"/>
      <c r="DI147" s="23"/>
      <c r="DJ147" s="23"/>
      <c r="DK147" s="23"/>
      <c r="DL147" s="23"/>
      <c r="DM147" s="23"/>
      <c r="DN147" s="23"/>
      <c r="DO147" s="23"/>
      <c r="DP147" s="23"/>
      <c r="DQ147" s="23"/>
      <c r="DR147" s="23"/>
      <c r="DS147" s="23"/>
      <c r="DT147" s="23"/>
    </row>
    <row r="148" spans="107:124" x14ac:dyDescent="0.2">
      <c r="DC148" s="23"/>
      <c r="DD148" s="23"/>
      <c r="DE148" s="23"/>
      <c r="DF148" s="23"/>
      <c r="DG148" s="23"/>
      <c r="DH148" s="23"/>
      <c r="DI148" s="23"/>
      <c r="DJ148" s="23"/>
      <c r="DK148" s="23"/>
      <c r="DL148" s="23"/>
      <c r="DM148" s="23"/>
      <c r="DN148" s="23"/>
      <c r="DO148" s="23"/>
      <c r="DP148" s="23"/>
      <c r="DQ148" s="23"/>
      <c r="DR148" s="23"/>
      <c r="DS148" s="23"/>
      <c r="DT148" s="23"/>
    </row>
    <row r="149" spans="107:124" x14ac:dyDescent="0.2">
      <c r="DC149" s="23"/>
      <c r="DD149" s="23"/>
      <c r="DE149" s="23"/>
      <c r="DF149" s="23"/>
      <c r="DG149" s="23"/>
      <c r="DH149" s="23"/>
      <c r="DI149" s="23"/>
      <c r="DJ149" s="23"/>
      <c r="DK149" s="23"/>
      <c r="DL149" s="23"/>
      <c r="DM149" s="23"/>
      <c r="DN149" s="23"/>
      <c r="DO149" s="23"/>
      <c r="DP149" s="23"/>
      <c r="DQ149" s="23"/>
      <c r="DR149" s="23"/>
      <c r="DS149" s="23"/>
      <c r="DT149" s="23"/>
    </row>
    <row r="150" spans="107:124" x14ac:dyDescent="0.2">
      <c r="DC150" s="23"/>
      <c r="DD150" s="23"/>
      <c r="DE150" s="23"/>
      <c r="DF150" s="23"/>
      <c r="DG150" s="23"/>
      <c r="DH150" s="23"/>
      <c r="DI150" s="23"/>
      <c r="DJ150" s="23"/>
      <c r="DK150" s="23"/>
      <c r="DL150" s="23"/>
      <c r="DM150" s="23"/>
      <c r="DN150" s="23"/>
      <c r="DO150" s="23"/>
      <c r="DP150" s="23"/>
      <c r="DQ150" s="23"/>
      <c r="DR150" s="23"/>
      <c r="DS150" s="23"/>
      <c r="DT150" s="23"/>
    </row>
    <row r="151" spans="107:124" x14ac:dyDescent="0.2">
      <c r="DC151" s="23"/>
      <c r="DD151" s="23"/>
      <c r="DE151" s="23"/>
      <c r="DF151" s="23"/>
      <c r="DG151" s="23"/>
      <c r="DH151" s="23"/>
      <c r="DI151" s="23"/>
      <c r="DJ151" s="23"/>
      <c r="DK151" s="23"/>
      <c r="DL151" s="23"/>
      <c r="DM151" s="23"/>
      <c r="DN151" s="23"/>
      <c r="DO151" s="23"/>
      <c r="DP151" s="23"/>
      <c r="DQ151" s="23"/>
      <c r="DR151" s="23"/>
      <c r="DS151" s="23"/>
      <c r="DT151" s="23"/>
    </row>
    <row r="152" spans="107:124" x14ac:dyDescent="0.2">
      <c r="DC152" s="23"/>
      <c r="DD152" s="23"/>
      <c r="DE152" s="23"/>
      <c r="DF152" s="23"/>
      <c r="DG152" s="23"/>
      <c r="DH152" s="23"/>
      <c r="DI152" s="23"/>
      <c r="DJ152" s="23"/>
      <c r="DK152" s="23"/>
      <c r="DL152" s="23"/>
      <c r="DM152" s="23"/>
      <c r="DN152" s="23"/>
      <c r="DO152" s="23"/>
      <c r="DP152" s="23"/>
      <c r="DQ152" s="23"/>
      <c r="DR152" s="23"/>
      <c r="DS152" s="23"/>
      <c r="DT152" s="23"/>
    </row>
    <row r="153" spans="107:124" x14ac:dyDescent="0.2">
      <c r="DC153" s="23"/>
      <c r="DD153" s="23"/>
      <c r="DE153" s="23"/>
      <c r="DF153" s="23"/>
      <c r="DG153" s="23"/>
      <c r="DH153" s="23"/>
      <c r="DI153" s="23"/>
      <c r="DJ153" s="23"/>
      <c r="DK153" s="23"/>
      <c r="DL153" s="23"/>
      <c r="DM153" s="23"/>
      <c r="DN153" s="23"/>
      <c r="DO153" s="23"/>
      <c r="DP153" s="23"/>
      <c r="DQ153" s="23"/>
      <c r="DR153" s="23"/>
      <c r="DS153" s="23"/>
      <c r="DT153" s="23"/>
    </row>
    <row r="154" spans="107:124" x14ac:dyDescent="0.2">
      <c r="DC154" s="23"/>
      <c r="DD154" s="23"/>
      <c r="DE154" s="23"/>
      <c r="DF154" s="23"/>
      <c r="DG154" s="23"/>
      <c r="DH154" s="23"/>
      <c r="DI154" s="23"/>
      <c r="DJ154" s="23"/>
      <c r="DK154" s="23"/>
      <c r="DL154" s="23"/>
      <c r="DM154" s="23"/>
      <c r="DN154" s="23"/>
      <c r="DO154" s="23"/>
      <c r="DP154" s="23"/>
      <c r="DQ154" s="23"/>
      <c r="DR154" s="23"/>
      <c r="DS154" s="23"/>
      <c r="DT154" s="23"/>
    </row>
    <row r="155" spans="107:124" x14ac:dyDescent="0.2">
      <c r="DC155" s="23"/>
      <c r="DD155" s="23"/>
      <c r="DE155" s="23"/>
      <c r="DF155" s="23"/>
      <c r="DG155" s="23"/>
      <c r="DH155" s="23"/>
      <c r="DI155" s="23"/>
      <c r="DJ155" s="23"/>
      <c r="DK155" s="23"/>
      <c r="DL155" s="23"/>
      <c r="DM155" s="23"/>
      <c r="DN155" s="23"/>
      <c r="DO155" s="23"/>
      <c r="DP155" s="23"/>
      <c r="DQ155" s="23"/>
      <c r="DR155" s="23"/>
      <c r="DS155" s="23"/>
      <c r="DT155" s="23"/>
    </row>
    <row r="156" spans="107:124" x14ac:dyDescent="0.2">
      <c r="DC156" s="23"/>
      <c r="DD156" s="23"/>
      <c r="DE156" s="23"/>
      <c r="DF156" s="23"/>
      <c r="DG156" s="23"/>
      <c r="DH156" s="23"/>
      <c r="DI156" s="23"/>
      <c r="DJ156" s="23"/>
      <c r="DK156" s="23"/>
      <c r="DL156" s="23"/>
      <c r="DM156" s="23"/>
      <c r="DN156" s="23"/>
      <c r="DO156" s="23"/>
      <c r="DP156" s="23"/>
      <c r="DQ156" s="23"/>
      <c r="DR156" s="23"/>
      <c r="DS156" s="23"/>
      <c r="DT156" s="23"/>
    </row>
    <row r="157" spans="107:124" x14ac:dyDescent="0.2">
      <c r="DC157" s="23"/>
      <c r="DD157" s="23"/>
      <c r="DE157" s="23"/>
      <c r="DF157" s="23"/>
      <c r="DG157" s="23"/>
      <c r="DH157" s="23"/>
      <c r="DI157" s="23"/>
      <c r="DJ157" s="23"/>
      <c r="DK157" s="23"/>
      <c r="DL157" s="23"/>
      <c r="DM157" s="23"/>
      <c r="DN157" s="23"/>
      <c r="DO157" s="23"/>
      <c r="DP157" s="23"/>
      <c r="DQ157" s="23"/>
      <c r="DR157" s="23"/>
      <c r="DS157" s="23"/>
      <c r="DT157" s="23"/>
    </row>
    <row r="158" spans="107:124" x14ac:dyDescent="0.2">
      <c r="DC158" s="23"/>
      <c r="DD158" s="23"/>
      <c r="DE158" s="23"/>
      <c r="DF158" s="23"/>
      <c r="DG158" s="23"/>
      <c r="DH158" s="23"/>
      <c r="DI158" s="23"/>
      <c r="DJ158" s="23"/>
      <c r="DK158" s="23"/>
      <c r="DL158" s="23"/>
      <c r="DM158" s="23"/>
      <c r="DN158" s="23"/>
      <c r="DO158" s="23"/>
      <c r="DP158" s="23"/>
      <c r="DQ158" s="23"/>
      <c r="DR158" s="23"/>
      <c r="DS158" s="23"/>
      <c r="DT158" s="23"/>
    </row>
    <row r="159" spans="107:124" x14ac:dyDescent="0.2">
      <c r="DC159" s="23"/>
      <c r="DD159" s="23"/>
      <c r="DE159" s="23"/>
      <c r="DF159" s="23"/>
      <c r="DG159" s="23"/>
      <c r="DH159" s="23"/>
      <c r="DI159" s="23"/>
      <c r="DJ159" s="23"/>
      <c r="DK159" s="23"/>
      <c r="DL159" s="23"/>
      <c r="DM159" s="23"/>
      <c r="DN159" s="23"/>
      <c r="DO159" s="23"/>
      <c r="DP159" s="23"/>
      <c r="DQ159" s="23"/>
      <c r="DR159" s="23"/>
      <c r="DS159" s="23"/>
      <c r="DT159" s="23"/>
    </row>
    <row r="160" spans="107:124" x14ac:dyDescent="0.2">
      <c r="DC160" s="23"/>
      <c r="DD160" s="23"/>
      <c r="DE160" s="23"/>
      <c r="DF160" s="23"/>
      <c r="DG160" s="23"/>
      <c r="DH160" s="23"/>
      <c r="DI160" s="23"/>
      <c r="DJ160" s="23"/>
      <c r="DK160" s="23"/>
      <c r="DL160" s="23"/>
      <c r="DM160" s="23"/>
      <c r="DN160" s="23"/>
      <c r="DO160" s="23"/>
      <c r="DP160" s="23"/>
      <c r="DQ160" s="23"/>
      <c r="DR160" s="23"/>
      <c r="DS160" s="23"/>
      <c r="DT160" s="23"/>
    </row>
    <row r="161" spans="107:124" x14ac:dyDescent="0.2">
      <c r="DC161" s="23"/>
      <c r="DD161" s="23"/>
      <c r="DE161" s="23"/>
      <c r="DF161" s="23"/>
      <c r="DG161" s="23"/>
      <c r="DH161" s="23"/>
      <c r="DI161" s="23"/>
      <c r="DJ161" s="23"/>
      <c r="DK161" s="23"/>
      <c r="DL161" s="23"/>
      <c r="DM161" s="23"/>
      <c r="DN161" s="23"/>
      <c r="DO161" s="23"/>
      <c r="DP161" s="23"/>
      <c r="DQ161" s="23"/>
      <c r="DR161" s="23"/>
      <c r="DS161" s="23"/>
      <c r="DT161" s="23"/>
    </row>
    <row r="162" spans="107:124" x14ac:dyDescent="0.2">
      <c r="DC162" s="23"/>
      <c r="DD162" s="23"/>
      <c r="DE162" s="23"/>
      <c r="DF162" s="23"/>
      <c r="DG162" s="23"/>
      <c r="DH162" s="23"/>
      <c r="DI162" s="23"/>
      <c r="DJ162" s="23"/>
      <c r="DK162" s="23"/>
      <c r="DL162" s="23"/>
      <c r="DM162" s="23"/>
      <c r="DN162" s="23"/>
      <c r="DO162" s="23"/>
      <c r="DP162" s="23"/>
      <c r="DQ162" s="23"/>
      <c r="DR162" s="23"/>
      <c r="DS162" s="23"/>
      <c r="DT162" s="23"/>
    </row>
    <row r="163" spans="107:124" x14ac:dyDescent="0.2">
      <c r="DC163" s="23"/>
      <c r="DD163" s="23"/>
      <c r="DE163" s="23"/>
      <c r="DF163" s="23"/>
      <c r="DG163" s="23"/>
      <c r="DH163" s="23"/>
      <c r="DI163" s="23"/>
      <c r="DJ163" s="23"/>
      <c r="DK163" s="23"/>
      <c r="DL163" s="23"/>
      <c r="DM163" s="23"/>
      <c r="DN163" s="23"/>
      <c r="DO163" s="23"/>
      <c r="DP163" s="23"/>
      <c r="DQ163" s="23"/>
      <c r="DR163" s="23"/>
      <c r="DS163" s="23"/>
      <c r="DT163" s="23"/>
    </row>
    <row r="164" spans="107:124" x14ac:dyDescent="0.2">
      <c r="DC164" s="23"/>
      <c r="DD164" s="23"/>
      <c r="DE164" s="23"/>
      <c r="DF164" s="23"/>
      <c r="DG164" s="23"/>
      <c r="DH164" s="23"/>
      <c r="DI164" s="23"/>
      <c r="DJ164" s="23"/>
      <c r="DK164" s="23"/>
      <c r="DL164" s="23"/>
      <c r="DM164" s="23"/>
      <c r="DN164" s="23"/>
      <c r="DO164" s="23"/>
      <c r="DP164" s="23"/>
      <c r="DQ164" s="23"/>
      <c r="DR164" s="23"/>
      <c r="DS164" s="23"/>
      <c r="DT164" s="23"/>
    </row>
    <row r="165" spans="107:124" x14ac:dyDescent="0.2">
      <c r="DC165" s="23"/>
      <c r="DD165" s="23"/>
      <c r="DE165" s="23"/>
      <c r="DF165" s="23"/>
      <c r="DG165" s="23"/>
      <c r="DH165" s="23"/>
      <c r="DI165" s="23"/>
      <c r="DJ165" s="23"/>
      <c r="DK165" s="23"/>
      <c r="DL165" s="23"/>
      <c r="DM165" s="23"/>
      <c r="DN165" s="23"/>
      <c r="DO165" s="23"/>
      <c r="DP165" s="23"/>
      <c r="DQ165" s="23"/>
      <c r="DR165" s="23"/>
      <c r="DS165" s="23"/>
      <c r="DT165" s="23"/>
    </row>
    <row r="166" spans="107:124" x14ac:dyDescent="0.2">
      <c r="DC166" s="23"/>
      <c r="DD166" s="23"/>
      <c r="DE166" s="23"/>
      <c r="DF166" s="23"/>
      <c r="DG166" s="23"/>
      <c r="DH166" s="23"/>
      <c r="DI166" s="23"/>
      <c r="DJ166" s="23"/>
      <c r="DK166" s="23"/>
      <c r="DL166" s="23"/>
      <c r="DM166" s="23"/>
      <c r="DN166" s="23"/>
      <c r="DO166" s="23"/>
      <c r="DP166" s="23"/>
      <c r="DQ166" s="23"/>
      <c r="DR166" s="23"/>
      <c r="DS166" s="23"/>
      <c r="DT166" s="23"/>
    </row>
    <row r="167" spans="107:124" x14ac:dyDescent="0.2">
      <c r="DC167" s="23"/>
      <c r="DD167" s="23"/>
      <c r="DE167" s="23"/>
      <c r="DF167" s="23"/>
      <c r="DG167" s="23"/>
      <c r="DH167" s="23"/>
      <c r="DI167" s="23"/>
      <c r="DJ167" s="23"/>
      <c r="DK167" s="23"/>
      <c r="DL167" s="23"/>
      <c r="DM167" s="23"/>
      <c r="DN167" s="23"/>
      <c r="DO167" s="23"/>
      <c r="DP167" s="23"/>
      <c r="DQ167" s="23"/>
      <c r="DR167" s="23"/>
      <c r="DS167" s="23"/>
      <c r="DT167" s="23"/>
    </row>
    <row r="168" spans="107:124" x14ac:dyDescent="0.2">
      <c r="DC168" s="23"/>
      <c r="DD168" s="23"/>
      <c r="DE168" s="23"/>
      <c r="DF168" s="23"/>
      <c r="DG168" s="23"/>
      <c r="DH168" s="23"/>
      <c r="DI168" s="23"/>
      <c r="DJ168" s="23"/>
      <c r="DK168" s="23"/>
      <c r="DL168" s="23"/>
      <c r="DM168" s="23"/>
      <c r="DN168" s="23"/>
      <c r="DO168" s="23"/>
      <c r="DP168" s="23"/>
      <c r="DQ168" s="23"/>
      <c r="DR168" s="23"/>
      <c r="DS168" s="23"/>
      <c r="DT168" s="23"/>
    </row>
    <row r="169" spans="107:124" x14ac:dyDescent="0.2">
      <c r="DC169" s="23"/>
      <c r="DD169" s="23"/>
      <c r="DE169" s="23"/>
      <c r="DF169" s="23"/>
      <c r="DG169" s="23"/>
      <c r="DH169" s="23"/>
      <c r="DI169" s="23"/>
      <c r="DJ169" s="23"/>
      <c r="DK169" s="23"/>
      <c r="DL169" s="23"/>
      <c r="DM169" s="23"/>
      <c r="DN169" s="23"/>
      <c r="DO169" s="23"/>
      <c r="DP169" s="23"/>
      <c r="DQ169" s="23"/>
      <c r="DR169" s="23"/>
      <c r="DS169" s="23"/>
      <c r="DT169" s="23"/>
    </row>
    <row r="170" spans="107:124" x14ac:dyDescent="0.2">
      <c r="DC170" s="23"/>
      <c r="DD170" s="23"/>
      <c r="DE170" s="23"/>
      <c r="DF170" s="23"/>
      <c r="DG170" s="23"/>
      <c r="DH170" s="23"/>
      <c r="DI170" s="23"/>
      <c r="DJ170" s="23"/>
      <c r="DK170" s="23"/>
      <c r="DL170" s="23"/>
      <c r="DM170" s="23"/>
      <c r="DN170" s="23"/>
      <c r="DO170" s="23"/>
      <c r="DP170" s="23"/>
      <c r="DQ170" s="23"/>
      <c r="DR170" s="23"/>
      <c r="DS170" s="23"/>
      <c r="DT170" s="23"/>
    </row>
    <row r="171" spans="107:124" x14ac:dyDescent="0.2">
      <c r="DC171" s="23"/>
      <c r="DD171" s="23"/>
      <c r="DE171" s="23"/>
      <c r="DF171" s="23"/>
      <c r="DG171" s="23"/>
      <c r="DH171" s="23"/>
      <c r="DI171" s="23"/>
      <c r="DJ171" s="23"/>
      <c r="DK171" s="23"/>
      <c r="DL171" s="23"/>
      <c r="DM171" s="23"/>
      <c r="DN171" s="23"/>
      <c r="DO171" s="23"/>
      <c r="DP171" s="23"/>
      <c r="DQ171" s="23"/>
      <c r="DR171" s="23"/>
      <c r="DS171" s="23"/>
      <c r="DT171" s="23"/>
    </row>
    <row r="172" spans="107:124" x14ac:dyDescent="0.2">
      <c r="DC172" s="23"/>
      <c r="DD172" s="23"/>
      <c r="DE172" s="23"/>
      <c r="DF172" s="23"/>
      <c r="DG172" s="23"/>
      <c r="DH172" s="23"/>
      <c r="DI172" s="23"/>
      <c r="DJ172" s="23"/>
      <c r="DK172" s="23"/>
      <c r="DL172" s="23"/>
      <c r="DM172" s="23"/>
      <c r="DN172" s="23"/>
      <c r="DO172" s="23"/>
      <c r="DP172" s="23"/>
      <c r="DQ172" s="23"/>
      <c r="DR172" s="23"/>
      <c r="DS172" s="23"/>
      <c r="DT172" s="23"/>
    </row>
    <row r="173" spans="107:124" x14ac:dyDescent="0.2">
      <c r="DC173" s="23"/>
      <c r="DD173" s="23"/>
      <c r="DE173" s="23"/>
      <c r="DF173" s="23"/>
      <c r="DG173" s="23"/>
      <c r="DH173" s="23"/>
      <c r="DI173" s="23"/>
      <c r="DJ173" s="23"/>
      <c r="DK173" s="23"/>
      <c r="DL173" s="23"/>
      <c r="DM173" s="23"/>
      <c r="DN173" s="23"/>
      <c r="DO173" s="23"/>
      <c r="DP173" s="23"/>
      <c r="DQ173" s="23"/>
      <c r="DR173" s="23"/>
      <c r="DS173" s="23"/>
      <c r="DT173" s="23"/>
    </row>
    <row r="174" spans="107:124" x14ac:dyDescent="0.2">
      <c r="DC174" s="23"/>
      <c r="DD174" s="23"/>
      <c r="DE174" s="23"/>
      <c r="DF174" s="23"/>
      <c r="DG174" s="23"/>
      <c r="DH174" s="23"/>
      <c r="DI174" s="23"/>
      <c r="DJ174" s="23"/>
      <c r="DK174" s="23"/>
      <c r="DL174" s="23"/>
      <c r="DM174" s="23"/>
      <c r="DN174" s="23"/>
      <c r="DO174" s="23"/>
      <c r="DP174" s="23"/>
      <c r="DQ174" s="23"/>
      <c r="DR174" s="23"/>
      <c r="DS174" s="23"/>
      <c r="DT174" s="23"/>
    </row>
    <row r="175" spans="107:124" x14ac:dyDescent="0.2">
      <c r="DC175" s="23"/>
      <c r="DD175" s="23"/>
      <c r="DE175" s="23"/>
      <c r="DF175" s="23"/>
      <c r="DG175" s="23"/>
      <c r="DH175" s="23"/>
      <c r="DI175" s="23"/>
      <c r="DJ175" s="23"/>
      <c r="DK175" s="23"/>
      <c r="DL175" s="23"/>
      <c r="DM175" s="23"/>
      <c r="DN175" s="23"/>
      <c r="DO175" s="23"/>
      <c r="DP175" s="23"/>
      <c r="DQ175" s="23"/>
      <c r="DR175" s="23"/>
      <c r="DS175" s="23"/>
      <c r="DT175" s="23"/>
    </row>
    <row r="176" spans="107:124" x14ac:dyDescent="0.2">
      <c r="DC176" s="23"/>
      <c r="DD176" s="23"/>
      <c r="DE176" s="23"/>
      <c r="DF176" s="23"/>
      <c r="DG176" s="23"/>
      <c r="DH176" s="23"/>
      <c r="DI176" s="23"/>
      <c r="DJ176" s="23"/>
      <c r="DK176" s="23"/>
      <c r="DL176" s="23"/>
      <c r="DM176" s="23"/>
      <c r="DN176" s="23"/>
      <c r="DO176" s="23"/>
      <c r="DP176" s="23"/>
      <c r="DQ176" s="23"/>
      <c r="DR176" s="23"/>
      <c r="DS176" s="23"/>
      <c r="DT176" s="23"/>
    </row>
    <row r="177" spans="107:124" x14ac:dyDescent="0.2">
      <c r="DC177" s="23"/>
      <c r="DD177" s="23"/>
      <c r="DE177" s="23"/>
      <c r="DF177" s="23"/>
      <c r="DG177" s="23"/>
      <c r="DH177" s="23"/>
      <c r="DI177" s="23"/>
      <c r="DJ177" s="23"/>
      <c r="DK177" s="23"/>
      <c r="DL177" s="23"/>
      <c r="DM177" s="23"/>
      <c r="DN177" s="23"/>
      <c r="DO177" s="23"/>
      <c r="DP177" s="23"/>
      <c r="DQ177" s="23"/>
      <c r="DR177" s="23"/>
      <c r="DS177" s="23"/>
      <c r="DT177" s="23"/>
    </row>
    <row r="178" spans="107:124" x14ac:dyDescent="0.2">
      <c r="DC178" s="23"/>
      <c r="DD178" s="23"/>
      <c r="DE178" s="23"/>
      <c r="DF178" s="23"/>
      <c r="DG178" s="23"/>
      <c r="DH178" s="23"/>
      <c r="DI178" s="23"/>
      <c r="DJ178" s="23"/>
      <c r="DK178" s="23"/>
      <c r="DL178" s="23"/>
      <c r="DM178" s="23"/>
      <c r="DN178" s="23"/>
      <c r="DO178" s="23"/>
      <c r="DP178" s="23"/>
      <c r="DQ178" s="23"/>
      <c r="DR178" s="23"/>
      <c r="DS178" s="23"/>
      <c r="DT178" s="23"/>
    </row>
    <row r="179" spans="107:124" x14ac:dyDescent="0.2">
      <c r="DC179" s="23"/>
      <c r="DD179" s="23"/>
      <c r="DE179" s="23"/>
      <c r="DF179" s="23"/>
      <c r="DG179" s="23"/>
      <c r="DH179" s="23"/>
      <c r="DI179" s="23"/>
      <c r="DJ179" s="23"/>
      <c r="DK179" s="23"/>
      <c r="DL179" s="23"/>
      <c r="DM179" s="23"/>
      <c r="DN179" s="23"/>
      <c r="DO179" s="23"/>
      <c r="DP179" s="23"/>
      <c r="DQ179" s="23"/>
      <c r="DR179" s="23"/>
      <c r="DS179" s="23"/>
      <c r="DT179" s="23"/>
    </row>
    <row r="180" spans="107:124" x14ac:dyDescent="0.2">
      <c r="DC180" s="23"/>
      <c r="DD180" s="23"/>
      <c r="DE180" s="23"/>
      <c r="DF180" s="23"/>
      <c r="DG180" s="23"/>
      <c r="DH180" s="23"/>
      <c r="DI180" s="23"/>
      <c r="DJ180" s="23"/>
      <c r="DK180" s="23"/>
      <c r="DL180" s="23"/>
      <c r="DM180" s="23"/>
      <c r="DN180" s="23"/>
      <c r="DO180" s="23"/>
      <c r="DP180" s="23"/>
      <c r="DQ180" s="23"/>
      <c r="DR180" s="23"/>
      <c r="DS180" s="23"/>
      <c r="DT180" s="23"/>
    </row>
    <row r="181" spans="107:124" x14ac:dyDescent="0.2">
      <c r="DC181" s="23"/>
      <c r="DD181" s="23"/>
      <c r="DE181" s="23"/>
      <c r="DF181" s="23"/>
      <c r="DG181" s="23"/>
      <c r="DH181" s="23"/>
      <c r="DI181" s="23"/>
      <c r="DJ181" s="23"/>
      <c r="DK181" s="23"/>
      <c r="DL181" s="23"/>
      <c r="DM181" s="23"/>
      <c r="DN181" s="23"/>
      <c r="DO181" s="23"/>
      <c r="DP181" s="23"/>
      <c r="DQ181" s="23"/>
      <c r="DR181" s="23"/>
      <c r="DS181" s="23"/>
      <c r="DT181" s="23"/>
    </row>
    <row r="182" spans="107:124" x14ac:dyDescent="0.2">
      <c r="DC182" s="23"/>
      <c r="DD182" s="23"/>
      <c r="DE182" s="23"/>
      <c r="DF182" s="23"/>
      <c r="DG182" s="23"/>
      <c r="DH182" s="23"/>
      <c r="DI182" s="23"/>
      <c r="DJ182" s="23"/>
      <c r="DK182" s="23"/>
      <c r="DL182" s="23"/>
      <c r="DM182" s="23"/>
      <c r="DN182" s="23"/>
      <c r="DO182" s="23"/>
      <c r="DP182" s="23"/>
      <c r="DQ182" s="23"/>
      <c r="DR182" s="23"/>
      <c r="DS182" s="23"/>
      <c r="DT182" s="23"/>
    </row>
    <row r="183" spans="107:124" x14ac:dyDescent="0.2">
      <c r="DC183" s="23"/>
      <c r="DD183" s="23"/>
      <c r="DE183" s="23"/>
      <c r="DF183" s="23"/>
      <c r="DG183" s="23"/>
      <c r="DH183" s="23"/>
      <c r="DI183" s="23"/>
      <c r="DJ183" s="23"/>
      <c r="DK183" s="23"/>
      <c r="DL183" s="23"/>
      <c r="DM183" s="23"/>
      <c r="DN183" s="23"/>
      <c r="DO183" s="23"/>
      <c r="DP183" s="23"/>
      <c r="DQ183" s="23"/>
      <c r="DR183" s="23"/>
      <c r="DS183" s="23"/>
      <c r="DT183" s="23"/>
    </row>
    <row r="184" spans="107:124" x14ac:dyDescent="0.2">
      <c r="DC184" s="23"/>
      <c r="DD184" s="23"/>
      <c r="DE184" s="23"/>
      <c r="DF184" s="23"/>
      <c r="DG184" s="23"/>
      <c r="DH184" s="23"/>
      <c r="DI184" s="23"/>
      <c r="DJ184" s="23"/>
      <c r="DK184" s="23"/>
      <c r="DL184" s="23"/>
      <c r="DM184" s="23"/>
      <c r="DN184" s="23"/>
      <c r="DO184" s="23"/>
      <c r="DP184" s="23"/>
      <c r="DQ184" s="23"/>
      <c r="DR184" s="23"/>
      <c r="DS184" s="23"/>
      <c r="DT184" s="23"/>
    </row>
    <row r="185" spans="107:124" x14ac:dyDescent="0.2">
      <c r="DC185" s="23"/>
      <c r="DD185" s="23"/>
      <c r="DE185" s="23"/>
      <c r="DF185" s="23"/>
      <c r="DG185" s="23"/>
      <c r="DH185" s="23"/>
      <c r="DI185" s="23"/>
      <c r="DJ185" s="23"/>
      <c r="DK185" s="23"/>
      <c r="DL185" s="23"/>
      <c r="DM185" s="23"/>
      <c r="DN185" s="23"/>
      <c r="DO185" s="23"/>
      <c r="DP185" s="23"/>
      <c r="DQ185" s="23"/>
      <c r="DR185" s="23"/>
      <c r="DS185" s="23"/>
      <c r="DT185" s="23"/>
    </row>
    <row r="186" spans="107:124" x14ac:dyDescent="0.2">
      <c r="DC186" s="23"/>
      <c r="DD186" s="23"/>
      <c r="DE186" s="23"/>
      <c r="DF186" s="23"/>
      <c r="DG186" s="23"/>
      <c r="DH186" s="23"/>
      <c r="DI186" s="23"/>
      <c r="DJ186" s="23"/>
      <c r="DK186" s="23"/>
      <c r="DL186" s="23"/>
      <c r="DM186" s="23"/>
      <c r="DN186" s="23"/>
      <c r="DO186" s="23"/>
      <c r="DP186" s="23"/>
      <c r="DQ186" s="23"/>
      <c r="DR186" s="23"/>
      <c r="DS186" s="23"/>
      <c r="DT186" s="23"/>
    </row>
    <row r="187" spans="107:124" x14ac:dyDescent="0.2">
      <c r="DC187" s="23"/>
      <c r="DD187" s="23"/>
      <c r="DE187" s="23"/>
      <c r="DF187" s="23"/>
      <c r="DG187" s="23"/>
      <c r="DH187" s="23"/>
      <c r="DI187" s="23"/>
      <c r="DJ187" s="23"/>
      <c r="DK187" s="23"/>
      <c r="DL187" s="23"/>
      <c r="DM187" s="23"/>
      <c r="DN187" s="23"/>
      <c r="DO187" s="23"/>
      <c r="DP187" s="23"/>
      <c r="DQ187" s="23"/>
      <c r="DR187" s="23"/>
      <c r="DS187" s="23"/>
      <c r="DT187" s="23"/>
    </row>
    <row r="188" spans="107:124" x14ac:dyDescent="0.2">
      <c r="DC188" s="23"/>
      <c r="DD188" s="23"/>
      <c r="DE188" s="23"/>
      <c r="DF188" s="23"/>
      <c r="DG188" s="23"/>
      <c r="DH188" s="23"/>
      <c r="DI188" s="23"/>
      <c r="DJ188" s="23"/>
      <c r="DK188" s="23"/>
      <c r="DL188" s="23"/>
      <c r="DM188" s="23"/>
      <c r="DN188" s="23"/>
      <c r="DO188" s="23"/>
      <c r="DP188" s="23"/>
      <c r="DQ188" s="23"/>
      <c r="DR188" s="23"/>
      <c r="DS188" s="23"/>
      <c r="DT188" s="23"/>
    </row>
    <row r="189" spans="107:124" x14ac:dyDescent="0.2">
      <c r="DC189" s="23"/>
      <c r="DD189" s="23"/>
      <c r="DE189" s="23"/>
      <c r="DF189" s="23"/>
      <c r="DG189" s="23"/>
      <c r="DH189" s="23"/>
      <c r="DI189" s="23"/>
      <c r="DJ189" s="23"/>
      <c r="DK189" s="23"/>
      <c r="DL189" s="23"/>
      <c r="DM189" s="23"/>
      <c r="DN189" s="23"/>
      <c r="DO189" s="23"/>
      <c r="DP189" s="23"/>
      <c r="DQ189" s="23"/>
      <c r="DR189" s="23"/>
      <c r="DS189" s="23"/>
      <c r="DT189" s="23"/>
    </row>
    <row r="190" spans="107:124" x14ac:dyDescent="0.2">
      <c r="DC190" s="23"/>
      <c r="DD190" s="23"/>
      <c r="DE190" s="23"/>
      <c r="DF190" s="23"/>
      <c r="DG190" s="23"/>
      <c r="DH190" s="23"/>
      <c r="DI190" s="23"/>
      <c r="DJ190" s="23"/>
      <c r="DK190" s="23"/>
      <c r="DL190" s="23"/>
      <c r="DM190" s="23"/>
      <c r="DN190" s="23"/>
      <c r="DO190" s="23"/>
      <c r="DP190" s="23"/>
      <c r="DQ190" s="23"/>
      <c r="DR190" s="23"/>
      <c r="DS190" s="23"/>
      <c r="DT190" s="23"/>
    </row>
    <row r="191" spans="107:124" x14ac:dyDescent="0.2">
      <c r="DC191" s="23"/>
      <c r="DD191" s="23"/>
      <c r="DE191" s="23"/>
      <c r="DF191" s="23"/>
      <c r="DG191" s="23"/>
      <c r="DH191" s="23"/>
      <c r="DI191" s="23"/>
      <c r="DJ191" s="23"/>
      <c r="DK191" s="23"/>
      <c r="DL191" s="23"/>
      <c r="DM191" s="23"/>
      <c r="DN191" s="23"/>
      <c r="DO191" s="23"/>
      <c r="DP191" s="23"/>
      <c r="DQ191" s="23"/>
      <c r="DR191" s="23"/>
      <c r="DS191" s="23"/>
      <c r="DT191" s="23"/>
    </row>
    <row r="192" spans="107:124" x14ac:dyDescent="0.2">
      <c r="DC192" s="23"/>
      <c r="DD192" s="23"/>
      <c r="DE192" s="23"/>
      <c r="DF192" s="23"/>
      <c r="DG192" s="23"/>
      <c r="DH192" s="23"/>
      <c r="DI192" s="23"/>
      <c r="DJ192" s="23"/>
      <c r="DK192" s="23"/>
      <c r="DL192" s="23"/>
      <c r="DM192" s="23"/>
      <c r="DN192" s="23"/>
      <c r="DO192" s="23"/>
      <c r="DP192" s="23"/>
      <c r="DQ192" s="23"/>
      <c r="DR192" s="23"/>
      <c r="DS192" s="23"/>
      <c r="DT192" s="23"/>
    </row>
    <row r="193" spans="107:124" x14ac:dyDescent="0.2">
      <c r="DC193" s="23"/>
      <c r="DD193" s="23"/>
      <c r="DE193" s="23"/>
      <c r="DF193" s="23"/>
      <c r="DG193" s="23"/>
      <c r="DH193" s="23"/>
      <c r="DI193" s="23"/>
      <c r="DJ193" s="23"/>
      <c r="DK193" s="23"/>
      <c r="DL193" s="23"/>
      <c r="DM193" s="23"/>
      <c r="DN193" s="23"/>
      <c r="DO193" s="23"/>
      <c r="DP193" s="23"/>
      <c r="DQ193" s="23"/>
      <c r="DR193" s="23"/>
      <c r="DS193" s="23"/>
      <c r="DT193" s="23"/>
    </row>
    <row r="194" spans="107:124" x14ac:dyDescent="0.2">
      <c r="DC194" s="23"/>
      <c r="DD194" s="23"/>
      <c r="DE194" s="23"/>
      <c r="DF194" s="23"/>
      <c r="DG194" s="23"/>
      <c r="DH194" s="23"/>
      <c r="DI194" s="23"/>
      <c r="DJ194" s="23"/>
      <c r="DK194" s="23"/>
      <c r="DL194" s="23"/>
      <c r="DM194" s="23"/>
      <c r="DN194" s="23"/>
      <c r="DO194" s="23"/>
      <c r="DP194" s="23"/>
      <c r="DQ194" s="23"/>
      <c r="DR194" s="23"/>
      <c r="DS194" s="23"/>
      <c r="DT194" s="23"/>
    </row>
    <row r="195" spans="107:124" x14ac:dyDescent="0.2">
      <c r="DC195" s="23"/>
      <c r="DD195" s="23"/>
      <c r="DE195" s="23"/>
      <c r="DF195" s="23"/>
      <c r="DG195" s="23"/>
      <c r="DH195" s="23"/>
      <c r="DI195" s="23"/>
      <c r="DJ195" s="23"/>
      <c r="DK195" s="23"/>
      <c r="DL195" s="23"/>
      <c r="DM195" s="23"/>
      <c r="DN195" s="23"/>
      <c r="DO195" s="23"/>
      <c r="DP195" s="23"/>
      <c r="DQ195" s="23"/>
      <c r="DR195" s="23"/>
      <c r="DS195" s="23"/>
      <c r="DT195" s="23"/>
    </row>
    <row r="196" spans="107:124" x14ac:dyDescent="0.2">
      <c r="DC196" s="23"/>
      <c r="DD196" s="23"/>
      <c r="DE196" s="23"/>
      <c r="DF196" s="23"/>
      <c r="DG196" s="23"/>
      <c r="DH196" s="23"/>
      <c r="DI196" s="23"/>
      <c r="DJ196" s="23"/>
      <c r="DK196" s="23"/>
      <c r="DL196" s="23"/>
      <c r="DM196" s="23"/>
      <c r="DN196" s="23"/>
      <c r="DO196" s="23"/>
      <c r="DP196" s="23"/>
      <c r="DQ196" s="23"/>
      <c r="DR196" s="23"/>
      <c r="DS196" s="23"/>
      <c r="DT196" s="23"/>
    </row>
    <row r="197" spans="107:124" x14ac:dyDescent="0.2">
      <c r="DC197" s="23"/>
      <c r="DD197" s="23"/>
      <c r="DE197" s="23"/>
      <c r="DF197" s="23"/>
      <c r="DG197" s="23"/>
      <c r="DH197" s="23"/>
      <c r="DI197" s="23"/>
      <c r="DJ197" s="23"/>
      <c r="DK197" s="23"/>
      <c r="DL197" s="23"/>
      <c r="DM197" s="23"/>
      <c r="DN197" s="23"/>
      <c r="DO197" s="23"/>
      <c r="DP197" s="23"/>
      <c r="DQ197" s="23"/>
      <c r="DR197" s="23"/>
      <c r="DS197" s="23"/>
      <c r="DT197" s="23"/>
    </row>
    <row r="198" spans="107:124" x14ac:dyDescent="0.2">
      <c r="DC198" s="23"/>
      <c r="DD198" s="23"/>
      <c r="DE198" s="23"/>
      <c r="DF198" s="23"/>
      <c r="DG198" s="23"/>
      <c r="DH198" s="23"/>
      <c r="DI198" s="23"/>
      <c r="DJ198" s="23"/>
      <c r="DK198" s="23"/>
      <c r="DL198" s="23"/>
      <c r="DM198" s="23"/>
      <c r="DN198" s="23"/>
      <c r="DO198" s="23"/>
      <c r="DP198" s="23"/>
      <c r="DQ198" s="23"/>
      <c r="DR198" s="23"/>
      <c r="DS198" s="23"/>
      <c r="DT198" s="23"/>
    </row>
    <row r="199" spans="107:124" x14ac:dyDescent="0.2">
      <c r="DC199" s="23"/>
      <c r="DD199" s="23"/>
      <c r="DE199" s="23"/>
      <c r="DF199" s="23"/>
      <c r="DG199" s="23"/>
      <c r="DH199" s="23"/>
      <c r="DI199" s="23"/>
      <c r="DJ199" s="23"/>
      <c r="DK199" s="23"/>
      <c r="DL199" s="23"/>
      <c r="DM199" s="23"/>
      <c r="DN199" s="23"/>
      <c r="DO199" s="23"/>
      <c r="DP199" s="23"/>
      <c r="DQ199" s="23"/>
      <c r="DR199" s="23"/>
      <c r="DS199" s="23"/>
      <c r="DT199" s="23"/>
    </row>
    <row r="200" spans="107:124" x14ac:dyDescent="0.2">
      <c r="DC200" s="23"/>
      <c r="DD200" s="23"/>
      <c r="DE200" s="23"/>
      <c r="DF200" s="23"/>
      <c r="DG200" s="23"/>
      <c r="DH200" s="23"/>
      <c r="DI200" s="23"/>
      <c r="DJ200" s="23"/>
      <c r="DK200" s="23"/>
      <c r="DL200" s="23"/>
      <c r="DM200" s="23"/>
      <c r="DN200" s="23"/>
      <c r="DO200" s="23"/>
      <c r="DP200" s="23"/>
      <c r="DQ200" s="23"/>
      <c r="DR200" s="23"/>
      <c r="DS200" s="23"/>
      <c r="DT200" s="23"/>
    </row>
    <row r="201" spans="107:124" x14ac:dyDescent="0.2">
      <c r="DC201" s="23"/>
      <c r="DD201" s="23"/>
      <c r="DE201" s="23"/>
      <c r="DF201" s="23"/>
      <c r="DG201" s="23"/>
      <c r="DH201" s="23"/>
      <c r="DI201" s="23"/>
      <c r="DJ201" s="23"/>
      <c r="DK201" s="23"/>
      <c r="DL201" s="23"/>
      <c r="DM201" s="23"/>
      <c r="DN201" s="23"/>
      <c r="DO201" s="23"/>
      <c r="DP201" s="23"/>
      <c r="DQ201" s="23"/>
      <c r="DR201" s="23"/>
      <c r="DS201" s="23"/>
      <c r="DT201" s="23"/>
    </row>
    <row r="202" spans="107:124" x14ac:dyDescent="0.2">
      <c r="DC202" s="23"/>
      <c r="DD202" s="23"/>
      <c r="DE202" s="23"/>
      <c r="DF202" s="23"/>
      <c r="DG202" s="23"/>
      <c r="DH202" s="23"/>
      <c r="DI202" s="23"/>
      <c r="DJ202" s="23"/>
      <c r="DK202" s="23"/>
      <c r="DL202" s="23"/>
      <c r="DM202" s="23"/>
      <c r="DN202" s="23"/>
      <c r="DO202" s="23"/>
      <c r="DP202" s="23"/>
      <c r="DQ202" s="23"/>
      <c r="DR202" s="23"/>
      <c r="DS202" s="23"/>
      <c r="DT202" s="23"/>
    </row>
    <row r="203" spans="107:124" x14ac:dyDescent="0.2">
      <c r="DC203" s="23"/>
      <c r="DD203" s="23"/>
      <c r="DE203" s="23"/>
      <c r="DF203" s="23"/>
      <c r="DG203" s="23"/>
      <c r="DH203" s="23"/>
      <c r="DI203" s="23"/>
      <c r="DJ203" s="23"/>
      <c r="DK203" s="23"/>
      <c r="DL203" s="23"/>
      <c r="DM203" s="23"/>
      <c r="DN203" s="23"/>
      <c r="DO203" s="23"/>
      <c r="DP203" s="23"/>
      <c r="DQ203" s="23"/>
      <c r="DR203" s="23"/>
      <c r="DS203" s="23"/>
      <c r="DT203" s="23"/>
    </row>
    <row r="204" spans="107:124" x14ac:dyDescent="0.2">
      <c r="DC204" s="23"/>
      <c r="DD204" s="23"/>
      <c r="DE204" s="23"/>
      <c r="DF204" s="23"/>
      <c r="DG204" s="23"/>
      <c r="DH204" s="23"/>
      <c r="DI204" s="23"/>
      <c r="DJ204" s="23"/>
      <c r="DK204" s="23"/>
      <c r="DL204" s="23"/>
      <c r="DM204" s="23"/>
      <c r="DN204" s="23"/>
      <c r="DO204" s="23"/>
      <c r="DP204" s="23"/>
      <c r="DQ204" s="23"/>
      <c r="DR204" s="23"/>
      <c r="DS204" s="23"/>
      <c r="DT204" s="23"/>
    </row>
    <row r="205" spans="107:124" x14ac:dyDescent="0.2">
      <c r="DC205" s="23"/>
      <c r="DD205" s="23"/>
      <c r="DE205" s="23"/>
      <c r="DF205" s="23"/>
      <c r="DG205" s="23"/>
      <c r="DH205" s="23"/>
      <c r="DI205" s="23"/>
      <c r="DJ205" s="23"/>
      <c r="DK205" s="23"/>
      <c r="DL205" s="23"/>
      <c r="DM205" s="23"/>
      <c r="DN205" s="23"/>
      <c r="DO205" s="23"/>
      <c r="DP205" s="23"/>
      <c r="DQ205" s="23"/>
      <c r="DR205" s="23"/>
      <c r="DS205" s="23"/>
      <c r="DT205" s="23"/>
    </row>
    <row r="206" spans="107:124" x14ac:dyDescent="0.2">
      <c r="DC206" s="23"/>
      <c r="DD206" s="23"/>
      <c r="DE206" s="23"/>
      <c r="DF206" s="23"/>
      <c r="DG206" s="23"/>
      <c r="DH206" s="23"/>
      <c r="DI206" s="23"/>
      <c r="DJ206" s="23"/>
      <c r="DK206" s="23"/>
      <c r="DL206" s="23"/>
      <c r="DM206" s="23"/>
      <c r="DN206" s="23"/>
      <c r="DO206" s="23"/>
      <c r="DP206" s="23"/>
      <c r="DQ206" s="23"/>
      <c r="DR206" s="23"/>
      <c r="DS206" s="23"/>
      <c r="DT206" s="23"/>
    </row>
    <row r="207" spans="107:124" x14ac:dyDescent="0.2">
      <c r="DC207" s="23"/>
      <c r="DD207" s="23"/>
      <c r="DE207" s="23"/>
      <c r="DF207" s="23"/>
      <c r="DG207" s="23"/>
      <c r="DH207" s="23"/>
      <c r="DI207" s="23"/>
      <c r="DJ207" s="23"/>
      <c r="DK207" s="23"/>
      <c r="DL207" s="23"/>
      <c r="DM207" s="23"/>
      <c r="DN207" s="23"/>
      <c r="DO207" s="23"/>
      <c r="DP207" s="23"/>
      <c r="DQ207" s="23"/>
      <c r="DR207" s="23"/>
      <c r="DS207" s="23"/>
      <c r="DT207" s="23"/>
    </row>
    <row r="208" spans="107:124" x14ac:dyDescent="0.2">
      <c r="DC208" s="23"/>
      <c r="DD208" s="23"/>
      <c r="DE208" s="23"/>
      <c r="DF208" s="23"/>
      <c r="DG208" s="23"/>
      <c r="DH208" s="23"/>
      <c r="DI208" s="23"/>
      <c r="DJ208" s="23"/>
      <c r="DK208" s="23"/>
      <c r="DL208" s="23"/>
      <c r="DM208" s="23"/>
      <c r="DN208" s="23"/>
      <c r="DO208" s="23"/>
      <c r="DP208" s="23"/>
      <c r="DQ208" s="23"/>
      <c r="DR208" s="23"/>
      <c r="DS208" s="23"/>
      <c r="DT208" s="23"/>
    </row>
    <row r="209" spans="107:124" x14ac:dyDescent="0.2">
      <c r="DC209" s="23"/>
      <c r="DD209" s="23"/>
      <c r="DE209" s="23"/>
      <c r="DF209" s="23"/>
      <c r="DG209" s="23"/>
      <c r="DH209" s="23"/>
      <c r="DI209" s="23"/>
      <c r="DJ209" s="23"/>
      <c r="DK209" s="23"/>
      <c r="DL209" s="23"/>
      <c r="DM209" s="23"/>
      <c r="DN209" s="23"/>
      <c r="DO209" s="23"/>
      <c r="DP209" s="23"/>
      <c r="DQ209" s="23"/>
      <c r="DR209" s="23"/>
      <c r="DS209" s="23"/>
      <c r="DT209" s="23"/>
    </row>
    <row r="210" spans="107:124" x14ac:dyDescent="0.2">
      <c r="DC210" s="23"/>
      <c r="DD210" s="23"/>
      <c r="DE210" s="23"/>
      <c r="DF210" s="23"/>
      <c r="DG210" s="23"/>
      <c r="DH210" s="23"/>
      <c r="DI210" s="23"/>
      <c r="DJ210" s="23"/>
      <c r="DK210" s="23"/>
      <c r="DL210" s="23"/>
      <c r="DM210" s="23"/>
      <c r="DN210" s="23"/>
      <c r="DO210" s="23"/>
      <c r="DP210" s="23"/>
      <c r="DQ210" s="23"/>
      <c r="DR210" s="23"/>
      <c r="DS210" s="23"/>
      <c r="DT210" s="23"/>
    </row>
    <row r="211" spans="107:124" x14ac:dyDescent="0.2">
      <c r="DC211" s="23"/>
      <c r="DD211" s="23"/>
      <c r="DE211" s="23"/>
      <c r="DF211" s="23"/>
      <c r="DG211" s="23"/>
      <c r="DH211" s="23"/>
      <c r="DI211" s="23"/>
      <c r="DJ211" s="23"/>
      <c r="DK211" s="23"/>
      <c r="DL211" s="23"/>
      <c r="DM211" s="23"/>
      <c r="DN211" s="23"/>
      <c r="DO211" s="23"/>
      <c r="DP211" s="23"/>
      <c r="DQ211" s="23"/>
      <c r="DR211" s="23"/>
      <c r="DS211" s="23"/>
      <c r="DT211" s="23"/>
    </row>
    <row r="212" spans="107:124" x14ac:dyDescent="0.2">
      <c r="DC212" s="23"/>
      <c r="DD212" s="23"/>
      <c r="DE212" s="23"/>
      <c r="DF212" s="23"/>
      <c r="DG212" s="23"/>
      <c r="DH212" s="23"/>
      <c r="DI212" s="23"/>
      <c r="DJ212" s="23"/>
      <c r="DK212" s="23"/>
      <c r="DL212" s="23"/>
      <c r="DM212" s="23"/>
      <c r="DN212" s="23"/>
      <c r="DO212" s="23"/>
      <c r="DP212" s="23"/>
      <c r="DQ212" s="23"/>
      <c r="DR212" s="23"/>
      <c r="DS212" s="23"/>
      <c r="DT212" s="23"/>
    </row>
    <row r="213" spans="107:124" x14ac:dyDescent="0.2">
      <c r="DC213" s="23"/>
      <c r="DD213" s="23"/>
      <c r="DE213" s="23"/>
      <c r="DF213" s="23"/>
      <c r="DG213" s="23"/>
      <c r="DH213" s="23"/>
      <c r="DI213" s="23"/>
      <c r="DJ213" s="23"/>
      <c r="DK213" s="23"/>
      <c r="DL213" s="23"/>
      <c r="DM213" s="23"/>
      <c r="DN213" s="23"/>
      <c r="DO213" s="23"/>
      <c r="DP213" s="23"/>
      <c r="DQ213" s="23"/>
      <c r="DR213" s="23"/>
      <c r="DS213" s="23"/>
      <c r="DT213" s="23"/>
    </row>
    <row r="214" spans="107:124" x14ac:dyDescent="0.2">
      <c r="DC214" s="23"/>
      <c r="DD214" s="23"/>
      <c r="DE214" s="23"/>
      <c r="DF214" s="23"/>
      <c r="DG214" s="23"/>
      <c r="DH214" s="23"/>
      <c r="DI214" s="23"/>
      <c r="DJ214" s="23"/>
      <c r="DK214" s="23"/>
      <c r="DL214" s="23"/>
      <c r="DM214" s="23"/>
      <c r="DN214" s="23"/>
      <c r="DO214" s="23"/>
      <c r="DP214" s="23"/>
      <c r="DQ214" s="23"/>
      <c r="DR214" s="23"/>
      <c r="DS214" s="23"/>
      <c r="DT214" s="23"/>
    </row>
    <row r="215" spans="107:124" x14ac:dyDescent="0.2">
      <c r="DC215" s="23"/>
      <c r="DD215" s="23"/>
      <c r="DE215" s="23"/>
      <c r="DF215" s="23"/>
      <c r="DG215" s="23"/>
      <c r="DH215" s="23"/>
      <c r="DI215" s="23"/>
      <c r="DJ215" s="23"/>
      <c r="DK215" s="23"/>
      <c r="DL215" s="23"/>
      <c r="DM215" s="23"/>
      <c r="DN215" s="23"/>
      <c r="DO215" s="23"/>
      <c r="DP215" s="23"/>
      <c r="DQ215" s="23"/>
      <c r="DR215" s="23"/>
      <c r="DS215" s="23"/>
      <c r="DT215" s="23"/>
    </row>
    <row r="216" spans="107:124" x14ac:dyDescent="0.2">
      <c r="DC216" s="23"/>
      <c r="DD216" s="23"/>
      <c r="DE216" s="23"/>
      <c r="DF216" s="23"/>
      <c r="DG216" s="23"/>
      <c r="DH216" s="23"/>
      <c r="DI216" s="23"/>
      <c r="DJ216" s="23"/>
      <c r="DK216" s="23"/>
      <c r="DL216" s="23"/>
      <c r="DM216" s="23"/>
      <c r="DN216" s="23"/>
      <c r="DO216" s="23"/>
      <c r="DP216" s="23"/>
      <c r="DQ216" s="23"/>
      <c r="DR216" s="23"/>
      <c r="DS216" s="23"/>
      <c r="DT216" s="23"/>
    </row>
    <row r="217" spans="107:124" x14ac:dyDescent="0.2">
      <c r="DC217" s="23"/>
      <c r="DD217" s="23"/>
      <c r="DE217" s="23"/>
      <c r="DF217" s="23"/>
      <c r="DG217" s="23"/>
      <c r="DH217" s="23"/>
      <c r="DI217" s="23"/>
      <c r="DJ217" s="23"/>
      <c r="DK217" s="23"/>
      <c r="DL217" s="23"/>
      <c r="DM217" s="23"/>
      <c r="DN217" s="23"/>
      <c r="DO217" s="23"/>
      <c r="DP217" s="23"/>
      <c r="DQ217" s="23"/>
      <c r="DR217" s="23"/>
      <c r="DS217" s="23"/>
      <c r="DT217" s="23"/>
    </row>
    <row r="218" spans="107:124" x14ac:dyDescent="0.2">
      <c r="DC218" s="23"/>
      <c r="DD218" s="23"/>
      <c r="DE218" s="23"/>
      <c r="DF218" s="23"/>
      <c r="DG218" s="23"/>
      <c r="DH218" s="23"/>
      <c r="DI218" s="23"/>
      <c r="DJ218" s="23"/>
      <c r="DK218" s="23"/>
      <c r="DL218" s="23"/>
      <c r="DM218" s="23"/>
      <c r="DN218" s="23"/>
      <c r="DO218" s="23"/>
      <c r="DP218" s="23"/>
      <c r="DQ218" s="23"/>
      <c r="DR218" s="23"/>
      <c r="DS218" s="23"/>
      <c r="DT218" s="23"/>
    </row>
    <row r="219" spans="107:124" x14ac:dyDescent="0.2">
      <c r="DC219" s="23"/>
      <c r="DD219" s="23"/>
      <c r="DE219" s="23"/>
      <c r="DF219" s="23"/>
      <c r="DG219" s="23"/>
      <c r="DH219" s="23"/>
      <c r="DI219" s="23"/>
      <c r="DJ219" s="23"/>
      <c r="DK219" s="23"/>
      <c r="DL219" s="23"/>
      <c r="DM219" s="23"/>
      <c r="DN219" s="23"/>
      <c r="DO219" s="23"/>
      <c r="DP219" s="23"/>
      <c r="DQ219" s="23"/>
      <c r="DR219" s="23"/>
      <c r="DS219" s="23"/>
      <c r="DT219" s="23"/>
    </row>
    <row r="220" spans="107:124" x14ac:dyDescent="0.2">
      <c r="DC220" s="23"/>
      <c r="DD220" s="23"/>
      <c r="DE220" s="23"/>
      <c r="DF220" s="23"/>
      <c r="DG220" s="23"/>
      <c r="DH220" s="23"/>
      <c r="DI220" s="23"/>
      <c r="DJ220" s="23"/>
      <c r="DK220" s="23"/>
      <c r="DL220" s="23"/>
      <c r="DM220" s="23"/>
      <c r="DN220" s="23"/>
      <c r="DO220" s="23"/>
      <c r="DP220" s="23"/>
      <c r="DQ220" s="23"/>
      <c r="DR220" s="23"/>
      <c r="DS220" s="23"/>
      <c r="DT220" s="23"/>
    </row>
    <row r="221" spans="107:124" x14ac:dyDescent="0.2">
      <c r="DC221" s="23"/>
      <c r="DD221" s="23"/>
      <c r="DE221" s="23"/>
      <c r="DF221" s="23"/>
      <c r="DG221" s="23"/>
      <c r="DH221" s="23"/>
      <c r="DI221" s="23"/>
      <c r="DJ221" s="23"/>
      <c r="DK221" s="23"/>
      <c r="DL221" s="23"/>
      <c r="DM221" s="23"/>
      <c r="DN221" s="23"/>
      <c r="DO221" s="23"/>
      <c r="DP221" s="23"/>
      <c r="DQ221" s="23"/>
      <c r="DR221" s="23"/>
      <c r="DS221" s="23"/>
      <c r="DT221" s="23"/>
    </row>
    <row r="222" spans="107:124" x14ac:dyDescent="0.2">
      <c r="DC222" s="23"/>
      <c r="DD222" s="23"/>
      <c r="DE222" s="23"/>
      <c r="DF222" s="23"/>
      <c r="DG222" s="23"/>
      <c r="DH222" s="23"/>
      <c r="DI222" s="23"/>
      <c r="DJ222" s="23"/>
      <c r="DK222" s="23"/>
      <c r="DL222" s="23"/>
      <c r="DM222" s="23"/>
      <c r="DN222" s="23"/>
      <c r="DO222" s="23"/>
      <c r="DP222" s="23"/>
      <c r="DQ222" s="23"/>
      <c r="DR222" s="23"/>
      <c r="DS222" s="23"/>
      <c r="DT222" s="23"/>
    </row>
    <row r="223" spans="107:124" x14ac:dyDescent="0.2">
      <c r="DC223" s="23"/>
      <c r="DD223" s="23"/>
      <c r="DE223" s="23"/>
      <c r="DF223" s="23"/>
      <c r="DG223" s="23"/>
      <c r="DH223" s="23"/>
      <c r="DI223" s="23"/>
      <c r="DJ223" s="23"/>
      <c r="DK223" s="23"/>
      <c r="DL223" s="23"/>
      <c r="DM223" s="23"/>
      <c r="DN223" s="23"/>
      <c r="DO223" s="23"/>
      <c r="DP223" s="23"/>
      <c r="DQ223" s="23"/>
      <c r="DR223" s="23"/>
      <c r="DS223" s="23"/>
      <c r="DT223" s="23"/>
    </row>
    <row r="224" spans="107:124" x14ac:dyDescent="0.2">
      <c r="DC224" s="23"/>
      <c r="DD224" s="23"/>
      <c r="DE224" s="23"/>
      <c r="DF224" s="23"/>
      <c r="DG224" s="23"/>
      <c r="DH224" s="23"/>
      <c r="DI224" s="23"/>
      <c r="DJ224" s="23"/>
      <c r="DK224" s="23"/>
      <c r="DL224" s="23"/>
      <c r="DM224" s="23"/>
      <c r="DN224" s="23"/>
      <c r="DO224" s="23"/>
      <c r="DP224" s="23"/>
      <c r="DQ224" s="23"/>
      <c r="DR224" s="23"/>
      <c r="DS224" s="23"/>
      <c r="DT224" s="23"/>
    </row>
    <row r="225" spans="107:124" x14ac:dyDescent="0.2">
      <c r="DC225" s="23"/>
      <c r="DD225" s="23"/>
      <c r="DE225" s="23"/>
      <c r="DF225" s="23"/>
      <c r="DG225" s="23"/>
      <c r="DH225" s="23"/>
      <c r="DI225" s="23"/>
      <c r="DJ225" s="23"/>
      <c r="DK225" s="23"/>
      <c r="DL225" s="23"/>
      <c r="DM225" s="23"/>
      <c r="DN225" s="23"/>
      <c r="DO225" s="23"/>
      <c r="DP225" s="23"/>
      <c r="DQ225" s="23"/>
      <c r="DR225" s="23"/>
      <c r="DS225" s="23"/>
      <c r="DT225" s="23"/>
    </row>
    <row r="226" spans="107:124" x14ac:dyDescent="0.2">
      <c r="DC226" s="23"/>
      <c r="DD226" s="23"/>
      <c r="DE226" s="23"/>
      <c r="DF226" s="23"/>
      <c r="DG226" s="23"/>
      <c r="DH226" s="23"/>
      <c r="DI226" s="23"/>
      <c r="DJ226" s="23"/>
      <c r="DK226" s="23"/>
      <c r="DL226" s="23"/>
      <c r="DM226" s="23"/>
      <c r="DN226" s="23"/>
      <c r="DO226" s="23"/>
      <c r="DP226" s="23"/>
      <c r="DQ226" s="23"/>
      <c r="DR226" s="23"/>
      <c r="DS226" s="23"/>
      <c r="DT226" s="23"/>
    </row>
    <row r="227" spans="107:124" x14ac:dyDescent="0.2">
      <c r="DC227" s="23"/>
      <c r="DD227" s="23"/>
      <c r="DE227" s="23"/>
      <c r="DF227" s="23"/>
      <c r="DG227" s="23"/>
      <c r="DH227" s="23"/>
      <c r="DI227" s="23"/>
      <c r="DJ227" s="23"/>
      <c r="DK227" s="23"/>
      <c r="DL227" s="23"/>
      <c r="DM227" s="23"/>
      <c r="DN227" s="23"/>
      <c r="DO227" s="23"/>
      <c r="DP227" s="23"/>
      <c r="DQ227" s="23"/>
      <c r="DR227" s="23"/>
      <c r="DS227" s="23"/>
      <c r="DT227" s="23"/>
    </row>
    <row r="228" spans="107:124" x14ac:dyDescent="0.2">
      <c r="DC228" s="23"/>
      <c r="DD228" s="23"/>
      <c r="DE228" s="23"/>
      <c r="DF228" s="23"/>
      <c r="DG228" s="23"/>
      <c r="DH228" s="23"/>
      <c r="DI228" s="23"/>
      <c r="DJ228" s="23"/>
      <c r="DK228" s="23"/>
      <c r="DL228" s="23"/>
      <c r="DM228" s="23"/>
      <c r="DN228" s="23"/>
      <c r="DO228" s="23"/>
      <c r="DP228" s="23"/>
      <c r="DQ228" s="23"/>
      <c r="DR228" s="23"/>
      <c r="DS228" s="23"/>
      <c r="DT228" s="23"/>
    </row>
    <row r="229" spans="107:124" x14ac:dyDescent="0.2">
      <c r="DC229" s="23"/>
      <c r="DD229" s="23"/>
      <c r="DE229" s="23"/>
      <c r="DF229" s="23"/>
      <c r="DG229" s="23"/>
      <c r="DH229" s="23"/>
      <c r="DI229" s="23"/>
      <c r="DJ229" s="23"/>
      <c r="DK229" s="23"/>
      <c r="DL229" s="23"/>
      <c r="DM229" s="23"/>
      <c r="DN229" s="23"/>
      <c r="DO229" s="23"/>
      <c r="DP229" s="23"/>
      <c r="DQ229" s="23"/>
      <c r="DR229" s="23"/>
      <c r="DS229" s="23"/>
      <c r="DT229" s="23"/>
    </row>
    <row r="230" spans="107:124" x14ac:dyDescent="0.2">
      <c r="DC230" s="23"/>
      <c r="DD230" s="23"/>
      <c r="DE230" s="23"/>
      <c r="DF230" s="23"/>
      <c r="DG230" s="23"/>
      <c r="DH230" s="23"/>
      <c r="DI230" s="23"/>
      <c r="DJ230" s="23"/>
      <c r="DK230" s="23"/>
      <c r="DL230" s="23"/>
      <c r="DM230" s="23"/>
      <c r="DN230" s="23"/>
      <c r="DO230" s="23"/>
      <c r="DP230" s="23"/>
      <c r="DQ230" s="23"/>
      <c r="DR230" s="23"/>
      <c r="DS230" s="23"/>
      <c r="DT230" s="23"/>
    </row>
    <row r="231" spans="107:124" x14ac:dyDescent="0.2">
      <c r="DC231" s="23"/>
      <c r="DD231" s="23"/>
      <c r="DE231" s="23"/>
      <c r="DF231" s="23"/>
      <c r="DG231" s="23"/>
      <c r="DH231" s="23"/>
      <c r="DI231" s="23"/>
      <c r="DJ231" s="23"/>
      <c r="DK231" s="23"/>
      <c r="DL231" s="23"/>
      <c r="DM231" s="23"/>
      <c r="DN231" s="23"/>
      <c r="DO231" s="23"/>
      <c r="DP231" s="23"/>
      <c r="DQ231" s="23"/>
      <c r="DR231" s="23"/>
      <c r="DS231" s="23"/>
      <c r="DT231" s="23"/>
    </row>
    <row r="232" spans="107:124" x14ac:dyDescent="0.2">
      <c r="DC232" s="23"/>
      <c r="DD232" s="23"/>
      <c r="DE232" s="23"/>
      <c r="DF232" s="23"/>
      <c r="DG232" s="23"/>
      <c r="DH232" s="23"/>
      <c r="DI232" s="23"/>
      <c r="DJ232" s="23"/>
      <c r="DK232" s="23"/>
      <c r="DL232" s="23"/>
      <c r="DM232" s="23"/>
      <c r="DN232" s="23"/>
      <c r="DO232" s="23"/>
      <c r="DP232" s="23"/>
      <c r="DQ232" s="23"/>
      <c r="DR232" s="23"/>
      <c r="DS232" s="23"/>
      <c r="DT232" s="23"/>
    </row>
    <row r="233" spans="107:124" x14ac:dyDescent="0.2">
      <c r="DC233" s="23"/>
      <c r="DD233" s="23"/>
      <c r="DE233" s="23"/>
      <c r="DF233" s="23"/>
      <c r="DG233" s="23"/>
      <c r="DH233" s="23"/>
      <c r="DI233" s="23"/>
      <c r="DJ233" s="23"/>
      <c r="DK233" s="23"/>
      <c r="DL233" s="23"/>
      <c r="DM233" s="23"/>
      <c r="DN233" s="23"/>
      <c r="DO233" s="23"/>
      <c r="DP233" s="23"/>
      <c r="DQ233" s="23"/>
      <c r="DR233" s="23"/>
      <c r="DS233" s="23"/>
      <c r="DT233" s="23"/>
    </row>
    <row r="234" spans="107:124" x14ac:dyDescent="0.2">
      <c r="DC234" s="23"/>
      <c r="DD234" s="23"/>
      <c r="DE234" s="23"/>
      <c r="DF234" s="23"/>
      <c r="DG234" s="23"/>
      <c r="DH234" s="23"/>
      <c r="DI234" s="23"/>
      <c r="DJ234" s="23"/>
      <c r="DK234" s="23"/>
      <c r="DL234" s="23"/>
      <c r="DM234" s="23"/>
      <c r="DN234" s="23"/>
      <c r="DO234" s="23"/>
      <c r="DP234" s="23"/>
      <c r="DQ234" s="23"/>
      <c r="DR234" s="23"/>
      <c r="DS234" s="23"/>
      <c r="DT234" s="23"/>
    </row>
    <row r="235" spans="107:124" x14ac:dyDescent="0.2">
      <c r="DC235" s="23"/>
      <c r="DD235" s="23"/>
      <c r="DE235" s="23"/>
      <c r="DF235" s="23"/>
      <c r="DG235" s="23"/>
      <c r="DH235" s="23"/>
      <c r="DI235" s="23"/>
      <c r="DJ235" s="23"/>
      <c r="DK235" s="23"/>
      <c r="DL235" s="23"/>
      <c r="DM235" s="23"/>
      <c r="DN235" s="23"/>
      <c r="DO235" s="23"/>
      <c r="DP235" s="23"/>
      <c r="DQ235" s="23"/>
      <c r="DR235" s="23"/>
      <c r="DS235" s="23"/>
      <c r="DT235" s="23"/>
    </row>
    <row r="236" spans="107:124" x14ac:dyDescent="0.2">
      <c r="DC236" s="23"/>
      <c r="DD236" s="23"/>
      <c r="DE236" s="23"/>
      <c r="DF236" s="23"/>
      <c r="DG236" s="23"/>
      <c r="DH236" s="23"/>
      <c r="DI236" s="23"/>
      <c r="DJ236" s="23"/>
      <c r="DK236" s="23"/>
      <c r="DL236" s="23"/>
      <c r="DM236" s="23"/>
      <c r="DN236" s="23"/>
      <c r="DO236" s="23"/>
      <c r="DP236" s="23"/>
      <c r="DQ236" s="23"/>
      <c r="DR236" s="23"/>
      <c r="DS236" s="23"/>
      <c r="DT236" s="23"/>
    </row>
    <row r="237" spans="107:124" x14ac:dyDescent="0.2">
      <c r="DC237" s="23"/>
      <c r="DD237" s="23"/>
      <c r="DE237" s="23"/>
      <c r="DF237" s="23"/>
      <c r="DG237" s="23"/>
      <c r="DH237" s="23"/>
      <c r="DI237" s="23"/>
      <c r="DJ237" s="23"/>
      <c r="DK237" s="23"/>
      <c r="DL237" s="23"/>
      <c r="DM237" s="23"/>
      <c r="DN237" s="23"/>
      <c r="DO237" s="23"/>
      <c r="DP237" s="23"/>
      <c r="DQ237" s="23"/>
      <c r="DR237" s="23"/>
      <c r="DS237" s="23"/>
      <c r="DT237" s="23"/>
    </row>
    <row r="238" spans="107:124" x14ac:dyDescent="0.2">
      <c r="DC238" s="23"/>
      <c r="DD238" s="23"/>
      <c r="DE238" s="23"/>
      <c r="DF238" s="23"/>
      <c r="DG238" s="23"/>
      <c r="DH238" s="23"/>
      <c r="DI238" s="23"/>
      <c r="DJ238" s="23"/>
      <c r="DK238" s="23"/>
      <c r="DL238" s="23"/>
      <c r="DM238" s="23"/>
      <c r="DN238" s="23"/>
      <c r="DO238" s="23"/>
      <c r="DP238" s="23"/>
      <c r="DQ238" s="23"/>
      <c r="DR238" s="23"/>
      <c r="DS238" s="23"/>
      <c r="DT238" s="23"/>
    </row>
    <row r="239" spans="107:124" x14ac:dyDescent="0.2">
      <c r="DC239" s="23"/>
      <c r="DD239" s="23"/>
      <c r="DE239" s="23"/>
      <c r="DF239" s="23"/>
      <c r="DG239" s="23"/>
      <c r="DH239" s="23"/>
      <c r="DI239" s="23"/>
      <c r="DJ239" s="23"/>
      <c r="DK239" s="23"/>
      <c r="DL239" s="23"/>
      <c r="DM239" s="23"/>
      <c r="DN239" s="23"/>
      <c r="DO239" s="23"/>
      <c r="DP239" s="23"/>
      <c r="DQ239" s="23"/>
      <c r="DR239" s="23"/>
      <c r="DS239" s="23"/>
      <c r="DT239" s="23"/>
    </row>
    <row r="240" spans="107:124" x14ac:dyDescent="0.2">
      <c r="DC240" s="23"/>
      <c r="DD240" s="23"/>
      <c r="DE240" s="23"/>
      <c r="DF240" s="23"/>
      <c r="DG240" s="23"/>
      <c r="DH240" s="23"/>
      <c r="DI240" s="23"/>
      <c r="DJ240" s="23"/>
      <c r="DK240" s="23"/>
      <c r="DL240" s="23"/>
      <c r="DM240" s="23"/>
      <c r="DN240" s="23"/>
      <c r="DO240" s="23"/>
      <c r="DP240" s="23"/>
      <c r="DQ240" s="23"/>
      <c r="DR240" s="23"/>
      <c r="DS240" s="23"/>
      <c r="DT240" s="23"/>
    </row>
    <row r="241" spans="107:124" x14ac:dyDescent="0.2">
      <c r="DC241" s="23"/>
      <c r="DD241" s="23"/>
      <c r="DE241" s="23"/>
      <c r="DF241" s="23"/>
      <c r="DG241" s="23"/>
      <c r="DH241" s="23"/>
      <c r="DI241" s="23"/>
      <c r="DJ241" s="23"/>
      <c r="DK241" s="23"/>
      <c r="DL241" s="23"/>
      <c r="DM241" s="23"/>
      <c r="DN241" s="23"/>
      <c r="DO241" s="23"/>
      <c r="DP241" s="23"/>
      <c r="DQ241" s="23"/>
      <c r="DR241" s="23"/>
      <c r="DS241" s="23"/>
      <c r="DT241" s="23"/>
    </row>
    <row r="242" spans="107:124" x14ac:dyDescent="0.2">
      <c r="DC242" s="23"/>
      <c r="DD242" s="23"/>
      <c r="DE242" s="23"/>
      <c r="DF242" s="23"/>
      <c r="DG242" s="23"/>
      <c r="DH242" s="23"/>
      <c r="DI242" s="23"/>
      <c r="DJ242" s="23"/>
      <c r="DK242" s="23"/>
      <c r="DL242" s="23"/>
      <c r="DM242" s="23"/>
      <c r="DN242" s="23"/>
      <c r="DO242" s="23"/>
      <c r="DP242" s="23"/>
      <c r="DQ242" s="23"/>
      <c r="DR242" s="23"/>
      <c r="DS242" s="23"/>
      <c r="DT242" s="23"/>
    </row>
    <row r="243" spans="107:124" x14ac:dyDescent="0.2">
      <c r="DC243" s="23"/>
      <c r="DD243" s="23"/>
      <c r="DE243" s="23"/>
      <c r="DF243" s="23"/>
      <c r="DG243" s="23"/>
      <c r="DH243" s="23"/>
      <c r="DI243" s="23"/>
      <c r="DJ243" s="23"/>
      <c r="DK243" s="23"/>
      <c r="DL243" s="23"/>
      <c r="DM243" s="23"/>
      <c r="DN243" s="23"/>
      <c r="DO243" s="23"/>
      <c r="DP243" s="23"/>
      <c r="DQ243" s="23"/>
      <c r="DR243" s="23"/>
      <c r="DS243" s="23"/>
      <c r="DT243" s="23"/>
    </row>
    <row r="244" spans="107:124" x14ac:dyDescent="0.2">
      <c r="DC244" s="23"/>
      <c r="DD244" s="23"/>
      <c r="DE244" s="23"/>
      <c r="DF244" s="23"/>
      <c r="DG244" s="23"/>
      <c r="DH244" s="23"/>
      <c r="DI244" s="23"/>
      <c r="DJ244" s="23"/>
      <c r="DK244" s="23"/>
      <c r="DL244" s="23"/>
      <c r="DM244" s="23"/>
      <c r="DN244" s="23"/>
      <c r="DO244" s="23"/>
      <c r="DP244" s="23"/>
      <c r="DQ244" s="23"/>
      <c r="DR244" s="23"/>
      <c r="DS244" s="23"/>
      <c r="DT244" s="23"/>
    </row>
    <row r="245" spans="107:124" x14ac:dyDescent="0.2">
      <c r="DC245" s="23"/>
      <c r="DD245" s="23"/>
      <c r="DE245" s="23"/>
      <c r="DF245" s="23"/>
      <c r="DG245" s="23"/>
      <c r="DH245" s="23"/>
      <c r="DI245" s="23"/>
      <c r="DJ245" s="23"/>
      <c r="DK245" s="23"/>
      <c r="DL245" s="23"/>
      <c r="DM245" s="23"/>
      <c r="DN245" s="23"/>
      <c r="DO245" s="23"/>
      <c r="DP245" s="23"/>
      <c r="DQ245" s="23"/>
      <c r="DR245" s="23"/>
      <c r="DS245" s="23"/>
      <c r="DT245" s="23"/>
    </row>
    <row r="246" spans="107:124" x14ac:dyDescent="0.2">
      <c r="DC246" s="23"/>
      <c r="DD246" s="23"/>
      <c r="DE246" s="23"/>
      <c r="DF246" s="23"/>
      <c r="DG246" s="23"/>
      <c r="DH246" s="23"/>
      <c r="DI246" s="23"/>
      <c r="DJ246" s="23"/>
      <c r="DK246" s="23"/>
      <c r="DL246" s="23"/>
      <c r="DM246" s="23"/>
      <c r="DN246" s="23"/>
      <c r="DO246" s="23"/>
      <c r="DP246" s="23"/>
      <c r="DQ246" s="23"/>
      <c r="DR246" s="23"/>
      <c r="DS246" s="23"/>
      <c r="DT246" s="23"/>
    </row>
    <row r="247" spans="107:124" x14ac:dyDescent="0.2">
      <c r="DC247" s="23"/>
      <c r="DD247" s="23"/>
      <c r="DE247" s="23"/>
      <c r="DF247" s="23"/>
      <c r="DG247" s="23"/>
      <c r="DH247" s="23"/>
      <c r="DI247" s="23"/>
      <c r="DJ247" s="23"/>
      <c r="DK247" s="23"/>
      <c r="DL247" s="23"/>
      <c r="DM247" s="23"/>
      <c r="DN247" s="23"/>
      <c r="DO247" s="23"/>
      <c r="DP247" s="23"/>
      <c r="DQ247" s="23"/>
      <c r="DR247" s="23"/>
      <c r="DS247" s="23"/>
      <c r="DT247" s="23"/>
    </row>
    <row r="248" spans="107:124" x14ac:dyDescent="0.2">
      <c r="DC248" s="23"/>
      <c r="DD248" s="23"/>
      <c r="DE248" s="23"/>
      <c r="DF248" s="23"/>
      <c r="DG248" s="23"/>
      <c r="DH248" s="23"/>
      <c r="DI248" s="23"/>
      <c r="DJ248" s="23"/>
      <c r="DK248" s="23"/>
      <c r="DL248" s="23"/>
      <c r="DM248" s="23"/>
      <c r="DN248" s="23"/>
      <c r="DO248" s="23"/>
      <c r="DP248" s="23"/>
      <c r="DQ248" s="23"/>
      <c r="DR248" s="23"/>
      <c r="DS248" s="23"/>
      <c r="DT248" s="23"/>
    </row>
    <row r="249" spans="107:124" x14ac:dyDescent="0.2">
      <c r="DC249" s="23"/>
      <c r="DD249" s="23"/>
      <c r="DE249" s="23"/>
      <c r="DF249" s="23"/>
      <c r="DG249" s="23"/>
      <c r="DH249" s="23"/>
      <c r="DI249" s="23"/>
      <c r="DJ249" s="23"/>
      <c r="DK249" s="23"/>
      <c r="DL249" s="23"/>
      <c r="DM249" s="23"/>
      <c r="DN249" s="23"/>
      <c r="DO249" s="23"/>
      <c r="DP249" s="23"/>
      <c r="DQ249" s="23"/>
      <c r="DR249" s="23"/>
      <c r="DS249" s="23"/>
      <c r="DT249" s="23"/>
    </row>
    <row r="250" spans="107:124" x14ac:dyDescent="0.2">
      <c r="DC250" s="23"/>
      <c r="DD250" s="23"/>
      <c r="DE250" s="23"/>
      <c r="DF250" s="23"/>
      <c r="DG250" s="23"/>
      <c r="DH250" s="23"/>
      <c r="DI250" s="23"/>
      <c r="DJ250" s="23"/>
      <c r="DK250" s="23"/>
      <c r="DL250" s="23"/>
      <c r="DM250" s="23"/>
      <c r="DN250" s="23"/>
      <c r="DO250" s="23"/>
      <c r="DP250" s="23"/>
      <c r="DQ250" s="23"/>
      <c r="DR250" s="23"/>
      <c r="DS250" s="23"/>
      <c r="DT250" s="23"/>
    </row>
    <row r="251" spans="107:124" x14ac:dyDescent="0.2">
      <c r="DC251" s="23"/>
      <c r="DD251" s="23"/>
      <c r="DE251" s="23"/>
      <c r="DF251" s="23"/>
      <c r="DG251" s="23"/>
      <c r="DH251" s="23"/>
      <c r="DI251" s="23"/>
      <c r="DJ251" s="23"/>
      <c r="DK251" s="23"/>
      <c r="DL251" s="23"/>
      <c r="DM251" s="23"/>
      <c r="DN251" s="23"/>
      <c r="DO251" s="23"/>
      <c r="DP251" s="23"/>
      <c r="DQ251" s="23"/>
      <c r="DR251" s="23"/>
      <c r="DS251" s="23"/>
      <c r="DT251" s="23"/>
    </row>
    <row r="252" spans="107:124" x14ac:dyDescent="0.2">
      <c r="DC252" s="23"/>
      <c r="DD252" s="23"/>
      <c r="DE252" s="23"/>
      <c r="DF252" s="23"/>
      <c r="DG252" s="23"/>
      <c r="DH252" s="23"/>
      <c r="DI252" s="23"/>
      <c r="DJ252" s="23"/>
      <c r="DK252" s="23"/>
      <c r="DL252" s="23"/>
      <c r="DM252" s="23"/>
      <c r="DN252" s="23"/>
      <c r="DO252" s="23"/>
      <c r="DP252" s="23"/>
      <c r="DQ252" s="23"/>
      <c r="DR252" s="23"/>
      <c r="DS252" s="23"/>
      <c r="DT252" s="23"/>
    </row>
    <row r="253" spans="107:124" x14ac:dyDescent="0.2">
      <c r="DC253" s="23"/>
      <c r="DD253" s="23"/>
      <c r="DE253" s="23"/>
      <c r="DF253" s="23"/>
      <c r="DG253" s="23"/>
      <c r="DH253" s="23"/>
      <c r="DI253" s="23"/>
      <c r="DJ253" s="23"/>
      <c r="DK253" s="23"/>
      <c r="DL253" s="23"/>
      <c r="DM253" s="23"/>
      <c r="DN253" s="23"/>
      <c r="DO253" s="23"/>
      <c r="DP253" s="23"/>
      <c r="DQ253" s="23"/>
      <c r="DR253" s="23"/>
      <c r="DS253" s="23"/>
      <c r="DT253" s="23"/>
    </row>
    <row r="254" spans="107:124" x14ac:dyDescent="0.2">
      <c r="DC254" s="23"/>
      <c r="DD254" s="23"/>
      <c r="DE254" s="23"/>
      <c r="DF254" s="23"/>
      <c r="DG254" s="23"/>
      <c r="DH254" s="23"/>
      <c r="DI254" s="23"/>
      <c r="DJ254" s="23"/>
      <c r="DK254" s="23"/>
      <c r="DL254" s="23"/>
      <c r="DM254" s="23"/>
      <c r="DN254" s="23"/>
      <c r="DO254" s="23"/>
      <c r="DP254" s="23"/>
      <c r="DQ254" s="23"/>
      <c r="DR254" s="23"/>
      <c r="DS254" s="23"/>
      <c r="DT254" s="23"/>
    </row>
    <row r="255" spans="107:124" x14ac:dyDescent="0.2">
      <c r="DC255" s="23"/>
      <c r="DD255" s="23"/>
      <c r="DE255" s="23"/>
      <c r="DF255" s="23"/>
      <c r="DG255" s="23"/>
      <c r="DH255" s="23"/>
      <c r="DI255" s="23"/>
      <c r="DJ255" s="23"/>
      <c r="DK255" s="23"/>
      <c r="DL255" s="23"/>
      <c r="DM255" s="23"/>
      <c r="DN255" s="23"/>
      <c r="DO255" s="23"/>
      <c r="DP255" s="23"/>
      <c r="DQ255" s="23"/>
      <c r="DR255" s="23"/>
      <c r="DS255" s="23"/>
      <c r="DT255" s="23"/>
    </row>
    <row r="256" spans="107:124" x14ac:dyDescent="0.2">
      <c r="DC256" s="23"/>
      <c r="DD256" s="23"/>
      <c r="DE256" s="23"/>
      <c r="DF256" s="23"/>
      <c r="DG256" s="23"/>
      <c r="DH256" s="23"/>
      <c r="DI256" s="23"/>
      <c r="DJ256" s="23"/>
      <c r="DK256" s="23"/>
      <c r="DL256" s="23"/>
      <c r="DM256" s="23"/>
      <c r="DN256" s="23"/>
      <c r="DO256" s="23"/>
      <c r="DP256" s="23"/>
      <c r="DQ256" s="23"/>
      <c r="DR256" s="23"/>
      <c r="DS256" s="23"/>
      <c r="DT256" s="23"/>
    </row>
    <row r="257" spans="107:124" x14ac:dyDescent="0.2">
      <c r="DC257" s="23"/>
      <c r="DD257" s="23"/>
      <c r="DE257" s="23"/>
      <c r="DF257" s="23"/>
      <c r="DG257" s="23"/>
      <c r="DH257" s="23"/>
      <c r="DI257" s="23"/>
      <c r="DJ257" s="23"/>
      <c r="DK257" s="23"/>
      <c r="DL257" s="23"/>
      <c r="DM257" s="23"/>
      <c r="DN257" s="23"/>
      <c r="DO257" s="23"/>
      <c r="DP257" s="23"/>
      <c r="DQ257" s="23"/>
      <c r="DR257" s="23"/>
      <c r="DS257" s="23"/>
      <c r="DT257" s="23"/>
    </row>
    <row r="258" spans="107:124" x14ac:dyDescent="0.2">
      <c r="DC258" s="23"/>
      <c r="DD258" s="23"/>
      <c r="DE258" s="23"/>
      <c r="DF258" s="23"/>
      <c r="DG258" s="23"/>
      <c r="DH258" s="23"/>
      <c r="DI258" s="23"/>
      <c r="DJ258" s="23"/>
      <c r="DK258" s="23"/>
      <c r="DL258" s="23"/>
      <c r="DM258" s="23"/>
      <c r="DN258" s="23"/>
      <c r="DO258" s="23"/>
      <c r="DP258" s="23"/>
      <c r="DQ258" s="23"/>
      <c r="DR258" s="23"/>
      <c r="DS258" s="23"/>
      <c r="DT258" s="23"/>
    </row>
    <row r="259" spans="107:124" x14ac:dyDescent="0.2">
      <c r="DC259" s="23"/>
      <c r="DD259" s="23"/>
      <c r="DE259" s="23"/>
      <c r="DF259" s="23"/>
      <c r="DG259" s="23"/>
      <c r="DH259" s="23"/>
      <c r="DI259" s="23"/>
      <c r="DJ259" s="23"/>
      <c r="DK259" s="23"/>
      <c r="DL259" s="23"/>
      <c r="DM259" s="23"/>
      <c r="DN259" s="23"/>
      <c r="DO259" s="23"/>
      <c r="DP259" s="23"/>
      <c r="DQ259" s="23"/>
      <c r="DR259" s="23"/>
      <c r="DS259" s="23"/>
      <c r="DT259" s="23"/>
    </row>
    <row r="260" spans="107:124" x14ac:dyDescent="0.2">
      <c r="DC260" s="23"/>
      <c r="DD260" s="23"/>
      <c r="DE260" s="23"/>
      <c r="DF260" s="23"/>
      <c r="DG260" s="23"/>
      <c r="DH260" s="23"/>
      <c r="DI260" s="23"/>
      <c r="DJ260" s="23"/>
      <c r="DK260" s="23"/>
      <c r="DL260" s="23"/>
      <c r="DM260" s="23"/>
      <c r="DN260" s="23"/>
      <c r="DO260" s="23"/>
      <c r="DP260" s="23"/>
      <c r="DQ260" s="23"/>
      <c r="DR260" s="23"/>
      <c r="DS260" s="23"/>
      <c r="DT260" s="23"/>
    </row>
    <row r="261" spans="107:124" x14ac:dyDescent="0.2">
      <c r="DC261" s="23"/>
      <c r="DD261" s="23"/>
      <c r="DE261" s="23"/>
      <c r="DF261" s="23"/>
      <c r="DG261" s="23"/>
      <c r="DH261" s="23"/>
      <c r="DI261" s="23"/>
      <c r="DJ261" s="23"/>
      <c r="DK261" s="23"/>
      <c r="DL261" s="23"/>
      <c r="DM261" s="23"/>
      <c r="DN261" s="23"/>
      <c r="DO261" s="23"/>
      <c r="DP261" s="23"/>
      <c r="DQ261" s="23"/>
      <c r="DR261" s="23"/>
      <c r="DS261" s="23"/>
      <c r="DT261" s="23"/>
    </row>
    <row r="262" spans="107:124" x14ac:dyDescent="0.2">
      <c r="DC262" s="23"/>
      <c r="DD262" s="23"/>
      <c r="DE262" s="23"/>
      <c r="DF262" s="23"/>
      <c r="DG262" s="23"/>
      <c r="DH262" s="23"/>
      <c r="DI262" s="23"/>
      <c r="DJ262" s="23"/>
      <c r="DK262" s="23"/>
      <c r="DL262" s="23"/>
      <c r="DM262" s="23"/>
      <c r="DN262" s="23"/>
      <c r="DO262" s="23"/>
      <c r="DP262" s="23"/>
      <c r="DQ262" s="23"/>
      <c r="DR262" s="23"/>
      <c r="DS262" s="23"/>
      <c r="DT262" s="23"/>
    </row>
    <row r="263" spans="107:124" x14ac:dyDescent="0.2">
      <c r="DC263" s="23"/>
      <c r="DD263" s="23"/>
      <c r="DE263" s="23"/>
      <c r="DF263" s="23"/>
      <c r="DG263" s="23"/>
      <c r="DH263" s="23"/>
      <c r="DI263" s="23"/>
      <c r="DJ263" s="23"/>
      <c r="DK263" s="23"/>
      <c r="DL263" s="23"/>
      <c r="DM263" s="23"/>
      <c r="DN263" s="23"/>
      <c r="DO263" s="23"/>
      <c r="DP263" s="23"/>
      <c r="DQ263" s="23"/>
      <c r="DR263" s="23"/>
      <c r="DS263" s="23"/>
      <c r="DT263" s="23"/>
    </row>
    <row r="264" spans="107:124" x14ac:dyDescent="0.2">
      <c r="DC264" s="23"/>
      <c r="DD264" s="23"/>
      <c r="DE264" s="23"/>
      <c r="DF264" s="23"/>
      <c r="DG264" s="23"/>
      <c r="DH264" s="23"/>
      <c r="DI264" s="23"/>
      <c r="DJ264" s="23"/>
      <c r="DK264" s="23"/>
      <c r="DL264" s="23"/>
      <c r="DM264" s="23"/>
      <c r="DN264" s="23"/>
      <c r="DO264" s="23"/>
      <c r="DP264" s="23"/>
      <c r="DQ264" s="23"/>
      <c r="DR264" s="23"/>
      <c r="DS264" s="23"/>
      <c r="DT264" s="23"/>
    </row>
    <row r="265" spans="107:124" x14ac:dyDescent="0.2">
      <c r="DC265" s="23"/>
      <c r="DD265" s="23"/>
      <c r="DE265" s="23"/>
      <c r="DF265" s="23"/>
      <c r="DG265" s="23"/>
      <c r="DH265" s="23"/>
      <c r="DI265" s="23"/>
      <c r="DJ265" s="23"/>
      <c r="DK265" s="23"/>
      <c r="DL265" s="23"/>
      <c r="DM265" s="23"/>
      <c r="DN265" s="23"/>
      <c r="DO265" s="23"/>
      <c r="DP265" s="23"/>
      <c r="DQ265" s="23"/>
      <c r="DR265" s="23"/>
      <c r="DS265" s="23"/>
      <c r="DT265" s="23"/>
    </row>
    <row r="266" spans="107:124" x14ac:dyDescent="0.2">
      <c r="DC266" s="23"/>
      <c r="DD266" s="23"/>
      <c r="DE266" s="23"/>
      <c r="DF266" s="23"/>
      <c r="DG266" s="23"/>
      <c r="DH266" s="23"/>
      <c r="DI266" s="23"/>
      <c r="DJ266" s="23"/>
      <c r="DK266" s="23"/>
      <c r="DL266" s="23"/>
      <c r="DM266" s="23"/>
      <c r="DN266" s="23"/>
      <c r="DO266" s="23"/>
      <c r="DP266" s="23"/>
      <c r="DQ266" s="23"/>
      <c r="DR266" s="23"/>
      <c r="DS266" s="23"/>
      <c r="DT266" s="23"/>
    </row>
    <row r="267" spans="107:124" x14ac:dyDescent="0.2">
      <c r="DC267" s="23"/>
      <c r="DD267" s="23"/>
      <c r="DE267" s="23"/>
      <c r="DF267" s="23"/>
      <c r="DG267" s="23"/>
      <c r="DH267" s="23"/>
      <c r="DI267" s="23"/>
      <c r="DJ267" s="23"/>
      <c r="DK267" s="23"/>
      <c r="DL267" s="23"/>
      <c r="DM267" s="23"/>
      <c r="DN267" s="23"/>
      <c r="DO267" s="23"/>
      <c r="DP267" s="23"/>
      <c r="DQ267" s="23"/>
      <c r="DR267" s="23"/>
      <c r="DS267" s="23"/>
      <c r="DT267" s="23"/>
    </row>
    <row r="268" spans="107:124" x14ac:dyDescent="0.2">
      <c r="DC268" s="23"/>
      <c r="DD268" s="23"/>
      <c r="DE268" s="23"/>
      <c r="DF268" s="23"/>
      <c r="DG268" s="23"/>
      <c r="DH268" s="23"/>
      <c r="DI268" s="23"/>
      <c r="DJ268" s="23"/>
      <c r="DK268" s="23"/>
      <c r="DL268" s="23"/>
      <c r="DM268" s="23"/>
      <c r="DN268" s="23"/>
      <c r="DO268" s="23"/>
      <c r="DP268" s="23"/>
      <c r="DQ268" s="23"/>
      <c r="DR268" s="23"/>
      <c r="DS268" s="23"/>
      <c r="DT268" s="23"/>
    </row>
    <row r="269" spans="107:124" x14ac:dyDescent="0.2">
      <c r="DC269" s="23"/>
      <c r="DD269" s="23"/>
      <c r="DE269" s="23"/>
      <c r="DF269" s="23"/>
      <c r="DG269" s="23"/>
      <c r="DH269" s="23"/>
      <c r="DI269" s="23"/>
      <c r="DJ269" s="23"/>
      <c r="DK269" s="23"/>
      <c r="DL269" s="23"/>
      <c r="DM269" s="23"/>
      <c r="DN269" s="23"/>
      <c r="DO269" s="23"/>
      <c r="DP269" s="23"/>
      <c r="DQ269" s="23"/>
      <c r="DR269" s="23"/>
      <c r="DS269" s="23"/>
      <c r="DT269" s="23"/>
    </row>
    <row r="270" spans="107:124" x14ac:dyDescent="0.2">
      <c r="DC270" s="23"/>
      <c r="DD270" s="23"/>
      <c r="DE270" s="23"/>
      <c r="DF270" s="23"/>
      <c r="DG270" s="23"/>
      <c r="DH270" s="23"/>
      <c r="DI270" s="23"/>
      <c r="DJ270" s="23"/>
      <c r="DK270" s="23"/>
      <c r="DL270" s="23"/>
      <c r="DM270" s="23"/>
      <c r="DN270" s="23"/>
      <c r="DO270" s="23"/>
      <c r="DP270" s="23"/>
      <c r="DQ270" s="23"/>
      <c r="DR270" s="23"/>
      <c r="DS270" s="23"/>
      <c r="DT270" s="23"/>
    </row>
    <row r="271" spans="107:124" x14ac:dyDescent="0.2">
      <c r="DC271" s="23"/>
      <c r="DD271" s="23"/>
      <c r="DE271" s="23"/>
      <c r="DF271" s="23"/>
      <c r="DG271" s="23"/>
      <c r="DH271" s="23"/>
      <c r="DI271" s="23"/>
      <c r="DJ271" s="23"/>
      <c r="DK271" s="23"/>
      <c r="DL271" s="23"/>
      <c r="DM271" s="23"/>
      <c r="DN271" s="23"/>
      <c r="DO271" s="23"/>
      <c r="DP271" s="23"/>
      <c r="DQ271" s="23"/>
      <c r="DR271" s="23"/>
      <c r="DS271" s="23"/>
      <c r="DT271" s="23"/>
    </row>
    <row r="272" spans="107:124" x14ac:dyDescent="0.2">
      <c r="DC272" s="23"/>
      <c r="DD272" s="23"/>
      <c r="DE272" s="23"/>
      <c r="DF272" s="23"/>
      <c r="DG272" s="23"/>
      <c r="DH272" s="23"/>
      <c r="DI272" s="23"/>
      <c r="DJ272" s="23"/>
      <c r="DK272" s="23"/>
      <c r="DL272" s="23"/>
      <c r="DM272" s="23"/>
      <c r="DN272" s="23"/>
      <c r="DO272" s="23"/>
      <c r="DP272" s="23"/>
      <c r="DQ272" s="23"/>
      <c r="DR272" s="23"/>
      <c r="DS272" s="23"/>
      <c r="DT272" s="23"/>
    </row>
    <row r="273" spans="107:124" x14ac:dyDescent="0.2">
      <c r="DC273" s="23"/>
      <c r="DD273" s="23"/>
      <c r="DE273" s="23"/>
      <c r="DF273" s="23"/>
      <c r="DG273" s="23"/>
      <c r="DH273" s="23"/>
      <c r="DI273" s="23"/>
      <c r="DJ273" s="23"/>
      <c r="DK273" s="23"/>
      <c r="DL273" s="23"/>
      <c r="DM273" s="23"/>
      <c r="DN273" s="23"/>
      <c r="DO273" s="23"/>
      <c r="DP273" s="23"/>
      <c r="DQ273" s="23"/>
      <c r="DR273" s="23"/>
      <c r="DS273" s="23"/>
      <c r="DT273" s="23"/>
    </row>
    <row r="274" spans="107:124" x14ac:dyDescent="0.2">
      <c r="DC274" s="23"/>
      <c r="DD274" s="23"/>
      <c r="DE274" s="23"/>
      <c r="DF274" s="23"/>
      <c r="DG274" s="23"/>
      <c r="DH274" s="23"/>
      <c r="DI274" s="23"/>
      <c r="DJ274" s="23"/>
      <c r="DK274" s="23"/>
      <c r="DL274" s="23"/>
      <c r="DM274" s="23"/>
      <c r="DN274" s="23"/>
      <c r="DO274" s="23"/>
      <c r="DP274" s="23"/>
      <c r="DQ274" s="23"/>
      <c r="DR274" s="23"/>
      <c r="DS274" s="23"/>
      <c r="DT274" s="23"/>
    </row>
    <row r="275" spans="107:124" x14ac:dyDescent="0.2">
      <c r="DC275" s="23"/>
      <c r="DD275" s="23"/>
      <c r="DE275" s="23"/>
      <c r="DF275" s="23"/>
      <c r="DG275" s="23"/>
      <c r="DH275" s="23"/>
      <c r="DI275" s="23"/>
      <c r="DJ275" s="23"/>
      <c r="DK275" s="23"/>
      <c r="DL275" s="23"/>
      <c r="DM275" s="23"/>
      <c r="DN275" s="23"/>
      <c r="DO275" s="23"/>
      <c r="DP275" s="23"/>
      <c r="DQ275" s="23"/>
      <c r="DR275" s="23"/>
      <c r="DS275" s="23"/>
      <c r="DT275" s="23"/>
    </row>
    <row r="276" spans="107:124" x14ac:dyDescent="0.2">
      <c r="DC276" s="23"/>
      <c r="DD276" s="23"/>
      <c r="DE276" s="23"/>
      <c r="DF276" s="23"/>
      <c r="DG276" s="23"/>
      <c r="DH276" s="23"/>
      <c r="DI276" s="23"/>
      <c r="DJ276" s="23"/>
      <c r="DK276" s="23"/>
      <c r="DL276" s="23"/>
      <c r="DM276" s="23"/>
      <c r="DN276" s="23"/>
      <c r="DO276" s="23"/>
      <c r="DP276" s="23"/>
      <c r="DQ276" s="23"/>
      <c r="DR276" s="23"/>
      <c r="DS276" s="23"/>
      <c r="DT276" s="23"/>
    </row>
    <row r="277" spans="107:124" x14ac:dyDescent="0.2">
      <c r="DC277" s="23"/>
      <c r="DD277" s="23"/>
      <c r="DE277" s="23"/>
      <c r="DF277" s="23"/>
      <c r="DG277" s="23"/>
      <c r="DH277" s="23"/>
      <c r="DI277" s="23"/>
      <c r="DJ277" s="23"/>
      <c r="DK277" s="23"/>
      <c r="DL277" s="23"/>
      <c r="DM277" s="23"/>
      <c r="DN277" s="23"/>
      <c r="DO277" s="23"/>
      <c r="DP277" s="23"/>
      <c r="DQ277" s="23"/>
      <c r="DR277" s="23"/>
      <c r="DS277" s="23"/>
      <c r="DT277" s="23"/>
    </row>
    <row r="278" spans="107:124" x14ac:dyDescent="0.2">
      <c r="DC278" s="23"/>
      <c r="DD278" s="23"/>
      <c r="DE278" s="23"/>
      <c r="DF278" s="23"/>
      <c r="DG278" s="23"/>
      <c r="DH278" s="23"/>
      <c r="DI278" s="23"/>
      <c r="DJ278" s="23"/>
      <c r="DK278" s="23"/>
      <c r="DL278" s="23"/>
      <c r="DM278" s="23"/>
      <c r="DN278" s="23"/>
      <c r="DO278" s="23"/>
      <c r="DP278" s="23"/>
      <c r="DQ278" s="23"/>
      <c r="DR278" s="23"/>
      <c r="DS278" s="23"/>
      <c r="DT278" s="23"/>
    </row>
    <row r="279" spans="107:124" x14ac:dyDescent="0.2">
      <c r="DC279" s="23"/>
      <c r="DD279" s="23"/>
      <c r="DE279" s="23"/>
      <c r="DF279" s="23"/>
      <c r="DG279" s="23"/>
      <c r="DH279" s="23"/>
      <c r="DI279" s="23"/>
      <c r="DJ279" s="23"/>
      <c r="DK279" s="23"/>
      <c r="DL279" s="23"/>
      <c r="DM279" s="23"/>
      <c r="DN279" s="23"/>
      <c r="DO279" s="23"/>
      <c r="DP279" s="23"/>
      <c r="DQ279" s="23"/>
      <c r="DR279" s="23"/>
      <c r="DS279" s="23"/>
      <c r="DT279" s="23"/>
    </row>
    <row r="280" spans="107:124" x14ac:dyDescent="0.2">
      <c r="DC280" s="23"/>
      <c r="DD280" s="23"/>
      <c r="DE280" s="23"/>
      <c r="DF280" s="23"/>
      <c r="DG280" s="23"/>
      <c r="DH280" s="23"/>
      <c r="DI280" s="23"/>
      <c r="DJ280" s="23"/>
      <c r="DK280" s="23"/>
      <c r="DL280" s="23"/>
      <c r="DM280" s="23"/>
      <c r="DN280" s="23"/>
      <c r="DO280" s="23"/>
      <c r="DP280" s="23"/>
      <c r="DQ280" s="23"/>
      <c r="DR280" s="23"/>
      <c r="DS280" s="23"/>
      <c r="DT280" s="23"/>
    </row>
    <row r="281" spans="107:124" x14ac:dyDescent="0.2">
      <c r="DC281" s="23"/>
      <c r="DD281" s="23"/>
      <c r="DE281" s="23"/>
      <c r="DF281" s="23"/>
      <c r="DG281" s="23"/>
      <c r="DH281" s="23"/>
      <c r="DI281" s="23"/>
      <c r="DJ281" s="23"/>
      <c r="DK281" s="23"/>
      <c r="DL281" s="23"/>
      <c r="DM281" s="23"/>
      <c r="DN281" s="23"/>
      <c r="DO281" s="23"/>
      <c r="DP281" s="23"/>
      <c r="DQ281" s="23"/>
      <c r="DR281" s="23"/>
      <c r="DS281" s="23"/>
      <c r="DT281" s="23"/>
    </row>
    <row r="282" spans="107:124" x14ac:dyDescent="0.2">
      <c r="DC282" s="23"/>
      <c r="DD282" s="23"/>
      <c r="DE282" s="23"/>
      <c r="DF282" s="23"/>
      <c r="DG282" s="23"/>
      <c r="DH282" s="23"/>
      <c r="DI282" s="23"/>
      <c r="DJ282" s="23"/>
      <c r="DK282" s="23"/>
      <c r="DL282" s="23"/>
      <c r="DM282" s="23"/>
      <c r="DN282" s="23"/>
      <c r="DO282" s="23"/>
      <c r="DP282" s="23"/>
      <c r="DQ282" s="23"/>
      <c r="DR282" s="23"/>
      <c r="DS282" s="23"/>
      <c r="DT282" s="23"/>
    </row>
    <row r="283" spans="107:124" x14ac:dyDescent="0.2">
      <c r="DC283" s="23"/>
      <c r="DD283" s="23"/>
      <c r="DE283" s="23"/>
      <c r="DF283" s="23"/>
      <c r="DG283" s="23"/>
      <c r="DH283" s="23"/>
      <c r="DI283" s="23"/>
      <c r="DJ283" s="23"/>
      <c r="DK283" s="23"/>
      <c r="DL283" s="23"/>
      <c r="DM283" s="23"/>
      <c r="DN283" s="23"/>
      <c r="DO283" s="23"/>
      <c r="DP283" s="23"/>
      <c r="DQ283" s="23"/>
      <c r="DR283" s="23"/>
      <c r="DS283" s="23"/>
      <c r="DT283" s="23"/>
    </row>
    <row r="284" spans="107:124" x14ac:dyDescent="0.2">
      <c r="DC284" s="23"/>
      <c r="DD284" s="23"/>
      <c r="DE284" s="23"/>
      <c r="DF284" s="23"/>
      <c r="DG284" s="23"/>
      <c r="DH284" s="23"/>
      <c r="DI284" s="23"/>
      <c r="DJ284" s="23"/>
      <c r="DK284" s="23"/>
      <c r="DL284" s="23"/>
      <c r="DM284" s="23"/>
      <c r="DN284" s="23"/>
      <c r="DO284" s="23"/>
      <c r="DP284" s="23"/>
      <c r="DQ284" s="23"/>
      <c r="DR284" s="23"/>
      <c r="DS284" s="23"/>
      <c r="DT284" s="23"/>
    </row>
    <row r="285" spans="107:124" x14ac:dyDescent="0.2">
      <c r="DC285" s="23"/>
      <c r="DD285" s="23"/>
      <c r="DE285" s="23"/>
      <c r="DF285" s="23"/>
      <c r="DG285" s="23"/>
      <c r="DH285" s="23"/>
      <c r="DI285" s="23"/>
      <c r="DJ285" s="23"/>
      <c r="DK285" s="23"/>
      <c r="DL285" s="23"/>
      <c r="DM285" s="23"/>
      <c r="DN285" s="23"/>
      <c r="DO285" s="23"/>
      <c r="DP285" s="23"/>
      <c r="DQ285" s="23"/>
      <c r="DR285" s="23"/>
      <c r="DS285" s="23"/>
      <c r="DT285" s="23"/>
    </row>
    <row r="286" spans="107:124" x14ac:dyDescent="0.2">
      <c r="DC286" s="23"/>
      <c r="DD286" s="23"/>
      <c r="DE286" s="23"/>
      <c r="DF286" s="23"/>
      <c r="DG286" s="23"/>
      <c r="DH286" s="23"/>
      <c r="DI286" s="23"/>
      <c r="DJ286" s="23"/>
      <c r="DK286" s="23"/>
      <c r="DL286" s="23"/>
      <c r="DM286" s="23"/>
      <c r="DN286" s="23"/>
      <c r="DO286" s="23"/>
      <c r="DP286" s="23"/>
      <c r="DQ286" s="23"/>
      <c r="DR286" s="23"/>
      <c r="DS286" s="23"/>
      <c r="DT286" s="23"/>
    </row>
    <row r="287" spans="107:124" x14ac:dyDescent="0.2">
      <c r="DC287" s="23"/>
      <c r="DD287" s="23"/>
      <c r="DE287" s="23"/>
      <c r="DF287" s="23"/>
      <c r="DG287" s="23"/>
      <c r="DH287" s="23"/>
      <c r="DI287" s="23"/>
      <c r="DJ287" s="23"/>
      <c r="DK287" s="23"/>
      <c r="DL287" s="23"/>
      <c r="DM287" s="23"/>
      <c r="DN287" s="23"/>
      <c r="DO287" s="23"/>
      <c r="DP287" s="23"/>
      <c r="DQ287" s="23"/>
      <c r="DR287" s="23"/>
      <c r="DS287" s="23"/>
      <c r="DT287" s="23"/>
    </row>
    <row r="288" spans="107:124" x14ac:dyDescent="0.2">
      <c r="DC288" s="23"/>
      <c r="DD288" s="23"/>
      <c r="DE288" s="23"/>
      <c r="DF288" s="23"/>
      <c r="DG288" s="23"/>
      <c r="DH288" s="23"/>
      <c r="DI288" s="23"/>
      <c r="DJ288" s="23"/>
      <c r="DK288" s="23"/>
      <c r="DL288" s="23"/>
      <c r="DM288" s="23"/>
      <c r="DN288" s="23"/>
      <c r="DO288" s="23"/>
      <c r="DP288" s="23"/>
      <c r="DQ288" s="23"/>
      <c r="DR288" s="23"/>
      <c r="DS288" s="23"/>
      <c r="DT288" s="23"/>
    </row>
    <row r="289" spans="107:124" x14ac:dyDescent="0.2">
      <c r="DC289" s="23"/>
      <c r="DD289" s="23"/>
      <c r="DE289" s="23"/>
      <c r="DF289" s="23"/>
      <c r="DG289" s="23"/>
      <c r="DH289" s="23"/>
      <c r="DI289" s="23"/>
      <c r="DJ289" s="23"/>
      <c r="DK289" s="23"/>
      <c r="DL289" s="23"/>
      <c r="DM289" s="23"/>
      <c r="DN289" s="23"/>
      <c r="DO289" s="23"/>
      <c r="DP289" s="23"/>
      <c r="DQ289" s="23"/>
      <c r="DR289" s="23"/>
      <c r="DS289" s="23"/>
      <c r="DT289" s="23"/>
    </row>
    <row r="290" spans="107:124" x14ac:dyDescent="0.2">
      <c r="DC290" s="23"/>
      <c r="DD290" s="23"/>
      <c r="DE290" s="23"/>
      <c r="DF290" s="23"/>
      <c r="DG290" s="23"/>
      <c r="DH290" s="23"/>
      <c r="DI290" s="23"/>
      <c r="DJ290" s="23"/>
      <c r="DK290" s="23"/>
      <c r="DL290" s="23"/>
      <c r="DM290" s="23"/>
      <c r="DN290" s="23"/>
      <c r="DO290" s="23"/>
      <c r="DP290" s="23"/>
      <c r="DQ290" s="23"/>
      <c r="DR290" s="23"/>
      <c r="DS290" s="23"/>
      <c r="DT290" s="23"/>
    </row>
    <row r="291" spans="107:124" x14ac:dyDescent="0.2">
      <c r="DC291" s="23"/>
      <c r="DD291" s="23"/>
      <c r="DE291" s="23"/>
      <c r="DF291" s="23"/>
      <c r="DG291" s="23"/>
      <c r="DH291" s="23"/>
      <c r="DI291" s="23"/>
      <c r="DJ291" s="23"/>
      <c r="DK291" s="23"/>
      <c r="DL291" s="23"/>
      <c r="DM291" s="23"/>
      <c r="DN291" s="23"/>
      <c r="DO291" s="23"/>
      <c r="DP291" s="23"/>
      <c r="DQ291" s="23"/>
      <c r="DR291" s="23"/>
      <c r="DS291" s="23"/>
      <c r="DT291" s="23"/>
    </row>
    <row r="292" spans="107:124" x14ac:dyDescent="0.2">
      <c r="DC292" s="23"/>
      <c r="DD292" s="23"/>
      <c r="DE292" s="23"/>
      <c r="DF292" s="23"/>
      <c r="DG292" s="23"/>
      <c r="DH292" s="23"/>
      <c r="DI292" s="23"/>
      <c r="DJ292" s="23"/>
      <c r="DK292" s="23"/>
      <c r="DL292" s="23"/>
      <c r="DM292" s="23"/>
      <c r="DN292" s="23"/>
      <c r="DO292" s="23"/>
      <c r="DP292" s="23"/>
      <c r="DQ292" s="23"/>
      <c r="DR292" s="23"/>
      <c r="DS292" s="23"/>
      <c r="DT292" s="23"/>
    </row>
    <row r="293" spans="107:124" x14ac:dyDescent="0.2">
      <c r="DC293" s="23"/>
      <c r="DD293" s="23"/>
      <c r="DE293" s="23"/>
      <c r="DF293" s="23"/>
      <c r="DG293" s="23"/>
      <c r="DH293" s="23"/>
      <c r="DI293" s="23"/>
      <c r="DJ293" s="23"/>
      <c r="DK293" s="23"/>
      <c r="DL293" s="23"/>
      <c r="DM293" s="23"/>
      <c r="DN293" s="23"/>
      <c r="DO293" s="23"/>
      <c r="DP293" s="23"/>
      <c r="DQ293" s="23"/>
      <c r="DR293" s="23"/>
      <c r="DS293" s="23"/>
      <c r="DT293" s="23"/>
    </row>
    <row r="294" spans="107:124" x14ac:dyDescent="0.2">
      <c r="DC294" s="23"/>
      <c r="DD294" s="23"/>
      <c r="DE294" s="23"/>
      <c r="DF294" s="23"/>
      <c r="DG294" s="23"/>
      <c r="DH294" s="23"/>
      <c r="DI294" s="23"/>
      <c r="DJ294" s="23"/>
      <c r="DK294" s="23"/>
      <c r="DL294" s="23"/>
      <c r="DM294" s="23"/>
      <c r="DN294" s="23"/>
      <c r="DO294" s="23"/>
      <c r="DP294" s="23"/>
      <c r="DQ294" s="23"/>
      <c r="DR294" s="23"/>
      <c r="DS294" s="23"/>
      <c r="DT294" s="23"/>
    </row>
    <row r="295" spans="107:124" x14ac:dyDescent="0.2">
      <c r="DC295" s="23"/>
      <c r="DD295" s="23"/>
      <c r="DE295" s="23"/>
      <c r="DF295" s="23"/>
      <c r="DG295" s="23"/>
      <c r="DH295" s="23"/>
      <c r="DI295" s="23"/>
      <c r="DJ295" s="23"/>
      <c r="DK295" s="23"/>
      <c r="DL295" s="23"/>
      <c r="DM295" s="23"/>
      <c r="DN295" s="23"/>
      <c r="DO295" s="23"/>
      <c r="DP295" s="23"/>
      <c r="DQ295" s="23"/>
      <c r="DR295" s="23"/>
      <c r="DS295" s="23"/>
      <c r="DT295" s="23"/>
    </row>
    <row r="296" spans="107:124" x14ac:dyDescent="0.2">
      <c r="DC296" s="23"/>
      <c r="DD296" s="23"/>
      <c r="DE296" s="23"/>
      <c r="DF296" s="23"/>
      <c r="DG296" s="23"/>
      <c r="DH296" s="23"/>
      <c r="DI296" s="23"/>
      <c r="DJ296" s="23"/>
      <c r="DK296" s="23"/>
      <c r="DL296" s="23"/>
      <c r="DM296" s="23"/>
      <c r="DN296" s="23"/>
      <c r="DO296" s="23"/>
      <c r="DP296" s="23"/>
      <c r="DQ296" s="23"/>
      <c r="DR296" s="23"/>
      <c r="DS296" s="23"/>
      <c r="DT296" s="23"/>
    </row>
    <row r="297" spans="107:124" x14ac:dyDescent="0.2">
      <c r="DC297" s="23"/>
      <c r="DD297" s="23"/>
      <c r="DE297" s="23"/>
      <c r="DF297" s="23"/>
      <c r="DG297" s="23"/>
      <c r="DH297" s="23"/>
      <c r="DI297" s="23"/>
      <c r="DJ297" s="23"/>
      <c r="DK297" s="23"/>
      <c r="DL297" s="23"/>
      <c r="DM297" s="23"/>
      <c r="DN297" s="23"/>
      <c r="DO297" s="23"/>
      <c r="DP297" s="23"/>
      <c r="DQ297" s="23"/>
      <c r="DR297" s="23"/>
      <c r="DS297" s="23"/>
      <c r="DT297" s="23"/>
    </row>
    <row r="298" spans="107:124" x14ac:dyDescent="0.2">
      <c r="DC298" s="23"/>
      <c r="DD298" s="23"/>
      <c r="DE298" s="23"/>
      <c r="DF298" s="23"/>
      <c r="DG298" s="23"/>
      <c r="DH298" s="23"/>
      <c r="DI298" s="23"/>
      <c r="DJ298" s="23"/>
      <c r="DK298" s="23"/>
      <c r="DL298" s="23"/>
      <c r="DM298" s="23"/>
      <c r="DN298" s="23"/>
      <c r="DO298" s="23"/>
      <c r="DP298" s="23"/>
      <c r="DQ298" s="23"/>
      <c r="DR298" s="23"/>
      <c r="DS298" s="23"/>
      <c r="DT298" s="23"/>
    </row>
    <row r="299" spans="107:124" x14ac:dyDescent="0.2">
      <c r="DC299" s="23"/>
      <c r="DD299" s="23"/>
      <c r="DE299" s="23"/>
      <c r="DF299" s="23"/>
      <c r="DG299" s="23"/>
      <c r="DH299" s="23"/>
      <c r="DI299" s="23"/>
      <c r="DJ299" s="23"/>
      <c r="DK299" s="23"/>
      <c r="DL299" s="23"/>
      <c r="DM299" s="23"/>
      <c r="DN299" s="23"/>
      <c r="DO299" s="23"/>
      <c r="DP299" s="23"/>
      <c r="DQ299" s="23"/>
      <c r="DR299" s="23"/>
      <c r="DS299" s="23"/>
      <c r="DT299" s="23"/>
    </row>
    <row r="300" spans="107:124" x14ac:dyDescent="0.2">
      <c r="DC300" s="23"/>
      <c r="DD300" s="23"/>
      <c r="DE300" s="23"/>
      <c r="DF300" s="23"/>
      <c r="DG300" s="23"/>
      <c r="DH300" s="23"/>
      <c r="DI300" s="23"/>
      <c r="DJ300" s="23"/>
      <c r="DK300" s="23"/>
      <c r="DL300" s="23"/>
      <c r="DM300" s="23"/>
      <c r="DN300" s="23"/>
      <c r="DO300" s="23"/>
      <c r="DP300" s="23"/>
      <c r="DQ300" s="23"/>
      <c r="DR300" s="23"/>
      <c r="DS300" s="23"/>
      <c r="DT300" s="23"/>
    </row>
    <row r="301" spans="107:124" x14ac:dyDescent="0.2">
      <c r="DC301" s="23"/>
      <c r="DD301" s="23"/>
      <c r="DE301" s="23"/>
      <c r="DF301" s="23"/>
      <c r="DG301" s="23"/>
      <c r="DH301" s="23"/>
      <c r="DI301" s="23"/>
      <c r="DJ301" s="23"/>
      <c r="DK301" s="23"/>
      <c r="DL301" s="23"/>
      <c r="DM301" s="23"/>
      <c r="DN301" s="23"/>
      <c r="DO301" s="23"/>
      <c r="DP301" s="23"/>
      <c r="DQ301" s="23"/>
      <c r="DR301" s="23"/>
      <c r="DS301" s="23"/>
      <c r="DT301" s="23"/>
    </row>
    <row r="302" spans="107:124" x14ac:dyDescent="0.2">
      <c r="DC302" s="23"/>
      <c r="DD302" s="23"/>
      <c r="DE302" s="23"/>
      <c r="DF302" s="23"/>
      <c r="DG302" s="23"/>
      <c r="DH302" s="23"/>
      <c r="DI302" s="23"/>
      <c r="DJ302" s="23"/>
      <c r="DK302" s="23"/>
      <c r="DL302" s="23"/>
      <c r="DM302" s="23"/>
      <c r="DN302" s="23"/>
      <c r="DO302" s="23"/>
      <c r="DP302" s="23"/>
      <c r="DQ302" s="23"/>
      <c r="DR302" s="23"/>
      <c r="DS302" s="23"/>
      <c r="DT302" s="23"/>
    </row>
    <row r="303" spans="107:124" x14ac:dyDescent="0.2">
      <c r="DC303" s="23"/>
      <c r="DD303" s="23"/>
      <c r="DE303" s="23"/>
      <c r="DF303" s="23"/>
      <c r="DG303" s="23"/>
      <c r="DH303" s="23"/>
      <c r="DI303" s="23"/>
      <c r="DJ303" s="23"/>
      <c r="DK303" s="23"/>
      <c r="DL303" s="23"/>
      <c r="DM303" s="23"/>
      <c r="DN303" s="23"/>
      <c r="DO303" s="23"/>
      <c r="DP303" s="23"/>
      <c r="DQ303" s="23"/>
      <c r="DR303" s="23"/>
      <c r="DS303" s="23"/>
      <c r="DT303" s="23"/>
    </row>
    <row r="304" spans="107:124" x14ac:dyDescent="0.2">
      <c r="DC304" s="23"/>
      <c r="DD304" s="23"/>
      <c r="DE304" s="23"/>
      <c r="DF304" s="23"/>
      <c r="DG304" s="23"/>
      <c r="DH304" s="23"/>
      <c r="DI304" s="23"/>
      <c r="DJ304" s="23"/>
      <c r="DK304" s="23"/>
      <c r="DL304" s="23"/>
      <c r="DM304" s="23"/>
      <c r="DN304" s="23"/>
      <c r="DO304" s="23"/>
      <c r="DP304" s="23"/>
      <c r="DQ304" s="23"/>
      <c r="DR304" s="23"/>
      <c r="DS304" s="23"/>
      <c r="DT304" s="23"/>
    </row>
    <row r="305" spans="107:124" x14ac:dyDescent="0.2">
      <c r="DC305" s="23"/>
      <c r="DD305" s="23"/>
      <c r="DE305" s="23"/>
      <c r="DF305" s="23"/>
      <c r="DG305" s="23"/>
      <c r="DH305" s="23"/>
      <c r="DI305" s="23"/>
      <c r="DJ305" s="23"/>
      <c r="DK305" s="23"/>
      <c r="DL305" s="23"/>
      <c r="DM305" s="23"/>
      <c r="DN305" s="23"/>
      <c r="DO305" s="23"/>
      <c r="DP305" s="23"/>
      <c r="DQ305" s="23"/>
      <c r="DR305" s="23"/>
      <c r="DS305" s="23"/>
      <c r="DT305" s="23"/>
    </row>
    <row r="306" spans="107:124" x14ac:dyDescent="0.2">
      <c r="DC306" s="23"/>
      <c r="DD306" s="23"/>
      <c r="DE306" s="23"/>
      <c r="DF306" s="23"/>
      <c r="DG306" s="23"/>
      <c r="DH306" s="23"/>
      <c r="DI306" s="23"/>
      <c r="DJ306" s="23"/>
      <c r="DK306" s="23"/>
      <c r="DL306" s="23"/>
      <c r="DM306" s="23"/>
      <c r="DN306" s="23"/>
      <c r="DO306" s="23"/>
      <c r="DP306" s="23"/>
      <c r="DQ306" s="23"/>
      <c r="DR306" s="23"/>
      <c r="DS306" s="23"/>
      <c r="DT306" s="23"/>
    </row>
    <row r="307" spans="107:124" x14ac:dyDescent="0.2">
      <c r="DC307" s="23"/>
      <c r="DD307" s="23"/>
      <c r="DE307" s="23"/>
      <c r="DF307" s="23"/>
      <c r="DG307" s="23"/>
      <c r="DH307" s="23"/>
      <c r="DI307" s="23"/>
      <c r="DJ307" s="23"/>
      <c r="DK307" s="23"/>
      <c r="DL307" s="23"/>
      <c r="DM307" s="23"/>
      <c r="DN307" s="23"/>
      <c r="DO307" s="23"/>
      <c r="DP307" s="23"/>
      <c r="DQ307" s="23"/>
      <c r="DR307" s="23"/>
      <c r="DS307" s="23"/>
      <c r="DT307" s="23"/>
    </row>
    <row r="308" spans="107:124" x14ac:dyDescent="0.2">
      <c r="DC308" s="23"/>
      <c r="DD308" s="23"/>
      <c r="DE308" s="23"/>
      <c r="DF308" s="23"/>
      <c r="DG308" s="23"/>
      <c r="DH308" s="23"/>
      <c r="DI308" s="23"/>
      <c r="DJ308" s="23"/>
      <c r="DK308" s="23"/>
      <c r="DL308" s="23"/>
      <c r="DM308" s="23"/>
      <c r="DN308" s="23"/>
      <c r="DO308" s="23"/>
      <c r="DP308" s="23"/>
      <c r="DQ308" s="23"/>
      <c r="DR308" s="23"/>
      <c r="DS308" s="23"/>
      <c r="DT308" s="23"/>
    </row>
    <row r="309" spans="107:124" x14ac:dyDescent="0.2">
      <c r="DC309" s="23"/>
      <c r="DD309" s="23"/>
      <c r="DE309" s="23"/>
      <c r="DF309" s="23"/>
      <c r="DG309" s="23"/>
      <c r="DH309" s="23"/>
      <c r="DI309" s="23"/>
      <c r="DJ309" s="23"/>
      <c r="DK309" s="23"/>
      <c r="DL309" s="23"/>
      <c r="DM309" s="23"/>
      <c r="DN309" s="23"/>
      <c r="DO309" s="23"/>
      <c r="DP309" s="23"/>
      <c r="DQ309" s="23"/>
      <c r="DR309" s="23"/>
      <c r="DS309" s="23"/>
      <c r="DT309" s="23"/>
    </row>
    <row r="310" spans="107:124" x14ac:dyDescent="0.2">
      <c r="DC310" s="23"/>
      <c r="DD310" s="23"/>
      <c r="DE310" s="23"/>
      <c r="DF310" s="23"/>
      <c r="DG310" s="23"/>
      <c r="DH310" s="23"/>
      <c r="DI310" s="23"/>
      <c r="DJ310" s="23"/>
      <c r="DK310" s="23"/>
      <c r="DL310" s="23"/>
      <c r="DM310" s="23"/>
      <c r="DN310" s="23"/>
      <c r="DO310" s="23"/>
      <c r="DP310" s="23"/>
      <c r="DQ310" s="23"/>
      <c r="DR310" s="23"/>
      <c r="DS310" s="23"/>
      <c r="DT310" s="23"/>
    </row>
    <row r="311" spans="107:124" x14ac:dyDescent="0.2">
      <c r="DC311" s="23"/>
      <c r="DD311" s="23"/>
      <c r="DE311" s="23"/>
      <c r="DF311" s="23"/>
      <c r="DG311" s="23"/>
      <c r="DH311" s="23"/>
      <c r="DI311" s="23"/>
      <c r="DJ311" s="23"/>
      <c r="DK311" s="23"/>
      <c r="DL311" s="23"/>
      <c r="DM311" s="23"/>
      <c r="DN311" s="23"/>
      <c r="DO311" s="23"/>
      <c r="DP311" s="23"/>
      <c r="DQ311" s="23"/>
      <c r="DR311" s="23"/>
      <c r="DS311" s="23"/>
      <c r="DT311" s="23"/>
    </row>
    <row r="312" spans="107:124" x14ac:dyDescent="0.2">
      <c r="DC312" s="23"/>
      <c r="DD312" s="23"/>
      <c r="DE312" s="23"/>
      <c r="DF312" s="23"/>
      <c r="DG312" s="23"/>
      <c r="DH312" s="23"/>
      <c r="DI312" s="23"/>
      <c r="DJ312" s="23"/>
      <c r="DK312" s="23"/>
      <c r="DL312" s="23"/>
      <c r="DM312" s="23"/>
      <c r="DN312" s="23"/>
      <c r="DO312" s="23"/>
      <c r="DP312" s="23"/>
      <c r="DQ312" s="23"/>
      <c r="DR312" s="23"/>
      <c r="DS312" s="23"/>
      <c r="DT312" s="23"/>
    </row>
    <row r="313" spans="107:124" x14ac:dyDescent="0.2">
      <c r="DC313" s="23"/>
      <c r="DD313" s="23"/>
      <c r="DE313" s="23"/>
      <c r="DF313" s="23"/>
      <c r="DG313" s="23"/>
      <c r="DH313" s="23"/>
      <c r="DI313" s="23"/>
      <c r="DJ313" s="23"/>
      <c r="DK313" s="23"/>
      <c r="DL313" s="23"/>
      <c r="DM313" s="23"/>
      <c r="DN313" s="23"/>
      <c r="DO313" s="23"/>
      <c r="DP313" s="23"/>
      <c r="DQ313" s="23"/>
      <c r="DR313" s="23"/>
      <c r="DS313" s="23"/>
      <c r="DT313" s="23"/>
    </row>
    <row r="314" spans="107:124" x14ac:dyDescent="0.2">
      <c r="DC314" s="23"/>
      <c r="DD314" s="23"/>
      <c r="DE314" s="23"/>
      <c r="DF314" s="23"/>
      <c r="DG314" s="23"/>
      <c r="DH314" s="23"/>
      <c r="DI314" s="23"/>
      <c r="DJ314" s="23"/>
      <c r="DK314" s="23"/>
      <c r="DL314" s="23"/>
      <c r="DM314" s="23"/>
      <c r="DN314" s="23"/>
      <c r="DO314" s="23"/>
      <c r="DP314" s="23"/>
      <c r="DQ314" s="23"/>
      <c r="DR314" s="23"/>
      <c r="DS314" s="23"/>
      <c r="DT314" s="23"/>
    </row>
    <row r="315" spans="107:124" x14ac:dyDescent="0.2">
      <c r="DC315" s="23"/>
      <c r="DD315" s="23"/>
      <c r="DE315" s="23"/>
      <c r="DF315" s="23"/>
      <c r="DG315" s="23"/>
      <c r="DH315" s="23"/>
      <c r="DI315" s="23"/>
      <c r="DJ315" s="23"/>
      <c r="DK315" s="23"/>
      <c r="DL315" s="23"/>
      <c r="DM315" s="23"/>
      <c r="DN315" s="23"/>
      <c r="DO315" s="23"/>
      <c r="DP315" s="23"/>
      <c r="DQ315" s="23"/>
      <c r="DR315" s="23"/>
      <c r="DS315" s="23"/>
      <c r="DT315" s="23"/>
    </row>
    <row r="316" spans="107:124" x14ac:dyDescent="0.2">
      <c r="DC316" s="23"/>
      <c r="DD316" s="23"/>
      <c r="DE316" s="23"/>
      <c r="DF316" s="23"/>
      <c r="DG316" s="23"/>
      <c r="DH316" s="23"/>
      <c r="DI316" s="23"/>
      <c r="DJ316" s="23"/>
      <c r="DK316" s="23"/>
      <c r="DL316" s="23"/>
      <c r="DM316" s="23"/>
      <c r="DN316" s="23"/>
      <c r="DO316" s="23"/>
      <c r="DP316" s="23"/>
      <c r="DQ316" s="23"/>
      <c r="DR316" s="23"/>
      <c r="DS316" s="23"/>
      <c r="DT316" s="23"/>
    </row>
    <row r="317" spans="107:124" x14ac:dyDescent="0.2">
      <c r="DC317" s="23"/>
      <c r="DD317" s="23"/>
      <c r="DE317" s="23"/>
      <c r="DF317" s="23"/>
      <c r="DG317" s="23"/>
      <c r="DH317" s="23"/>
      <c r="DI317" s="23"/>
      <c r="DJ317" s="23"/>
      <c r="DK317" s="23"/>
      <c r="DL317" s="23"/>
      <c r="DM317" s="23"/>
      <c r="DN317" s="23"/>
      <c r="DO317" s="23"/>
      <c r="DP317" s="23"/>
      <c r="DQ317" s="23"/>
      <c r="DR317" s="23"/>
      <c r="DS317" s="23"/>
      <c r="DT317" s="23"/>
    </row>
    <row r="318" spans="107:124" x14ac:dyDescent="0.2">
      <c r="DC318" s="23"/>
      <c r="DD318" s="23"/>
      <c r="DE318" s="23"/>
      <c r="DF318" s="23"/>
      <c r="DG318" s="23"/>
      <c r="DH318" s="23"/>
      <c r="DI318" s="23"/>
      <c r="DJ318" s="23"/>
      <c r="DK318" s="23"/>
      <c r="DL318" s="23"/>
      <c r="DM318" s="23"/>
      <c r="DN318" s="23"/>
      <c r="DO318" s="23"/>
      <c r="DP318" s="23"/>
      <c r="DQ318" s="23"/>
      <c r="DR318" s="23"/>
      <c r="DS318" s="23"/>
      <c r="DT318" s="23"/>
    </row>
    <row r="319" spans="107:124" x14ac:dyDescent="0.2">
      <c r="DC319" s="23"/>
      <c r="DD319" s="23"/>
      <c r="DE319" s="23"/>
      <c r="DF319" s="23"/>
      <c r="DG319" s="23"/>
      <c r="DH319" s="23"/>
      <c r="DI319" s="23"/>
      <c r="DJ319" s="23"/>
      <c r="DK319" s="23"/>
      <c r="DL319" s="23"/>
      <c r="DM319" s="23"/>
      <c r="DN319" s="23"/>
      <c r="DO319" s="23"/>
      <c r="DP319" s="23"/>
      <c r="DQ319" s="23"/>
      <c r="DR319" s="23"/>
      <c r="DS319" s="23"/>
      <c r="DT319" s="23"/>
    </row>
    <row r="320" spans="107:124" x14ac:dyDescent="0.2">
      <c r="DC320" s="23"/>
      <c r="DD320" s="23"/>
      <c r="DE320" s="23"/>
      <c r="DF320" s="23"/>
      <c r="DG320" s="23"/>
      <c r="DH320" s="23"/>
      <c r="DI320" s="23"/>
      <c r="DJ320" s="23"/>
      <c r="DK320" s="23"/>
      <c r="DL320" s="23"/>
      <c r="DM320" s="23"/>
      <c r="DN320" s="23"/>
      <c r="DO320" s="23"/>
      <c r="DP320" s="23"/>
      <c r="DQ320" s="23"/>
      <c r="DR320" s="23"/>
      <c r="DS320" s="23"/>
      <c r="DT320" s="23"/>
    </row>
    <row r="321" spans="107:124" x14ac:dyDescent="0.2">
      <c r="DC321" s="23"/>
      <c r="DD321" s="23"/>
      <c r="DE321" s="23"/>
      <c r="DF321" s="23"/>
      <c r="DG321" s="23"/>
      <c r="DH321" s="23"/>
      <c r="DI321" s="23"/>
      <c r="DJ321" s="23"/>
      <c r="DK321" s="23"/>
      <c r="DL321" s="23"/>
      <c r="DM321" s="23"/>
      <c r="DN321" s="23"/>
      <c r="DO321" s="23"/>
      <c r="DP321" s="23"/>
      <c r="DQ321" s="23"/>
      <c r="DR321" s="23"/>
      <c r="DS321" s="23"/>
      <c r="DT321" s="23"/>
    </row>
    <row r="322" spans="107:124" x14ac:dyDescent="0.2">
      <c r="DC322" s="23"/>
      <c r="DD322" s="23"/>
      <c r="DE322" s="23"/>
      <c r="DF322" s="23"/>
      <c r="DG322" s="23"/>
      <c r="DH322" s="23"/>
      <c r="DI322" s="23"/>
      <c r="DJ322" s="23"/>
      <c r="DK322" s="23"/>
      <c r="DL322" s="23"/>
      <c r="DM322" s="23"/>
      <c r="DN322" s="23"/>
      <c r="DO322" s="23"/>
      <c r="DP322" s="23"/>
      <c r="DQ322" s="23"/>
      <c r="DR322" s="23"/>
      <c r="DS322" s="23"/>
      <c r="DT322" s="23"/>
    </row>
    <row r="323" spans="107:124" x14ac:dyDescent="0.2">
      <c r="DC323" s="23"/>
      <c r="DD323" s="23"/>
      <c r="DE323" s="23"/>
      <c r="DF323" s="23"/>
      <c r="DG323" s="23"/>
      <c r="DH323" s="23"/>
      <c r="DI323" s="23"/>
      <c r="DJ323" s="23"/>
      <c r="DK323" s="23"/>
      <c r="DL323" s="23"/>
      <c r="DM323" s="23"/>
      <c r="DN323" s="23"/>
      <c r="DO323" s="23"/>
      <c r="DP323" s="23"/>
      <c r="DQ323" s="23"/>
      <c r="DR323" s="23"/>
      <c r="DS323" s="23"/>
      <c r="DT323" s="23"/>
    </row>
    <row r="324" spans="107:124" x14ac:dyDescent="0.2">
      <c r="DC324" s="23"/>
      <c r="DD324" s="23"/>
      <c r="DE324" s="23"/>
      <c r="DF324" s="23"/>
      <c r="DG324" s="23"/>
      <c r="DH324" s="23"/>
      <c r="DI324" s="23"/>
      <c r="DJ324" s="23"/>
      <c r="DK324" s="23"/>
      <c r="DL324" s="23"/>
      <c r="DM324" s="23"/>
      <c r="DN324" s="23"/>
      <c r="DO324" s="23"/>
      <c r="DP324" s="23"/>
      <c r="DQ324" s="23"/>
      <c r="DR324" s="23"/>
      <c r="DS324" s="23"/>
      <c r="DT324" s="23"/>
    </row>
    <row r="325" spans="107:124" x14ac:dyDescent="0.2">
      <c r="DC325" s="23"/>
      <c r="DD325" s="23"/>
      <c r="DE325" s="23"/>
      <c r="DF325" s="23"/>
      <c r="DG325" s="23"/>
      <c r="DH325" s="23"/>
      <c r="DI325" s="23"/>
      <c r="DJ325" s="23"/>
      <c r="DK325" s="23"/>
      <c r="DL325" s="23"/>
      <c r="DM325" s="23"/>
      <c r="DN325" s="23"/>
      <c r="DO325" s="23"/>
      <c r="DP325" s="23"/>
      <c r="DQ325" s="23"/>
      <c r="DR325" s="23"/>
      <c r="DS325" s="23"/>
      <c r="DT325" s="23"/>
    </row>
    <row r="326" spans="107:124" x14ac:dyDescent="0.2">
      <c r="DC326" s="23"/>
      <c r="DD326" s="23"/>
      <c r="DE326" s="23"/>
      <c r="DF326" s="23"/>
      <c r="DG326" s="23"/>
      <c r="DH326" s="23"/>
      <c r="DI326" s="23"/>
      <c r="DJ326" s="23"/>
      <c r="DK326" s="23"/>
      <c r="DL326" s="23"/>
      <c r="DM326" s="23"/>
      <c r="DN326" s="23"/>
      <c r="DO326" s="23"/>
      <c r="DP326" s="23"/>
      <c r="DQ326" s="23"/>
      <c r="DR326" s="23"/>
      <c r="DS326" s="23"/>
      <c r="DT326" s="23"/>
    </row>
    <row r="327" spans="107:124" x14ac:dyDescent="0.2">
      <c r="DC327" s="23"/>
      <c r="DD327" s="23"/>
      <c r="DE327" s="23"/>
      <c r="DF327" s="23"/>
      <c r="DG327" s="23"/>
      <c r="DH327" s="23"/>
      <c r="DI327" s="23"/>
      <c r="DJ327" s="23"/>
      <c r="DK327" s="23"/>
      <c r="DL327" s="23"/>
      <c r="DM327" s="23"/>
      <c r="DN327" s="23"/>
      <c r="DO327" s="23"/>
      <c r="DP327" s="23"/>
      <c r="DQ327" s="23"/>
      <c r="DR327" s="23"/>
      <c r="DS327" s="23"/>
      <c r="DT327" s="23"/>
    </row>
    <row r="328" spans="107:124" x14ac:dyDescent="0.2">
      <c r="DC328" s="23"/>
      <c r="DD328" s="23"/>
      <c r="DE328" s="23"/>
      <c r="DF328" s="23"/>
      <c r="DG328" s="23"/>
      <c r="DH328" s="23"/>
      <c r="DI328" s="23"/>
      <c r="DJ328" s="23"/>
      <c r="DK328" s="23"/>
      <c r="DL328" s="23"/>
      <c r="DM328" s="23"/>
      <c r="DN328" s="23"/>
      <c r="DO328" s="23"/>
      <c r="DP328" s="23"/>
      <c r="DQ328" s="23"/>
      <c r="DR328" s="23"/>
      <c r="DS328" s="23"/>
      <c r="DT328" s="23"/>
    </row>
    <row r="329" spans="107:124" x14ac:dyDescent="0.2">
      <c r="DC329" s="23"/>
      <c r="DD329" s="23"/>
      <c r="DE329" s="23"/>
      <c r="DF329" s="23"/>
      <c r="DG329" s="23"/>
      <c r="DH329" s="23"/>
      <c r="DI329" s="23"/>
      <c r="DJ329" s="23"/>
      <c r="DK329" s="23"/>
      <c r="DL329" s="23"/>
      <c r="DM329" s="23"/>
      <c r="DN329" s="23"/>
      <c r="DO329" s="23"/>
      <c r="DP329" s="23"/>
      <c r="DQ329" s="23"/>
      <c r="DR329" s="23"/>
      <c r="DS329" s="23"/>
      <c r="DT329" s="23"/>
    </row>
    <row r="330" spans="107:124" x14ac:dyDescent="0.2">
      <c r="DC330" s="23"/>
      <c r="DD330" s="23"/>
      <c r="DE330" s="23"/>
      <c r="DF330" s="23"/>
      <c r="DG330" s="23"/>
      <c r="DH330" s="23"/>
      <c r="DI330" s="23"/>
      <c r="DJ330" s="23"/>
      <c r="DK330" s="23"/>
      <c r="DL330" s="23"/>
      <c r="DM330" s="23"/>
      <c r="DN330" s="23"/>
      <c r="DO330" s="23"/>
      <c r="DP330" s="23"/>
      <c r="DQ330" s="23"/>
      <c r="DR330" s="23"/>
      <c r="DS330" s="23"/>
      <c r="DT330" s="23"/>
    </row>
    <row r="331" spans="107:124" x14ac:dyDescent="0.2">
      <c r="DC331" s="23"/>
      <c r="DD331" s="23"/>
      <c r="DE331" s="23"/>
      <c r="DF331" s="23"/>
      <c r="DG331" s="23"/>
      <c r="DH331" s="23"/>
      <c r="DI331" s="23"/>
      <c r="DJ331" s="23"/>
      <c r="DK331" s="23"/>
      <c r="DL331" s="23"/>
      <c r="DM331" s="23"/>
      <c r="DN331" s="23"/>
      <c r="DO331" s="23"/>
      <c r="DP331" s="23"/>
      <c r="DQ331" s="23"/>
      <c r="DR331" s="23"/>
      <c r="DS331" s="23"/>
      <c r="DT331" s="23"/>
    </row>
    <row r="332" spans="107:124" x14ac:dyDescent="0.2">
      <c r="DC332" s="23"/>
      <c r="DD332" s="23"/>
      <c r="DE332" s="23"/>
      <c r="DF332" s="23"/>
      <c r="DG332" s="23"/>
      <c r="DH332" s="23"/>
      <c r="DI332" s="23"/>
      <c r="DJ332" s="23"/>
      <c r="DK332" s="23"/>
      <c r="DL332" s="23"/>
      <c r="DM332" s="23"/>
      <c r="DN332" s="23"/>
      <c r="DO332" s="23"/>
      <c r="DP332" s="23"/>
      <c r="DQ332" s="23"/>
      <c r="DR332" s="23"/>
      <c r="DS332" s="23"/>
      <c r="DT332" s="23"/>
    </row>
    <row r="333" spans="107:124" x14ac:dyDescent="0.2">
      <c r="DC333" s="23"/>
      <c r="DD333" s="23"/>
      <c r="DE333" s="23"/>
      <c r="DF333" s="23"/>
      <c r="DG333" s="23"/>
      <c r="DH333" s="23"/>
      <c r="DI333" s="23"/>
      <c r="DJ333" s="23"/>
      <c r="DK333" s="23"/>
      <c r="DL333" s="23"/>
      <c r="DM333" s="23"/>
      <c r="DN333" s="23"/>
      <c r="DO333" s="23"/>
      <c r="DP333" s="23"/>
      <c r="DQ333" s="23"/>
      <c r="DR333" s="23"/>
      <c r="DS333" s="23"/>
      <c r="DT333" s="23"/>
    </row>
    <row r="334" spans="107:124" x14ac:dyDescent="0.2">
      <c r="DC334" s="23"/>
      <c r="DD334" s="23"/>
      <c r="DE334" s="23"/>
      <c r="DF334" s="23"/>
      <c r="DG334" s="23"/>
      <c r="DH334" s="23"/>
      <c r="DI334" s="23"/>
      <c r="DJ334" s="23"/>
      <c r="DK334" s="23"/>
      <c r="DL334" s="23"/>
      <c r="DM334" s="23"/>
      <c r="DN334" s="23"/>
      <c r="DO334" s="23"/>
      <c r="DP334" s="23"/>
      <c r="DQ334" s="23"/>
      <c r="DR334" s="23"/>
      <c r="DS334" s="23"/>
      <c r="DT334" s="23"/>
    </row>
    <row r="335" spans="107:124" x14ac:dyDescent="0.2">
      <c r="DC335" s="23"/>
      <c r="DD335" s="23"/>
      <c r="DE335" s="23"/>
      <c r="DF335" s="23"/>
      <c r="DG335" s="23"/>
      <c r="DH335" s="23"/>
      <c r="DI335" s="23"/>
      <c r="DJ335" s="23"/>
      <c r="DK335" s="23"/>
      <c r="DL335" s="23"/>
      <c r="DM335" s="23"/>
      <c r="DN335" s="23"/>
      <c r="DO335" s="23"/>
      <c r="DP335" s="23"/>
      <c r="DQ335" s="23"/>
      <c r="DR335" s="23"/>
      <c r="DS335" s="23"/>
      <c r="DT335" s="23"/>
    </row>
    <row r="336" spans="107:124" x14ac:dyDescent="0.2">
      <c r="DC336" s="23"/>
      <c r="DD336" s="23"/>
      <c r="DE336" s="23"/>
      <c r="DF336" s="23"/>
      <c r="DG336" s="23"/>
      <c r="DH336" s="23"/>
      <c r="DI336" s="23"/>
      <c r="DJ336" s="23"/>
      <c r="DK336" s="23"/>
      <c r="DL336" s="23"/>
      <c r="DM336" s="23"/>
      <c r="DN336" s="23"/>
      <c r="DO336" s="23"/>
      <c r="DP336" s="23"/>
      <c r="DQ336" s="23"/>
      <c r="DR336" s="23"/>
      <c r="DS336" s="23"/>
      <c r="DT336" s="23"/>
    </row>
    <row r="337" spans="107:124" x14ac:dyDescent="0.2">
      <c r="DC337" s="23"/>
      <c r="DD337" s="23"/>
      <c r="DE337" s="23"/>
      <c r="DF337" s="23"/>
      <c r="DG337" s="23"/>
      <c r="DH337" s="23"/>
      <c r="DI337" s="23"/>
      <c r="DJ337" s="23"/>
      <c r="DK337" s="23"/>
      <c r="DL337" s="23"/>
      <c r="DM337" s="23"/>
      <c r="DN337" s="23"/>
      <c r="DO337" s="23"/>
      <c r="DP337" s="23"/>
      <c r="DQ337" s="23"/>
      <c r="DR337" s="23"/>
      <c r="DS337" s="23"/>
      <c r="DT337" s="23"/>
    </row>
    <row r="338" spans="107:124" x14ac:dyDescent="0.2">
      <c r="DC338" s="23"/>
      <c r="DD338" s="23"/>
      <c r="DE338" s="23"/>
      <c r="DF338" s="23"/>
      <c r="DG338" s="23"/>
      <c r="DH338" s="23"/>
      <c r="DI338" s="23"/>
      <c r="DJ338" s="23"/>
      <c r="DK338" s="23"/>
      <c r="DL338" s="23"/>
      <c r="DM338" s="23"/>
      <c r="DN338" s="23"/>
      <c r="DO338" s="23"/>
      <c r="DP338" s="23"/>
      <c r="DQ338" s="23"/>
      <c r="DR338" s="23"/>
      <c r="DS338" s="23"/>
      <c r="DT338" s="23"/>
    </row>
    <row r="339" spans="107:124" x14ac:dyDescent="0.2">
      <c r="DC339" s="23"/>
      <c r="DD339" s="23"/>
      <c r="DE339" s="23"/>
      <c r="DF339" s="23"/>
      <c r="DG339" s="23"/>
      <c r="DH339" s="23"/>
      <c r="DI339" s="23"/>
      <c r="DJ339" s="23"/>
      <c r="DK339" s="23"/>
      <c r="DL339" s="23"/>
      <c r="DM339" s="23"/>
      <c r="DN339" s="23"/>
      <c r="DO339" s="23"/>
      <c r="DP339" s="23"/>
      <c r="DQ339" s="23"/>
      <c r="DR339" s="23"/>
      <c r="DS339" s="23"/>
      <c r="DT339" s="23"/>
    </row>
    <row r="340" spans="107:124" x14ac:dyDescent="0.2">
      <c r="DC340" s="23"/>
      <c r="DD340" s="23"/>
      <c r="DE340" s="23"/>
      <c r="DF340" s="23"/>
      <c r="DG340" s="23"/>
      <c r="DH340" s="23"/>
      <c r="DI340" s="23"/>
      <c r="DJ340" s="23"/>
      <c r="DK340" s="23"/>
      <c r="DL340" s="23"/>
      <c r="DM340" s="23"/>
      <c r="DN340" s="23"/>
      <c r="DO340" s="23"/>
      <c r="DP340" s="23"/>
      <c r="DQ340" s="23"/>
      <c r="DR340" s="23"/>
      <c r="DS340" s="23"/>
      <c r="DT340" s="23"/>
    </row>
    <row r="341" spans="107:124" x14ac:dyDescent="0.2">
      <c r="DC341" s="23"/>
      <c r="DD341" s="23"/>
      <c r="DE341" s="23"/>
      <c r="DF341" s="23"/>
      <c r="DG341" s="23"/>
      <c r="DH341" s="23"/>
      <c r="DI341" s="23"/>
      <c r="DJ341" s="23"/>
      <c r="DK341" s="23"/>
      <c r="DL341" s="23"/>
      <c r="DM341" s="23"/>
      <c r="DN341" s="23"/>
      <c r="DO341" s="23"/>
      <c r="DP341" s="23"/>
      <c r="DQ341" s="23"/>
      <c r="DR341" s="23"/>
      <c r="DS341" s="23"/>
      <c r="DT341" s="23"/>
    </row>
    <row r="342" spans="107:124" x14ac:dyDescent="0.2">
      <c r="DC342" s="23"/>
      <c r="DD342" s="23"/>
      <c r="DE342" s="23"/>
      <c r="DF342" s="23"/>
      <c r="DG342" s="23"/>
      <c r="DH342" s="23"/>
      <c r="DI342" s="23"/>
      <c r="DJ342" s="23"/>
      <c r="DK342" s="23"/>
      <c r="DL342" s="23"/>
      <c r="DM342" s="23"/>
      <c r="DN342" s="23"/>
      <c r="DO342" s="23"/>
      <c r="DP342" s="23"/>
      <c r="DQ342" s="23"/>
      <c r="DR342" s="23"/>
      <c r="DS342" s="23"/>
      <c r="DT342" s="23"/>
    </row>
    <row r="343" spans="107:124" x14ac:dyDescent="0.2">
      <c r="DC343" s="23"/>
      <c r="DD343" s="23"/>
      <c r="DE343" s="23"/>
      <c r="DF343" s="23"/>
      <c r="DG343" s="23"/>
      <c r="DH343" s="23"/>
      <c r="DI343" s="23"/>
      <c r="DJ343" s="23"/>
      <c r="DK343" s="23"/>
      <c r="DL343" s="23"/>
      <c r="DM343" s="23"/>
      <c r="DN343" s="23"/>
      <c r="DO343" s="23"/>
      <c r="DP343" s="23"/>
      <c r="DQ343" s="23"/>
      <c r="DR343" s="23"/>
      <c r="DS343" s="23"/>
      <c r="DT343" s="23"/>
    </row>
    <row r="344" spans="107:124" x14ac:dyDescent="0.2">
      <c r="DC344" s="23"/>
      <c r="DD344" s="23"/>
      <c r="DE344" s="23"/>
      <c r="DF344" s="23"/>
      <c r="DG344" s="23"/>
      <c r="DH344" s="23"/>
      <c r="DI344" s="23"/>
      <c r="DJ344" s="23"/>
      <c r="DK344" s="23"/>
      <c r="DL344" s="23"/>
      <c r="DM344" s="23"/>
      <c r="DN344" s="23"/>
      <c r="DO344" s="23"/>
      <c r="DP344" s="23"/>
      <c r="DQ344" s="23"/>
      <c r="DR344" s="23"/>
      <c r="DS344" s="23"/>
      <c r="DT344" s="23"/>
    </row>
    <row r="345" spans="107:124" x14ac:dyDescent="0.2">
      <c r="DC345" s="23"/>
      <c r="DD345" s="23"/>
      <c r="DE345" s="23"/>
      <c r="DF345" s="23"/>
      <c r="DG345" s="23"/>
      <c r="DH345" s="23"/>
      <c r="DI345" s="23"/>
      <c r="DJ345" s="23"/>
      <c r="DK345" s="23"/>
      <c r="DL345" s="23"/>
      <c r="DM345" s="23"/>
      <c r="DN345" s="23"/>
      <c r="DO345" s="23"/>
      <c r="DP345" s="23"/>
      <c r="DQ345" s="23"/>
      <c r="DR345" s="23"/>
      <c r="DS345" s="23"/>
      <c r="DT345" s="23"/>
    </row>
    <row r="346" spans="107:124" x14ac:dyDescent="0.2">
      <c r="DC346" s="23"/>
      <c r="DD346" s="23"/>
      <c r="DE346" s="23"/>
      <c r="DF346" s="23"/>
      <c r="DG346" s="23"/>
      <c r="DH346" s="23"/>
      <c r="DI346" s="23"/>
      <c r="DJ346" s="23"/>
      <c r="DK346" s="23"/>
      <c r="DL346" s="23"/>
      <c r="DM346" s="23"/>
      <c r="DN346" s="23"/>
      <c r="DO346" s="23"/>
      <c r="DP346" s="23"/>
      <c r="DQ346" s="23"/>
      <c r="DR346" s="23"/>
      <c r="DS346" s="23"/>
      <c r="DT346" s="23"/>
    </row>
    <row r="347" spans="107:124" x14ac:dyDescent="0.2">
      <c r="DC347" s="23"/>
      <c r="DD347" s="23"/>
      <c r="DE347" s="23"/>
      <c r="DF347" s="23"/>
      <c r="DG347" s="23"/>
      <c r="DH347" s="23"/>
      <c r="DI347" s="23"/>
      <c r="DJ347" s="23"/>
      <c r="DK347" s="23"/>
      <c r="DL347" s="23"/>
      <c r="DM347" s="23"/>
      <c r="DN347" s="23"/>
      <c r="DO347" s="23"/>
      <c r="DP347" s="23"/>
      <c r="DQ347" s="23"/>
      <c r="DR347" s="23"/>
      <c r="DS347" s="23"/>
      <c r="DT347" s="23"/>
    </row>
    <row r="348" spans="107:124" x14ac:dyDescent="0.2">
      <c r="DC348" s="23"/>
      <c r="DD348" s="23"/>
      <c r="DE348" s="23"/>
      <c r="DF348" s="23"/>
      <c r="DG348" s="23"/>
      <c r="DH348" s="23"/>
      <c r="DI348" s="23"/>
      <c r="DJ348" s="23"/>
      <c r="DK348" s="23"/>
      <c r="DL348" s="23"/>
      <c r="DM348" s="23"/>
      <c r="DN348" s="23"/>
      <c r="DO348" s="23"/>
      <c r="DP348" s="23"/>
      <c r="DQ348" s="23"/>
      <c r="DR348" s="23"/>
      <c r="DS348" s="23"/>
      <c r="DT348" s="23"/>
    </row>
    <row r="349" spans="107:124" x14ac:dyDescent="0.2">
      <c r="DC349" s="23"/>
      <c r="DD349" s="23"/>
      <c r="DE349" s="23"/>
      <c r="DF349" s="23"/>
      <c r="DG349" s="23"/>
      <c r="DH349" s="23"/>
      <c r="DI349" s="23"/>
      <c r="DJ349" s="23"/>
      <c r="DK349" s="23"/>
      <c r="DL349" s="23"/>
      <c r="DM349" s="23"/>
      <c r="DN349" s="23"/>
      <c r="DO349" s="23"/>
      <c r="DP349" s="23"/>
      <c r="DQ349" s="23"/>
      <c r="DR349" s="23"/>
      <c r="DS349" s="23"/>
      <c r="DT349" s="23"/>
    </row>
    <row r="350" spans="107:124" x14ac:dyDescent="0.2">
      <c r="DC350" s="23"/>
      <c r="DD350" s="23"/>
      <c r="DE350" s="23"/>
      <c r="DF350" s="23"/>
      <c r="DG350" s="23"/>
      <c r="DH350" s="23"/>
      <c r="DI350" s="23"/>
      <c r="DJ350" s="23"/>
      <c r="DK350" s="23"/>
      <c r="DL350" s="23"/>
      <c r="DM350" s="23"/>
      <c r="DN350" s="23"/>
      <c r="DO350" s="23"/>
      <c r="DP350" s="23"/>
      <c r="DQ350" s="23"/>
      <c r="DR350" s="23"/>
      <c r="DS350" s="23"/>
      <c r="DT350" s="23"/>
    </row>
    <row r="351" spans="107:124" x14ac:dyDescent="0.2">
      <c r="DC351" s="23"/>
      <c r="DD351" s="23"/>
      <c r="DE351" s="23"/>
      <c r="DF351" s="23"/>
      <c r="DG351" s="23"/>
      <c r="DH351" s="23"/>
      <c r="DI351" s="23"/>
      <c r="DJ351" s="23"/>
      <c r="DK351" s="23"/>
      <c r="DL351" s="23"/>
      <c r="DM351" s="23"/>
      <c r="DN351" s="23"/>
      <c r="DO351" s="23"/>
      <c r="DP351" s="23"/>
      <c r="DQ351" s="23"/>
      <c r="DR351" s="23"/>
      <c r="DS351" s="23"/>
      <c r="DT351" s="23"/>
    </row>
    <row r="352" spans="107:124" x14ac:dyDescent="0.2">
      <c r="DC352" s="23"/>
      <c r="DD352" s="23"/>
      <c r="DE352" s="23"/>
      <c r="DF352" s="23"/>
      <c r="DG352" s="23"/>
      <c r="DH352" s="23"/>
      <c r="DI352" s="23"/>
      <c r="DJ352" s="23"/>
      <c r="DK352" s="23"/>
      <c r="DL352" s="23"/>
      <c r="DM352" s="23"/>
      <c r="DN352" s="23"/>
      <c r="DO352" s="23"/>
      <c r="DP352" s="23"/>
      <c r="DQ352" s="23"/>
      <c r="DR352" s="23"/>
      <c r="DS352" s="23"/>
      <c r="DT352" s="23"/>
    </row>
    <row r="353" spans="107:124" x14ac:dyDescent="0.2">
      <c r="DC353" s="23"/>
      <c r="DD353" s="23"/>
      <c r="DE353" s="23"/>
      <c r="DF353" s="23"/>
      <c r="DG353" s="23"/>
      <c r="DH353" s="23"/>
      <c r="DI353" s="23"/>
      <c r="DJ353" s="23"/>
      <c r="DK353" s="23"/>
      <c r="DL353" s="23"/>
      <c r="DM353" s="23"/>
      <c r="DN353" s="23"/>
      <c r="DO353" s="23"/>
      <c r="DP353" s="23"/>
      <c r="DQ353" s="23"/>
      <c r="DR353" s="23"/>
      <c r="DS353" s="23"/>
      <c r="DT353" s="23"/>
    </row>
    <row r="354" spans="107:124" x14ac:dyDescent="0.2">
      <c r="DC354" s="23"/>
      <c r="DD354" s="23"/>
      <c r="DE354" s="23"/>
      <c r="DF354" s="23"/>
      <c r="DG354" s="23"/>
      <c r="DH354" s="23"/>
      <c r="DI354" s="23"/>
      <c r="DJ354" s="23"/>
      <c r="DK354" s="23"/>
      <c r="DL354" s="23"/>
      <c r="DM354" s="23"/>
      <c r="DN354" s="23"/>
      <c r="DO354" s="23"/>
      <c r="DP354" s="23"/>
      <c r="DQ354" s="23"/>
      <c r="DR354" s="23"/>
      <c r="DS354" s="23"/>
      <c r="DT354" s="23"/>
    </row>
    <row r="355" spans="107:124" x14ac:dyDescent="0.2">
      <c r="DC355" s="23"/>
      <c r="DD355" s="23"/>
      <c r="DE355" s="23"/>
      <c r="DF355" s="23"/>
      <c r="DG355" s="23"/>
      <c r="DH355" s="23"/>
      <c r="DI355" s="23"/>
      <c r="DJ355" s="23"/>
      <c r="DK355" s="23"/>
      <c r="DL355" s="23"/>
      <c r="DM355" s="23"/>
      <c r="DN355" s="23"/>
      <c r="DO355" s="23"/>
      <c r="DP355" s="23"/>
      <c r="DQ355" s="23"/>
      <c r="DR355" s="23"/>
      <c r="DS355" s="23"/>
      <c r="DT355" s="23"/>
    </row>
    <row r="356" spans="107:124" x14ac:dyDescent="0.2">
      <c r="DC356" s="23"/>
      <c r="DD356" s="23"/>
      <c r="DE356" s="23"/>
      <c r="DF356" s="23"/>
      <c r="DG356" s="23"/>
      <c r="DH356" s="23"/>
      <c r="DI356" s="23"/>
      <c r="DJ356" s="23"/>
      <c r="DK356" s="23"/>
      <c r="DL356" s="23"/>
      <c r="DM356" s="23"/>
      <c r="DN356" s="23"/>
      <c r="DO356" s="23"/>
      <c r="DP356" s="23"/>
      <c r="DQ356" s="23"/>
      <c r="DR356" s="23"/>
      <c r="DS356" s="23"/>
      <c r="DT356" s="23"/>
    </row>
    <row r="357" spans="107:124" x14ac:dyDescent="0.2">
      <c r="DC357" s="23"/>
      <c r="DD357" s="23"/>
      <c r="DE357" s="23"/>
      <c r="DF357" s="23"/>
      <c r="DG357" s="23"/>
      <c r="DH357" s="23"/>
      <c r="DI357" s="23"/>
      <c r="DJ357" s="23"/>
      <c r="DK357" s="23"/>
      <c r="DL357" s="23"/>
      <c r="DM357" s="23"/>
      <c r="DN357" s="23"/>
      <c r="DO357" s="23"/>
      <c r="DP357" s="23"/>
      <c r="DQ357" s="23"/>
      <c r="DR357" s="23"/>
      <c r="DS357" s="23"/>
      <c r="DT357" s="23"/>
    </row>
    <row r="358" spans="107:124" x14ac:dyDescent="0.2">
      <c r="DC358" s="23"/>
      <c r="DD358" s="23"/>
      <c r="DE358" s="23"/>
      <c r="DF358" s="23"/>
      <c r="DG358" s="23"/>
      <c r="DH358" s="23"/>
      <c r="DI358" s="23"/>
      <c r="DJ358" s="23"/>
      <c r="DK358" s="23"/>
      <c r="DL358" s="23"/>
      <c r="DM358" s="23"/>
      <c r="DN358" s="23"/>
      <c r="DO358" s="23"/>
      <c r="DP358" s="23"/>
      <c r="DQ358" s="23"/>
      <c r="DR358" s="23"/>
      <c r="DS358" s="23"/>
      <c r="DT358" s="23"/>
    </row>
    <row r="359" spans="107:124" x14ac:dyDescent="0.2">
      <c r="DC359" s="23"/>
      <c r="DD359" s="23"/>
      <c r="DE359" s="23"/>
      <c r="DF359" s="23"/>
      <c r="DG359" s="23"/>
      <c r="DH359" s="23"/>
      <c r="DI359" s="23"/>
      <c r="DJ359" s="23"/>
      <c r="DK359" s="23"/>
      <c r="DL359" s="23"/>
      <c r="DM359" s="23"/>
      <c r="DN359" s="23"/>
      <c r="DO359" s="23"/>
      <c r="DP359" s="23"/>
      <c r="DQ359" s="23"/>
      <c r="DR359" s="23"/>
      <c r="DS359" s="23"/>
      <c r="DT359" s="23"/>
    </row>
    <row r="360" spans="107:124" x14ac:dyDescent="0.2">
      <c r="DC360" s="23"/>
      <c r="DD360" s="23"/>
      <c r="DE360" s="23"/>
      <c r="DF360" s="23"/>
      <c r="DG360" s="23"/>
      <c r="DH360" s="23"/>
      <c r="DI360" s="23"/>
      <c r="DJ360" s="23"/>
      <c r="DK360" s="23"/>
      <c r="DL360" s="23"/>
      <c r="DM360" s="23"/>
      <c r="DN360" s="23"/>
      <c r="DO360" s="23"/>
      <c r="DP360" s="23"/>
      <c r="DQ360" s="23"/>
      <c r="DR360" s="23"/>
      <c r="DS360" s="23"/>
      <c r="DT360" s="23"/>
    </row>
    <row r="361" spans="107:124" x14ac:dyDescent="0.2">
      <c r="DC361" s="23"/>
      <c r="DD361" s="23"/>
      <c r="DE361" s="23"/>
      <c r="DF361" s="23"/>
      <c r="DG361" s="23"/>
      <c r="DH361" s="23"/>
      <c r="DI361" s="23"/>
      <c r="DJ361" s="23"/>
      <c r="DK361" s="23"/>
      <c r="DL361" s="23"/>
      <c r="DM361" s="23"/>
      <c r="DN361" s="23"/>
      <c r="DO361" s="23"/>
      <c r="DP361" s="23"/>
      <c r="DQ361" s="23"/>
      <c r="DR361" s="23"/>
      <c r="DS361" s="23"/>
      <c r="DT361" s="23"/>
    </row>
    <row r="362" spans="107:124" x14ac:dyDescent="0.2">
      <c r="DC362" s="23"/>
      <c r="DD362" s="23"/>
      <c r="DE362" s="23"/>
      <c r="DF362" s="23"/>
      <c r="DG362" s="23"/>
      <c r="DH362" s="23"/>
      <c r="DI362" s="23"/>
      <c r="DJ362" s="23"/>
      <c r="DK362" s="23"/>
      <c r="DL362" s="23"/>
      <c r="DM362" s="23"/>
      <c r="DN362" s="23"/>
      <c r="DO362" s="23"/>
      <c r="DP362" s="23"/>
      <c r="DQ362" s="23"/>
      <c r="DR362" s="23"/>
      <c r="DS362" s="23"/>
      <c r="DT362" s="23"/>
    </row>
    <row r="363" spans="107:124" x14ac:dyDescent="0.2">
      <c r="DC363" s="23"/>
      <c r="DD363" s="23"/>
      <c r="DE363" s="23"/>
      <c r="DF363" s="23"/>
      <c r="DG363" s="23"/>
      <c r="DH363" s="23"/>
      <c r="DI363" s="23"/>
      <c r="DJ363" s="23"/>
      <c r="DK363" s="23"/>
      <c r="DL363" s="23"/>
      <c r="DM363" s="23"/>
      <c r="DN363" s="23"/>
      <c r="DO363" s="23"/>
      <c r="DP363" s="23"/>
      <c r="DQ363" s="23"/>
      <c r="DR363" s="23"/>
      <c r="DS363" s="23"/>
      <c r="DT363" s="23"/>
    </row>
    <row r="364" spans="107:124" x14ac:dyDescent="0.2">
      <c r="DC364" s="23"/>
      <c r="DD364" s="23"/>
      <c r="DE364" s="23"/>
      <c r="DF364" s="23"/>
      <c r="DG364" s="23"/>
      <c r="DH364" s="23"/>
      <c r="DI364" s="23"/>
      <c r="DJ364" s="23"/>
      <c r="DK364" s="23"/>
      <c r="DL364" s="23"/>
      <c r="DM364" s="23"/>
      <c r="DN364" s="23"/>
      <c r="DO364" s="23"/>
      <c r="DP364" s="23"/>
      <c r="DQ364" s="23"/>
      <c r="DR364" s="23"/>
      <c r="DS364" s="23"/>
      <c r="DT364" s="23"/>
    </row>
    <row r="365" spans="107:124" x14ac:dyDescent="0.2">
      <c r="DC365" s="23"/>
      <c r="DD365" s="23"/>
      <c r="DE365" s="23"/>
      <c r="DF365" s="23"/>
      <c r="DG365" s="23"/>
      <c r="DH365" s="23"/>
      <c r="DI365" s="23"/>
      <c r="DJ365" s="23"/>
      <c r="DK365" s="23"/>
      <c r="DL365" s="23"/>
      <c r="DM365" s="23"/>
      <c r="DN365" s="23"/>
      <c r="DO365" s="23"/>
      <c r="DP365" s="23"/>
      <c r="DQ365" s="23"/>
      <c r="DR365" s="23"/>
      <c r="DS365" s="23"/>
      <c r="DT365" s="23"/>
    </row>
    <row r="366" spans="107:124" x14ac:dyDescent="0.2">
      <c r="DC366" s="23"/>
      <c r="DD366" s="23"/>
      <c r="DE366" s="23"/>
      <c r="DF366" s="23"/>
      <c r="DG366" s="23"/>
      <c r="DH366" s="23"/>
      <c r="DI366" s="23"/>
      <c r="DJ366" s="23"/>
      <c r="DK366" s="23"/>
      <c r="DL366" s="23"/>
      <c r="DM366" s="23"/>
      <c r="DN366" s="23"/>
      <c r="DO366" s="23"/>
      <c r="DP366" s="23"/>
      <c r="DQ366" s="23"/>
      <c r="DR366" s="23"/>
      <c r="DS366" s="23"/>
      <c r="DT366" s="23"/>
    </row>
    <row r="367" spans="107:124" x14ac:dyDescent="0.2">
      <c r="DC367" s="23"/>
      <c r="DD367" s="23"/>
      <c r="DE367" s="23"/>
      <c r="DF367" s="23"/>
      <c r="DG367" s="23"/>
      <c r="DH367" s="23"/>
      <c r="DI367" s="23"/>
      <c r="DJ367" s="23"/>
      <c r="DK367" s="23"/>
      <c r="DL367" s="23"/>
      <c r="DM367" s="23"/>
      <c r="DN367" s="23"/>
      <c r="DO367" s="23"/>
      <c r="DP367" s="23"/>
      <c r="DQ367" s="23"/>
      <c r="DR367" s="23"/>
      <c r="DS367" s="23"/>
      <c r="DT367" s="23"/>
    </row>
    <row r="368" spans="107:124" x14ac:dyDescent="0.2">
      <c r="DC368" s="23"/>
      <c r="DD368" s="23"/>
      <c r="DE368" s="23"/>
      <c r="DF368" s="23"/>
      <c r="DG368" s="23"/>
      <c r="DH368" s="23"/>
      <c r="DI368" s="23"/>
      <c r="DJ368" s="23"/>
      <c r="DK368" s="23"/>
      <c r="DL368" s="23"/>
      <c r="DM368" s="23"/>
      <c r="DN368" s="23"/>
      <c r="DO368" s="23"/>
      <c r="DP368" s="23"/>
      <c r="DQ368" s="23"/>
      <c r="DR368" s="23"/>
      <c r="DS368" s="23"/>
      <c r="DT368" s="23"/>
    </row>
    <row r="369" spans="107:124" x14ac:dyDescent="0.2">
      <c r="DC369" s="23"/>
      <c r="DD369" s="23"/>
      <c r="DE369" s="23"/>
      <c r="DF369" s="23"/>
      <c r="DG369" s="23"/>
      <c r="DH369" s="23"/>
      <c r="DI369" s="23"/>
      <c r="DJ369" s="23"/>
      <c r="DK369" s="23"/>
      <c r="DL369" s="23"/>
      <c r="DM369" s="23"/>
      <c r="DN369" s="23"/>
      <c r="DO369" s="23"/>
      <c r="DP369" s="23"/>
      <c r="DQ369" s="23"/>
      <c r="DR369" s="23"/>
      <c r="DS369" s="23"/>
      <c r="DT369" s="23"/>
    </row>
    <row r="370" spans="107:124" x14ac:dyDescent="0.2">
      <c r="DC370" s="23"/>
      <c r="DD370" s="23"/>
      <c r="DE370" s="23"/>
      <c r="DF370" s="23"/>
      <c r="DG370" s="23"/>
      <c r="DH370" s="23"/>
      <c r="DI370" s="23"/>
      <c r="DJ370" s="23"/>
      <c r="DK370" s="23"/>
      <c r="DL370" s="23"/>
      <c r="DM370" s="23"/>
      <c r="DN370" s="23"/>
      <c r="DO370" s="23"/>
      <c r="DP370" s="23"/>
      <c r="DQ370" s="23"/>
      <c r="DR370" s="23"/>
      <c r="DS370" s="23"/>
      <c r="DT370" s="23"/>
    </row>
    <row r="371" spans="107:124" x14ac:dyDescent="0.2">
      <c r="DC371" s="23"/>
      <c r="DD371" s="23"/>
      <c r="DE371" s="23"/>
      <c r="DF371" s="23"/>
      <c r="DG371" s="23"/>
      <c r="DH371" s="23"/>
      <c r="DI371" s="23"/>
      <c r="DJ371" s="23"/>
      <c r="DK371" s="23"/>
      <c r="DL371" s="23"/>
      <c r="DM371" s="23"/>
      <c r="DN371" s="23"/>
      <c r="DO371" s="23"/>
      <c r="DP371" s="23"/>
      <c r="DQ371" s="23"/>
      <c r="DR371" s="23"/>
      <c r="DS371" s="23"/>
      <c r="DT371" s="23"/>
    </row>
    <row r="372" spans="107:124" x14ac:dyDescent="0.2">
      <c r="DC372" s="23"/>
      <c r="DD372" s="23"/>
      <c r="DE372" s="23"/>
      <c r="DF372" s="23"/>
      <c r="DG372" s="23"/>
      <c r="DH372" s="23"/>
      <c r="DI372" s="23"/>
      <c r="DJ372" s="23"/>
      <c r="DK372" s="23"/>
      <c r="DL372" s="23"/>
      <c r="DM372" s="23"/>
      <c r="DN372" s="23"/>
      <c r="DO372" s="23"/>
      <c r="DP372" s="23"/>
      <c r="DQ372" s="23"/>
      <c r="DR372" s="23"/>
      <c r="DS372" s="23"/>
      <c r="DT372" s="23"/>
    </row>
    <row r="373" spans="107:124" x14ac:dyDescent="0.2">
      <c r="DC373" s="23"/>
      <c r="DD373" s="23"/>
      <c r="DE373" s="23"/>
      <c r="DF373" s="23"/>
      <c r="DG373" s="23"/>
      <c r="DH373" s="23"/>
      <c r="DI373" s="23"/>
      <c r="DJ373" s="23"/>
      <c r="DK373" s="23"/>
      <c r="DL373" s="23"/>
      <c r="DM373" s="23"/>
      <c r="DN373" s="23"/>
      <c r="DO373" s="23"/>
      <c r="DP373" s="23"/>
      <c r="DQ373" s="23"/>
      <c r="DR373" s="23"/>
      <c r="DS373" s="23"/>
      <c r="DT373" s="23"/>
    </row>
    <row r="374" spans="107:124" x14ac:dyDescent="0.2">
      <c r="DC374" s="23"/>
      <c r="DD374" s="23"/>
      <c r="DE374" s="23"/>
      <c r="DF374" s="23"/>
      <c r="DG374" s="23"/>
      <c r="DH374" s="23"/>
      <c r="DI374" s="23"/>
      <c r="DJ374" s="23"/>
      <c r="DK374" s="23"/>
      <c r="DL374" s="23"/>
      <c r="DM374" s="23"/>
      <c r="DN374" s="23"/>
      <c r="DO374" s="23"/>
      <c r="DP374" s="23"/>
      <c r="DQ374" s="23"/>
      <c r="DR374" s="23"/>
      <c r="DS374" s="23"/>
      <c r="DT374" s="23"/>
    </row>
    <row r="375" spans="107:124" x14ac:dyDescent="0.2">
      <c r="DC375" s="23"/>
      <c r="DD375" s="23"/>
      <c r="DE375" s="23"/>
      <c r="DF375" s="23"/>
      <c r="DG375" s="23"/>
      <c r="DH375" s="23"/>
      <c r="DI375" s="23"/>
      <c r="DJ375" s="23"/>
      <c r="DK375" s="23"/>
      <c r="DL375" s="23"/>
      <c r="DM375" s="23"/>
      <c r="DN375" s="23"/>
      <c r="DO375" s="23"/>
      <c r="DP375" s="23"/>
      <c r="DQ375" s="23"/>
      <c r="DR375" s="23"/>
      <c r="DS375" s="23"/>
      <c r="DT375" s="23"/>
    </row>
    <row r="376" spans="107:124" x14ac:dyDescent="0.2">
      <c r="DC376" s="23"/>
      <c r="DD376" s="23"/>
      <c r="DE376" s="23"/>
      <c r="DF376" s="23"/>
      <c r="DG376" s="23"/>
      <c r="DH376" s="23"/>
      <c r="DI376" s="23"/>
      <c r="DJ376" s="23"/>
      <c r="DK376" s="23"/>
      <c r="DL376" s="23"/>
      <c r="DM376" s="23"/>
      <c r="DN376" s="23"/>
      <c r="DO376" s="23"/>
      <c r="DP376" s="23"/>
      <c r="DQ376" s="23"/>
      <c r="DR376" s="23"/>
      <c r="DS376" s="23"/>
      <c r="DT376" s="23"/>
    </row>
    <row r="377" spans="107:124" x14ac:dyDescent="0.2">
      <c r="DC377" s="23"/>
      <c r="DD377" s="23"/>
      <c r="DE377" s="23"/>
      <c r="DF377" s="23"/>
      <c r="DG377" s="23"/>
      <c r="DH377" s="23"/>
      <c r="DI377" s="23"/>
      <c r="DJ377" s="23"/>
      <c r="DK377" s="23"/>
      <c r="DL377" s="23"/>
      <c r="DM377" s="23"/>
      <c r="DN377" s="23"/>
      <c r="DO377" s="23"/>
      <c r="DP377" s="23"/>
      <c r="DQ377" s="23"/>
      <c r="DR377" s="23"/>
      <c r="DS377" s="23"/>
      <c r="DT377" s="23"/>
    </row>
    <row r="378" spans="107:124" x14ac:dyDescent="0.2">
      <c r="DC378" s="23"/>
      <c r="DD378" s="23"/>
      <c r="DE378" s="23"/>
      <c r="DF378" s="23"/>
      <c r="DG378" s="23"/>
      <c r="DH378" s="23"/>
      <c r="DI378" s="23"/>
      <c r="DJ378" s="23"/>
      <c r="DK378" s="23"/>
      <c r="DL378" s="23"/>
      <c r="DM378" s="23"/>
      <c r="DN378" s="23"/>
      <c r="DO378" s="23"/>
      <c r="DP378" s="23"/>
      <c r="DQ378" s="23"/>
      <c r="DR378" s="23"/>
      <c r="DS378" s="23"/>
      <c r="DT378" s="23"/>
    </row>
    <row r="379" spans="107:124" x14ac:dyDescent="0.2">
      <c r="DC379" s="23"/>
      <c r="DD379" s="23"/>
      <c r="DE379" s="23"/>
      <c r="DF379" s="23"/>
      <c r="DG379" s="23"/>
      <c r="DH379" s="23"/>
      <c r="DI379" s="23"/>
      <c r="DJ379" s="23"/>
      <c r="DK379" s="23"/>
      <c r="DL379" s="23"/>
      <c r="DM379" s="23"/>
      <c r="DN379" s="23"/>
      <c r="DO379" s="23"/>
      <c r="DP379" s="23"/>
      <c r="DQ379" s="23"/>
      <c r="DR379" s="23"/>
      <c r="DS379" s="23"/>
      <c r="DT379" s="23"/>
    </row>
    <row r="380" spans="107:124" x14ac:dyDescent="0.2">
      <c r="DC380" s="23"/>
      <c r="DD380" s="23"/>
      <c r="DE380" s="23"/>
      <c r="DF380" s="23"/>
      <c r="DG380" s="23"/>
      <c r="DH380" s="23"/>
      <c r="DI380" s="23"/>
      <c r="DJ380" s="23"/>
      <c r="DK380" s="23"/>
      <c r="DL380" s="23"/>
      <c r="DM380" s="23"/>
      <c r="DN380" s="23"/>
      <c r="DO380" s="23"/>
      <c r="DP380" s="23"/>
      <c r="DQ380" s="23"/>
      <c r="DR380" s="23"/>
      <c r="DS380" s="23"/>
      <c r="DT380" s="23"/>
    </row>
    <row r="381" spans="107:124" x14ac:dyDescent="0.2">
      <c r="DC381" s="23"/>
      <c r="DD381" s="23"/>
      <c r="DE381" s="23"/>
      <c r="DF381" s="23"/>
      <c r="DG381" s="23"/>
      <c r="DH381" s="23"/>
      <c r="DI381" s="23"/>
      <c r="DJ381" s="23"/>
      <c r="DK381" s="23"/>
      <c r="DL381" s="23"/>
      <c r="DM381" s="23"/>
      <c r="DN381" s="23"/>
      <c r="DO381" s="23"/>
      <c r="DP381" s="23"/>
      <c r="DQ381" s="23"/>
      <c r="DR381" s="23"/>
      <c r="DS381" s="23"/>
      <c r="DT381" s="23"/>
    </row>
    <row r="382" spans="107:124" x14ac:dyDescent="0.2">
      <c r="DC382" s="23"/>
      <c r="DD382" s="23"/>
      <c r="DE382" s="23"/>
      <c r="DF382" s="23"/>
      <c r="DG382" s="23"/>
      <c r="DH382" s="23"/>
      <c r="DI382" s="23"/>
      <c r="DJ382" s="23"/>
      <c r="DK382" s="23"/>
      <c r="DL382" s="23"/>
      <c r="DM382" s="23"/>
      <c r="DN382" s="23"/>
      <c r="DO382" s="23"/>
      <c r="DP382" s="23"/>
      <c r="DQ382" s="23"/>
      <c r="DR382" s="23"/>
      <c r="DS382" s="23"/>
      <c r="DT382" s="23"/>
    </row>
    <row r="383" spans="107:124" x14ac:dyDescent="0.2">
      <c r="DC383" s="23"/>
      <c r="DD383" s="23"/>
      <c r="DE383" s="23"/>
      <c r="DF383" s="23"/>
      <c r="DG383" s="23"/>
      <c r="DH383" s="23"/>
      <c r="DI383" s="23"/>
      <c r="DJ383" s="23"/>
      <c r="DK383" s="23"/>
      <c r="DL383" s="23"/>
      <c r="DM383" s="23"/>
      <c r="DN383" s="23"/>
      <c r="DO383" s="23"/>
      <c r="DP383" s="23"/>
      <c r="DQ383" s="23"/>
      <c r="DR383" s="23"/>
      <c r="DS383" s="23"/>
      <c r="DT383" s="23"/>
    </row>
    <row r="384" spans="107:124" x14ac:dyDescent="0.2">
      <c r="DC384" s="23"/>
      <c r="DD384" s="23"/>
      <c r="DE384" s="23"/>
      <c r="DF384" s="23"/>
      <c r="DG384" s="23"/>
      <c r="DH384" s="23"/>
      <c r="DI384" s="23"/>
      <c r="DJ384" s="23"/>
      <c r="DK384" s="23"/>
      <c r="DL384" s="23"/>
      <c r="DM384" s="23"/>
      <c r="DN384" s="23"/>
      <c r="DO384" s="23"/>
      <c r="DP384" s="23"/>
      <c r="DQ384" s="23"/>
      <c r="DR384" s="23"/>
      <c r="DS384" s="23"/>
      <c r="DT384" s="23"/>
    </row>
    <row r="385" spans="107:124" x14ac:dyDescent="0.2">
      <c r="DC385" s="23"/>
      <c r="DD385" s="23"/>
      <c r="DE385" s="23"/>
      <c r="DF385" s="23"/>
      <c r="DG385" s="23"/>
      <c r="DH385" s="23"/>
      <c r="DI385" s="23"/>
      <c r="DJ385" s="23"/>
      <c r="DK385" s="23"/>
      <c r="DL385" s="23"/>
      <c r="DM385" s="23"/>
      <c r="DN385" s="23"/>
      <c r="DO385" s="23"/>
      <c r="DP385" s="23"/>
      <c r="DQ385" s="23"/>
      <c r="DR385" s="23"/>
      <c r="DS385" s="23"/>
      <c r="DT385" s="23"/>
    </row>
    <row r="386" spans="107:124" x14ac:dyDescent="0.2">
      <c r="DC386" s="23"/>
      <c r="DD386" s="23"/>
      <c r="DE386" s="23"/>
      <c r="DF386" s="23"/>
      <c r="DG386" s="23"/>
      <c r="DH386" s="23"/>
      <c r="DI386" s="23"/>
      <c r="DJ386" s="23"/>
      <c r="DK386" s="23"/>
      <c r="DL386" s="23"/>
      <c r="DM386" s="23"/>
      <c r="DN386" s="23"/>
      <c r="DO386" s="23"/>
      <c r="DP386" s="23"/>
      <c r="DQ386" s="23"/>
      <c r="DR386" s="23"/>
      <c r="DS386" s="23"/>
      <c r="DT386" s="23"/>
    </row>
    <row r="387" spans="107:124" x14ac:dyDescent="0.2">
      <c r="DC387" s="23"/>
      <c r="DD387" s="23"/>
      <c r="DE387" s="23"/>
      <c r="DF387" s="23"/>
      <c r="DG387" s="23"/>
      <c r="DH387" s="23"/>
      <c r="DI387" s="23"/>
      <c r="DJ387" s="23"/>
      <c r="DK387" s="23"/>
      <c r="DL387" s="23"/>
      <c r="DM387" s="23"/>
      <c r="DN387" s="23"/>
      <c r="DO387" s="23"/>
      <c r="DP387" s="23"/>
      <c r="DQ387" s="23"/>
      <c r="DR387" s="23"/>
      <c r="DS387" s="23"/>
      <c r="DT387" s="23"/>
    </row>
    <row r="388" spans="107:124" x14ac:dyDescent="0.2">
      <c r="DC388" s="23"/>
      <c r="DD388" s="23"/>
      <c r="DE388" s="23"/>
      <c r="DF388" s="23"/>
      <c r="DG388" s="23"/>
      <c r="DH388" s="23"/>
      <c r="DI388" s="23"/>
      <c r="DJ388" s="23"/>
      <c r="DK388" s="23"/>
      <c r="DL388" s="23"/>
      <c r="DM388" s="23"/>
      <c r="DN388" s="23"/>
      <c r="DO388" s="23"/>
      <c r="DP388" s="23"/>
      <c r="DQ388" s="23"/>
      <c r="DR388" s="23"/>
      <c r="DS388" s="23"/>
      <c r="DT388" s="23"/>
    </row>
    <row r="389" spans="107:124" x14ac:dyDescent="0.2">
      <c r="DC389" s="23"/>
      <c r="DD389" s="23"/>
      <c r="DE389" s="23"/>
      <c r="DF389" s="23"/>
      <c r="DG389" s="23"/>
      <c r="DH389" s="23"/>
      <c r="DI389" s="23"/>
      <c r="DJ389" s="23"/>
      <c r="DK389" s="23"/>
      <c r="DL389" s="23"/>
      <c r="DM389" s="23"/>
      <c r="DN389" s="23"/>
      <c r="DO389" s="23"/>
      <c r="DP389" s="23"/>
      <c r="DQ389" s="23"/>
      <c r="DR389" s="23"/>
      <c r="DS389" s="23"/>
      <c r="DT389" s="23"/>
    </row>
    <row r="390" spans="107:124" x14ac:dyDescent="0.2">
      <c r="DC390" s="23"/>
      <c r="DD390" s="23"/>
      <c r="DE390" s="23"/>
      <c r="DF390" s="23"/>
      <c r="DG390" s="23"/>
      <c r="DH390" s="23"/>
      <c r="DI390" s="23"/>
      <c r="DJ390" s="23"/>
      <c r="DK390" s="23"/>
      <c r="DL390" s="23"/>
      <c r="DM390" s="23"/>
      <c r="DN390" s="23"/>
      <c r="DO390" s="23"/>
      <c r="DP390" s="23"/>
      <c r="DQ390" s="23"/>
      <c r="DR390" s="23"/>
      <c r="DS390" s="23"/>
      <c r="DT390" s="23"/>
    </row>
    <row r="391" spans="107:124" x14ac:dyDescent="0.2">
      <c r="DC391" s="23"/>
      <c r="DD391" s="23"/>
      <c r="DE391" s="23"/>
      <c r="DF391" s="23"/>
      <c r="DG391" s="23"/>
      <c r="DH391" s="23"/>
      <c r="DI391" s="23"/>
      <c r="DJ391" s="23"/>
      <c r="DK391" s="23"/>
      <c r="DL391" s="23"/>
      <c r="DM391" s="23"/>
      <c r="DN391" s="23"/>
      <c r="DO391" s="23"/>
      <c r="DP391" s="23"/>
      <c r="DQ391" s="23"/>
      <c r="DR391" s="23"/>
      <c r="DS391" s="23"/>
      <c r="DT391" s="23"/>
    </row>
    <row r="392" spans="107:124" x14ac:dyDescent="0.2">
      <c r="DC392" s="23"/>
      <c r="DD392" s="23"/>
      <c r="DE392" s="23"/>
      <c r="DF392" s="23"/>
      <c r="DG392" s="23"/>
      <c r="DH392" s="23"/>
      <c r="DI392" s="23"/>
      <c r="DJ392" s="23"/>
      <c r="DK392" s="23"/>
      <c r="DL392" s="23"/>
      <c r="DM392" s="23"/>
      <c r="DN392" s="23"/>
      <c r="DO392" s="23"/>
      <c r="DP392" s="23"/>
      <c r="DQ392" s="23"/>
      <c r="DR392" s="23"/>
      <c r="DS392" s="23"/>
      <c r="DT392" s="23"/>
    </row>
    <row r="393" spans="107:124" x14ac:dyDescent="0.2">
      <c r="DC393" s="23"/>
      <c r="DD393" s="23"/>
      <c r="DE393" s="23"/>
      <c r="DF393" s="23"/>
      <c r="DG393" s="23"/>
      <c r="DH393" s="23"/>
      <c r="DI393" s="23"/>
      <c r="DJ393" s="23"/>
      <c r="DK393" s="23"/>
      <c r="DL393" s="23"/>
      <c r="DM393" s="23"/>
      <c r="DN393" s="23"/>
      <c r="DO393" s="23"/>
      <c r="DP393" s="23"/>
      <c r="DQ393" s="23"/>
      <c r="DR393" s="23"/>
      <c r="DS393" s="23"/>
      <c r="DT393" s="23"/>
    </row>
    <row r="394" spans="107:124" x14ac:dyDescent="0.2">
      <c r="DC394" s="23"/>
      <c r="DD394" s="23"/>
      <c r="DE394" s="23"/>
      <c r="DF394" s="23"/>
      <c r="DG394" s="23"/>
      <c r="DH394" s="23"/>
      <c r="DI394" s="23"/>
      <c r="DJ394" s="23"/>
      <c r="DK394" s="23"/>
      <c r="DL394" s="23"/>
      <c r="DM394" s="23"/>
      <c r="DN394" s="23"/>
      <c r="DO394" s="23"/>
      <c r="DP394" s="23"/>
      <c r="DQ394" s="23"/>
      <c r="DR394" s="23"/>
      <c r="DS394" s="23"/>
      <c r="DT394" s="23"/>
    </row>
    <row r="395" spans="107:124" x14ac:dyDescent="0.2">
      <c r="DC395" s="23"/>
      <c r="DD395" s="23"/>
      <c r="DE395" s="23"/>
      <c r="DF395" s="23"/>
      <c r="DG395" s="23"/>
      <c r="DH395" s="23"/>
      <c r="DI395" s="23"/>
      <c r="DJ395" s="23"/>
      <c r="DK395" s="23"/>
      <c r="DL395" s="23"/>
      <c r="DM395" s="23"/>
      <c r="DN395" s="23"/>
      <c r="DO395" s="23"/>
      <c r="DP395" s="23"/>
      <c r="DQ395" s="23"/>
      <c r="DR395" s="23"/>
      <c r="DS395" s="23"/>
      <c r="DT395" s="23"/>
    </row>
    <row r="396" spans="107:124" x14ac:dyDescent="0.2">
      <c r="DC396" s="23"/>
      <c r="DD396" s="23"/>
      <c r="DE396" s="23"/>
      <c r="DF396" s="23"/>
      <c r="DG396" s="23"/>
      <c r="DH396" s="23"/>
      <c r="DI396" s="23"/>
      <c r="DJ396" s="23"/>
      <c r="DK396" s="23"/>
      <c r="DL396" s="23"/>
      <c r="DM396" s="23"/>
      <c r="DN396" s="23"/>
      <c r="DO396" s="23"/>
      <c r="DP396" s="23"/>
      <c r="DQ396" s="23"/>
      <c r="DR396" s="23"/>
      <c r="DS396" s="23"/>
      <c r="DT396" s="23"/>
    </row>
    <row r="397" spans="107:124" x14ac:dyDescent="0.2">
      <c r="DC397" s="23"/>
      <c r="DD397" s="23"/>
      <c r="DE397" s="23"/>
      <c r="DF397" s="23"/>
      <c r="DG397" s="23"/>
      <c r="DH397" s="23"/>
      <c r="DI397" s="23"/>
      <c r="DJ397" s="23"/>
      <c r="DK397" s="23"/>
      <c r="DL397" s="23"/>
      <c r="DM397" s="23"/>
      <c r="DN397" s="23"/>
      <c r="DO397" s="23"/>
      <c r="DP397" s="23"/>
      <c r="DQ397" s="23"/>
      <c r="DR397" s="23"/>
      <c r="DS397" s="23"/>
      <c r="DT397" s="23"/>
    </row>
    <row r="398" spans="107:124" x14ac:dyDescent="0.2">
      <c r="DC398" s="23"/>
      <c r="DD398" s="23"/>
      <c r="DE398" s="23"/>
      <c r="DF398" s="23"/>
      <c r="DG398" s="23"/>
      <c r="DH398" s="23"/>
      <c r="DI398" s="23"/>
      <c r="DJ398" s="23"/>
      <c r="DK398" s="23"/>
      <c r="DL398" s="23"/>
      <c r="DM398" s="23"/>
      <c r="DN398" s="23"/>
      <c r="DO398" s="23"/>
      <c r="DP398" s="23"/>
      <c r="DQ398" s="23"/>
      <c r="DR398" s="23"/>
      <c r="DS398" s="23"/>
      <c r="DT398" s="23"/>
    </row>
    <row r="399" spans="107:124" x14ac:dyDescent="0.2">
      <c r="DC399" s="23"/>
      <c r="DD399" s="23"/>
      <c r="DE399" s="23"/>
      <c r="DF399" s="23"/>
      <c r="DG399" s="23"/>
      <c r="DH399" s="23"/>
      <c r="DI399" s="23"/>
      <c r="DJ399" s="23"/>
      <c r="DK399" s="23"/>
      <c r="DL399" s="23"/>
      <c r="DM399" s="23"/>
      <c r="DN399" s="23"/>
      <c r="DO399" s="23"/>
      <c r="DP399" s="23"/>
      <c r="DQ399" s="23"/>
      <c r="DR399" s="23"/>
      <c r="DS399" s="23"/>
      <c r="DT399" s="23"/>
    </row>
    <row r="400" spans="107:124" x14ac:dyDescent="0.2">
      <c r="DC400" s="23"/>
      <c r="DD400" s="23"/>
      <c r="DE400" s="23"/>
      <c r="DF400" s="23"/>
      <c r="DG400" s="23"/>
      <c r="DH400" s="23"/>
      <c r="DI400" s="23"/>
      <c r="DJ400" s="23"/>
      <c r="DK400" s="23"/>
      <c r="DL400" s="23"/>
      <c r="DM400" s="23"/>
      <c r="DN400" s="23"/>
      <c r="DO400" s="23"/>
      <c r="DP400" s="23"/>
      <c r="DQ400" s="23"/>
      <c r="DR400" s="23"/>
      <c r="DS400" s="23"/>
      <c r="DT400" s="23"/>
    </row>
    <row r="401" spans="107:124" x14ac:dyDescent="0.2">
      <c r="DC401" s="23"/>
      <c r="DD401" s="23"/>
      <c r="DE401" s="23"/>
      <c r="DF401" s="23"/>
      <c r="DG401" s="23"/>
      <c r="DH401" s="23"/>
      <c r="DI401" s="23"/>
      <c r="DJ401" s="23"/>
      <c r="DK401" s="23"/>
      <c r="DL401" s="23"/>
      <c r="DM401" s="23"/>
      <c r="DN401" s="23"/>
      <c r="DO401" s="23"/>
      <c r="DP401" s="23"/>
      <c r="DQ401" s="23"/>
      <c r="DR401" s="23"/>
      <c r="DS401" s="23"/>
      <c r="DT401" s="23"/>
    </row>
    <row r="402" spans="107:124" x14ac:dyDescent="0.2">
      <c r="DC402" s="23"/>
      <c r="DD402" s="23"/>
      <c r="DE402" s="23"/>
      <c r="DF402" s="23"/>
      <c r="DG402" s="23"/>
      <c r="DH402" s="23"/>
      <c r="DI402" s="23"/>
      <c r="DJ402" s="23"/>
      <c r="DK402" s="23"/>
      <c r="DL402" s="23"/>
      <c r="DM402" s="23"/>
      <c r="DN402" s="23"/>
      <c r="DO402" s="23"/>
      <c r="DP402" s="23"/>
      <c r="DQ402" s="23"/>
      <c r="DR402" s="23"/>
      <c r="DS402" s="23"/>
      <c r="DT402" s="23"/>
    </row>
    <row r="403" spans="107:124" x14ac:dyDescent="0.2">
      <c r="DC403" s="23"/>
      <c r="DD403" s="23"/>
      <c r="DE403" s="23"/>
      <c r="DF403" s="23"/>
      <c r="DG403" s="23"/>
      <c r="DH403" s="23"/>
      <c r="DI403" s="23"/>
      <c r="DJ403" s="23"/>
      <c r="DK403" s="23"/>
      <c r="DL403" s="23"/>
      <c r="DM403" s="23"/>
      <c r="DN403" s="23"/>
      <c r="DO403" s="23"/>
      <c r="DP403" s="23"/>
      <c r="DQ403" s="23"/>
      <c r="DR403" s="23"/>
      <c r="DS403" s="23"/>
      <c r="DT403" s="23"/>
    </row>
    <row r="404" spans="107:124" x14ac:dyDescent="0.2">
      <c r="DC404" s="23"/>
      <c r="DD404" s="23"/>
      <c r="DE404" s="23"/>
      <c r="DF404" s="23"/>
      <c r="DG404" s="23"/>
      <c r="DH404" s="23"/>
      <c r="DI404" s="23"/>
      <c r="DJ404" s="23"/>
      <c r="DK404" s="23"/>
      <c r="DL404" s="23"/>
      <c r="DM404" s="23"/>
      <c r="DN404" s="23"/>
      <c r="DO404" s="23"/>
      <c r="DP404" s="23"/>
      <c r="DQ404" s="23"/>
      <c r="DR404" s="23"/>
      <c r="DS404" s="23"/>
      <c r="DT404" s="23"/>
    </row>
    <row r="405" spans="107:124" x14ac:dyDescent="0.2">
      <c r="DC405" s="23"/>
      <c r="DD405" s="23"/>
      <c r="DE405" s="23"/>
      <c r="DF405" s="23"/>
      <c r="DG405" s="23"/>
      <c r="DH405" s="23"/>
      <c r="DI405" s="23"/>
      <c r="DJ405" s="23"/>
      <c r="DK405" s="23"/>
      <c r="DL405" s="23"/>
      <c r="DM405" s="23"/>
      <c r="DN405" s="23"/>
      <c r="DO405" s="23"/>
      <c r="DP405" s="23"/>
      <c r="DQ405" s="23"/>
      <c r="DR405" s="23"/>
      <c r="DS405" s="23"/>
      <c r="DT405" s="23"/>
    </row>
    <row r="406" spans="107:124" x14ac:dyDescent="0.2">
      <c r="DC406" s="23"/>
      <c r="DD406" s="23"/>
      <c r="DE406" s="23"/>
      <c r="DF406" s="23"/>
      <c r="DG406" s="23"/>
      <c r="DH406" s="23"/>
      <c r="DI406" s="23"/>
      <c r="DJ406" s="23"/>
      <c r="DK406" s="23"/>
      <c r="DL406" s="23"/>
      <c r="DM406" s="23"/>
      <c r="DN406" s="23"/>
      <c r="DO406" s="23"/>
      <c r="DP406" s="23"/>
      <c r="DQ406" s="23"/>
      <c r="DR406" s="23"/>
      <c r="DS406" s="23"/>
      <c r="DT406" s="23"/>
    </row>
    <row r="407" spans="107:124" x14ac:dyDescent="0.2">
      <c r="DC407" s="23"/>
      <c r="DD407" s="23"/>
      <c r="DE407" s="23"/>
      <c r="DF407" s="23"/>
      <c r="DG407" s="23"/>
      <c r="DH407" s="23"/>
      <c r="DI407" s="23"/>
      <c r="DJ407" s="23"/>
      <c r="DK407" s="23"/>
      <c r="DL407" s="23"/>
      <c r="DM407" s="23"/>
      <c r="DN407" s="23"/>
      <c r="DO407" s="23"/>
      <c r="DP407" s="23"/>
      <c r="DQ407" s="23"/>
      <c r="DR407" s="23"/>
      <c r="DS407" s="23"/>
      <c r="DT407" s="23"/>
    </row>
    <row r="408" spans="107:124" x14ac:dyDescent="0.2">
      <c r="DC408" s="23"/>
      <c r="DD408" s="23"/>
      <c r="DE408" s="23"/>
      <c r="DF408" s="23"/>
      <c r="DG408" s="23"/>
      <c r="DH408" s="23"/>
      <c r="DI408" s="23"/>
      <c r="DJ408" s="23"/>
      <c r="DK408" s="23"/>
      <c r="DL408" s="23"/>
      <c r="DM408" s="23"/>
      <c r="DN408" s="23"/>
      <c r="DO408" s="23"/>
      <c r="DP408" s="23"/>
      <c r="DQ408" s="23"/>
      <c r="DR408" s="23"/>
      <c r="DS408" s="23"/>
      <c r="DT408" s="23"/>
    </row>
    <row r="409" spans="107:124" x14ac:dyDescent="0.2">
      <c r="DC409" s="23"/>
      <c r="DD409" s="23"/>
      <c r="DE409" s="23"/>
      <c r="DF409" s="23"/>
      <c r="DG409" s="23"/>
      <c r="DH409" s="23"/>
      <c r="DI409" s="23"/>
      <c r="DJ409" s="23"/>
      <c r="DK409" s="23"/>
      <c r="DL409" s="23"/>
      <c r="DM409" s="23"/>
      <c r="DN409" s="23"/>
      <c r="DO409" s="23"/>
      <c r="DP409" s="23"/>
      <c r="DQ409" s="23"/>
      <c r="DR409" s="23"/>
      <c r="DS409" s="23"/>
      <c r="DT409" s="23"/>
    </row>
    <row r="410" spans="107:124" x14ac:dyDescent="0.2">
      <c r="DC410" s="23"/>
      <c r="DD410" s="23"/>
      <c r="DE410" s="23"/>
      <c r="DF410" s="23"/>
      <c r="DG410" s="23"/>
      <c r="DH410" s="23"/>
      <c r="DI410" s="23"/>
      <c r="DJ410" s="23"/>
      <c r="DK410" s="23"/>
      <c r="DL410" s="23"/>
      <c r="DM410" s="23"/>
      <c r="DN410" s="23"/>
      <c r="DO410" s="23"/>
      <c r="DP410" s="23"/>
      <c r="DQ410" s="23"/>
      <c r="DR410" s="23"/>
      <c r="DS410" s="23"/>
      <c r="DT410" s="23"/>
    </row>
    <row r="411" spans="107:124" x14ac:dyDescent="0.2">
      <c r="DC411" s="23"/>
      <c r="DD411" s="23"/>
      <c r="DE411" s="23"/>
      <c r="DF411" s="23"/>
      <c r="DG411" s="23"/>
      <c r="DH411" s="23"/>
      <c r="DI411" s="23"/>
      <c r="DJ411" s="23"/>
      <c r="DK411" s="23"/>
      <c r="DL411" s="23"/>
      <c r="DM411" s="23"/>
      <c r="DN411" s="23"/>
      <c r="DO411" s="23"/>
      <c r="DP411" s="23"/>
      <c r="DQ411" s="23"/>
      <c r="DR411" s="23"/>
      <c r="DS411" s="23"/>
      <c r="DT411" s="23"/>
    </row>
    <row r="412" spans="107:124" x14ac:dyDescent="0.2">
      <c r="DC412" s="23"/>
      <c r="DD412" s="23"/>
      <c r="DE412" s="23"/>
      <c r="DF412" s="23"/>
      <c r="DG412" s="23"/>
      <c r="DH412" s="23"/>
      <c r="DI412" s="23"/>
      <c r="DJ412" s="23"/>
      <c r="DK412" s="23"/>
      <c r="DL412" s="23"/>
      <c r="DM412" s="23"/>
      <c r="DN412" s="23"/>
      <c r="DO412" s="23"/>
      <c r="DP412" s="23"/>
      <c r="DQ412" s="23"/>
      <c r="DR412" s="23"/>
      <c r="DS412" s="23"/>
      <c r="DT412" s="23"/>
    </row>
    <row r="413" spans="107:124" x14ac:dyDescent="0.2">
      <c r="DC413" s="23"/>
      <c r="DD413" s="23"/>
      <c r="DE413" s="23"/>
      <c r="DF413" s="23"/>
      <c r="DG413" s="23"/>
      <c r="DH413" s="23"/>
      <c r="DI413" s="23"/>
      <c r="DJ413" s="23"/>
      <c r="DK413" s="23"/>
      <c r="DL413" s="23"/>
      <c r="DM413" s="23"/>
      <c r="DN413" s="23"/>
      <c r="DO413" s="23"/>
      <c r="DP413" s="23"/>
      <c r="DQ413" s="23"/>
      <c r="DR413" s="23"/>
      <c r="DS413" s="23"/>
      <c r="DT413" s="23"/>
    </row>
    <row r="414" spans="107:124" x14ac:dyDescent="0.2">
      <c r="DC414" s="23"/>
      <c r="DD414" s="23"/>
      <c r="DE414" s="23"/>
      <c r="DF414" s="23"/>
      <c r="DG414" s="23"/>
      <c r="DH414" s="23"/>
      <c r="DI414" s="23"/>
      <c r="DJ414" s="23"/>
      <c r="DK414" s="23"/>
      <c r="DL414" s="23"/>
      <c r="DM414" s="23"/>
      <c r="DN414" s="23"/>
      <c r="DO414" s="23"/>
      <c r="DP414" s="23"/>
      <c r="DQ414" s="23"/>
      <c r="DR414" s="23"/>
      <c r="DS414" s="23"/>
      <c r="DT414" s="23"/>
    </row>
    <row r="415" spans="107:124" x14ac:dyDescent="0.2">
      <c r="DC415" s="23"/>
      <c r="DD415" s="23"/>
      <c r="DE415" s="23"/>
      <c r="DF415" s="23"/>
      <c r="DG415" s="23"/>
      <c r="DH415" s="23"/>
      <c r="DI415" s="23"/>
      <c r="DJ415" s="23"/>
      <c r="DK415" s="23"/>
      <c r="DL415" s="23"/>
      <c r="DM415" s="23"/>
      <c r="DN415" s="23"/>
      <c r="DO415" s="23"/>
      <c r="DP415" s="23"/>
      <c r="DQ415" s="23"/>
      <c r="DR415" s="23"/>
      <c r="DS415" s="23"/>
      <c r="DT415" s="23"/>
    </row>
    <row r="416" spans="107:124" x14ac:dyDescent="0.2">
      <c r="DC416" s="23"/>
      <c r="DD416" s="23"/>
      <c r="DE416" s="23"/>
      <c r="DF416" s="23"/>
      <c r="DG416" s="23"/>
      <c r="DH416" s="23"/>
      <c r="DI416" s="23"/>
      <c r="DJ416" s="23"/>
      <c r="DK416" s="23"/>
      <c r="DL416" s="23"/>
      <c r="DM416" s="23"/>
      <c r="DN416" s="23"/>
      <c r="DO416" s="23"/>
      <c r="DP416" s="23"/>
      <c r="DQ416" s="23"/>
      <c r="DR416" s="23"/>
      <c r="DS416" s="23"/>
      <c r="DT416" s="23"/>
    </row>
    <row r="417" spans="107:124" x14ac:dyDescent="0.2">
      <c r="DC417" s="23"/>
      <c r="DD417" s="23"/>
      <c r="DE417" s="23"/>
      <c r="DF417" s="23"/>
      <c r="DG417" s="23"/>
      <c r="DH417" s="23"/>
      <c r="DI417" s="23"/>
      <c r="DJ417" s="23"/>
      <c r="DK417" s="23"/>
      <c r="DL417" s="23"/>
      <c r="DM417" s="23"/>
      <c r="DN417" s="23"/>
      <c r="DO417" s="23"/>
      <c r="DP417" s="23"/>
      <c r="DQ417" s="23"/>
      <c r="DR417" s="23"/>
      <c r="DS417" s="23"/>
      <c r="DT417" s="23"/>
    </row>
    <row r="418" spans="107:124" x14ac:dyDescent="0.2">
      <c r="DC418" s="23"/>
      <c r="DD418" s="23"/>
      <c r="DE418" s="23"/>
      <c r="DF418" s="23"/>
      <c r="DG418" s="23"/>
      <c r="DH418" s="23"/>
      <c r="DI418" s="23"/>
      <c r="DJ418" s="23"/>
      <c r="DK418" s="23"/>
      <c r="DL418" s="23"/>
      <c r="DM418" s="23"/>
      <c r="DN418" s="23"/>
      <c r="DO418" s="23"/>
      <c r="DP418" s="23"/>
      <c r="DQ418" s="23"/>
      <c r="DR418" s="23"/>
      <c r="DS418" s="23"/>
      <c r="DT418" s="23"/>
    </row>
    <row r="419" spans="107:124" x14ac:dyDescent="0.2">
      <c r="DC419" s="23"/>
      <c r="DD419" s="23"/>
      <c r="DE419" s="23"/>
      <c r="DF419" s="23"/>
      <c r="DG419" s="23"/>
      <c r="DH419" s="23"/>
      <c r="DI419" s="23"/>
      <c r="DJ419" s="23"/>
      <c r="DK419" s="23"/>
      <c r="DL419" s="23"/>
      <c r="DM419" s="23"/>
      <c r="DN419" s="23"/>
      <c r="DO419" s="23"/>
      <c r="DP419" s="23"/>
      <c r="DQ419" s="23"/>
      <c r="DR419" s="23"/>
      <c r="DS419" s="23"/>
      <c r="DT419" s="23"/>
    </row>
    <row r="420" spans="107:124" x14ac:dyDescent="0.2">
      <c r="DC420" s="23"/>
      <c r="DD420" s="23"/>
      <c r="DE420" s="23"/>
      <c r="DF420" s="23"/>
      <c r="DG420" s="23"/>
      <c r="DH420" s="23"/>
      <c r="DI420" s="23"/>
      <c r="DJ420" s="23"/>
      <c r="DK420" s="23"/>
      <c r="DL420" s="23"/>
      <c r="DM420" s="23"/>
      <c r="DN420" s="23"/>
      <c r="DO420" s="23"/>
      <c r="DP420" s="23"/>
      <c r="DQ420" s="23"/>
      <c r="DR420" s="23"/>
      <c r="DS420" s="23"/>
      <c r="DT420" s="23"/>
    </row>
    <row r="421" spans="107:124" x14ac:dyDescent="0.2">
      <c r="DC421" s="23"/>
      <c r="DD421" s="23"/>
      <c r="DE421" s="23"/>
      <c r="DF421" s="23"/>
      <c r="DG421" s="23"/>
      <c r="DH421" s="23"/>
      <c r="DI421" s="23"/>
      <c r="DJ421" s="23"/>
      <c r="DK421" s="23"/>
      <c r="DL421" s="23"/>
      <c r="DM421" s="23"/>
      <c r="DN421" s="23"/>
      <c r="DO421" s="23"/>
      <c r="DP421" s="23"/>
      <c r="DQ421" s="23"/>
      <c r="DR421" s="23"/>
      <c r="DS421" s="23"/>
      <c r="DT421" s="23"/>
    </row>
    <row r="422" spans="107:124" x14ac:dyDescent="0.2">
      <c r="DC422" s="23"/>
      <c r="DD422" s="23"/>
      <c r="DE422" s="23"/>
      <c r="DF422" s="23"/>
      <c r="DG422" s="23"/>
      <c r="DH422" s="23"/>
      <c r="DI422" s="23"/>
      <c r="DJ422" s="23"/>
      <c r="DK422" s="23"/>
      <c r="DL422" s="23"/>
      <c r="DM422" s="23"/>
      <c r="DN422" s="23"/>
      <c r="DO422" s="23"/>
      <c r="DP422" s="23"/>
      <c r="DQ422" s="23"/>
      <c r="DR422" s="23"/>
      <c r="DS422" s="23"/>
      <c r="DT422" s="23"/>
    </row>
    <row r="423" spans="107:124" x14ac:dyDescent="0.2">
      <c r="DC423" s="23"/>
      <c r="DD423" s="23"/>
      <c r="DE423" s="23"/>
      <c r="DF423" s="23"/>
      <c r="DG423" s="23"/>
      <c r="DH423" s="23"/>
      <c r="DI423" s="23"/>
      <c r="DJ423" s="23"/>
      <c r="DK423" s="23"/>
      <c r="DL423" s="23"/>
      <c r="DM423" s="23"/>
      <c r="DN423" s="23"/>
      <c r="DO423" s="23"/>
      <c r="DP423" s="23"/>
      <c r="DQ423" s="23"/>
      <c r="DR423" s="23"/>
      <c r="DS423" s="23"/>
      <c r="DT423" s="23"/>
    </row>
    <row r="424" spans="107:124" x14ac:dyDescent="0.2">
      <c r="DC424" s="23"/>
      <c r="DD424" s="23"/>
      <c r="DE424" s="23"/>
      <c r="DF424" s="23"/>
      <c r="DG424" s="23"/>
      <c r="DH424" s="23"/>
      <c r="DI424" s="23"/>
      <c r="DJ424" s="23"/>
      <c r="DK424" s="23"/>
      <c r="DL424" s="23"/>
      <c r="DM424" s="23"/>
      <c r="DN424" s="23"/>
      <c r="DO424" s="23"/>
      <c r="DP424" s="23"/>
      <c r="DQ424" s="23"/>
      <c r="DR424" s="23"/>
      <c r="DS424" s="23"/>
      <c r="DT424" s="23"/>
    </row>
    <row r="425" spans="107:124" x14ac:dyDescent="0.2">
      <c r="DC425" s="23"/>
      <c r="DD425" s="23"/>
      <c r="DE425" s="23"/>
      <c r="DF425" s="23"/>
      <c r="DG425" s="23"/>
      <c r="DH425" s="23"/>
      <c r="DI425" s="23"/>
      <c r="DJ425" s="23"/>
      <c r="DK425" s="23"/>
      <c r="DL425" s="23"/>
      <c r="DM425" s="23"/>
      <c r="DN425" s="23"/>
      <c r="DO425" s="23"/>
      <c r="DP425" s="23"/>
      <c r="DQ425" s="23"/>
      <c r="DR425" s="23"/>
      <c r="DS425" s="23"/>
      <c r="DT425" s="23"/>
    </row>
    <row r="426" spans="107:124" x14ac:dyDescent="0.2">
      <c r="DC426" s="23"/>
      <c r="DD426" s="23"/>
      <c r="DE426" s="23"/>
      <c r="DF426" s="23"/>
      <c r="DG426" s="23"/>
      <c r="DH426" s="23"/>
      <c r="DI426" s="23"/>
      <c r="DJ426" s="23"/>
      <c r="DK426" s="23"/>
      <c r="DL426" s="23"/>
      <c r="DM426" s="23"/>
      <c r="DN426" s="23"/>
      <c r="DO426" s="23"/>
      <c r="DP426" s="23"/>
      <c r="DQ426" s="23"/>
      <c r="DR426" s="23"/>
      <c r="DS426" s="23"/>
      <c r="DT426" s="23"/>
    </row>
    <row r="427" spans="107:124" x14ac:dyDescent="0.2">
      <c r="DC427" s="23"/>
      <c r="DD427" s="23"/>
      <c r="DE427" s="23"/>
      <c r="DF427" s="23"/>
      <c r="DG427" s="23"/>
      <c r="DH427" s="23"/>
      <c r="DI427" s="23"/>
      <c r="DJ427" s="23"/>
      <c r="DK427" s="23"/>
      <c r="DL427" s="23"/>
      <c r="DM427" s="23"/>
      <c r="DN427" s="23"/>
      <c r="DO427" s="23"/>
      <c r="DP427" s="23"/>
      <c r="DQ427" s="23"/>
      <c r="DR427" s="23"/>
      <c r="DS427" s="23"/>
      <c r="DT427" s="23"/>
    </row>
    <row r="428" spans="107:124" x14ac:dyDescent="0.2">
      <c r="DC428" s="23"/>
      <c r="DD428" s="23"/>
      <c r="DE428" s="23"/>
      <c r="DF428" s="23"/>
      <c r="DG428" s="23"/>
      <c r="DH428" s="23"/>
      <c r="DI428" s="23"/>
      <c r="DJ428" s="23"/>
      <c r="DK428" s="23"/>
      <c r="DL428" s="23"/>
      <c r="DM428" s="23"/>
      <c r="DN428" s="23"/>
      <c r="DO428" s="23"/>
      <c r="DP428" s="23"/>
      <c r="DQ428" s="23"/>
      <c r="DR428" s="23"/>
      <c r="DS428" s="23"/>
      <c r="DT428" s="23"/>
    </row>
    <row r="429" spans="107:124" x14ac:dyDescent="0.2">
      <c r="DC429" s="23"/>
      <c r="DD429" s="23"/>
      <c r="DE429" s="23"/>
      <c r="DF429" s="23"/>
      <c r="DG429" s="23"/>
      <c r="DH429" s="23"/>
      <c r="DI429" s="23"/>
      <c r="DJ429" s="23"/>
      <c r="DK429" s="23"/>
      <c r="DL429" s="23"/>
      <c r="DM429" s="23"/>
      <c r="DN429" s="23"/>
      <c r="DO429" s="23"/>
      <c r="DP429" s="23"/>
      <c r="DQ429" s="23"/>
      <c r="DR429" s="23"/>
      <c r="DS429" s="23"/>
      <c r="DT429" s="23"/>
    </row>
    <row r="430" spans="107:124" x14ac:dyDescent="0.2">
      <c r="DC430" s="23"/>
      <c r="DD430" s="23"/>
      <c r="DE430" s="23"/>
      <c r="DF430" s="23"/>
      <c r="DG430" s="23"/>
      <c r="DH430" s="23"/>
      <c r="DI430" s="23"/>
      <c r="DJ430" s="23"/>
      <c r="DK430" s="23"/>
      <c r="DL430" s="23"/>
      <c r="DM430" s="23"/>
      <c r="DN430" s="23"/>
      <c r="DO430" s="23"/>
      <c r="DP430" s="23"/>
      <c r="DQ430" s="23"/>
      <c r="DR430" s="23"/>
      <c r="DS430" s="23"/>
      <c r="DT430" s="23"/>
    </row>
    <row r="431" spans="107:124" x14ac:dyDescent="0.2">
      <c r="DC431" s="23"/>
      <c r="DD431" s="23"/>
      <c r="DE431" s="23"/>
      <c r="DF431" s="23"/>
      <c r="DG431" s="23"/>
      <c r="DH431" s="23"/>
      <c r="DI431" s="23"/>
      <c r="DJ431" s="23"/>
      <c r="DK431" s="23"/>
      <c r="DL431" s="23"/>
      <c r="DM431" s="23"/>
      <c r="DN431" s="23"/>
      <c r="DO431" s="23"/>
      <c r="DP431" s="23"/>
      <c r="DQ431" s="23"/>
      <c r="DR431" s="23"/>
      <c r="DS431" s="23"/>
      <c r="DT431" s="23"/>
    </row>
    <row r="432" spans="107:124" x14ac:dyDescent="0.2">
      <c r="DC432" s="23"/>
      <c r="DD432" s="23"/>
      <c r="DE432" s="23"/>
      <c r="DF432" s="23"/>
      <c r="DG432" s="23"/>
      <c r="DH432" s="23"/>
      <c r="DI432" s="23"/>
      <c r="DJ432" s="23"/>
      <c r="DK432" s="23"/>
      <c r="DL432" s="23"/>
      <c r="DM432" s="23"/>
      <c r="DN432" s="23"/>
      <c r="DO432" s="23"/>
      <c r="DP432" s="23"/>
      <c r="DQ432" s="23"/>
      <c r="DR432" s="23"/>
      <c r="DS432" s="23"/>
      <c r="DT432" s="23"/>
    </row>
    <row r="433" spans="107:124" x14ac:dyDescent="0.2">
      <c r="DC433" s="23"/>
      <c r="DD433" s="23"/>
      <c r="DE433" s="23"/>
      <c r="DF433" s="23"/>
      <c r="DG433" s="23"/>
      <c r="DH433" s="23"/>
      <c r="DI433" s="23"/>
      <c r="DJ433" s="23"/>
      <c r="DK433" s="23"/>
      <c r="DL433" s="23"/>
      <c r="DM433" s="23"/>
      <c r="DN433" s="23"/>
      <c r="DO433" s="23"/>
      <c r="DP433" s="23"/>
      <c r="DQ433" s="23"/>
      <c r="DR433" s="23"/>
      <c r="DS433" s="23"/>
      <c r="DT433" s="23"/>
    </row>
    <row r="434" spans="107:124" x14ac:dyDescent="0.2">
      <c r="DC434" s="23"/>
      <c r="DD434" s="23"/>
      <c r="DE434" s="23"/>
      <c r="DF434" s="23"/>
      <c r="DG434" s="23"/>
      <c r="DH434" s="23"/>
      <c r="DI434" s="23"/>
      <c r="DJ434" s="23"/>
      <c r="DK434" s="23"/>
      <c r="DL434" s="23"/>
      <c r="DM434" s="23"/>
      <c r="DN434" s="23"/>
      <c r="DO434" s="23"/>
      <c r="DP434" s="23"/>
      <c r="DQ434" s="23"/>
      <c r="DR434" s="23"/>
      <c r="DS434" s="23"/>
      <c r="DT434" s="23"/>
    </row>
    <row r="435" spans="107:124" x14ac:dyDescent="0.2">
      <c r="DC435" s="23"/>
      <c r="DD435" s="23"/>
      <c r="DE435" s="23"/>
      <c r="DF435" s="23"/>
      <c r="DG435" s="23"/>
      <c r="DH435" s="23"/>
      <c r="DI435" s="23"/>
      <c r="DJ435" s="23"/>
      <c r="DK435" s="23"/>
      <c r="DL435" s="23"/>
      <c r="DM435" s="23"/>
      <c r="DN435" s="23"/>
      <c r="DO435" s="23"/>
      <c r="DP435" s="23"/>
      <c r="DQ435" s="23"/>
      <c r="DR435" s="23"/>
      <c r="DS435" s="23"/>
      <c r="DT435" s="23"/>
    </row>
    <row r="436" spans="107:124" x14ac:dyDescent="0.2">
      <c r="DC436" s="23"/>
      <c r="DD436" s="23"/>
      <c r="DE436" s="23"/>
      <c r="DF436" s="23"/>
      <c r="DG436" s="23"/>
      <c r="DH436" s="23"/>
      <c r="DI436" s="23"/>
      <c r="DJ436" s="23"/>
      <c r="DK436" s="23"/>
      <c r="DL436" s="23"/>
      <c r="DM436" s="23"/>
      <c r="DN436" s="23"/>
      <c r="DO436" s="23"/>
      <c r="DP436" s="23"/>
      <c r="DQ436" s="23"/>
      <c r="DR436" s="23"/>
      <c r="DS436" s="23"/>
      <c r="DT436" s="23"/>
    </row>
    <row r="437" spans="107:124" x14ac:dyDescent="0.2">
      <c r="DC437" s="23"/>
      <c r="DD437" s="23"/>
      <c r="DE437" s="23"/>
      <c r="DF437" s="23"/>
      <c r="DG437" s="23"/>
      <c r="DH437" s="23"/>
      <c r="DI437" s="23"/>
      <c r="DJ437" s="23"/>
      <c r="DK437" s="23"/>
      <c r="DL437" s="23"/>
      <c r="DM437" s="23"/>
      <c r="DN437" s="23"/>
      <c r="DO437" s="23"/>
      <c r="DP437" s="23"/>
      <c r="DQ437" s="23"/>
      <c r="DR437" s="23"/>
      <c r="DS437" s="23"/>
      <c r="DT437" s="23"/>
    </row>
    <row r="438" spans="107:124" x14ac:dyDescent="0.2">
      <c r="DC438" s="23"/>
      <c r="DD438" s="23"/>
      <c r="DE438" s="23"/>
      <c r="DF438" s="23"/>
      <c r="DG438" s="23"/>
      <c r="DH438" s="23"/>
      <c r="DI438" s="23"/>
      <c r="DJ438" s="23"/>
      <c r="DK438" s="23"/>
      <c r="DL438" s="23"/>
      <c r="DM438" s="23"/>
      <c r="DN438" s="23"/>
      <c r="DO438" s="23"/>
      <c r="DP438" s="23"/>
      <c r="DQ438" s="23"/>
      <c r="DR438" s="23"/>
      <c r="DS438" s="23"/>
      <c r="DT438" s="23"/>
    </row>
    <row r="439" spans="107:124" x14ac:dyDescent="0.2">
      <c r="DC439" s="23"/>
      <c r="DD439" s="23"/>
      <c r="DE439" s="23"/>
      <c r="DF439" s="23"/>
      <c r="DG439" s="23"/>
      <c r="DH439" s="23"/>
      <c r="DI439" s="23"/>
      <c r="DJ439" s="23"/>
      <c r="DK439" s="23"/>
      <c r="DL439" s="23"/>
      <c r="DM439" s="23"/>
      <c r="DN439" s="23"/>
      <c r="DO439" s="23"/>
      <c r="DP439" s="23"/>
      <c r="DQ439" s="23"/>
      <c r="DR439" s="23"/>
      <c r="DS439" s="23"/>
      <c r="DT439" s="23"/>
    </row>
    <row r="440" spans="107:124" x14ac:dyDescent="0.2">
      <c r="DC440" s="23"/>
      <c r="DD440" s="23"/>
      <c r="DE440" s="23"/>
      <c r="DF440" s="23"/>
      <c r="DG440" s="23"/>
      <c r="DH440" s="23"/>
      <c r="DI440" s="23"/>
      <c r="DJ440" s="23"/>
      <c r="DK440" s="23"/>
      <c r="DL440" s="23"/>
      <c r="DM440" s="23"/>
      <c r="DN440" s="23"/>
      <c r="DO440" s="23"/>
      <c r="DP440" s="23"/>
      <c r="DQ440" s="23"/>
      <c r="DR440" s="23"/>
      <c r="DS440" s="23"/>
      <c r="DT440" s="23"/>
    </row>
    <row r="441" spans="107:124" x14ac:dyDescent="0.2">
      <c r="DC441" s="23"/>
      <c r="DD441" s="23"/>
      <c r="DE441" s="23"/>
      <c r="DF441" s="23"/>
      <c r="DG441" s="23"/>
      <c r="DH441" s="23"/>
      <c r="DI441" s="23"/>
      <c r="DJ441" s="23"/>
      <c r="DK441" s="23"/>
      <c r="DL441" s="23"/>
      <c r="DM441" s="23"/>
      <c r="DN441" s="23"/>
      <c r="DO441" s="23"/>
      <c r="DP441" s="23"/>
      <c r="DQ441" s="23"/>
      <c r="DR441" s="23"/>
      <c r="DS441" s="23"/>
      <c r="DT441" s="23"/>
    </row>
    <row r="442" spans="107:124" x14ac:dyDescent="0.2">
      <c r="DC442" s="23"/>
      <c r="DD442" s="23"/>
      <c r="DE442" s="23"/>
      <c r="DF442" s="23"/>
      <c r="DG442" s="23"/>
      <c r="DH442" s="23"/>
      <c r="DI442" s="23"/>
      <c r="DJ442" s="23"/>
      <c r="DK442" s="23"/>
      <c r="DL442" s="23"/>
      <c r="DM442" s="23"/>
      <c r="DN442" s="23"/>
      <c r="DO442" s="23"/>
      <c r="DP442" s="23"/>
      <c r="DQ442" s="23"/>
      <c r="DR442" s="23"/>
      <c r="DS442" s="23"/>
      <c r="DT442" s="23"/>
    </row>
    <row r="443" spans="107:124" x14ac:dyDescent="0.2">
      <c r="DC443" s="23"/>
      <c r="DD443" s="23"/>
      <c r="DE443" s="23"/>
      <c r="DF443" s="23"/>
      <c r="DG443" s="23"/>
      <c r="DH443" s="23"/>
      <c r="DI443" s="23"/>
      <c r="DJ443" s="23"/>
      <c r="DK443" s="23"/>
      <c r="DL443" s="23"/>
      <c r="DM443" s="23"/>
      <c r="DN443" s="23"/>
      <c r="DO443" s="23"/>
      <c r="DP443" s="23"/>
      <c r="DQ443" s="23"/>
      <c r="DR443" s="23"/>
      <c r="DS443" s="23"/>
      <c r="DT443" s="23"/>
    </row>
    <row r="444" spans="107:124" x14ac:dyDescent="0.2">
      <c r="DC444" s="23"/>
      <c r="DD444" s="23"/>
      <c r="DE444" s="23"/>
      <c r="DF444" s="23"/>
      <c r="DG444" s="23"/>
      <c r="DH444" s="23"/>
      <c r="DI444" s="23"/>
      <c r="DJ444" s="23"/>
      <c r="DK444" s="23"/>
      <c r="DL444" s="23"/>
      <c r="DM444" s="23"/>
      <c r="DN444" s="23"/>
      <c r="DO444" s="23"/>
      <c r="DP444" s="23"/>
      <c r="DQ444" s="23"/>
      <c r="DR444" s="23"/>
      <c r="DS444" s="23"/>
      <c r="DT444" s="23"/>
    </row>
    <row r="445" spans="107:124" x14ac:dyDescent="0.2">
      <c r="DC445" s="23"/>
      <c r="DD445" s="23"/>
      <c r="DE445" s="23"/>
      <c r="DF445" s="23"/>
      <c r="DG445" s="23"/>
      <c r="DH445" s="23"/>
      <c r="DI445" s="23"/>
      <c r="DJ445" s="23"/>
      <c r="DK445" s="23"/>
      <c r="DL445" s="23"/>
      <c r="DM445" s="23"/>
      <c r="DN445" s="23"/>
      <c r="DO445" s="23"/>
      <c r="DP445" s="23"/>
      <c r="DQ445" s="23"/>
      <c r="DR445" s="23"/>
      <c r="DS445" s="23"/>
      <c r="DT445" s="23"/>
    </row>
    <row r="446" spans="107:124" x14ac:dyDescent="0.2">
      <c r="DC446" s="23"/>
      <c r="DD446" s="23"/>
      <c r="DE446" s="23"/>
      <c r="DF446" s="23"/>
      <c r="DG446" s="23"/>
      <c r="DH446" s="23"/>
      <c r="DI446" s="23"/>
      <c r="DJ446" s="23"/>
      <c r="DK446" s="23"/>
      <c r="DL446" s="23"/>
      <c r="DM446" s="23"/>
      <c r="DN446" s="23"/>
      <c r="DO446" s="23"/>
      <c r="DP446" s="23"/>
      <c r="DQ446" s="23"/>
      <c r="DR446" s="23"/>
      <c r="DS446" s="23"/>
      <c r="DT446" s="23"/>
    </row>
    <row r="447" spans="107:124" x14ac:dyDescent="0.2">
      <c r="DC447" s="23"/>
      <c r="DD447" s="23"/>
      <c r="DE447" s="23"/>
      <c r="DF447" s="23"/>
      <c r="DG447" s="23"/>
      <c r="DH447" s="23"/>
      <c r="DI447" s="23"/>
      <c r="DJ447" s="23"/>
      <c r="DK447" s="23"/>
      <c r="DL447" s="23"/>
      <c r="DM447" s="23"/>
      <c r="DN447" s="23"/>
      <c r="DO447" s="23"/>
      <c r="DP447" s="23"/>
      <c r="DQ447" s="23"/>
      <c r="DR447" s="23"/>
      <c r="DS447" s="23"/>
      <c r="DT447" s="23"/>
    </row>
    <row r="448" spans="107:124" x14ac:dyDescent="0.2">
      <c r="DC448" s="23"/>
      <c r="DD448" s="23"/>
      <c r="DE448" s="23"/>
      <c r="DF448" s="23"/>
      <c r="DG448" s="23"/>
      <c r="DH448" s="23"/>
      <c r="DI448" s="23"/>
      <c r="DJ448" s="23"/>
      <c r="DK448" s="23"/>
      <c r="DL448" s="23"/>
      <c r="DM448" s="23"/>
      <c r="DN448" s="23"/>
      <c r="DO448" s="23"/>
      <c r="DP448" s="23"/>
      <c r="DQ448" s="23"/>
      <c r="DR448" s="23"/>
      <c r="DS448" s="23"/>
      <c r="DT448" s="23"/>
    </row>
    <row r="449" spans="107:124" x14ac:dyDescent="0.2">
      <c r="DC449" s="23"/>
      <c r="DD449" s="23"/>
      <c r="DE449" s="23"/>
      <c r="DF449" s="23"/>
      <c r="DG449" s="23"/>
      <c r="DH449" s="23"/>
      <c r="DI449" s="23"/>
      <c r="DJ449" s="23"/>
      <c r="DK449" s="23"/>
      <c r="DL449" s="23"/>
      <c r="DM449" s="23"/>
      <c r="DN449" s="23"/>
      <c r="DO449" s="23"/>
      <c r="DP449" s="23"/>
      <c r="DQ449" s="23"/>
      <c r="DR449" s="23"/>
      <c r="DS449" s="23"/>
      <c r="DT449" s="23"/>
    </row>
    <row r="450" spans="107:124" x14ac:dyDescent="0.2">
      <c r="DC450" s="23"/>
      <c r="DD450" s="23"/>
      <c r="DE450" s="23"/>
      <c r="DF450" s="23"/>
      <c r="DG450" s="23"/>
      <c r="DH450" s="23"/>
      <c r="DI450" s="23"/>
      <c r="DJ450" s="23"/>
      <c r="DK450" s="23"/>
      <c r="DL450" s="23"/>
      <c r="DM450" s="23"/>
      <c r="DN450" s="23"/>
      <c r="DO450" s="23"/>
      <c r="DP450" s="23"/>
      <c r="DQ450" s="23"/>
      <c r="DR450" s="23"/>
      <c r="DS450" s="23"/>
      <c r="DT450" s="23"/>
    </row>
    <row r="451" spans="107:124" x14ac:dyDescent="0.2">
      <c r="DC451" s="23"/>
      <c r="DD451" s="23"/>
      <c r="DE451" s="23"/>
      <c r="DF451" s="23"/>
      <c r="DG451" s="23"/>
      <c r="DH451" s="23"/>
      <c r="DI451" s="23"/>
      <c r="DJ451" s="23"/>
      <c r="DK451" s="23"/>
      <c r="DL451" s="23"/>
      <c r="DM451" s="23"/>
      <c r="DN451" s="23"/>
      <c r="DO451" s="23"/>
      <c r="DP451" s="23"/>
      <c r="DQ451" s="23"/>
      <c r="DR451" s="23"/>
      <c r="DS451" s="23"/>
      <c r="DT451" s="23"/>
    </row>
    <row r="452" spans="107:124" x14ac:dyDescent="0.2">
      <c r="DC452" s="23"/>
      <c r="DD452" s="23"/>
      <c r="DE452" s="23"/>
      <c r="DF452" s="23"/>
      <c r="DG452" s="23"/>
      <c r="DH452" s="23"/>
      <c r="DI452" s="23"/>
      <c r="DJ452" s="23"/>
      <c r="DK452" s="23"/>
      <c r="DL452" s="23"/>
      <c r="DM452" s="23"/>
      <c r="DN452" s="23"/>
      <c r="DO452" s="23"/>
      <c r="DP452" s="23"/>
      <c r="DQ452" s="23"/>
      <c r="DR452" s="23"/>
      <c r="DS452" s="23"/>
      <c r="DT452" s="23"/>
    </row>
    <row r="453" spans="107:124" x14ac:dyDescent="0.2">
      <c r="DC453" s="23"/>
      <c r="DD453" s="23"/>
      <c r="DE453" s="23"/>
      <c r="DF453" s="23"/>
      <c r="DG453" s="23"/>
      <c r="DH453" s="23"/>
      <c r="DI453" s="23"/>
      <c r="DJ453" s="23"/>
      <c r="DK453" s="23"/>
      <c r="DL453" s="23"/>
      <c r="DM453" s="23"/>
      <c r="DN453" s="23"/>
      <c r="DO453" s="23"/>
      <c r="DP453" s="23"/>
      <c r="DQ453" s="23"/>
      <c r="DR453" s="23"/>
      <c r="DS453" s="23"/>
      <c r="DT453" s="23"/>
    </row>
    <row r="454" spans="107:124" x14ac:dyDescent="0.2">
      <c r="DC454" s="23"/>
      <c r="DD454" s="23"/>
      <c r="DE454" s="23"/>
      <c r="DF454" s="23"/>
      <c r="DG454" s="23"/>
      <c r="DH454" s="23"/>
      <c r="DI454" s="23"/>
      <c r="DJ454" s="23"/>
      <c r="DK454" s="23"/>
      <c r="DL454" s="23"/>
      <c r="DM454" s="23"/>
      <c r="DN454" s="23"/>
      <c r="DO454" s="23"/>
      <c r="DP454" s="23"/>
      <c r="DQ454" s="23"/>
      <c r="DR454" s="23"/>
      <c r="DS454" s="23"/>
      <c r="DT454" s="23"/>
    </row>
    <row r="455" spans="107:124" x14ac:dyDescent="0.2">
      <c r="DC455" s="23"/>
      <c r="DD455" s="23"/>
      <c r="DE455" s="23"/>
      <c r="DF455" s="23"/>
      <c r="DG455" s="23"/>
      <c r="DH455" s="23"/>
      <c r="DI455" s="23"/>
      <c r="DJ455" s="23"/>
      <c r="DK455" s="23"/>
      <c r="DL455" s="23"/>
      <c r="DM455" s="23"/>
      <c r="DN455" s="23"/>
      <c r="DO455" s="23"/>
      <c r="DP455" s="23"/>
      <c r="DQ455" s="23"/>
      <c r="DR455" s="23"/>
      <c r="DS455" s="23"/>
      <c r="DT455" s="23"/>
    </row>
    <row r="456" spans="107:124" x14ac:dyDescent="0.2">
      <c r="DC456" s="23"/>
      <c r="DD456" s="23"/>
      <c r="DE456" s="23"/>
      <c r="DF456" s="23"/>
      <c r="DG456" s="23"/>
      <c r="DH456" s="23"/>
      <c r="DI456" s="23"/>
      <c r="DJ456" s="23"/>
      <c r="DK456" s="23"/>
      <c r="DL456" s="23"/>
      <c r="DM456" s="23"/>
      <c r="DN456" s="23"/>
      <c r="DO456" s="23"/>
      <c r="DP456" s="23"/>
      <c r="DQ456" s="23"/>
      <c r="DR456" s="23"/>
      <c r="DS456" s="23"/>
      <c r="DT456" s="23"/>
    </row>
    <row r="457" spans="107:124" x14ac:dyDescent="0.2">
      <c r="DC457" s="23"/>
      <c r="DD457" s="23"/>
      <c r="DE457" s="23"/>
      <c r="DF457" s="23"/>
      <c r="DG457" s="23"/>
      <c r="DH457" s="23"/>
      <c r="DI457" s="23"/>
      <c r="DJ457" s="23"/>
      <c r="DK457" s="23"/>
      <c r="DL457" s="23"/>
      <c r="DM457" s="23"/>
      <c r="DN457" s="23"/>
      <c r="DO457" s="23"/>
      <c r="DP457" s="23"/>
      <c r="DQ457" s="23"/>
      <c r="DR457" s="23"/>
      <c r="DS457" s="23"/>
      <c r="DT457" s="23"/>
    </row>
    <row r="458" spans="107:124" x14ac:dyDescent="0.2">
      <c r="DC458" s="23"/>
      <c r="DD458" s="23"/>
      <c r="DE458" s="23"/>
      <c r="DF458" s="23"/>
      <c r="DG458" s="23"/>
      <c r="DH458" s="23"/>
      <c r="DI458" s="23"/>
      <c r="DJ458" s="23"/>
      <c r="DK458" s="23"/>
      <c r="DL458" s="23"/>
      <c r="DM458" s="23"/>
      <c r="DN458" s="23"/>
      <c r="DO458" s="23"/>
      <c r="DP458" s="23"/>
      <c r="DQ458" s="23"/>
      <c r="DR458" s="23"/>
      <c r="DS458" s="23"/>
      <c r="DT458" s="23"/>
    </row>
    <row r="459" spans="107:124" x14ac:dyDescent="0.2">
      <c r="DC459" s="23"/>
      <c r="DD459" s="23"/>
      <c r="DE459" s="23"/>
      <c r="DF459" s="23"/>
      <c r="DG459" s="23"/>
      <c r="DH459" s="23"/>
      <c r="DI459" s="23"/>
      <c r="DJ459" s="23"/>
      <c r="DK459" s="23"/>
      <c r="DL459" s="23"/>
      <c r="DM459" s="23"/>
      <c r="DN459" s="23"/>
      <c r="DO459" s="23"/>
      <c r="DP459" s="23"/>
      <c r="DQ459" s="23"/>
      <c r="DR459" s="23"/>
      <c r="DS459" s="23"/>
      <c r="DT459" s="23"/>
    </row>
    <row r="460" spans="107:124" x14ac:dyDescent="0.2">
      <c r="DC460" s="23"/>
      <c r="DD460" s="23"/>
      <c r="DE460" s="23"/>
      <c r="DF460" s="23"/>
      <c r="DG460" s="23"/>
      <c r="DH460" s="23"/>
      <c r="DI460" s="23"/>
      <c r="DJ460" s="23"/>
      <c r="DK460" s="23"/>
      <c r="DL460" s="23"/>
      <c r="DM460" s="23"/>
      <c r="DN460" s="23"/>
      <c r="DO460" s="23"/>
      <c r="DP460" s="23"/>
      <c r="DQ460" s="23"/>
      <c r="DR460" s="23"/>
      <c r="DS460" s="23"/>
      <c r="DT460" s="23"/>
    </row>
    <row r="461" spans="107:124" x14ac:dyDescent="0.2">
      <c r="DC461" s="23"/>
      <c r="DD461" s="23"/>
      <c r="DE461" s="23"/>
      <c r="DF461" s="23"/>
      <c r="DG461" s="23"/>
      <c r="DH461" s="23"/>
      <c r="DI461" s="23"/>
      <c r="DJ461" s="23"/>
      <c r="DK461" s="23"/>
      <c r="DL461" s="23"/>
      <c r="DM461" s="23"/>
      <c r="DN461" s="23"/>
      <c r="DO461" s="23"/>
      <c r="DP461" s="23"/>
      <c r="DQ461" s="23"/>
      <c r="DR461" s="23"/>
      <c r="DS461" s="23"/>
      <c r="DT461" s="23"/>
    </row>
    <row r="462" spans="107:124" x14ac:dyDescent="0.2">
      <c r="DC462" s="23"/>
      <c r="DD462" s="23"/>
      <c r="DE462" s="23"/>
      <c r="DF462" s="23"/>
      <c r="DG462" s="23"/>
      <c r="DH462" s="23"/>
      <c r="DI462" s="23"/>
      <c r="DJ462" s="23"/>
      <c r="DK462" s="23"/>
      <c r="DL462" s="23"/>
      <c r="DM462" s="23"/>
      <c r="DN462" s="23"/>
      <c r="DO462" s="23"/>
      <c r="DP462" s="23"/>
      <c r="DQ462" s="23"/>
      <c r="DR462" s="23"/>
      <c r="DS462" s="23"/>
      <c r="DT462" s="23"/>
    </row>
    <row r="463" spans="107:124" x14ac:dyDescent="0.2">
      <c r="DC463" s="23"/>
      <c r="DD463" s="23"/>
      <c r="DE463" s="23"/>
      <c r="DF463" s="23"/>
      <c r="DG463" s="23"/>
      <c r="DH463" s="23"/>
      <c r="DI463" s="23"/>
      <c r="DJ463" s="23"/>
      <c r="DK463" s="23"/>
      <c r="DL463" s="23"/>
      <c r="DM463" s="23"/>
      <c r="DN463" s="23"/>
      <c r="DO463" s="23"/>
      <c r="DP463" s="23"/>
      <c r="DQ463" s="23"/>
      <c r="DR463" s="23"/>
      <c r="DS463" s="23"/>
      <c r="DT463" s="23"/>
    </row>
    <row r="464" spans="107:124" x14ac:dyDescent="0.2">
      <c r="DC464" s="23"/>
      <c r="DD464" s="23"/>
      <c r="DE464" s="23"/>
      <c r="DF464" s="23"/>
      <c r="DG464" s="23"/>
      <c r="DH464" s="23"/>
      <c r="DI464" s="23"/>
      <c r="DJ464" s="23"/>
      <c r="DK464" s="23"/>
      <c r="DL464" s="23"/>
      <c r="DM464" s="23"/>
      <c r="DN464" s="23"/>
      <c r="DO464" s="23"/>
      <c r="DP464" s="23"/>
      <c r="DQ464" s="23"/>
      <c r="DR464" s="23"/>
      <c r="DS464" s="23"/>
      <c r="DT464" s="23"/>
    </row>
    <row r="465" spans="107:124" x14ac:dyDescent="0.2">
      <c r="DC465" s="23"/>
      <c r="DD465" s="23"/>
      <c r="DE465" s="23"/>
      <c r="DF465" s="23"/>
      <c r="DG465" s="23"/>
      <c r="DH465" s="23"/>
      <c r="DI465" s="23"/>
      <c r="DJ465" s="23"/>
      <c r="DK465" s="23"/>
      <c r="DL465" s="23"/>
      <c r="DM465" s="23"/>
      <c r="DN465" s="23"/>
      <c r="DO465" s="23"/>
      <c r="DP465" s="23"/>
      <c r="DQ465" s="23"/>
      <c r="DR465" s="23"/>
      <c r="DS465" s="23"/>
      <c r="DT465" s="23"/>
    </row>
    <row r="466" spans="107:124" x14ac:dyDescent="0.2">
      <c r="DC466" s="23"/>
      <c r="DD466" s="23"/>
      <c r="DE466" s="23"/>
      <c r="DF466" s="23"/>
      <c r="DG466" s="23"/>
      <c r="DH466" s="23"/>
      <c r="DI466" s="23"/>
      <c r="DJ466" s="23"/>
      <c r="DK466" s="23"/>
      <c r="DL466" s="23"/>
      <c r="DM466" s="23"/>
      <c r="DN466" s="23"/>
      <c r="DO466" s="23"/>
      <c r="DP466" s="23"/>
      <c r="DQ466" s="23"/>
      <c r="DR466" s="23"/>
      <c r="DS466" s="23"/>
      <c r="DT466" s="23"/>
    </row>
    <row r="467" spans="107:124" x14ac:dyDescent="0.2">
      <c r="DC467" s="23"/>
      <c r="DD467" s="23"/>
      <c r="DE467" s="23"/>
      <c r="DF467" s="23"/>
      <c r="DG467" s="23"/>
      <c r="DH467" s="23"/>
      <c r="DI467" s="23"/>
      <c r="DJ467" s="23"/>
      <c r="DK467" s="23"/>
      <c r="DL467" s="23"/>
      <c r="DM467" s="23"/>
      <c r="DN467" s="23"/>
      <c r="DO467" s="23"/>
      <c r="DP467" s="23"/>
      <c r="DQ467" s="23"/>
      <c r="DR467" s="23"/>
      <c r="DS467" s="23"/>
      <c r="DT467" s="23"/>
    </row>
    <row r="468" spans="107:124" x14ac:dyDescent="0.2">
      <c r="DC468" s="23"/>
      <c r="DD468" s="23"/>
      <c r="DE468" s="23"/>
      <c r="DF468" s="23"/>
      <c r="DG468" s="23"/>
      <c r="DH468" s="23"/>
      <c r="DI468" s="23"/>
      <c r="DJ468" s="23"/>
      <c r="DK468" s="23"/>
      <c r="DL468" s="23"/>
      <c r="DM468" s="23"/>
      <c r="DN468" s="23"/>
      <c r="DO468" s="23"/>
      <c r="DP468" s="23"/>
      <c r="DQ468" s="23"/>
      <c r="DR468" s="23"/>
      <c r="DS468" s="23"/>
      <c r="DT468" s="23"/>
    </row>
    <row r="469" spans="107:124" x14ac:dyDescent="0.2">
      <c r="DC469" s="23"/>
      <c r="DD469" s="23"/>
      <c r="DE469" s="23"/>
      <c r="DF469" s="23"/>
      <c r="DG469" s="23"/>
      <c r="DH469" s="23"/>
      <c r="DI469" s="23"/>
      <c r="DJ469" s="23"/>
      <c r="DK469" s="23"/>
      <c r="DL469" s="23"/>
      <c r="DM469" s="23"/>
      <c r="DN469" s="23"/>
      <c r="DO469" s="23"/>
      <c r="DP469" s="23"/>
      <c r="DQ469" s="23"/>
      <c r="DR469" s="23"/>
      <c r="DS469" s="23"/>
      <c r="DT469" s="23"/>
    </row>
    <row r="470" spans="107:124" x14ac:dyDescent="0.2">
      <c r="DC470" s="23"/>
      <c r="DD470" s="23"/>
      <c r="DE470" s="23"/>
      <c r="DF470" s="23"/>
      <c r="DG470" s="23"/>
      <c r="DH470" s="23"/>
      <c r="DI470" s="23"/>
      <c r="DJ470" s="23"/>
      <c r="DK470" s="23"/>
      <c r="DL470" s="23"/>
      <c r="DM470" s="23"/>
      <c r="DN470" s="23"/>
      <c r="DO470" s="23"/>
      <c r="DP470" s="23"/>
      <c r="DQ470" s="23"/>
      <c r="DR470" s="23"/>
      <c r="DS470" s="23"/>
      <c r="DT470" s="23"/>
    </row>
    <row r="471" spans="107:124" x14ac:dyDescent="0.2">
      <c r="DC471" s="23"/>
      <c r="DD471" s="23"/>
      <c r="DE471" s="23"/>
      <c r="DF471" s="23"/>
      <c r="DG471" s="23"/>
      <c r="DH471" s="23"/>
      <c r="DI471" s="23"/>
      <c r="DJ471" s="23"/>
      <c r="DK471" s="23"/>
      <c r="DL471" s="23"/>
      <c r="DM471" s="23"/>
      <c r="DN471" s="23"/>
      <c r="DO471" s="23"/>
      <c r="DP471" s="23"/>
      <c r="DQ471" s="23"/>
      <c r="DR471" s="23"/>
      <c r="DS471" s="23"/>
      <c r="DT471" s="23"/>
    </row>
    <row r="472" spans="107:124" x14ac:dyDescent="0.2">
      <c r="DC472" s="23"/>
      <c r="DD472" s="23"/>
      <c r="DE472" s="23"/>
      <c r="DF472" s="23"/>
      <c r="DG472" s="23"/>
      <c r="DH472" s="23"/>
      <c r="DI472" s="23"/>
      <c r="DJ472" s="23"/>
      <c r="DK472" s="23"/>
      <c r="DL472" s="23"/>
      <c r="DM472" s="23"/>
      <c r="DN472" s="23"/>
      <c r="DO472" s="23"/>
      <c r="DP472" s="23"/>
      <c r="DQ472" s="23"/>
      <c r="DR472" s="23"/>
      <c r="DS472" s="23"/>
      <c r="DT472" s="23"/>
    </row>
    <row r="473" spans="107:124" x14ac:dyDescent="0.2">
      <c r="DC473" s="23"/>
      <c r="DD473" s="23"/>
      <c r="DE473" s="23"/>
      <c r="DF473" s="23"/>
      <c r="DG473" s="23"/>
      <c r="DH473" s="23"/>
      <c r="DI473" s="23"/>
      <c r="DJ473" s="23"/>
      <c r="DK473" s="23"/>
      <c r="DL473" s="23"/>
      <c r="DM473" s="23"/>
      <c r="DN473" s="23"/>
      <c r="DO473" s="23"/>
      <c r="DP473" s="23"/>
      <c r="DQ473" s="23"/>
      <c r="DR473" s="23"/>
      <c r="DS473" s="23"/>
      <c r="DT473" s="23"/>
    </row>
    <row r="474" spans="107:124" x14ac:dyDescent="0.2">
      <c r="DC474" s="23"/>
      <c r="DD474" s="23"/>
      <c r="DE474" s="23"/>
      <c r="DF474" s="23"/>
      <c r="DG474" s="23"/>
      <c r="DH474" s="23"/>
      <c r="DI474" s="23"/>
      <c r="DJ474" s="23"/>
      <c r="DK474" s="23"/>
      <c r="DL474" s="23"/>
      <c r="DM474" s="23"/>
      <c r="DN474" s="23"/>
      <c r="DO474" s="23"/>
      <c r="DP474" s="23"/>
      <c r="DQ474" s="23"/>
      <c r="DR474" s="23"/>
      <c r="DS474" s="23"/>
      <c r="DT474" s="23"/>
    </row>
    <row r="475" spans="107:124" x14ac:dyDescent="0.2">
      <c r="DC475" s="23"/>
      <c r="DD475" s="23"/>
      <c r="DE475" s="23"/>
      <c r="DF475" s="23"/>
      <c r="DG475" s="23"/>
      <c r="DH475" s="23"/>
      <c r="DI475" s="23"/>
      <c r="DJ475" s="23"/>
      <c r="DK475" s="23"/>
      <c r="DL475" s="23"/>
      <c r="DM475" s="23"/>
      <c r="DN475" s="23"/>
      <c r="DO475" s="23"/>
      <c r="DP475" s="23"/>
      <c r="DQ475" s="23"/>
      <c r="DR475" s="23"/>
      <c r="DS475" s="23"/>
      <c r="DT475" s="23"/>
    </row>
    <row r="476" spans="107:124" x14ac:dyDescent="0.2">
      <c r="DC476" s="23"/>
      <c r="DD476" s="23"/>
      <c r="DE476" s="23"/>
      <c r="DF476" s="23"/>
      <c r="DG476" s="23"/>
      <c r="DH476" s="23"/>
      <c r="DI476" s="23"/>
      <c r="DJ476" s="23"/>
      <c r="DK476" s="23"/>
      <c r="DL476" s="23"/>
      <c r="DM476" s="23"/>
      <c r="DN476" s="23"/>
      <c r="DO476" s="23"/>
      <c r="DP476" s="23"/>
      <c r="DQ476" s="23"/>
      <c r="DR476" s="23"/>
      <c r="DS476" s="23"/>
      <c r="DT476" s="23"/>
    </row>
    <row r="477" spans="107:124" x14ac:dyDescent="0.2">
      <c r="DC477" s="23"/>
      <c r="DD477" s="23"/>
      <c r="DE477" s="23"/>
      <c r="DF477" s="23"/>
      <c r="DG477" s="23"/>
      <c r="DH477" s="23"/>
      <c r="DI477" s="23"/>
      <c r="DJ477" s="23"/>
      <c r="DK477" s="23"/>
      <c r="DL477" s="23"/>
      <c r="DM477" s="23"/>
      <c r="DN477" s="23"/>
      <c r="DO477" s="23"/>
      <c r="DP477" s="23"/>
      <c r="DQ477" s="23"/>
      <c r="DR477" s="23"/>
      <c r="DS477" s="23"/>
      <c r="DT477" s="23"/>
    </row>
    <row r="478" spans="107:124" x14ac:dyDescent="0.2">
      <c r="DC478" s="23"/>
      <c r="DD478" s="23"/>
      <c r="DE478" s="23"/>
      <c r="DF478" s="23"/>
      <c r="DG478" s="23"/>
      <c r="DH478" s="23"/>
      <c r="DI478" s="23"/>
      <c r="DJ478" s="23"/>
      <c r="DK478" s="23"/>
      <c r="DL478" s="23"/>
      <c r="DM478" s="23"/>
      <c r="DN478" s="23"/>
      <c r="DO478" s="23"/>
      <c r="DP478" s="23"/>
      <c r="DQ478" s="23"/>
      <c r="DR478" s="23"/>
      <c r="DS478" s="23"/>
      <c r="DT478" s="23"/>
    </row>
    <row r="479" spans="107:124" x14ac:dyDescent="0.2">
      <c r="DC479" s="23"/>
      <c r="DD479" s="23"/>
      <c r="DE479" s="23"/>
      <c r="DF479" s="23"/>
      <c r="DG479" s="23"/>
      <c r="DH479" s="23"/>
      <c r="DI479" s="23"/>
      <c r="DJ479" s="23"/>
      <c r="DK479" s="23"/>
      <c r="DL479" s="23"/>
      <c r="DM479" s="23"/>
      <c r="DN479" s="23"/>
      <c r="DO479" s="23"/>
      <c r="DP479" s="23"/>
      <c r="DQ479" s="23"/>
      <c r="DR479" s="23"/>
      <c r="DS479" s="23"/>
      <c r="DT479" s="23"/>
    </row>
    <row r="480" spans="107:124" x14ac:dyDescent="0.2">
      <c r="DC480" s="23"/>
      <c r="DD480" s="23"/>
      <c r="DE480" s="23"/>
      <c r="DF480" s="23"/>
      <c r="DG480" s="23"/>
      <c r="DH480" s="23"/>
      <c r="DI480" s="23"/>
      <c r="DJ480" s="23"/>
      <c r="DK480" s="23"/>
      <c r="DL480" s="23"/>
      <c r="DM480" s="23"/>
      <c r="DN480" s="23"/>
      <c r="DO480" s="23"/>
      <c r="DP480" s="23"/>
      <c r="DQ480" s="23"/>
      <c r="DR480" s="23"/>
      <c r="DS480" s="23"/>
      <c r="DT480" s="23"/>
    </row>
    <row r="481" spans="107:124" x14ac:dyDescent="0.2">
      <c r="DC481" s="23"/>
      <c r="DD481" s="23"/>
      <c r="DE481" s="23"/>
      <c r="DF481" s="23"/>
      <c r="DG481" s="23"/>
      <c r="DH481" s="23"/>
      <c r="DI481" s="23"/>
      <c r="DJ481" s="23"/>
      <c r="DK481" s="23"/>
      <c r="DL481" s="23"/>
      <c r="DM481" s="23"/>
      <c r="DN481" s="23"/>
      <c r="DO481" s="23"/>
      <c r="DP481" s="23"/>
      <c r="DQ481" s="23"/>
      <c r="DR481" s="23"/>
      <c r="DS481" s="23"/>
      <c r="DT481" s="23"/>
    </row>
    <row r="482" spans="107:124" x14ac:dyDescent="0.2">
      <c r="DC482" s="23"/>
      <c r="DD482" s="23"/>
      <c r="DE482" s="23"/>
      <c r="DF482" s="23"/>
      <c r="DG482" s="23"/>
      <c r="DH482" s="23"/>
      <c r="DI482" s="23"/>
      <c r="DJ482" s="23"/>
      <c r="DK482" s="23"/>
      <c r="DL482" s="23"/>
      <c r="DM482" s="23"/>
      <c r="DN482" s="23"/>
      <c r="DO482" s="23"/>
      <c r="DP482" s="23"/>
      <c r="DQ482" s="23"/>
      <c r="DR482" s="23"/>
      <c r="DS482" s="23"/>
      <c r="DT482" s="23"/>
    </row>
    <row r="483" spans="107:124" x14ac:dyDescent="0.2">
      <c r="DC483" s="23"/>
      <c r="DD483" s="23"/>
      <c r="DE483" s="23"/>
      <c r="DF483" s="23"/>
      <c r="DG483" s="23"/>
      <c r="DH483" s="23"/>
      <c r="DI483" s="23"/>
      <c r="DJ483" s="23"/>
      <c r="DK483" s="23"/>
      <c r="DL483" s="23"/>
      <c r="DM483" s="23"/>
      <c r="DN483" s="23"/>
      <c r="DO483" s="23"/>
      <c r="DP483" s="23"/>
      <c r="DQ483" s="23"/>
      <c r="DR483" s="23"/>
      <c r="DS483" s="23"/>
      <c r="DT483" s="23"/>
    </row>
    <row r="484" spans="107:124" x14ac:dyDescent="0.2">
      <c r="DC484" s="23"/>
      <c r="DD484" s="23"/>
      <c r="DE484" s="23"/>
      <c r="DF484" s="23"/>
      <c r="DG484" s="23"/>
      <c r="DH484" s="23"/>
      <c r="DI484" s="23"/>
      <c r="DJ484" s="23"/>
      <c r="DK484" s="23"/>
      <c r="DL484" s="23"/>
      <c r="DM484" s="23"/>
      <c r="DN484" s="23"/>
      <c r="DO484" s="23"/>
      <c r="DP484" s="23"/>
      <c r="DQ484" s="23"/>
      <c r="DR484" s="23"/>
      <c r="DS484" s="23"/>
      <c r="DT484" s="23"/>
    </row>
    <row r="485" spans="107:124" x14ac:dyDescent="0.2">
      <c r="DC485" s="23"/>
      <c r="DD485" s="23"/>
      <c r="DE485" s="23"/>
      <c r="DF485" s="23"/>
      <c r="DG485" s="23"/>
      <c r="DH485" s="23"/>
      <c r="DI485" s="23"/>
      <c r="DJ485" s="23"/>
      <c r="DK485" s="23"/>
      <c r="DL485" s="23"/>
      <c r="DM485" s="23"/>
      <c r="DN485" s="23"/>
      <c r="DO485" s="23"/>
      <c r="DP485" s="23"/>
      <c r="DQ485" s="23"/>
      <c r="DR485" s="23"/>
      <c r="DS485" s="23"/>
      <c r="DT485" s="23"/>
    </row>
    <row r="486" spans="107:124" x14ac:dyDescent="0.2">
      <c r="DC486" s="23"/>
      <c r="DD486" s="23"/>
      <c r="DE486" s="23"/>
      <c r="DF486" s="23"/>
      <c r="DG486" s="23"/>
      <c r="DH486" s="23"/>
      <c r="DI486" s="23"/>
      <c r="DJ486" s="23"/>
      <c r="DK486" s="23"/>
      <c r="DL486" s="23"/>
      <c r="DM486" s="23"/>
      <c r="DN486" s="23"/>
      <c r="DO486" s="23"/>
      <c r="DP486" s="23"/>
      <c r="DQ486" s="23"/>
      <c r="DR486" s="23"/>
      <c r="DS486" s="23"/>
      <c r="DT486" s="23"/>
    </row>
    <row r="487" spans="107:124" x14ac:dyDescent="0.2">
      <c r="DC487" s="23"/>
      <c r="DD487" s="23"/>
      <c r="DE487" s="23"/>
      <c r="DF487" s="23"/>
      <c r="DG487" s="23"/>
      <c r="DH487" s="23"/>
      <c r="DI487" s="23"/>
      <c r="DJ487" s="23"/>
      <c r="DK487" s="23"/>
      <c r="DL487" s="23"/>
      <c r="DM487" s="23"/>
      <c r="DN487" s="23"/>
      <c r="DO487" s="23"/>
      <c r="DP487" s="23"/>
      <c r="DQ487" s="23"/>
      <c r="DR487" s="23"/>
      <c r="DS487" s="23"/>
      <c r="DT487" s="23"/>
    </row>
    <row r="488" spans="107:124" x14ac:dyDescent="0.2">
      <c r="DC488" s="23"/>
      <c r="DD488" s="23"/>
      <c r="DE488" s="23"/>
      <c r="DF488" s="23"/>
      <c r="DG488" s="23"/>
      <c r="DH488" s="23"/>
      <c r="DI488" s="23"/>
      <c r="DJ488" s="23"/>
      <c r="DK488" s="23"/>
      <c r="DL488" s="23"/>
      <c r="DM488" s="23"/>
      <c r="DN488" s="23"/>
      <c r="DO488" s="23"/>
      <c r="DP488" s="23"/>
      <c r="DQ488" s="23"/>
      <c r="DR488" s="23"/>
      <c r="DS488" s="23"/>
      <c r="DT488" s="23"/>
    </row>
    <row r="489" spans="107:124" x14ac:dyDescent="0.2">
      <c r="DC489" s="23"/>
      <c r="DD489" s="23"/>
      <c r="DE489" s="23"/>
      <c r="DF489" s="23"/>
      <c r="DG489" s="23"/>
      <c r="DH489" s="23"/>
      <c r="DI489" s="23"/>
      <c r="DJ489" s="23"/>
      <c r="DK489" s="23"/>
      <c r="DL489" s="23"/>
      <c r="DM489" s="23"/>
      <c r="DN489" s="23"/>
      <c r="DO489" s="23"/>
      <c r="DP489" s="23"/>
      <c r="DQ489" s="23"/>
      <c r="DR489" s="23"/>
      <c r="DS489" s="23"/>
      <c r="DT489" s="23"/>
    </row>
    <row r="490" spans="107:124" x14ac:dyDescent="0.2">
      <c r="DC490" s="23"/>
      <c r="DD490" s="23"/>
      <c r="DE490" s="23"/>
      <c r="DF490" s="23"/>
      <c r="DG490" s="23"/>
      <c r="DH490" s="23"/>
      <c r="DI490" s="23"/>
      <c r="DJ490" s="23"/>
      <c r="DK490" s="23"/>
      <c r="DL490" s="23"/>
      <c r="DM490" s="23"/>
      <c r="DN490" s="23"/>
      <c r="DO490" s="23"/>
      <c r="DP490" s="23"/>
      <c r="DQ490" s="23"/>
      <c r="DR490" s="23"/>
      <c r="DS490" s="23"/>
      <c r="DT490" s="23"/>
    </row>
    <row r="491" spans="107:124" x14ac:dyDescent="0.2">
      <c r="DC491" s="23"/>
      <c r="DD491" s="23"/>
      <c r="DE491" s="23"/>
      <c r="DF491" s="23"/>
      <c r="DG491" s="23"/>
      <c r="DH491" s="23"/>
      <c r="DI491" s="23"/>
      <c r="DJ491" s="23"/>
      <c r="DK491" s="23"/>
      <c r="DL491" s="23"/>
      <c r="DM491" s="23"/>
      <c r="DN491" s="23"/>
      <c r="DO491" s="23"/>
      <c r="DP491" s="23"/>
      <c r="DQ491" s="23"/>
      <c r="DR491" s="23"/>
      <c r="DS491" s="23"/>
      <c r="DT491" s="23"/>
    </row>
    <row r="492" spans="107:124" x14ac:dyDescent="0.2">
      <c r="DC492" s="23"/>
      <c r="DD492" s="23"/>
      <c r="DE492" s="23"/>
      <c r="DF492" s="23"/>
      <c r="DG492" s="23"/>
      <c r="DH492" s="23"/>
      <c r="DI492" s="23"/>
      <c r="DJ492" s="23"/>
      <c r="DK492" s="23"/>
      <c r="DL492" s="23"/>
      <c r="DM492" s="23"/>
      <c r="DN492" s="23"/>
      <c r="DO492" s="23"/>
      <c r="DP492" s="23"/>
      <c r="DQ492" s="23"/>
      <c r="DR492" s="23"/>
      <c r="DS492" s="23"/>
      <c r="DT492" s="23"/>
    </row>
    <row r="493" spans="107:124" x14ac:dyDescent="0.2">
      <c r="DC493" s="23"/>
      <c r="DD493" s="23"/>
      <c r="DE493" s="23"/>
      <c r="DF493" s="23"/>
      <c r="DG493" s="23"/>
      <c r="DH493" s="23"/>
      <c r="DI493" s="23"/>
      <c r="DJ493" s="23"/>
      <c r="DK493" s="23"/>
      <c r="DL493" s="23"/>
      <c r="DM493" s="23"/>
      <c r="DN493" s="23"/>
      <c r="DO493" s="23"/>
      <c r="DP493" s="23"/>
      <c r="DQ493" s="23"/>
      <c r="DR493" s="23"/>
      <c r="DS493" s="23"/>
      <c r="DT493" s="23"/>
    </row>
    <row r="494" spans="107:124" x14ac:dyDescent="0.2">
      <c r="DC494" s="23"/>
      <c r="DD494" s="23"/>
      <c r="DE494" s="23"/>
      <c r="DF494" s="23"/>
      <c r="DG494" s="23"/>
      <c r="DH494" s="23"/>
      <c r="DI494" s="23"/>
      <c r="DJ494" s="23"/>
      <c r="DK494" s="23"/>
      <c r="DL494" s="23"/>
      <c r="DM494" s="23"/>
      <c r="DN494" s="23"/>
      <c r="DO494" s="23"/>
      <c r="DP494" s="23"/>
      <c r="DQ494" s="23"/>
      <c r="DR494" s="23"/>
      <c r="DS494" s="23"/>
      <c r="DT494" s="23"/>
    </row>
    <row r="495" spans="107:124" x14ac:dyDescent="0.2">
      <c r="DC495" s="23"/>
      <c r="DD495" s="23"/>
      <c r="DE495" s="23"/>
      <c r="DF495" s="23"/>
      <c r="DG495" s="23"/>
      <c r="DH495" s="23"/>
      <c r="DI495" s="23"/>
      <c r="DJ495" s="23"/>
      <c r="DK495" s="23"/>
      <c r="DL495" s="23"/>
      <c r="DM495" s="23"/>
      <c r="DN495" s="23"/>
      <c r="DO495" s="23"/>
      <c r="DP495" s="23"/>
      <c r="DQ495" s="23"/>
      <c r="DR495" s="23"/>
      <c r="DS495" s="23"/>
      <c r="DT495" s="23"/>
    </row>
    <row r="496" spans="107:124" x14ac:dyDescent="0.2">
      <c r="DC496" s="23"/>
      <c r="DD496" s="23"/>
      <c r="DE496" s="23"/>
      <c r="DF496" s="23"/>
      <c r="DG496" s="23"/>
      <c r="DH496" s="23"/>
      <c r="DI496" s="23"/>
      <c r="DJ496" s="23"/>
      <c r="DK496" s="23"/>
      <c r="DL496" s="23"/>
      <c r="DM496" s="23"/>
      <c r="DN496" s="23"/>
      <c r="DO496" s="23"/>
      <c r="DP496" s="23"/>
      <c r="DQ496" s="23"/>
      <c r="DR496" s="23"/>
      <c r="DS496" s="23"/>
      <c r="DT496" s="23"/>
    </row>
    <row r="497" spans="107:124" x14ac:dyDescent="0.2">
      <c r="DC497" s="23"/>
      <c r="DD497" s="23"/>
      <c r="DE497" s="23"/>
      <c r="DF497" s="23"/>
      <c r="DG497" s="23"/>
      <c r="DH497" s="23"/>
      <c r="DI497" s="23"/>
      <c r="DJ497" s="23"/>
      <c r="DK497" s="23"/>
      <c r="DL497" s="23"/>
      <c r="DM497" s="23"/>
      <c r="DN497" s="23"/>
      <c r="DO497" s="23"/>
      <c r="DP497" s="23"/>
      <c r="DQ497" s="23"/>
      <c r="DR497" s="23"/>
      <c r="DS497" s="23"/>
      <c r="DT497" s="23"/>
    </row>
    <row r="498" spans="107:124" x14ac:dyDescent="0.2">
      <c r="DC498" s="23"/>
      <c r="DD498" s="23"/>
      <c r="DE498" s="23"/>
      <c r="DF498" s="23"/>
      <c r="DG498" s="23"/>
      <c r="DH498" s="23"/>
      <c r="DI498" s="23"/>
      <c r="DJ498" s="23"/>
      <c r="DK498" s="23"/>
      <c r="DL498" s="23"/>
      <c r="DM498" s="23"/>
      <c r="DN498" s="23"/>
      <c r="DO498" s="23"/>
      <c r="DP498" s="23"/>
      <c r="DQ498" s="23"/>
      <c r="DR498" s="23"/>
      <c r="DS498" s="23"/>
      <c r="DT498" s="23"/>
    </row>
    <row r="499" spans="107:124" x14ac:dyDescent="0.2">
      <c r="DC499" s="23"/>
      <c r="DD499" s="23"/>
      <c r="DE499" s="23"/>
      <c r="DF499" s="23"/>
      <c r="DG499" s="23"/>
      <c r="DH499" s="23"/>
      <c r="DI499" s="23"/>
      <c r="DJ499" s="23"/>
      <c r="DK499" s="23"/>
      <c r="DL499" s="23"/>
      <c r="DM499" s="23"/>
      <c r="DN499" s="23"/>
      <c r="DO499" s="23"/>
      <c r="DP499" s="23"/>
      <c r="DQ499" s="23"/>
      <c r="DR499" s="23"/>
      <c r="DS499" s="23"/>
      <c r="DT499" s="23"/>
    </row>
    <row r="500" spans="107:124" x14ac:dyDescent="0.2">
      <c r="DC500" s="23"/>
      <c r="DD500" s="23"/>
      <c r="DE500" s="23"/>
      <c r="DF500" s="23"/>
      <c r="DG500" s="23"/>
      <c r="DH500" s="23"/>
      <c r="DI500" s="23"/>
      <c r="DJ500" s="23"/>
      <c r="DK500" s="23"/>
      <c r="DL500" s="23"/>
      <c r="DM500" s="23"/>
      <c r="DN500" s="23"/>
      <c r="DO500" s="23"/>
      <c r="DP500" s="23"/>
      <c r="DQ500" s="23"/>
      <c r="DR500" s="23"/>
      <c r="DS500" s="23"/>
      <c r="DT500" s="23"/>
    </row>
    <row r="501" spans="107:124" x14ac:dyDescent="0.2">
      <c r="DC501" s="23"/>
      <c r="DD501" s="23"/>
      <c r="DE501" s="23"/>
      <c r="DF501" s="23"/>
      <c r="DG501" s="23"/>
      <c r="DH501" s="23"/>
      <c r="DI501" s="23"/>
      <c r="DJ501" s="23"/>
      <c r="DK501" s="23"/>
      <c r="DL501" s="23"/>
      <c r="DM501" s="23"/>
      <c r="DN501" s="23"/>
      <c r="DO501" s="23"/>
      <c r="DP501" s="23"/>
      <c r="DQ501" s="23"/>
      <c r="DR501" s="23"/>
      <c r="DS501" s="23"/>
      <c r="DT501" s="23"/>
    </row>
    <row r="502" spans="107:124" x14ac:dyDescent="0.2">
      <c r="DC502" s="23"/>
      <c r="DD502" s="23"/>
      <c r="DE502" s="23"/>
      <c r="DF502" s="23"/>
      <c r="DG502" s="23"/>
      <c r="DH502" s="23"/>
      <c r="DI502" s="23"/>
      <c r="DJ502" s="23"/>
      <c r="DK502" s="23"/>
      <c r="DL502" s="23"/>
      <c r="DM502" s="23"/>
      <c r="DN502" s="23"/>
      <c r="DO502" s="23"/>
      <c r="DP502" s="23"/>
      <c r="DQ502" s="23"/>
      <c r="DR502" s="23"/>
      <c r="DS502" s="23"/>
      <c r="DT502" s="23"/>
    </row>
    <row r="503" spans="107:124" x14ac:dyDescent="0.2">
      <c r="DC503" s="23"/>
      <c r="DD503" s="23"/>
      <c r="DE503" s="23"/>
      <c r="DF503" s="23"/>
      <c r="DG503" s="23"/>
      <c r="DH503" s="23"/>
      <c r="DI503" s="23"/>
      <c r="DJ503" s="23"/>
      <c r="DK503" s="23"/>
      <c r="DL503" s="23"/>
      <c r="DM503" s="23"/>
      <c r="DN503" s="23"/>
      <c r="DO503" s="23"/>
      <c r="DP503" s="23"/>
      <c r="DQ503" s="23"/>
      <c r="DR503" s="23"/>
      <c r="DS503" s="23"/>
      <c r="DT503" s="23"/>
    </row>
    <row r="504" spans="107:124" x14ac:dyDescent="0.2">
      <c r="DC504" s="23"/>
      <c r="DD504" s="23"/>
      <c r="DE504" s="23"/>
      <c r="DF504" s="23"/>
      <c r="DG504" s="23"/>
      <c r="DH504" s="23"/>
      <c r="DI504" s="23"/>
      <c r="DJ504" s="23"/>
      <c r="DK504" s="23"/>
      <c r="DL504" s="23"/>
      <c r="DM504" s="23"/>
      <c r="DN504" s="23"/>
      <c r="DO504" s="23"/>
      <c r="DP504" s="23"/>
      <c r="DQ504" s="23"/>
      <c r="DR504" s="23"/>
      <c r="DS504" s="23"/>
      <c r="DT504" s="23"/>
    </row>
    <row r="505" spans="107:124" x14ac:dyDescent="0.2">
      <c r="DC505" s="23"/>
      <c r="DD505" s="23"/>
      <c r="DE505" s="23"/>
      <c r="DF505" s="23"/>
      <c r="DG505" s="23"/>
      <c r="DH505" s="23"/>
      <c r="DI505" s="23"/>
      <c r="DJ505" s="23"/>
      <c r="DK505" s="23"/>
      <c r="DL505" s="23"/>
      <c r="DM505" s="23"/>
      <c r="DN505" s="23"/>
      <c r="DO505" s="23"/>
      <c r="DP505" s="23"/>
      <c r="DQ505" s="23"/>
      <c r="DR505" s="23"/>
      <c r="DS505" s="23"/>
      <c r="DT505" s="23"/>
    </row>
    <row r="506" spans="107:124" x14ac:dyDescent="0.2">
      <c r="DC506" s="23"/>
      <c r="DD506" s="23"/>
      <c r="DE506" s="23"/>
      <c r="DF506" s="23"/>
      <c r="DG506" s="23"/>
      <c r="DH506" s="23"/>
      <c r="DI506" s="23"/>
      <c r="DJ506" s="23"/>
      <c r="DK506" s="23"/>
      <c r="DL506" s="23"/>
      <c r="DM506" s="23"/>
      <c r="DN506" s="23"/>
      <c r="DO506" s="23"/>
      <c r="DP506" s="23"/>
      <c r="DQ506" s="23"/>
      <c r="DR506" s="23"/>
      <c r="DS506" s="23"/>
      <c r="DT506" s="23"/>
    </row>
    <row r="507" spans="107:124" x14ac:dyDescent="0.2">
      <c r="DC507" s="23"/>
      <c r="DD507" s="23"/>
      <c r="DE507" s="23"/>
      <c r="DF507" s="23"/>
      <c r="DG507" s="23"/>
      <c r="DH507" s="23"/>
      <c r="DI507" s="23"/>
      <c r="DJ507" s="23"/>
      <c r="DK507" s="23"/>
      <c r="DL507" s="23"/>
      <c r="DM507" s="23"/>
      <c r="DN507" s="23"/>
      <c r="DO507" s="23"/>
      <c r="DP507" s="23"/>
      <c r="DQ507" s="23"/>
      <c r="DR507" s="23"/>
      <c r="DS507" s="23"/>
      <c r="DT507" s="23"/>
    </row>
    <row r="508" spans="107:124" x14ac:dyDescent="0.2">
      <c r="DC508" s="23"/>
      <c r="DD508" s="23"/>
      <c r="DE508" s="23"/>
      <c r="DF508" s="23"/>
      <c r="DG508" s="23"/>
      <c r="DH508" s="23"/>
      <c r="DI508" s="23"/>
      <c r="DJ508" s="23"/>
      <c r="DK508" s="23"/>
      <c r="DL508" s="23"/>
      <c r="DM508" s="23"/>
      <c r="DN508" s="23"/>
      <c r="DO508" s="23"/>
      <c r="DP508" s="23"/>
      <c r="DQ508" s="23"/>
      <c r="DR508" s="23"/>
      <c r="DS508" s="23"/>
      <c r="DT508" s="23"/>
    </row>
    <row r="509" spans="107:124" x14ac:dyDescent="0.2">
      <c r="DC509" s="23"/>
      <c r="DD509" s="23"/>
      <c r="DE509" s="23"/>
      <c r="DF509" s="23"/>
      <c r="DG509" s="23"/>
      <c r="DH509" s="23"/>
      <c r="DI509" s="23"/>
      <c r="DJ509" s="23"/>
      <c r="DK509" s="23"/>
      <c r="DL509" s="23"/>
      <c r="DM509" s="23"/>
      <c r="DN509" s="23"/>
      <c r="DO509" s="23"/>
      <c r="DP509" s="23"/>
      <c r="DQ509" s="23"/>
      <c r="DR509" s="23"/>
      <c r="DS509" s="23"/>
      <c r="DT509" s="23"/>
    </row>
    <row r="510" spans="107:124" x14ac:dyDescent="0.2">
      <c r="DC510" s="23"/>
      <c r="DD510" s="23"/>
      <c r="DE510" s="23"/>
      <c r="DF510" s="23"/>
      <c r="DG510" s="23"/>
      <c r="DH510" s="23"/>
      <c r="DI510" s="23"/>
      <c r="DJ510" s="23"/>
      <c r="DK510" s="23"/>
      <c r="DL510" s="23"/>
      <c r="DM510" s="23"/>
      <c r="DN510" s="23"/>
      <c r="DO510" s="23"/>
      <c r="DP510" s="23"/>
      <c r="DQ510" s="23"/>
      <c r="DR510" s="23"/>
      <c r="DS510" s="23"/>
      <c r="DT510" s="23"/>
    </row>
    <row r="511" spans="107:124" x14ac:dyDescent="0.2">
      <c r="DC511" s="23"/>
      <c r="DD511" s="23"/>
      <c r="DE511" s="23"/>
      <c r="DF511" s="23"/>
      <c r="DG511" s="23"/>
      <c r="DH511" s="23"/>
      <c r="DI511" s="23"/>
      <c r="DJ511" s="23"/>
      <c r="DK511" s="23"/>
      <c r="DL511" s="23"/>
      <c r="DM511" s="23"/>
      <c r="DN511" s="23"/>
      <c r="DO511" s="23"/>
      <c r="DP511" s="23"/>
      <c r="DQ511" s="23"/>
      <c r="DR511" s="23"/>
      <c r="DS511" s="23"/>
      <c r="DT511" s="23"/>
    </row>
    <row r="512" spans="107:124" x14ac:dyDescent="0.2">
      <c r="DC512" s="23"/>
      <c r="DD512" s="23"/>
      <c r="DE512" s="23"/>
      <c r="DF512" s="23"/>
      <c r="DG512" s="23"/>
      <c r="DH512" s="23"/>
      <c r="DI512" s="23"/>
      <c r="DJ512" s="23"/>
      <c r="DK512" s="23"/>
      <c r="DL512" s="23"/>
      <c r="DM512" s="23"/>
      <c r="DN512" s="23"/>
      <c r="DO512" s="23"/>
      <c r="DP512" s="23"/>
      <c r="DQ512" s="23"/>
      <c r="DR512" s="23"/>
      <c r="DS512" s="23"/>
      <c r="DT512" s="23"/>
    </row>
    <row r="513" spans="107:124" x14ac:dyDescent="0.2">
      <c r="DC513" s="23"/>
      <c r="DD513" s="23"/>
      <c r="DE513" s="23"/>
      <c r="DF513" s="23"/>
      <c r="DG513" s="23"/>
      <c r="DH513" s="23"/>
      <c r="DI513" s="23"/>
      <c r="DJ513" s="23"/>
      <c r="DK513" s="23"/>
      <c r="DL513" s="23"/>
      <c r="DM513" s="23"/>
      <c r="DN513" s="23"/>
      <c r="DO513" s="23"/>
      <c r="DP513" s="23"/>
      <c r="DQ513" s="23"/>
      <c r="DR513" s="23"/>
      <c r="DS513" s="23"/>
      <c r="DT513" s="23"/>
    </row>
    <row r="514" spans="107:124" x14ac:dyDescent="0.2">
      <c r="DC514" s="23"/>
      <c r="DD514" s="23"/>
      <c r="DE514" s="23"/>
      <c r="DF514" s="23"/>
      <c r="DG514" s="23"/>
      <c r="DH514" s="23"/>
      <c r="DI514" s="23"/>
      <c r="DJ514" s="23"/>
      <c r="DK514" s="23"/>
      <c r="DL514" s="23"/>
      <c r="DM514" s="23"/>
      <c r="DN514" s="23"/>
      <c r="DO514" s="23"/>
      <c r="DP514" s="23"/>
      <c r="DQ514" s="23"/>
      <c r="DR514" s="23"/>
      <c r="DS514" s="23"/>
      <c r="DT514" s="23"/>
    </row>
    <row r="515" spans="107:124" x14ac:dyDescent="0.2">
      <c r="DC515" s="23"/>
      <c r="DD515" s="23"/>
      <c r="DE515" s="23"/>
      <c r="DF515" s="23"/>
      <c r="DG515" s="23"/>
      <c r="DH515" s="23"/>
      <c r="DI515" s="23"/>
      <c r="DJ515" s="23"/>
      <c r="DK515" s="23"/>
      <c r="DL515" s="23"/>
      <c r="DM515" s="23"/>
      <c r="DN515" s="23"/>
      <c r="DO515" s="23"/>
      <c r="DP515" s="23"/>
      <c r="DQ515" s="23"/>
      <c r="DR515" s="23"/>
      <c r="DS515" s="23"/>
      <c r="DT515" s="23"/>
    </row>
    <row r="516" spans="107:124" x14ac:dyDescent="0.2">
      <c r="DC516" s="23"/>
      <c r="DD516" s="23"/>
      <c r="DE516" s="23"/>
      <c r="DF516" s="23"/>
      <c r="DG516" s="23"/>
      <c r="DH516" s="23"/>
      <c r="DI516" s="23"/>
      <c r="DJ516" s="23"/>
      <c r="DK516" s="23"/>
      <c r="DL516" s="23"/>
      <c r="DM516" s="23"/>
      <c r="DN516" s="23"/>
      <c r="DO516" s="23"/>
      <c r="DP516" s="23"/>
      <c r="DQ516" s="23"/>
      <c r="DR516" s="23"/>
      <c r="DS516" s="23"/>
      <c r="DT516" s="23"/>
    </row>
    <row r="517" spans="107:124" x14ac:dyDescent="0.2">
      <c r="DC517" s="23"/>
      <c r="DD517" s="23"/>
      <c r="DE517" s="23"/>
      <c r="DF517" s="23"/>
      <c r="DG517" s="23"/>
      <c r="DH517" s="23"/>
      <c r="DI517" s="23"/>
      <c r="DJ517" s="23"/>
      <c r="DK517" s="23"/>
      <c r="DL517" s="23"/>
      <c r="DM517" s="23"/>
      <c r="DN517" s="23"/>
      <c r="DO517" s="23"/>
      <c r="DP517" s="23"/>
      <c r="DQ517" s="23"/>
      <c r="DR517" s="23"/>
      <c r="DS517" s="23"/>
      <c r="DT517" s="23"/>
    </row>
    <row r="518" spans="107:124" x14ac:dyDescent="0.2">
      <c r="DC518" s="23"/>
      <c r="DD518" s="23"/>
      <c r="DE518" s="23"/>
      <c r="DF518" s="23"/>
      <c r="DG518" s="23"/>
      <c r="DH518" s="23"/>
      <c r="DI518" s="23"/>
      <c r="DJ518" s="23"/>
      <c r="DK518" s="23"/>
      <c r="DL518" s="23"/>
      <c r="DM518" s="23"/>
      <c r="DN518" s="23"/>
      <c r="DO518" s="23"/>
      <c r="DP518" s="23"/>
      <c r="DQ518" s="23"/>
      <c r="DR518" s="23"/>
      <c r="DS518" s="23"/>
      <c r="DT518" s="23"/>
    </row>
    <row r="519" spans="107:124" x14ac:dyDescent="0.2">
      <c r="DC519" s="23"/>
      <c r="DD519" s="23"/>
      <c r="DE519" s="23"/>
      <c r="DF519" s="23"/>
      <c r="DG519" s="23"/>
      <c r="DH519" s="23"/>
      <c r="DI519" s="23"/>
      <c r="DJ519" s="23"/>
      <c r="DK519" s="23"/>
      <c r="DL519" s="23"/>
      <c r="DM519" s="23"/>
      <c r="DN519" s="23"/>
      <c r="DO519" s="23"/>
      <c r="DP519" s="23"/>
      <c r="DQ519" s="23"/>
      <c r="DR519" s="23"/>
      <c r="DS519" s="23"/>
      <c r="DT519" s="23"/>
    </row>
    <row r="520" spans="107:124" x14ac:dyDescent="0.2">
      <c r="DC520" s="23"/>
      <c r="DD520" s="23"/>
      <c r="DE520" s="23"/>
      <c r="DF520" s="23"/>
      <c r="DG520" s="23"/>
      <c r="DH520" s="23"/>
      <c r="DI520" s="23"/>
      <c r="DJ520" s="23"/>
      <c r="DK520" s="23"/>
      <c r="DL520" s="23"/>
      <c r="DM520" s="23"/>
      <c r="DN520" s="23"/>
      <c r="DO520" s="23"/>
      <c r="DP520" s="23"/>
      <c r="DQ520" s="23"/>
      <c r="DR520" s="23"/>
      <c r="DS520" s="23"/>
      <c r="DT520" s="23"/>
    </row>
    <row r="521" spans="107:124" x14ac:dyDescent="0.2">
      <c r="DC521" s="23"/>
      <c r="DD521" s="23"/>
      <c r="DE521" s="23"/>
      <c r="DF521" s="23"/>
      <c r="DG521" s="23"/>
      <c r="DH521" s="23"/>
      <c r="DI521" s="23"/>
      <c r="DJ521" s="23"/>
      <c r="DK521" s="23"/>
      <c r="DL521" s="23"/>
      <c r="DM521" s="23"/>
      <c r="DN521" s="23"/>
      <c r="DO521" s="23"/>
      <c r="DP521" s="23"/>
      <c r="DQ521" s="23"/>
      <c r="DR521" s="23"/>
      <c r="DS521" s="23"/>
      <c r="DT521" s="23"/>
    </row>
    <row r="522" spans="107:124" x14ac:dyDescent="0.2">
      <c r="DC522" s="23"/>
      <c r="DD522" s="23"/>
      <c r="DE522" s="23"/>
      <c r="DF522" s="23"/>
      <c r="DG522" s="23"/>
      <c r="DH522" s="23"/>
      <c r="DI522" s="23"/>
      <c r="DJ522" s="23"/>
      <c r="DK522" s="23"/>
      <c r="DL522" s="23"/>
      <c r="DM522" s="23"/>
      <c r="DN522" s="23"/>
      <c r="DO522" s="23"/>
      <c r="DP522" s="23"/>
      <c r="DQ522" s="23"/>
      <c r="DR522" s="23"/>
      <c r="DS522" s="23"/>
      <c r="DT522" s="23"/>
    </row>
    <row r="523" spans="107:124" x14ac:dyDescent="0.2">
      <c r="DC523" s="23"/>
      <c r="DD523" s="23"/>
      <c r="DE523" s="23"/>
      <c r="DF523" s="23"/>
      <c r="DG523" s="23"/>
      <c r="DH523" s="23"/>
      <c r="DI523" s="23"/>
      <c r="DJ523" s="23"/>
      <c r="DK523" s="23"/>
      <c r="DL523" s="23"/>
      <c r="DM523" s="23"/>
      <c r="DN523" s="23"/>
      <c r="DO523" s="23"/>
      <c r="DP523" s="23"/>
      <c r="DQ523" s="23"/>
      <c r="DR523" s="23"/>
      <c r="DS523" s="23"/>
      <c r="DT523" s="23"/>
    </row>
    <row r="524" spans="107:124" x14ac:dyDescent="0.2">
      <c r="DC524" s="23"/>
      <c r="DD524" s="23"/>
      <c r="DE524" s="23"/>
      <c r="DF524" s="23"/>
      <c r="DG524" s="23"/>
      <c r="DH524" s="23"/>
      <c r="DI524" s="23"/>
      <c r="DJ524" s="23"/>
      <c r="DK524" s="23"/>
      <c r="DL524" s="23"/>
      <c r="DM524" s="23"/>
      <c r="DN524" s="23"/>
      <c r="DO524" s="23"/>
      <c r="DP524" s="23"/>
      <c r="DQ524" s="23"/>
      <c r="DR524" s="23"/>
      <c r="DS524" s="23"/>
      <c r="DT524" s="23"/>
    </row>
    <row r="525" spans="107:124" x14ac:dyDescent="0.2">
      <c r="DC525" s="23"/>
      <c r="DD525" s="23"/>
      <c r="DE525" s="23"/>
      <c r="DF525" s="23"/>
      <c r="DG525" s="23"/>
      <c r="DH525" s="23"/>
      <c r="DI525" s="23"/>
      <c r="DJ525" s="23"/>
      <c r="DK525" s="23"/>
      <c r="DL525" s="23"/>
      <c r="DM525" s="23"/>
      <c r="DN525" s="23"/>
      <c r="DO525" s="23"/>
      <c r="DP525" s="23"/>
      <c r="DQ525" s="23"/>
      <c r="DR525" s="23"/>
      <c r="DS525" s="23"/>
      <c r="DT525" s="23"/>
    </row>
    <row r="526" spans="107:124" x14ac:dyDescent="0.2">
      <c r="DC526" s="23"/>
      <c r="DD526" s="23"/>
      <c r="DE526" s="23"/>
      <c r="DF526" s="23"/>
      <c r="DG526" s="23"/>
      <c r="DH526" s="23"/>
      <c r="DI526" s="23"/>
      <c r="DJ526" s="23"/>
      <c r="DK526" s="23"/>
      <c r="DL526" s="23"/>
      <c r="DM526" s="23"/>
      <c r="DN526" s="23"/>
      <c r="DO526" s="23"/>
      <c r="DP526" s="23"/>
      <c r="DQ526" s="23"/>
      <c r="DR526" s="23"/>
      <c r="DS526" s="23"/>
      <c r="DT526" s="23"/>
    </row>
    <row r="527" spans="107:124" x14ac:dyDescent="0.2">
      <c r="DC527" s="23"/>
      <c r="DD527" s="23"/>
      <c r="DE527" s="23"/>
      <c r="DF527" s="23"/>
      <c r="DG527" s="23"/>
      <c r="DH527" s="23"/>
      <c r="DI527" s="23"/>
      <c r="DJ527" s="23"/>
      <c r="DK527" s="23"/>
      <c r="DL527" s="23"/>
      <c r="DM527" s="23"/>
      <c r="DN527" s="23"/>
      <c r="DO527" s="23"/>
      <c r="DP527" s="23"/>
      <c r="DQ527" s="23"/>
      <c r="DR527" s="23"/>
      <c r="DS527" s="23"/>
      <c r="DT527" s="23"/>
    </row>
    <row r="528" spans="107:124" x14ac:dyDescent="0.2">
      <c r="DC528" s="23"/>
      <c r="DD528" s="23"/>
      <c r="DE528" s="23"/>
      <c r="DF528" s="23"/>
      <c r="DG528" s="23"/>
      <c r="DH528" s="23"/>
      <c r="DI528" s="23"/>
      <c r="DJ528" s="23"/>
      <c r="DK528" s="23"/>
      <c r="DL528" s="23"/>
      <c r="DM528" s="23"/>
      <c r="DN528" s="23"/>
      <c r="DO528" s="23"/>
      <c r="DP528" s="23"/>
      <c r="DQ528" s="23"/>
      <c r="DR528" s="23"/>
      <c r="DS528" s="23"/>
      <c r="DT528" s="23"/>
    </row>
    <row r="529" spans="107:124" x14ac:dyDescent="0.2">
      <c r="DC529" s="23"/>
      <c r="DD529" s="23"/>
      <c r="DE529" s="23"/>
      <c r="DF529" s="23"/>
      <c r="DG529" s="23"/>
      <c r="DH529" s="23"/>
      <c r="DI529" s="23"/>
      <c r="DJ529" s="23"/>
      <c r="DK529" s="23"/>
      <c r="DL529" s="23"/>
      <c r="DM529" s="23"/>
      <c r="DN529" s="23"/>
      <c r="DO529" s="23"/>
      <c r="DP529" s="23"/>
      <c r="DQ529" s="23"/>
      <c r="DR529" s="23"/>
      <c r="DS529" s="23"/>
      <c r="DT529" s="23"/>
    </row>
    <row r="530" spans="107:124" x14ac:dyDescent="0.2">
      <c r="DC530" s="23"/>
      <c r="DD530" s="23"/>
      <c r="DE530" s="23"/>
      <c r="DF530" s="23"/>
      <c r="DG530" s="23"/>
      <c r="DH530" s="23"/>
      <c r="DI530" s="23"/>
      <c r="DJ530" s="23"/>
      <c r="DK530" s="23"/>
      <c r="DL530" s="23"/>
      <c r="DM530" s="23"/>
      <c r="DN530" s="23"/>
      <c r="DO530" s="23"/>
      <c r="DP530" s="23"/>
      <c r="DQ530" s="23"/>
      <c r="DR530" s="23"/>
      <c r="DS530" s="23"/>
      <c r="DT530" s="23"/>
    </row>
    <row r="531" spans="107:124" x14ac:dyDescent="0.2">
      <c r="DC531" s="23"/>
      <c r="DD531" s="23"/>
      <c r="DE531" s="23"/>
      <c r="DF531" s="23"/>
      <c r="DG531" s="23"/>
      <c r="DH531" s="23"/>
      <c r="DI531" s="23"/>
      <c r="DJ531" s="23"/>
      <c r="DK531" s="23"/>
      <c r="DL531" s="23"/>
      <c r="DM531" s="23"/>
      <c r="DN531" s="23"/>
      <c r="DO531" s="23"/>
      <c r="DP531" s="23"/>
      <c r="DQ531" s="23"/>
      <c r="DR531" s="23"/>
      <c r="DS531" s="23"/>
      <c r="DT531" s="23"/>
    </row>
    <row r="532" spans="107:124" x14ac:dyDescent="0.2">
      <c r="DC532" s="23"/>
      <c r="DD532" s="23"/>
      <c r="DE532" s="23"/>
      <c r="DF532" s="23"/>
      <c r="DG532" s="23"/>
      <c r="DH532" s="23"/>
      <c r="DI532" s="23"/>
      <c r="DJ532" s="23"/>
      <c r="DK532" s="23"/>
      <c r="DL532" s="23"/>
      <c r="DM532" s="23"/>
      <c r="DN532" s="23"/>
      <c r="DO532" s="23"/>
      <c r="DP532" s="23"/>
      <c r="DQ532" s="23"/>
      <c r="DR532" s="23"/>
      <c r="DS532" s="23"/>
      <c r="DT532" s="23"/>
    </row>
    <row r="533" spans="107:124" x14ac:dyDescent="0.2">
      <c r="DC533" s="23"/>
      <c r="DD533" s="23"/>
      <c r="DE533" s="23"/>
      <c r="DF533" s="23"/>
      <c r="DG533" s="23"/>
      <c r="DH533" s="23"/>
      <c r="DI533" s="23"/>
      <c r="DJ533" s="23"/>
      <c r="DK533" s="23"/>
      <c r="DL533" s="23"/>
      <c r="DM533" s="23"/>
      <c r="DN533" s="23"/>
      <c r="DO533" s="23"/>
      <c r="DP533" s="23"/>
      <c r="DQ533" s="23"/>
      <c r="DR533" s="23"/>
      <c r="DS533" s="23"/>
      <c r="DT533" s="23"/>
    </row>
    <row r="534" spans="107:124" x14ac:dyDescent="0.2">
      <c r="DC534" s="23"/>
      <c r="DD534" s="23"/>
      <c r="DE534" s="23"/>
      <c r="DF534" s="23"/>
      <c r="DG534" s="23"/>
      <c r="DH534" s="23"/>
      <c r="DI534" s="23"/>
      <c r="DJ534" s="23"/>
      <c r="DK534" s="23"/>
      <c r="DL534" s="23"/>
      <c r="DM534" s="23"/>
      <c r="DN534" s="23"/>
      <c r="DO534" s="23"/>
      <c r="DP534" s="23"/>
      <c r="DQ534" s="23"/>
      <c r="DR534" s="23"/>
      <c r="DS534" s="23"/>
      <c r="DT534" s="23"/>
    </row>
    <row r="535" spans="107:124" x14ac:dyDescent="0.2">
      <c r="DC535" s="23"/>
      <c r="DD535" s="23"/>
      <c r="DE535" s="23"/>
      <c r="DF535" s="23"/>
      <c r="DG535" s="23"/>
      <c r="DH535" s="23"/>
      <c r="DI535" s="23"/>
      <c r="DJ535" s="23"/>
      <c r="DK535" s="23"/>
      <c r="DL535" s="23"/>
      <c r="DM535" s="23"/>
      <c r="DN535" s="23"/>
      <c r="DO535" s="23"/>
      <c r="DP535" s="23"/>
      <c r="DQ535" s="23"/>
      <c r="DR535" s="23"/>
      <c r="DS535" s="23"/>
      <c r="DT535" s="23"/>
    </row>
    <row r="536" spans="107:124" x14ac:dyDescent="0.2">
      <c r="DC536" s="23"/>
      <c r="DD536" s="23"/>
      <c r="DE536" s="23"/>
      <c r="DF536" s="23"/>
      <c r="DG536" s="23"/>
      <c r="DH536" s="23"/>
      <c r="DI536" s="23"/>
      <c r="DJ536" s="23"/>
      <c r="DK536" s="23"/>
      <c r="DL536" s="23"/>
      <c r="DM536" s="23"/>
      <c r="DN536" s="23"/>
      <c r="DO536" s="23"/>
      <c r="DP536" s="23"/>
      <c r="DQ536" s="23"/>
      <c r="DR536" s="23"/>
      <c r="DS536" s="23"/>
      <c r="DT536" s="23"/>
    </row>
    <row r="537" spans="107:124" x14ac:dyDescent="0.2">
      <c r="DC537" s="23"/>
      <c r="DD537" s="23"/>
      <c r="DE537" s="23"/>
      <c r="DF537" s="23"/>
      <c r="DG537" s="23"/>
      <c r="DH537" s="23"/>
      <c r="DI537" s="23"/>
      <c r="DJ537" s="23"/>
      <c r="DK537" s="23"/>
      <c r="DL537" s="23"/>
      <c r="DM537" s="23"/>
      <c r="DN537" s="23"/>
      <c r="DO537" s="23"/>
      <c r="DP537" s="23"/>
      <c r="DQ537" s="23"/>
      <c r="DR537" s="23"/>
      <c r="DS537" s="23"/>
      <c r="DT537" s="23"/>
    </row>
    <row r="538" spans="107:124" x14ac:dyDescent="0.2">
      <c r="DC538" s="23"/>
      <c r="DD538" s="23"/>
      <c r="DE538" s="23"/>
      <c r="DF538" s="23"/>
      <c r="DG538" s="23"/>
      <c r="DH538" s="23"/>
      <c r="DI538" s="23"/>
      <c r="DJ538" s="23"/>
      <c r="DK538" s="23"/>
      <c r="DL538" s="23"/>
      <c r="DM538" s="23"/>
      <c r="DN538" s="23"/>
      <c r="DO538" s="23"/>
      <c r="DP538" s="23"/>
      <c r="DQ538" s="23"/>
      <c r="DR538" s="23"/>
      <c r="DS538" s="23"/>
      <c r="DT538" s="23"/>
    </row>
    <row r="539" spans="107:124" x14ac:dyDescent="0.2">
      <c r="DC539" s="23"/>
      <c r="DD539" s="23"/>
      <c r="DE539" s="23"/>
      <c r="DF539" s="23"/>
      <c r="DG539" s="23"/>
      <c r="DH539" s="23"/>
      <c r="DI539" s="23"/>
      <c r="DJ539" s="23"/>
      <c r="DK539" s="23"/>
      <c r="DL539" s="23"/>
      <c r="DM539" s="23"/>
      <c r="DN539" s="23"/>
      <c r="DO539" s="23"/>
      <c r="DP539" s="23"/>
      <c r="DQ539" s="23"/>
      <c r="DR539" s="23"/>
      <c r="DS539" s="23"/>
      <c r="DT539" s="23"/>
    </row>
    <row r="540" spans="107:124" x14ac:dyDescent="0.2">
      <c r="DC540" s="23"/>
      <c r="DD540" s="23"/>
      <c r="DE540" s="23"/>
      <c r="DF540" s="23"/>
      <c r="DG540" s="23"/>
      <c r="DH540" s="23"/>
      <c r="DI540" s="23"/>
      <c r="DJ540" s="23"/>
      <c r="DK540" s="23"/>
      <c r="DL540" s="23"/>
      <c r="DM540" s="23"/>
      <c r="DN540" s="23"/>
      <c r="DO540" s="23"/>
      <c r="DP540" s="23"/>
      <c r="DQ540" s="23"/>
      <c r="DR540" s="23"/>
      <c r="DS540" s="23"/>
      <c r="DT540" s="23"/>
    </row>
    <row r="541" spans="107:124" x14ac:dyDescent="0.2">
      <c r="DC541" s="23"/>
      <c r="DD541" s="23"/>
      <c r="DE541" s="23"/>
      <c r="DF541" s="23"/>
      <c r="DG541" s="23"/>
      <c r="DH541" s="23"/>
      <c r="DI541" s="23"/>
      <c r="DJ541" s="23"/>
      <c r="DK541" s="23"/>
      <c r="DL541" s="23"/>
      <c r="DM541" s="23"/>
      <c r="DN541" s="23"/>
      <c r="DO541" s="23"/>
      <c r="DP541" s="23"/>
      <c r="DQ541" s="23"/>
      <c r="DR541" s="23"/>
      <c r="DS541" s="23"/>
      <c r="DT541" s="23"/>
    </row>
    <row r="542" spans="107:124" x14ac:dyDescent="0.2">
      <c r="DC542" s="23"/>
      <c r="DD542" s="23"/>
      <c r="DE542" s="23"/>
      <c r="DF542" s="23"/>
      <c r="DG542" s="23"/>
      <c r="DH542" s="23"/>
      <c r="DI542" s="23"/>
      <c r="DJ542" s="23"/>
      <c r="DK542" s="23"/>
      <c r="DL542" s="23"/>
      <c r="DM542" s="23"/>
      <c r="DN542" s="23"/>
      <c r="DO542" s="23"/>
      <c r="DP542" s="23"/>
      <c r="DQ542" s="23"/>
      <c r="DR542" s="23"/>
      <c r="DS542" s="23"/>
      <c r="DT542" s="23"/>
    </row>
    <row r="543" spans="107:124" x14ac:dyDescent="0.2">
      <c r="DC543" s="23"/>
      <c r="DD543" s="23"/>
      <c r="DE543" s="23"/>
      <c r="DF543" s="23"/>
      <c r="DG543" s="23"/>
      <c r="DH543" s="23"/>
      <c r="DI543" s="23"/>
      <c r="DJ543" s="23"/>
      <c r="DK543" s="23"/>
      <c r="DL543" s="23"/>
      <c r="DM543" s="23"/>
      <c r="DN543" s="23"/>
      <c r="DO543" s="23"/>
      <c r="DP543" s="23"/>
      <c r="DQ543" s="23"/>
      <c r="DR543" s="23"/>
      <c r="DS543" s="23"/>
      <c r="DT543" s="23"/>
    </row>
    <row r="544" spans="107:124" x14ac:dyDescent="0.2">
      <c r="DC544" s="23"/>
      <c r="DD544" s="23"/>
      <c r="DE544" s="23"/>
      <c r="DF544" s="23"/>
      <c r="DG544" s="23"/>
      <c r="DH544" s="23"/>
      <c r="DI544" s="23"/>
      <c r="DJ544" s="23"/>
      <c r="DK544" s="23"/>
      <c r="DL544" s="23"/>
      <c r="DM544" s="23"/>
      <c r="DN544" s="23"/>
      <c r="DO544" s="23"/>
      <c r="DP544" s="23"/>
      <c r="DQ544" s="23"/>
      <c r="DR544" s="23"/>
      <c r="DS544" s="23"/>
      <c r="DT544" s="23"/>
    </row>
    <row r="545" spans="107:124" x14ac:dyDescent="0.2">
      <c r="DC545" s="23"/>
      <c r="DD545" s="23"/>
      <c r="DE545" s="23"/>
      <c r="DF545" s="23"/>
      <c r="DG545" s="23"/>
      <c r="DH545" s="23"/>
      <c r="DI545" s="23"/>
      <c r="DJ545" s="23"/>
      <c r="DK545" s="23"/>
      <c r="DL545" s="23"/>
      <c r="DM545" s="23"/>
      <c r="DN545" s="23"/>
      <c r="DO545" s="23"/>
      <c r="DP545" s="23"/>
      <c r="DQ545" s="23"/>
      <c r="DR545" s="23"/>
      <c r="DS545" s="23"/>
      <c r="DT545" s="23"/>
    </row>
    <row r="546" spans="107:124" x14ac:dyDescent="0.2">
      <c r="DC546" s="23"/>
      <c r="DD546" s="23"/>
      <c r="DE546" s="23"/>
      <c r="DF546" s="23"/>
      <c r="DG546" s="23"/>
      <c r="DH546" s="23"/>
      <c r="DI546" s="23"/>
      <c r="DJ546" s="23"/>
      <c r="DK546" s="23"/>
      <c r="DL546" s="23"/>
      <c r="DM546" s="23"/>
      <c r="DN546" s="23"/>
      <c r="DO546" s="23"/>
      <c r="DP546" s="23"/>
      <c r="DQ546" s="23"/>
      <c r="DR546" s="23"/>
      <c r="DS546" s="23"/>
      <c r="DT546" s="23"/>
    </row>
    <row r="547" spans="107:124" x14ac:dyDescent="0.2">
      <c r="DC547" s="23"/>
      <c r="DD547" s="23"/>
      <c r="DE547" s="23"/>
      <c r="DF547" s="23"/>
      <c r="DG547" s="23"/>
      <c r="DH547" s="23"/>
      <c r="DI547" s="23"/>
      <c r="DJ547" s="23"/>
      <c r="DK547" s="23"/>
      <c r="DL547" s="23"/>
      <c r="DM547" s="23"/>
      <c r="DN547" s="23"/>
      <c r="DO547" s="23"/>
      <c r="DP547" s="23"/>
      <c r="DQ547" s="23"/>
      <c r="DR547" s="23"/>
      <c r="DS547" s="23"/>
      <c r="DT547" s="23"/>
    </row>
    <row r="548" spans="107:124" x14ac:dyDescent="0.2">
      <c r="DC548" s="23"/>
      <c r="DD548" s="23"/>
      <c r="DE548" s="23"/>
      <c r="DF548" s="23"/>
      <c r="DG548" s="23"/>
      <c r="DH548" s="23"/>
      <c r="DI548" s="23"/>
      <c r="DJ548" s="23"/>
      <c r="DK548" s="23"/>
      <c r="DL548" s="23"/>
      <c r="DM548" s="23"/>
      <c r="DN548" s="23"/>
      <c r="DO548" s="23"/>
      <c r="DP548" s="23"/>
      <c r="DQ548" s="23"/>
      <c r="DR548" s="23"/>
      <c r="DS548" s="23"/>
      <c r="DT548" s="23"/>
    </row>
    <row r="549" spans="107:124" x14ac:dyDescent="0.2">
      <c r="DC549" s="23"/>
      <c r="DD549" s="23"/>
      <c r="DE549" s="23"/>
      <c r="DF549" s="23"/>
      <c r="DG549" s="23"/>
      <c r="DH549" s="23"/>
      <c r="DI549" s="23"/>
      <c r="DJ549" s="23"/>
      <c r="DK549" s="23"/>
      <c r="DL549" s="23"/>
      <c r="DM549" s="23"/>
      <c r="DN549" s="23"/>
      <c r="DO549" s="23"/>
      <c r="DP549" s="23"/>
      <c r="DQ549" s="23"/>
      <c r="DR549" s="23"/>
      <c r="DS549" s="23"/>
      <c r="DT549" s="23"/>
    </row>
    <row r="550" spans="107:124" x14ac:dyDescent="0.2">
      <c r="DC550" s="23"/>
      <c r="DD550" s="23"/>
      <c r="DE550" s="23"/>
      <c r="DF550" s="23"/>
      <c r="DG550" s="23"/>
      <c r="DH550" s="23"/>
      <c r="DI550" s="23"/>
      <c r="DJ550" s="23"/>
      <c r="DK550" s="23"/>
      <c r="DL550" s="23"/>
      <c r="DM550" s="23"/>
      <c r="DN550" s="23"/>
      <c r="DO550" s="23"/>
      <c r="DP550" s="23"/>
      <c r="DQ550" s="23"/>
      <c r="DR550" s="23"/>
      <c r="DS550" s="23"/>
      <c r="DT550" s="23"/>
    </row>
    <row r="551" spans="107:124" x14ac:dyDescent="0.2">
      <c r="DC551" s="23"/>
      <c r="DD551" s="23"/>
      <c r="DE551" s="23"/>
      <c r="DF551" s="23"/>
      <c r="DG551" s="23"/>
      <c r="DH551" s="23"/>
      <c r="DI551" s="23"/>
      <c r="DJ551" s="23"/>
      <c r="DK551" s="23"/>
      <c r="DL551" s="23"/>
      <c r="DM551" s="23"/>
      <c r="DN551" s="23"/>
      <c r="DO551" s="23"/>
      <c r="DP551" s="23"/>
      <c r="DQ551" s="23"/>
      <c r="DR551" s="23"/>
      <c r="DS551" s="23"/>
      <c r="DT551" s="23"/>
    </row>
    <row r="552" spans="107:124" x14ac:dyDescent="0.2">
      <c r="DC552" s="23"/>
      <c r="DD552" s="23"/>
      <c r="DE552" s="23"/>
      <c r="DF552" s="23"/>
      <c r="DG552" s="23"/>
      <c r="DH552" s="23"/>
      <c r="DI552" s="23"/>
      <c r="DJ552" s="23"/>
      <c r="DK552" s="23"/>
      <c r="DL552" s="23"/>
      <c r="DM552" s="23"/>
      <c r="DN552" s="23"/>
      <c r="DO552" s="23"/>
      <c r="DP552" s="23"/>
      <c r="DQ552" s="23"/>
      <c r="DR552" s="23"/>
      <c r="DS552" s="23"/>
      <c r="DT552" s="23"/>
    </row>
    <row r="553" spans="107:124" x14ac:dyDescent="0.2">
      <c r="DC553" s="23"/>
      <c r="DD553" s="23"/>
      <c r="DE553" s="23"/>
      <c r="DF553" s="23"/>
      <c r="DG553" s="23"/>
      <c r="DH553" s="23"/>
      <c r="DI553" s="23"/>
      <c r="DJ553" s="23"/>
      <c r="DK553" s="23"/>
      <c r="DL553" s="23"/>
      <c r="DM553" s="23"/>
      <c r="DN553" s="23"/>
      <c r="DO553" s="23"/>
      <c r="DP553" s="23"/>
      <c r="DQ553" s="23"/>
      <c r="DR553" s="23"/>
      <c r="DS553" s="23"/>
      <c r="DT553" s="23"/>
    </row>
    <row r="554" spans="107:124" x14ac:dyDescent="0.2">
      <c r="DC554" s="23"/>
      <c r="DD554" s="23"/>
      <c r="DE554" s="23"/>
      <c r="DF554" s="23"/>
      <c r="DG554" s="23"/>
      <c r="DH554" s="23"/>
      <c r="DI554" s="23"/>
      <c r="DJ554" s="23"/>
      <c r="DK554" s="23"/>
      <c r="DL554" s="23"/>
      <c r="DM554" s="23"/>
      <c r="DN554" s="23"/>
      <c r="DO554" s="23"/>
      <c r="DP554" s="23"/>
      <c r="DQ554" s="23"/>
      <c r="DR554" s="23"/>
      <c r="DS554" s="23"/>
      <c r="DT554" s="23"/>
    </row>
    <row r="555" spans="107:124" x14ac:dyDescent="0.2">
      <c r="DC555" s="23"/>
      <c r="DD555" s="23"/>
      <c r="DE555" s="23"/>
      <c r="DF555" s="23"/>
      <c r="DG555" s="23"/>
      <c r="DH555" s="23"/>
      <c r="DI555" s="23"/>
      <c r="DJ555" s="23"/>
      <c r="DK555" s="23"/>
      <c r="DL555" s="23"/>
      <c r="DM555" s="23"/>
      <c r="DN555" s="23"/>
      <c r="DO555" s="23"/>
      <c r="DP555" s="23"/>
      <c r="DQ555" s="23"/>
      <c r="DR555" s="23"/>
      <c r="DS555" s="23"/>
      <c r="DT555" s="23"/>
    </row>
    <row r="556" spans="107:124" x14ac:dyDescent="0.2">
      <c r="DC556" s="23"/>
      <c r="DD556" s="23"/>
      <c r="DE556" s="23"/>
      <c r="DF556" s="23"/>
      <c r="DG556" s="23"/>
      <c r="DH556" s="23"/>
      <c r="DI556" s="23"/>
      <c r="DJ556" s="23"/>
      <c r="DK556" s="23"/>
      <c r="DL556" s="23"/>
      <c r="DM556" s="23"/>
      <c r="DN556" s="23"/>
      <c r="DO556" s="23"/>
      <c r="DP556" s="23"/>
      <c r="DQ556" s="23"/>
      <c r="DR556" s="23"/>
      <c r="DS556" s="23"/>
      <c r="DT556" s="23"/>
    </row>
    <row r="557" spans="107:124" x14ac:dyDescent="0.2">
      <c r="DC557" s="23"/>
      <c r="DD557" s="23"/>
      <c r="DE557" s="23"/>
      <c r="DF557" s="23"/>
      <c r="DG557" s="23"/>
      <c r="DH557" s="23"/>
      <c r="DI557" s="23"/>
      <c r="DJ557" s="23"/>
      <c r="DK557" s="23"/>
      <c r="DL557" s="23"/>
      <c r="DM557" s="23"/>
      <c r="DN557" s="23"/>
      <c r="DO557" s="23"/>
      <c r="DP557" s="23"/>
      <c r="DQ557" s="23"/>
      <c r="DR557" s="23"/>
      <c r="DS557" s="23"/>
      <c r="DT557" s="23"/>
    </row>
    <row r="558" spans="107:124" x14ac:dyDescent="0.2">
      <c r="DC558" s="23"/>
      <c r="DD558" s="23"/>
      <c r="DE558" s="23"/>
      <c r="DF558" s="23"/>
      <c r="DG558" s="23"/>
      <c r="DH558" s="23"/>
      <c r="DI558" s="23"/>
      <c r="DJ558" s="23"/>
      <c r="DK558" s="23"/>
      <c r="DL558" s="23"/>
      <c r="DM558" s="23"/>
      <c r="DN558" s="23"/>
      <c r="DO558" s="23"/>
      <c r="DP558" s="23"/>
      <c r="DQ558" s="23"/>
      <c r="DR558" s="23"/>
      <c r="DS558" s="23"/>
      <c r="DT558" s="23"/>
    </row>
    <row r="559" spans="107:124" x14ac:dyDescent="0.2">
      <c r="DC559" s="23"/>
      <c r="DD559" s="23"/>
      <c r="DE559" s="23"/>
      <c r="DF559" s="23"/>
      <c r="DG559" s="23"/>
      <c r="DH559" s="23"/>
      <c r="DI559" s="23"/>
      <c r="DJ559" s="23"/>
      <c r="DK559" s="23"/>
      <c r="DL559" s="23"/>
      <c r="DM559" s="23"/>
      <c r="DN559" s="23"/>
      <c r="DO559" s="23"/>
      <c r="DP559" s="23"/>
      <c r="DQ559" s="23"/>
      <c r="DR559" s="23"/>
      <c r="DS559" s="23"/>
      <c r="DT559" s="23"/>
    </row>
    <row r="560" spans="107:124" x14ac:dyDescent="0.2">
      <c r="DC560" s="23"/>
      <c r="DD560" s="23"/>
      <c r="DE560" s="23"/>
      <c r="DF560" s="23"/>
      <c r="DG560" s="23"/>
      <c r="DH560" s="23"/>
      <c r="DI560" s="23"/>
      <c r="DJ560" s="23"/>
      <c r="DK560" s="23"/>
      <c r="DL560" s="23"/>
      <c r="DM560" s="23"/>
      <c r="DN560" s="23"/>
      <c r="DO560" s="23"/>
      <c r="DP560" s="23"/>
      <c r="DQ560" s="23"/>
      <c r="DR560" s="23"/>
      <c r="DS560" s="23"/>
      <c r="DT560" s="23"/>
    </row>
    <row r="561" spans="107:124" x14ac:dyDescent="0.2">
      <c r="DC561" s="23"/>
      <c r="DD561" s="23"/>
      <c r="DE561" s="23"/>
      <c r="DF561" s="23"/>
      <c r="DG561" s="23"/>
      <c r="DH561" s="23"/>
      <c r="DI561" s="23"/>
      <c r="DJ561" s="23"/>
      <c r="DK561" s="23"/>
      <c r="DL561" s="23"/>
      <c r="DM561" s="23"/>
      <c r="DN561" s="23"/>
      <c r="DO561" s="23"/>
      <c r="DP561" s="23"/>
      <c r="DQ561" s="23"/>
      <c r="DR561" s="23"/>
      <c r="DS561" s="23"/>
      <c r="DT561" s="23"/>
    </row>
    <row r="562" spans="107:124" x14ac:dyDescent="0.2">
      <c r="DC562" s="23"/>
      <c r="DD562" s="23"/>
      <c r="DE562" s="23"/>
      <c r="DF562" s="23"/>
      <c r="DG562" s="23"/>
      <c r="DH562" s="23"/>
      <c r="DI562" s="23"/>
      <c r="DJ562" s="23"/>
      <c r="DK562" s="23"/>
      <c r="DL562" s="23"/>
      <c r="DM562" s="23"/>
      <c r="DN562" s="23"/>
      <c r="DO562" s="23"/>
      <c r="DP562" s="23"/>
      <c r="DQ562" s="23"/>
      <c r="DR562" s="23"/>
      <c r="DS562" s="23"/>
      <c r="DT562" s="23"/>
    </row>
    <row r="563" spans="107:124" x14ac:dyDescent="0.2">
      <c r="DC563" s="23"/>
      <c r="DD563" s="23"/>
      <c r="DE563" s="23"/>
      <c r="DF563" s="23"/>
      <c r="DG563" s="23"/>
      <c r="DH563" s="23"/>
      <c r="DI563" s="23"/>
      <c r="DJ563" s="23"/>
      <c r="DK563" s="23"/>
      <c r="DL563" s="23"/>
      <c r="DM563" s="23"/>
      <c r="DN563" s="23"/>
      <c r="DO563" s="23"/>
      <c r="DP563" s="23"/>
      <c r="DQ563" s="23"/>
      <c r="DR563" s="23"/>
      <c r="DS563" s="23"/>
      <c r="DT563" s="23"/>
    </row>
    <row r="564" spans="107:124" x14ac:dyDescent="0.2">
      <c r="DC564" s="23"/>
      <c r="DD564" s="23"/>
      <c r="DE564" s="23"/>
      <c r="DF564" s="23"/>
      <c r="DG564" s="23"/>
      <c r="DH564" s="23"/>
      <c r="DI564" s="23"/>
      <c r="DJ564" s="23"/>
      <c r="DK564" s="23"/>
      <c r="DL564" s="23"/>
      <c r="DM564" s="23"/>
      <c r="DN564" s="23"/>
      <c r="DO564" s="23"/>
      <c r="DP564" s="23"/>
      <c r="DQ564" s="23"/>
      <c r="DR564" s="23"/>
      <c r="DS564" s="23"/>
      <c r="DT564" s="23"/>
    </row>
    <row r="565" spans="107:124" x14ac:dyDescent="0.2">
      <c r="DC565" s="23"/>
      <c r="DD565" s="23"/>
      <c r="DE565" s="23"/>
      <c r="DF565" s="23"/>
      <c r="DG565" s="23"/>
      <c r="DH565" s="23"/>
      <c r="DI565" s="23"/>
      <c r="DJ565" s="23"/>
      <c r="DK565" s="23"/>
      <c r="DL565" s="23"/>
      <c r="DM565" s="23"/>
      <c r="DN565" s="23"/>
      <c r="DO565" s="23"/>
      <c r="DP565" s="23"/>
      <c r="DQ565" s="23"/>
      <c r="DR565" s="23"/>
      <c r="DS565" s="23"/>
      <c r="DT565" s="23"/>
    </row>
    <row r="566" spans="107:124" x14ac:dyDescent="0.2">
      <c r="DC566" s="23"/>
      <c r="DD566" s="23"/>
      <c r="DE566" s="23"/>
      <c r="DF566" s="23"/>
      <c r="DG566" s="23"/>
      <c r="DH566" s="23"/>
      <c r="DI566" s="23"/>
      <c r="DJ566" s="23"/>
      <c r="DK566" s="23"/>
      <c r="DL566" s="23"/>
      <c r="DM566" s="23"/>
      <c r="DN566" s="23"/>
      <c r="DO566" s="23"/>
      <c r="DP566" s="23"/>
      <c r="DQ566" s="23"/>
      <c r="DR566" s="23"/>
      <c r="DS566" s="23"/>
      <c r="DT566" s="23"/>
    </row>
    <row r="567" spans="107:124" x14ac:dyDescent="0.2">
      <c r="DC567" s="23"/>
      <c r="DD567" s="23"/>
      <c r="DE567" s="23"/>
      <c r="DF567" s="23"/>
      <c r="DG567" s="23"/>
      <c r="DH567" s="23"/>
      <c r="DI567" s="23"/>
      <c r="DJ567" s="23"/>
      <c r="DK567" s="23"/>
      <c r="DL567" s="23"/>
      <c r="DM567" s="23"/>
      <c r="DN567" s="23"/>
      <c r="DO567" s="23"/>
      <c r="DP567" s="23"/>
      <c r="DQ567" s="23"/>
      <c r="DR567" s="23"/>
      <c r="DS567" s="23"/>
      <c r="DT567" s="23"/>
    </row>
    <row r="568" spans="107:124" x14ac:dyDescent="0.2">
      <c r="DC568" s="23"/>
      <c r="DD568" s="23"/>
      <c r="DE568" s="23"/>
      <c r="DF568" s="23"/>
      <c r="DG568" s="23"/>
      <c r="DH568" s="23"/>
      <c r="DI568" s="23"/>
      <c r="DJ568" s="23"/>
      <c r="DK568" s="23"/>
      <c r="DL568" s="23"/>
      <c r="DM568" s="23"/>
      <c r="DN568" s="23"/>
      <c r="DO568" s="23"/>
      <c r="DP568" s="23"/>
      <c r="DQ568" s="23"/>
      <c r="DR568" s="23"/>
      <c r="DS568" s="23"/>
      <c r="DT568" s="23"/>
    </row>
    <row r="569" spans="107:124" x14ac:dyDescent="0.2">
      <c r="DC569" s="23"/>
      <c r="DD569" s="23"/>
      <c r="DE569" s="23"/>
      <c r="DF569" s="23"/>
      <c r="DG569" s="23"/>
      <c r="DH569" s="23"/>
      <c r="DI569" s="23"/>
      <c r="DJ569" s="23"/>
      <c r="DK569" s="23"/>
      <c r="DL569" s="23"/>
      <c r="DM569" s="23"/>
      <c r="DN569" s="23"/>
      <c r="DO569" s="23"/>
      <c r="DP569" s="23"/>
      <c r="DQ569" s="23"/>
      <c r="DR569" s="23"/>
      <c r="DS569" s="23"/>
      <c r="DT569" s="23"/>
    </row>
    <row r="570" spans="107:124" x14ac:dyDescent="0.2">
      <c r="DC570" s="23"/>
      <c r="DD570" s="23"/>
      <c r="DE570" s="23"/>
      <c r="DF570" s="23"/>
      <c r="DG570" s="23"/>
      <c r="DH570" s="23"/>
      <c r="DI570" s="23"/>
      <c r="DJ570" s="23"/>
      <c r="DK570" s="23"/>
      <c r="DL570" s="23"/>
      <c r="DM570" s="23"/>
      <c r="DN570" s="23"/>
      <c r="DO570" s="23"/>
      <c r="DP570" s="23"/>
      <c r="DQ570" s="23"/>
      <c r="DR570" s="23"/>
      <c r="DS570" s="23"/>
      <c r="DT570" s="23"/>
    </row>
    <row r="571" spans="107:124" x14ac:dyDescent="0.2">
      <c r="DC571" s="23"/>
      <c r="DD571" s="23"/>
      <c r="DE571" s="23"/>
      <c r="DF571" s="23"/>
      <c r="DG571" s="23"/>
      <c r="DH571" s="23"/>
      <c r="DI571" s="23"/>
      <c r="DJ571" s="23"/>
      <c r="DK571" s="23"/>
      <c r="DL571" s="23"/>
      <c r="DM571" s="23"/>
      <c r="DN571" s="23"/>
      <c r="DO571" s="23"/>
      <c r="DP571" s="23"/>
      <c r="DQ571" s="23"/>
      <c r="DR571" s="23"/>
      <c r="DS571" s="23"/>
      <c r="DT571" s="23"/>
    </row>
    <row r="572" spans="107:124" x14ac:dyDescent="0.2">
      <c r="DC572" s="23"/>
      <c r="DD572" s="23"/>
      <c r="DE572" s="23"/>
      <c r="DF572" s="23"/>
      <c r="DG572" s="23"/>
      <c r="DH572" s="23"/>
      <c r="DI572" s="23"/>
      <c r="DJ572" s="23"/>
      <c r="DK572" s="23"/>
      <c r="DL572" s="23"/>
      <c r="DM572" s="23"/>
      <c r="DN572" s="23"/>
      <c r="DO572" s="23"/>
      <c r="DP572" s="23"/>
      <c r="DQ572" s="23"/>
      <c r="DR572" s="23"/>
      <c r="DS572" s="23"/>
      <c r="DT572" s="23"/>
    </row>
    <row r="573" spans="107:124" x14ac:dyDescent="0.2">
      <c r="DC573" s="23"/>
      <c r="DD573" s="23"/>
      <c r="DE573" s="23"/>
      <c r="DF573" s="23"/>
      <c r="DG573" s="23"/>
      <c r="DH573" s="23"/>
      <c r="DI573" s="23"/>
      <c r="DJ573" s="23"/>
      <c r="DK573" s="23"/>
      <c r="DL573" s="23"/>
      <c r="DM573" s="23"/>
      <c r="DN573" s="23"/>
      <c r="DO573" s="23"/>
      <c r="DP573" s="23"/>
      <c r="DQ573" s="23"/>
      <c r="DR573" s="23"/>
      <c r="DS573" s="23"/>
      <c r="DT573" s="23"/>
    </row>
    <row r="574" spans="107:124" x14ac:dyDescent="0.2">
      <c r="DC574" s="23"/>
      <c r="DD574" s="23"/>
      <c r="DE574" s="23"/>
      <c r="DF574" s="23"/>
      <c r="DG574" s="23"/>
      <c r="DH574" s="23"/>
      <c r="DI574" s="23"/>
      <c r="DJ574" s="23"/>
      <c r="DK574" s="23"/>
      <c r="DL574" s="23"/>
      <c r="DM574" s="23"/>
      <c r="DN574" s="23"/>
      <c r="DO574" s="23"/>
      <c r="DP574" s="23"/>
      <c r="DQ574" s="23"/>
      <c r="DR574" s="23"/>
      <c r="DS574" s="23"/>
      <c r="DT574" s="23"/>
    </row>
    <row r="575" spans="107:124" x14ac:dyDescent="0.2">
      <c r="DC575" s="23"/>
      <c r="DD575" s="23"/>
      <c r="DE575" s="23"/>
      <c r="DF575" s="23"/>
      <c r="DG575" s="23"/>
      <c r="DH575" s="23"/>
      <c r="DI575" s="23"/>
      <c r="DJ575" s="23"/>
      <c r="DK575" s="23"/>
      <c r="DL575" s="23"/>
      <c r="DM575" s="23"/>
      <c r="DN575" s="23"/>
      <c r="DO575" s="23"/>
      <c r="DP575" s="23"/>
      <c r="DQ575" s="23"/>
      <c r="DR575" s="23"/>
      <c r="DS575" s="23"/>
      <c r="DT575" s="23"/>
    </row>
    <row r="576" spans="107:124" x14ac:dyDescent="0.2">
      <c r="DC576" s="23"/>
      <c r="DD576" s="23"/>
      <c r="DE576" s="23"/>
      <c r="DF576" s="23"/>
      <c r="DG576" s="23"/>
      <c r="DH576" s="23"/>
      <c r="DI576" s="23"/>
      <c r="DJ576" s="23"/>
      <c r="DK576" s="23"/>
      <c r="DL576" s="23"/>
      <c r="DM576" s="23"/>
      <c r="DN576" s="23"/>
      <c r="DO576" s="23"/>
      <c r="DP576" s="23"/>
      <c r="DQ576" s="23"/>
      <c r="DR576" s="23"/>
      <c r="DS576" s="23"/>
      <c r="DT576" s="23"/>
    </row>
    <row r="577" spans="107:124" x14ac:dyDescent="0.2">
      <c r="DC577" s="23"/>
      <c r="DD577" s="23"/>
      <c r="DE577" s="23"/>
      <c r="DF577" s="23"/>
      <c r="DG577" s="23"/>
      <c r="DH577" s="23"/>
      <c r="DI577" s="23"/>
      <c r="DJ577" s="23"/>
      <c r="DK577" s="23"/>
      <c r="DL577" s="23"/>
      <c r="DM577" s="23"/>
      <c r="DN577" s="23"/>
      <c r="DO577" s="23"/>
      <c r="DP577" s="23"/>
      <c r="DQ577" s="23"/>
      <c r="DR577" s="23"/>
      <c r="DS577" s="23"/>
      <c r="DT577" s="23"/>
    </row>
    <row r="578" spans="107:124" x14ac:dyDescent="0.2">
      <c r="DC578" s="23"/>
      <c r="DD578" s="23"/>
      <c r="DE578" s="23"/>
      <c r="DF578" s="23"/>
      <c r="DG578" s="23"/>
      <c r="DH578" s="23"/>
      <c r="DI578" s="23"/>
      <c r="DJ578" s="23"/>
      <c r="DK578" s="23"/>
      <c r="DL578" s="23"/>
      <c r="DM578" s="23"/>
      <c r="DN578" s="23"/>
      <c r="DO578" s="23"/>
      <c r="DP578" s="23"/>
      <c r="DQ578" s="23"/>
      <c r="DR578" s="23"/>
      <c r="DS578" s="23"/>
      <c r="DT578" s="23"/>
    </row>
    <row r="579" spans="107:124" x14ac:dyDescent="0.2">
      <c r="DC579" s="23"/>
      <c r="DD579" s="23"/>
      <c r="DE579" s="23"/>
      <c r="DF579" s="23"/>
      <c r="DG579" s="23"/>
      <c r="DH579" s="23"/>
      <c r="DI579" s="23"/>
      <c r="DJ579" s="23"/>
      <c r="DK579" s="23"/>
      <c r="DL579" s="23"/>
      <c r="DM579" s="23"/>
      <c r="DN579" s="23"/>
      <c r="DO579" s="23"/>
      <c r="DP579" s="23"/>
      <c r="DQ579" s="23"/>
      <c r="DR579" s="23"/>
      <c r="DS579" s="23"/>
      <c r="DT579" s="23"/>
    </row>
    <row r="580" spans="107:124" x14ac:dyDescent="0.2">
      <c r="DC580" s="23"/>
      <c r="DD580" s="23"/>
      <c r="DE580" s="23"/>
      <c r="DF580" s="23"/>
      <c r="DG580" s="23"/>
      <c r="DH580" s="23"/>
      <c r="DI580" s="23"/>
      <c r="DJ580" s="23"/>
      <c r="DK580" s="23"/>
      <c r="DL580" s="23"/>
      <c r="DM580" s="23"/>
      <c r="DN580" s="23"/>
      <c r="DO580" s="23"/>
      <c r="DP580" s="23"/>
      <c r="DQ580" s="23"/>
      <c r="DR580" s="23"/>
      <c r="DS580" s="23"/>
      <c r="DT580" s="23"/>
    </row>
    <row r="581" spans="107:124" x14ac:dyDescent="0.2">
      <c r="DC581" s="23"/>
      <c r="DD581" s="23"/>
      <c r="DE581" s="23"/>
      <c r="DF581" s="23"/>
      <c r="DG581" s="23"/>
      <c r="DH581" s="23"/>
      <c r="DI581" s="23"/>
      <c r="DJ581" s="23"/>
      <c r="DK581" s="23"/>
      <c r="DL581" s="23"/>
      <c r="DM581" s="23"/>
      <c r="DN581" s="23"/>
      <c r="DO581" s="23"/>
      <c r="DP581" s="23"/>
      <c r="DQ581" s="23"/>
      <c r="DR581" s="23"/>
      <c r="DS581" s="23"/>
      <c r="DT581" s="23"/>
    </row>
    <row r="582" spans="107:124" x14ac:dyDescent="0.2">
      <c r="DC582" s="23"/>
      <c r="DD582" s="23"/>
      <c r="DE582" s="23"/>
      <c r="DF582" s="23"/>
      <c r="DG582" s="23"/>
      <c r="DH582" s="23"/>
      <c r="DI582" s="23"/>
      <c r="DJ582" s="23"/>
      <c r="DK582" s="23"/>
      <c r="DL582" s="23"/>
      <c r="DM582" s="23"/>
      <c r="DN582" s="23"/>
      <c r="DO582" s="23"/>
      <c r="DP582" s="23"/>
      <c r="DQ582" s="23"/>
      <c r="DR582" s="23"/>
      <c r="DS582" s="23"/>
      <c r="DT582" s="23"/>
    </row>
    <row r="583" spans="107:124" x14ac:dyDescent="0.2">
      <c r="DC583" s="23"/>
      <c r="DD583" s="23"/>
      <c r="DE583" s="23"/>
      <c r="DF583" s="23"/>
      <c r="DG583" s="23"/>
      <c r="DH583" s="23"/>
      <c r="DI583" s="23"/>
      <c r="DJ583" s="23"/>
      <c r="DK583" s="23"/>
      <c r="DL583" s="23"/>
      <c r="DM583" s="23"/>
      <c r="DN583" s="23"/>
      <c r="DO583" s="23"/>
      <c r="DP583" s="23"/>
      <c r="DQ583" s="23"/>
      <c r="DR583" s="23"/>
      <c r="DS583" s="23"/>
      <c r="DT583" s="23"/>
    </row>
    <row r="584" spans="107:124" x14ac:dyDescent="0.2">
      <c r="DC584" s="23"/>
      <c r="DD584" s="23"/>
      <c r="DE584" s="23"/>
      <c r="DF584" s="23"/>
      <c r="DG584" s="23"/>
      <c r="DH584" s="23"/>
      <c r="DI584" s="23"/>
      <c r="DJ584" s="23"/>
      <c r="DK584" s="23"/>
      <c r="DL584" s="23"/>
      <c r="DM584" s="23"/>
      <c r="DN584" s="23"/>
      <c r="DO584" s="23"/>
      <c r="DP584" s="23"/>
      <c r="DQ584" s="23"/>
      <c r="DR584" s="23"/>
      <c r="DS584" s="23"/>
      <c r="DT584" s="23"/>
    </row>
    <row r="585" spans="107:124" x14ac:dyDescent="0.2">
      <c r="DC585" s="23"/>
      <c r="DD585" s="23"/>
      <c r="DE585" s="23"/>
      <c r="DF585" s="23"/>
      <c r="DG585" s="23"/>
      <c r="DH585" s="23"/>
      <c r="DI585" s="23"/>
      <c r="DJ585" s="23"/>
      <c r="DK585" s="23"/>
      <c r="DL585" s="23"/>
      <c r="DM585" s="23"/>
      <c r="DN585" s="23"/>
      <c r="DO585" s="23"/>
      <c r="DP585" s="23"/>
      <c r="DQ585" s="23"/>
      <c r="DR585" s="23"/>
      <c r="DS585" s="23"/>
      <c r="DT585" s="23"/>
    </row>
    <row r="586" spans="107:124" x14ac:dyDescent="0.2">
      <c r="DC586" s="23"/>
      <c r="DD586" s="23"/>
      <c r="DE586" s="23"/>
      <c r="DF586" s="23"/>
      <c r="DG586" s="23"/>
      <c r="DH586" s="23"/>
      <c r="DI586" s="23"/>
      <c r="DJ586" s="23"/>
      <c r="DK586" s="23"/>
      <c r="DL586" s="23"/>
      <c r="DM586" s="23"/>
      <c r="DN586" s="23"/>
      <c r="DO586" s="23"/>
      <c r="DP586" s="23"/>
      <c r="DQ586" s="23"/>
      <c r="DR586" s="23"/>
      <c r="DS586" s="23"/>
      <c r="DT586" s="23"/>
    </row>
    <row r="587" spans="107:124" x14ac:dyDescent="0.2">
      <c r="DC587" s="23"/>
      <c r="DD587" s="23"/>
      <c r="DE587" s="23"/>
      <c r="DF587" s="23"/>
      <c r="DG587" s="23"/>
      <c r="DH587" s="23"/>
      <c r="DI587" s="23"/>
      <c r="DJ587" s="23"/>
      <c r="DK587" s="23"/>
      <c r="DL587" s="23"/>
      <c r="DM587" s="23"/>
      <c r="DN587" s="23"/>
      <c r="DO587" s="23"/>
      <c r="DP587" s="23"/>
      <c r="DQ587" s="23"/>
      <c r="DR587" s="23"/>
      <c r="DS587" s="23"/>
      <c r="DT587" s="23"/>
    </row>
    <row r="588" spans="107:124" x14ac:dyDescent="0.2">
      <c r="DC588" s="23"/>
      <c r="DD588" s="23"/>
      <c r="DE588" s="23"/>
      <c r="DF588" s="23"/>
      <c r="DG588" s="23"/>
      <c r="DH588" s="23"/>
      <c r="DI588" s="23"/>
      <c r="DJ588" s="23"/>
      <c r="DK588" s="23"/>
      <c r="DL588" s="23"/>
      <c r="DM588" s="23"/>
      <c r="DN588" s="23"/>
      <c r="DO588" s="23"/>
      <c r="DP588" s="23"/>
      <c r="DQ588" s="23"/>
      <c r="DR588" s="23"/>
      <c r="DS588" s="23"/>
      <c r="DT588" s="23"/>
    </row>
    <row r="589" spans="107:124" x14ac:dyDescent="0.2">
      <c r="DC589" s="23"/>
      <c r="DD589" s="23"/>
      <c r="DE589" s="23"/>
      <c r="DF589" s="23"/>
      <c r="DG589" s="23"/>
      <c r="DH589" s="23"/>
      <c r="DI589" s="23"/>
      <c r="DJ589" s="23"/>
      <c r="DK589" s="23"/>
      <c r="DL589" s="23"/>
      <c r="DM589" s="23"/>
      <c r="DN589" s="23"/>
      <c r="DO589" s="23"/>
      <c r="DP589" s="23"/>
      <c r="DQ589" s="23"/>
      <c r="DR589" s="23"/>
      <c r="DS589" s="23"/>
      <c r="DT589" s="23"/>
    </row>
    <row r="590" spans="107:124" x14ac:dyDescent="0.2">
      <c r="DC590" s="23"/>
      <c r="DD590" s="23"/>
      <c r="DE590" s="23"/>
      <c r="DF590" s="23"/>
      <c r="DG590" s="23"/>
      <c r="DH590" s="23"/>
      <c r="DI590" s="23"/>
      <c r="DJ590" s="23"/>
      <c r="DK590" s="23"/>
      <c r="DL590" s="23"/>
      <c r="DM590" s="23"/>
      <c r="DN590" s="23"/>
      <c r="DO590" s="23"/>
      <c r="DP590" s="23"/>
      <c r="DQ590" s="23"/>
      <c r="DR590" s="23"/>
      <c r="DS590" s="23"/>
      <c r="DT590" s="23"/>
    </row>
    <row r="591" spans="107:124" x14ac:dyDescent="0.2">
      <c r="DC591" s="23"/>
      <c r="DD591" s="23"/>
      <c r="DE591" s="23"/>
      <c r="DF591" s="23"/>
      <c r="DG591" s="23"/>
      <c r="DH591" s="23"/>
      <c r="DI591" s="23"/>
      <c r="DJ591" s="23"/>
      <c r="DK591" s="23"/>
      <c r="DL591" s="23"/>
      <c r="DM591" s="23"/>
      <c r="DN591" s="23"/>
      <c r="DO591" s="23"/>
      <c r="DP591" s="23"/>
      <c r="DQ591" s="23"/>
      <c r="DR591" s="23"/>
      <c r="DS591" s="23"/>
      <c r="DT591" s="23"/>
    </row>
    <row r="592" spans="107:124" x14ac:dyDescent="0.2">
      <c r="DC592" s="23"/>
      <c r="DD592" s="23"/>
      <c r="DE592" s="23"/>
      <c r="DF592" s="23"/>
      <c r="DG592" s="23"/>
      <c r="DH592" s="23"/>
      <c r="DI592" s="23"/>
      <c r="DJ592" s="23"/>
      <c r="DK592" s="23"/>
      <c r="DL592" s="23"/>
      <c r="DM592" s="23"/>
      <c r="DN592" s="23"/>
      <c r="DO592" s="23"/>
      <c r="DP592" s="23"/>
      <c r="DQ592" s="23"/>
      <c r="DR592" s="23"/>
      <c r="DS592" s="23"/>
      <c r="DT592" s="23"/>
    </row>
    <row r="593" spans="107:124" x14ac:dyDescent="0.2">
      <c r="DC593" s="23"/>
      <c r="DD593" s="23"/>
      <c r="DE593" s="23"/>
      <c r="DF593" s="23"/>
      <c r="DG593" s="23"/>
      <c r="DH593" s="23"/>
      <c r="DI593" s="23"/>
      <c r="DJ593" s="23"/>
      <c r="DK593" s="23"/>
      <c r="DL593" s="23"/>
      <c r="DM593" s="23"/>
      <c r="DN593" s="23"/>
      <c r="DO593" s="23"/>
      <c r="DP593" s="23"/>
      <c r="DQ593" s="23"/>
      <c r="DR593" s="23"/>
      <c r="DS593" s="23"/>
      <c r="DT593" s="23"/>
    </row>
    <row r="594" spans="107:124" x14ac:dyDescent="0.2">
      <c r="DC594" s="23"/>
      <c r="DD594" s="23"/>
      <c r="DE594" s="23"/>
      <c r="DF594" s="23"/>
      <c r="DG594" s="23"/>
      <c r="DH594" s="23"/>
      <c r="DI594" s="23"/>
      <c r="DJ594" s="23"/>
      <c r="DK594" s="23"/>
      <c r="DL594" s="23"/>
      <c r="DM594" s="23"/>
      <c r="DN594" s="23"/>
      <c r="DO594" s="23"/>
      <c r="DP594" s="23"/>
      <c r="DQ594" s="23"/>
      <c r="DR594" s="23"/>
      <c r="DS594" s="23"/>
      <c r="DT594" s="23"/>
    </row>
    <row r="595" spans="107:124" x14ac:dyDescent="0.2">
      <c r="DC595" s="23"/>
      <c r="DD595" s="23"/>
      <c r="DE595" s="23"/>
      <c r="DF595" s="23"/>
      <c r="DG595" s="23"/>
      <c r="DH595" s="23"/>
      <c r="DI595" s="23"/>
      <c r="DJ595" s="23"/>
      <c r="DK595" s="23"/>
      <c r="DL595" s="23"/>
      <c r="DM595" s="23"/>
      <c r="DN595" s="23"/>
      <c r="DO595" s="23"/>
      <c r="DP595" s="23"/>
      <c r="DQ595" s="23"/>
      <c r="DR595" s="23"/>
      <c r="DS595" s="23"/>
      <c r="DT595" s="23"/>
    </row>
    <row r="596" spans="107:124" x14ac:dyDescent="0.2">
      <c r="DC596" s="23"/>
      <c r="DD596" s="23"/>
      <c r="DE596" s="23"/>
      <c r="DF596" s="23"/>
      <c r="DG596" s="23"/>
      <c r="DH596" s="23"/>
      <c r="DI596" s="23"/>
      <c r="DJ596" s="23"/>
      <c r="DK596" s="23"/>
      <c r="DL596" s="23"/>
      <c r="DM596" s="23"/>
      <c r="DN596" s="23"/>
      <c r="DO596" s="23"/>
      <c r="DP596" s="23"/>
      <c r="DQ596" s="23"/>
      <c r="DR596" s="23"/>
      <c r="DS596" s="23"/>
      <c r="DT596" s="23"/>
    </row>
    <row r="597" spans="107:124" x14ac:dyDescent="0.2">
      <c r="DC597" s="23"/>
      <c r="DD597" s="23"/>
      <c r="DE597" s="23"/>
      <c r="DF597" s="23"/>
      <c r="DG597" s="23"/>
      <c r="DH597" s="23"/>
      <c r="DI597" s="23"/>
      <c r="DJ597" s="23"/>
      <c r="DK597" s="23"/>
      <c r="DL597" s="23"/>
      <c r="DM597" s="23"/>
      <c r="DN597" s="23"/>
      <c r="DO597" s="23"/>
      <c r="DP597" s="23"/>
      <c r="DQ597" s="23"/>
      <c r="DR597" s="23"/>
      <c r="DS597" s="23"/>
      <c r="DT597" s="23"/>
    </row>
    <row r="598" spans="107:124" x14ac:dyDescent="0.2">
      <c r="DC598" s="23"/>
      <c r="DD598" s="23"/>
      <c r="DE598" s="23"/>
      <c r="DF598" s="23"/>
      <c r="DG598" s="23"/>
      <c r="DH598" s="23"/>
      <c r="DI598" s="23"/>
      <c r="DJ598" s="23"/>
      <c r="DK598" s="23"/>
      <c r="DL598" s="23"/>
      <c r="DM598" s="23"/>
      <c r="DN598" s="23"/>
      <c r="DO598" s="23"/>
      <c r="DP598" s="23"/>
      <c r="DQ598" s="23"/>
      <c r="DR598" s="23"/>
      <c r="DS598" s="23"/>
      <c r="DT598" s="23"/>
    </row>
    <row r="599" spans="107:124" x14ac:dyDescent="0.2">
      <c r="DC599" s="23"/>
      <c r="DD599" s="23"/>
      <c r="DE599" s="23"/>
      <c r="DF599" s="23"/>
      <c r="DG599" s="23"/>
      <c r="DH599" s="23"/>
      <c r="DI599" s="23"/>
      <c r="DJ599" s="23"/>
      <c r="DK599" s="23"/>
      <c r="DL599" s="23"/>
      <c r="DM599" s="23"/>
      <c r="DN599" s="23"/>
      <c r="DO599" s="23"/>
      <c r="DP599" s="23"/>
      <c r="DQ599" s="23"/>
      <c r="DR599" s="23"/>
      <c r="DS599" s="23"/>
      <c r="DT599" s="23"/>
    </row>
    <row r="600" spans="107:124" x14ac:dyDescent="0.2">
      <c r="DC600" s="23"/>
      <c r="DD600" s="23"/>
      <c r="DE600" s="23"/>
      <c r="DF600" s="23"/>
      <c r="DG600" s="23"/>
      <c r="DH600" s="23"/>
      <c r="DI600" s="23"/>
      <c r="DJ600" s="23"/>
      <c r="DK600" s="23"/>
      <c r="DL600" s="23"/>
      <c r="DM600" s="23"/>
      <c r="DN600" s="23"/>
      <c r="DO600" s="23"/>
      <c r="DP600" s="23"/>
      <c r="DQ600" s="23"/>
      <c r="DR600" s="23"/>
      <c r="DS600" s="23"/>
      <c r="DT600" s="23"/>
    </row>
    <row r="601" spans="107:124" x14ac:dyDescent="0.2">
      <c r="DC601" s="23"/>
      <c r="DD601" s="23"/>
      <c r="DE601" s="23"/>
      <c r="DF601" s="23"/>
      <c r="DG601" s="23"/>
      <c r="DH601" s="23"/>
      <c r="DI601" s="23"/>
      <c r="DJ601" s="23"/>
      <c r="DK601" s="23"/>
      <c r="DL601" s="23"/>
      <c r="DM601" s="23"/>
      <c r="DN601" s="23"/>
      <c r="DO601" s="23"/>
      <c r="DP601" s="23"/>
      <c r="DQ601" s="23"/>
      <c r="DR601" s="23"/>
      <c r="DS601" s="23"/>
      <c r="DT601" s="23"/>
    </row>
    <row r="602" spans="107:124" x14ac:dyDescent="0.2">
      <c r="DC602" s="23"/>
      <c r="DD602" s="23"/>
      <c r="DE602" s="23"/>
      <c r="DF602" s="23"/>
      <c r="DG602" s="23"/>
      <c r="DH602" s="23"/>
      <c r="DI602" s="23"/>
      <c r="DJ602" s="23"/>
      <c r="DK602" s="23"/>
      <c r="DL602" s="23"/>
      <c r="DM602" s="23"/>
      <c r="DN602" s="23"/>
      <c r="DO602" s="23"/>
      <c r="DP602" s="23"/>
      <c r="DQ602" s="23"/>
      <c r="DR602" s="23"/>
      <c r="DS602" s="23"/>
      <c r="DT602" s="23"/>
    </row>
    <row r="603" spans="107:124" x14ac:dyDescent="0.2">
      <c r="DC603" s="23"/>
      <c r="DD603" s="23"/>
      <c r="DE603" s="23"/>
      <c r="DF603" s="23"/>
      <c r="DG603" s="23"/>
      <c r="DH603" s="23"/>
      <c r="DI603" s="23"/>
      <c r="DJ603" s="23"/>
      <c r="DK603" s="23"/>
      <c r="DL603" s="23"/>
      <c r="DM603" s="23"/>
      <c r="DN603" s="23"/>
      <c r="DO603" s="23"/>
      <c r="DP603" s="23"/>
      <c r="DQ603" s="23"/>
      <c r="DR603" s="23"/>
      <c r="DS603" s="23"/>
      <c r="DT603" s="23"/>
    </row>
    <row r="604" spans="107:124" x14ac:dyDescent="0.2">
      <c r="DC604" s="23"/>
      <c r="DD604" s="23"/>
      <c r="DE604" s="23"/>
      <c r="DF604" s="23"/>
      <c r="DG604" s="23"/>
      <c r="DH604" s="23"/>
      <c r="DI604" s="23"/>
      <c r="DJ604" s="23"/>
      <c r="DK604" s="23"/>
      <c r="DL604" s="23"/>
      <c r="DM604" s="23"/>
      <c r="DN604" s="23"/>
      <c r="DO604" s="23"/>
      <c r="DP604" s="23"/>
      <c r="DQ604" s="23"/>
      <c r="DR604" s="23"/>
      <c r="DS604" s="23"/>
      <c r="DT604" s="23"/>
    </row>
    <row r="605" spans="107:124" x14ac:dyDescent="0.2">
      <c r="DC605" s="23"/>
      <c r="DD605" s="23"/>
      <c r="DE605" s="23"/>
      <c r="DF605" s="23"/>
      <c r="DG605" s="23"/>
      <c r="DH605" s="23"/>
      <c r="DI605" s="23"/>
      <c r="DJ605" s="23"/>
      <c r="DK605" s="23"/>
      <c r="DL605" s="23"/>
      <c r="DM605" s="23"/>
      <c r="DN605" s="23"/>
      <c r="DO605" s="23"/>
      <c r="DP605" s="23"/>
      <c r="DQ605" s="23"/>
      <c r="DR605" s="23"/>
      <c r="DS605" s="23"/>
      <c r="DT605" s="23"/>
    </row>
    <row r="606" spans="107:124" x14ac:dyDescent="0.2">
      <c r="DC606" s="23"/>
      <c r="DD606" s="23"/>
      <c r="DE606" s="23"/>
      <c r="DF606" s="23"/>
      <c r="DG606" s="23"/>
      <c r="DH606" s="23"/>
      <c r="DI606" s="23"/>
      <c r="DJ606" s="23"/>
      <c r="DK606" s="23"/>
      <c r="DL606" s="23"/>
      <c r="DM606" s="23"/>
      <c r="DN606" s="23"/>
      <c r="DO606" s="23"/>
      <c r="DP606" s="23"/>
      <c r="DQ606" s="23"/>
      <c r="DR606" s="23"/>
      <c r="DS606" s="23"/>
      <c r="DT606" s="23"/>
    </row>
    <row r="607" spans="107:124" x14ac:dyDescent="0.2">
      <c r="DC607" s="23"/>
      <c r="DD607" s="23"/>
      <c r="DE607" s="23"/>
      <c r="DF607" s="23"/>
      <c r="DG607" s="23"/>
      <c r="DH607" s="23"/>
      <c r="DI607" s="23"/>
      <c r="DJ607" s="23"/>
      <c r="DK607" s="23"/>
      <c r="DL607" s="23"/>
      <c r="DM607" s="23"/>
      <c r="DN607" s="23"/>
      <c r="DO607" s="23"/>
      <c r="DP607" s="23"/>
      <c r="DQ607" s="23"/>
      <c r="DR607" s="23"/>
      <c r="DS607" s="23"/>
      <c r="DT607" s="23"/>
    </row>
    <row r="608" spans="107:124" x14ac:dyDescent="0.2">
      <c r="DC608" s="23"/>
      <c r="DD608" s="23"/>
      <c r="DE608" s="23"/>
      <c r="DF608" s="23"/>
      <c r="DG608" s="23"/>
      <c r="DH608" s="23"/>
      <c r="DI608" s="23"/>
      <c r="DJ608" s="23"/>
      <c r="DK608" s="23"/>
      <c r="DL608" s="23"/>
      <c r="DM608" s="23"/>
      <c r="DN608" s="23"/>
      <c r="DO608" s="23"/>
      <c r="DP608" s="23"/>
      <c r="DQ608" s="23"/>
      <c r="DR608" s="23"/>
      <c r="DS608" s="23"/>
      <c r="DT608" s="23"/>
    </row>
    <row r="609" spans="107:124" x14ac:dyDescent="0.2">
      <c r="DC609" s="23"/>
      <c r="DD609" s="23"/>
      <c r="DE609" s="23"/>
      <c r="DF609" s="23"/>
      <c r="DG609" s="23"/>
      <c r="DH609" s="23"/>
      <c r="DI609" s="23"/>
      <c r="DJ609" s="23"/>
      <c r="DK609" s="23"/>
      <c r="DL609" s="23"/>
      <c r="DM609" s="23"/>
      <c r="DN609" s="23"/>
      <c r="DO609" s="23"/>
      <c r="DP609" s="23"/>
      <c r="DQ609" s="23"/>
      <c r="DR609" s="23"/>
      <c r="DS609" s="23"/>
      <c r="DT609" s="23"/>
    </row>
    <row r="610" spans="107:124" x14ac:dyDescent="0.2">
      <c r="DC610" s="23"/>
      <c r="DD610" s="23"/>
      <c r="DE610" s="23"/>
      <c r="DF610" s="23"/>
      <c r="DG610" s="23"/>
      <c r="DH610" s="23"/>
      <c r="DI610" s="23"/>
      <c r="DJ610" s="23"/>
      <c r="DK610" s="23"/>
      <c r="DL610" s="23"/>
      <c r="DM610" s="23"/>
      <c r="DN610" s="23"/>
      <c r="DO610" s="23"/>
      <c r="DP610" s="23"/>
      <c r="DQ610" s="23"/>
      <c r="DR610" s="23"/>
      <c r="DS610" s="23"/>
      <c r="DT610" s="23"/>
    </row>
    <row r="611" spans="107:124" x14ac:dyDescent="0.2">
      <c r="DC611" s="23"/>
      <c r="DD611" s="23"/>
      <c r="DE611" s="23"/>
      <c r="DF611" s="23"/>
      <c r="DG611" s="23"/>
      <c r="DH611" s="23"/>
      <c r="DI611" s="23"/>
      <c r="DJ611" s="23"/>
      <c r="DK611" s="23"/>
      <c r="DL611" s="23"/>
      <c r="DM611" s="23"/>
      <c r="DN611" s="23"/>
      <c r="DO611" s="23"/>
      <c r="DP611" s="23"/>
      <c r="DQ611" s="23"/>
      <c r="DR611" s="23"/>
      <c r="DS611" s="23"/>
      <c r="DT611" s="23"/>
    </row>
    <row r="612" spans="107:124" x14ac:dyDescent="0.2">
      <c r="DC612" s="23"/>
      <c r="DD612" s="23"/>
      <c r="DE612" s="23"/>
      <c r="DF612" s="23"/>
      <c r="DG612" s="23"/>
      <c r="DH612" s="23"/>
      <c r="DI612" s="23"/>
      <c r="DJ612" s="23"/>
      <c r="DK612" s="23"/>
      <c r="DL612" s="23"/>
      <c r="DM612" s="23"/>
      <c r="DN612" s="23"/>
      <c r="DO612" s="23"/>
      <c r="DP612" s="23"/>
      <c r="DQ612" s="23"/>
      <c r="DR612" s="23"/>
      <c r="DS612" s="23"/>
      <c r="DT612" s="23"/>
    </row>
    <row r="613" spans="107:124" x14ac:dyDescent="0.2">
      <c r="DC613" s="23"/>
      <c r="DD613" s="23"/>
      <c r="DE613" s="23"/>
      <c r="DF613" s="23"/>
      <c r="DG613" s="23"/>
      <c r="DH613" s="23"/>
      <c r="DI613" s="23"/>
      <c r="DJ613" s="23"/>
      <c r="DK613" s="23"/>
      <c r="DL613" s="23"/>
      <c r="DM613" s="23"/>
      <c r="DN613" s="23"/>
      <c r="DO613" s="23"/>
      <c r="DP613" s="23"/>
      <c r="DQ613" s="23"/>
      <c r="DR613" s="23"/>
      <c r="DS613" s="23"/>
      <c r="DT613" s="23"/>
    </row>
    <row r="614" spans="107:124" x14ac:dyDescent="0.2">
      <c r="DC614" s="23"/>
      <c r="DD614" s="23"/>
      <c r="DE614" s="23"/>
      <c r="DF614" s="23"/>
      <c r="DG614" s="23"/>
      <c r="DH614" s="23"/>
      <c r="DI614" s="23"/>
      <c r="DJ614" s="23"/>
      <c r="DK614" s="23"/>
      <c r="DL614" s="23"/>
      <c r="DM614" s="23"/>
      <c r="DN614" s="23"/>
      <c r="DO614" s="23"/>
      <c r="DP614" s="23"/>
      <c r="DQ614" s="23"/>
      <c r="DR614" s="23"/>
      <c r="DS614" s="23"/>
      <c r="DT614" s="23"/>
    </row>
    <row r="615" spans="107:124" x14ac:dyDescent="0.2">
      <c r="DC615" s="23"/>
      <c r="DD615" s="23"/>
      <c r="DE615" s="23"/>
      <c r="DF615" s="23"/>
      <c r="DG615" s="23"/>
      <c r="DH615" s="23"/>
      <c r="DI615" s="23"/>
      <c r="DJ615" s="23"/>
      <c r="DK615" s="23"/>
      <c r="DL615" s="23"/>
      <c r="DM615" s="23"/>
      <c r="DN615" s="23"/>
      <c r="DO615" s="23"/>
      <c r="DP615" s="23"/>
      <c r="DQ615" s="23"/>
      <c r="DR615" s="23"/>
      <c r="DS615" s="23"/>
      <c r="DT615" s="23"/>
    </row>
    <row r="616" spans="107:124" x14ac:dyDescent="0.2">
      <c r="DC616" s="23"/>
      <c r="DD616" s="23"/>
      <c r="DE616" s="23"/>
      <c r="DF616" s="23"/>
      <c r="DG616" s="23"/>
      <c r="DH616" s="23"/>
      <c r="DI616" s="23"/>
      <c r="DJ616" s="23"/>
      <c r="DK616" s="23"/>
      <c r="DL616" s="23"/>
      <c r="DM616" s="23"/>
      <c r="DN616" s="23"/>
      <c r="DO616" s="23"/>
      <c r="DP616" s="23"/>
      <c r="DQ616" s="23"/>
      <c r="DR616" s="23"/>
      <c r="DS616" s="23"/>
      <c r="DT616" s="23"/>
    </row>
    <row r="617" spans="107:124" x14ac:dyDescent="0.2">
      <c r="DC617" s="23"/>
      <c r="DD617" s="23"/>
      <c r="DE617" s="23"/>
      <c r="DF617" s="23"/>
      <c r="DG617" s="23"/>
      <c r="DH617" s="23"/>
      <c r="DI617" s="23"/>
      <c r="DJ617" s="23"/>
      <c r="DK617" s="23"/>
      <c r="DL617" s="23"/>
      <c r="DM617" s="23"/>
      <c r="DN617" s="23"/>
      <c r="DO617" s="23"/>
      <c r="DP617" s="23"/>
      <c r="DQ617" s="23"/>
      <c r="DR617" s="23"/>
      <c r="DS617" s="23"/>
      <c r="DT617" s="23"/>
    </row>
    <row r="618" spans="107:124" x14ac:dyDescent="0.2">
      <c r="DC618" s="23"/>
      <c r="DD618" s="23"/>
      <c r="DE618" s="23"/>
      <c r="DF618" s="23"/>
      <c r="DG618" s="23"/>
      <c r="DH618" s="23"/>
      <c r="DI618" s="23"/>
      <c r="DJ618" s="23"/>
      <c r="DK618" s="23"/>
      <c r="DL618" s="23"/>
      <c r="DM618" s="23"/>
      <c r="DN618" s="23"/>
      <c r="DO618" s="23"/>
      <c r="DP618" s="23"/>
      <c r="DQ618" s="23"/>
      <c r="DR618" s="23"/>
      <c r="DS618" s="23"/>
      <c r="DT618" s="23"/>
    </row>
    <row r="619" spans="107:124" x14ac:dyDescent="0.2">
      <c r="DC619" s="23"/>
      <c r="DD619" s="23"/>
      <c r="DE619" s="23"/>
      <c r="DF619" s="23"/>
      <c r="DG619" s="23"/>
      <c r="DH619" s="23"/>
      <c r="DI619" s="23"/>
      <c r="DJ619" s="23"/>
      <c r="DK619" s="23"/>
      <c r="DL619" s="23"/>
      <c r="DM619" s="23"/>
      <c r="DN619" s="23"/>
      <c r="DO619" s="23"/>
      <c r="DP619" s="23"/>
      <c r="DQ619" s="23"/>
      <c r="DR619" s="23"/>
      <c r="DS619" s="23"/>
      <c r="DT619" s="23"/>
    </row>
    <row r="620" spans="107:124" x14ac:dyDescent="0.2">
      <c r="DC620" s="23"/>
      <c r="DD620" s="23"/>
      <c r="DE620" s="23"/>
      <c r="DF620" s="23"/>
      <c r="DG620" s="23"/>
      <c r="DH620" s="23"/>
      <c r="DI620" s="23"/>
      <c r="DJ620" s="23"/>
      <c r="DK620" s="23"/>
      <c r="DL620" s="23"/>
      <c r="DM620" s="23"/>
      <c r="DN620" s="23"/>
      <c r="DO620" s="23"/>
      <c r="DP620" s="23"/>
      <c r="DQ620" s="23"/>
      <c r="DR620" s="23"/>
      <c r="DS620" s="23"/>
      <c r="DT620" s="23"/>
    </row>
    <row r="621" spans="107:124" x14ac:dyDescent="0.2">
      <c r="DC621" s="23"/>
      <c r="DD621" s="23"/>
      <c r="DE621" s="23"/>
      <c r="DF621" s="23"/>
      <c r="DG621" s="23"/>
      <c r="DH621" s="23"/>
      <c r="DI621" s="23"/>
      <c r="DJ621" s="23"/>
      <c r="DK621" s="23"/>
      <c r="DL621" s="23"/>
      <c r="DM621" s="23"/>
      <c r="DN621" s="23"/>
      <c r="DO621" s="23"/>
      <c r="DP621" s="23"/>
      <c r="DQ621" s="23"/>
      <c r="DR621" s="23"/>
      <c r="DS621" s="23"/>
      <c r="DT621" s="23"/>
    </row>
    <row r="622" spans="107:124" x14ac:dyDescent="0.2">
      <c r="DC622" s="23"/>
      <c r="DD622" s="23"/>
      <c r="DE622" s="23"/>
      <c r="DF622" s="23"/>
      <c r="DG622" s="23"/>
      <c r="DH622" s="23"/>
      <c r="DI622" s="23"/>
      <c r="DJ622" s="23"/>
      <c r="DK622" s="23"/>
      <c r="DL622" s="23"/>
      <c r="DM622" s="23"/>
      <c r="DN622" s="23"/>
      <c r="DO622" s="23"/>
      <c r="DP622" s="23"/>
      <c r="DQ622" s="23"/>
      <c r="DR622" s="23"/>
      <c r="DS622" s="23"/>
      <c r="DT622" s="23"/>
    </row>
    <row r="623" spans="107:124" x14ac:dyDescent="0.2">
      <c r="DC623" s="23"/>
      <c r="DD623" s="23"/>
      <c r="DE623" s="23"/>
      <c r="DF623" s="23"/>
      <c r="DG623" s="23"/>
      <c r="DH623" s="23"/>
      <c r="DI623" s="23"/>
      <c r="DJ623" s="23"/>
      <c r="DK623" s="23"/>
      <c r="DL623" s="23"/>
      <c r="DM623" s="23"/>
      <c r="DN623" s="23"/>
      <c r="DO623" s="23"/>
      <c r="DP623" s="23"/>
      <c r="DQ623" s="23"/>
      <c r="DR623" s="23"/>
      <c r="DS623" s="23"/>
      <c r="DT623" s="23"/>
    </row>
    <row r="624" spans="107:124" x14ac:dyDescent="0.2">
      <c r="DC624" s="23"/>
      <c r="DD624" s="23"/>
      <c r="DE624" s="23"/>
      <c r="DF624" s="23"/>
      <c r="DG624" s="23"/>
      <c r="DH624" s="23"/>
      <c r="DI624" s="23"/>
      <c r="DJ624" s="23"/>
      <c r="DK624" s="23"/>
      <c r="DL624" s="23"/>
      <c r="DM624" s="23"/>
      <c r="DN624" s="23"/>
      <c r="DO624" s="23"/>
      <c r="DP624" s="23"/>
      <c r="DQ624" s="23"/>
      <c r="DR624" s="23"/>
      <c r="DS624" s="23"/>
      <c r="DT624" s="23"/>
    </row>
    <row r="625" spans="107:124" x14ac:dyDescent="0.2">
      <c r="DC625" s="23"/>
      <c r="DD625" s="23"/>
      <c r="DE625" s="23"/>
      <c r="DF625" s="23"/>
      <c r="DG625" s="23"/>
      <c r="DH625" s="23"/>
      <c r="DI625" s="23"/>
      <c r="DJ625" s="23"/>
      <c r="DK625" s="23"/>
      <c r="DL625" s="23"/>
      <c r="DM625" s="23"/>
      <c r="DN625" s="23"/>
      <c r="DO625" s="23"/>
      <c r="DP625" s="23"/>
      <c r="DQ625" s="23"/>
      <c r="DR625" s="23"/>
      <c r="DS625" s="23"/>
      <c r="DT625" s="23"/>
    </row>
    <row r="626" spans="107:124" x14ac:dyDescent="0.2">
      <c r="DC626" s="23"/>
      <c r="DD626" s="23"/>
      <c r="DE626" s="23"/>
      <c r="DF626" s="23"/>
      <c r="DG626" s="23"/>
      <c r="DH626" s="23"/>
      <c r="DI626" s="23"/>
      <c r="DJ626" s="23"/>
      <c r="DK626" s="23"/>
      <c r="DL626" s="23"/>
      <c r="DM626" s="23"/>
      <c r="DN626" s="23"/>
      <c r="DO626" s="23"/>
      <c r="DP626" s="23"/>
      <c r="DQ626" s="23"/>
      <c r="DR626" s="23"/>
      <c r="DS626" s="23"/>
      <c r="DT626" s="23"/>
    </row>
    <row r="627" spans="107:124" x14ac:dyDescent="0.2">
      <c r="DC627" s="23"/>
      <c r="DD627" s="23"/>
      <c r="DE627" s="23"/>
      <c r="DF627" s="23"/>
      <c r="DG627" s="23"/>
      <c r="DH627" s="23"/>
      <c r="DI627" s="23"/>
      <c r="DJ627" s="23"/>
      <c r="DK627" s="23"/>
      <c r="DL627" s="23"/>
      <c r="DM627" s="23"/>
      <c r="DN627" s="23"/>
      <c r="DO627" s="23"/>
      <c r="DP627" s="23"/>
      <c r="DQ627" s="23"/>
      <c r="DR627" s="23"/>
      <c r="DS627" s="23"/>
      <c r="DT627" s="23"/>
    </row>
    <row r="628" spans="107:124" x14ac:dyDescent="0.2">
      <c r="DC628" s="23"/>
      <c r="DD628" s="23"/>
      <c r="DE628" s="23"/>
      <c r="DF628" s="23"/>
      <c r="DG628" s="23"/>
      <c r="DH628" s="23"/>
      <c r="DI628" s="23"/>
      <c r="DJ628" s="23"/>
      <c r="DK628" s="23"/>
      <c r="DL628" s="23"/>
      <c r="DM628" s="23"/>
      <c r="DN628" s="23"/>
      <c r="DO628" s="23"/>
      <c r="DP628" s="23"/>
      <c r="DQ628" s="23"/>
      <c r="DR628" s="23"/>
      <c r="DS628" s="23"/>
      <c r="DT628" s="23"/>
    </row>
    <row r="629" spans="107:124" x14ac:dyDescent="0.2">
      <c r="DC629" s="23"/>
      <c r="DD629" s="23"/>
      <c r="DE629" s="23"/>
      <c r="DF629" s="23"/>
      <c r="DG629" s="23"/>
      <c r="DH629" s="23"/>
      <c r="DI629" s="23"/>
      <c r="DJ629" s="23"/>
      <c r="DK629" s="23"/>
      <c r="DL629" s="23"/>
      <c r="DM629" s="23"/>
      <c r="DN629" s="23"/>
      <c r="DO629" s="23"/>
      <c r="DP629" s="23"/>
      <c r="DQ629" s="23"/>
      <c r="DR629" s="23"/>
      <c r="DS629" s="23"/>
      <c r="DT629" s="23"/>
    </row>
    <row r="630" spans="107:124" x14ac:dyDescent="0.2">
      <c r="DC630" s="23"/>
      <c r="DD630" s="23"/>
      <c r="DE630" s="23"/>
      <c r="DF630" s="23"/>
      <c r="DG630" s="23"/>
      <c r="DH630" s="23"/>
      <c r="DI630" s="23"/>
      <c r="DJ630" s="23"/>
      <c r="DK630" s="23"/>
      <c r="DL630" s="23"/>
      <c r="DM630" s="23"/>
      <c r="DN630" s="23"/>
      <c r="DO630" s="23"/>
      <c r="DP630" s="23"/>
      <c r="DQ630" s="23"/>
      <c r="DR630" s="23"/>
      <c r="DS630" s="23"/>
      <c r="DT630" s="23"/>
    </row>
    <row r="631" spans="107:124" x14ac:dyDescent="0.2">
      <c r="DC631" s="23"/>
      <c r="DD631" s="23"/>
      <c r="DE631" s="23"/>
      <c r="DF631" s="23"/>
      <c r="DG631" s="23"/>
      <c r="DH631" s="23"/>
      <c r="DI631" s="23"/>
      <c r="DJ631" s="23"/>
      <c r="DK631" s="23"/>
      <c r="DL631" s="23"/>
      <c r="DM631" s="23"/>
      <c r="DN631" s="23"/>
      <c r="DO631" s="23"/>
      <c r="DP631" s="23"/>
      <c r="DQ631" s="23"/>
      <c r="DR631" s="23"/>
      <c r="DS631" s="23"/>
      <c r="DT631" s="23"/>
    </row>
    <row r="632" spans="107:124" x14ac:dyDescent="0.2">
      <c r="DC632" s="23"/>
      <c r="DD632" s="23"/>
      <c r="DE632" s="23"/>
      <c r="DF632" s="23"/>
      <c r="DG632" s="23"/>
      <c r="DH632" s="23"/>
      <c r="DI632" s="23"/>
      <c r="DJ632" s="23"/>
      <c r="DK632" s="23"/>
      <c r="DL632" s="23"/>
      <c r="DM632" s="23"/>
      <c r="DN632" s="23"/>
      <c r="DO632" s="23"/>
      <c r="DP632" s="23"/>
      <c r="DQ632" s="23"/>
      <c r="DR632" s="23"/>
      <c r="DS632" s="23"/>
      <c r="DT632" s="23"/>
    </row>
  </sheetData>
  <sheetProtection sheet="1" formatCells="0"/>
  <mergeCells count="118">
    <mergeCell ref="C32:CK32"/>
    <mergeCell ref="C14:DA14"/>
    <mergeCell ref="C15:DA15"/>
    <mergeCell ref="C33:CK33"/>
    <mergeCell ref="CL32:DA33"/>
    <mergeCell ref="U40:CK40"/>
    <mergeCell ref="BV20:CK20"/>
    <mergeCell ref="CL20:DA20"/>
    <mergeCell ref="C19:G19"/>
    <mergeCell ref="H28:BU28"/>
    <mergeCell ref="H25:BU25"/>
    <mergeCell ref="C26:G26"/>
    <mergeCell ref="H26:BU26"/>
    <mergeCell ref="BV26:CK26"/>
    <mergeCell ref="CL26:DA26"/>
    <mergeCell ref="C23:G23"/>
    <mergeCell ref="H23:BU23"/>
    <mergeCell ref="BV23:CK23"/>
    <mergeCell ref="H36:CK36"/>
    <mergeCell ref="H37:CK37"/>
    <mergeCell ref="C36:G37"/>
    <mergeCell ref="H34:CK34"/>
    <mergeCell ref="C34:G35"/>
    <mergeCell ref="H35:CK35"/>
    <mergeCell ref="C10:AD10"/>
    <mergeCell ref="AE10:DA10"/>
    <mergeCell ref="C12:BU12"/>
    <mergeCell ref="BV12:CK12"/>
    <mergeCell ref="CL12:DA12"/>
    <mergeCell ref="C11:DA11"/>
    <mergeCell ref="H24:BU24"/>
    <mergeCell ref="C16:DA16"/>
    <mergeCell ref="BV18:CK18"/>
    <mergeCell ref="CL18:DA18"/>
    <mergeCell ref="BV24:CK25"/>
    <mergeCell ref="CL24:DA25"/>
    <mergeCell ref="C24:G25"/>
    <mergeCell ref="C7:N7"/>
    <mergeCell ref="O7:BM7"/>
    <mergeCell ref="BN7:BZ7"/>
    <mergeCell ref="CA7:DA7"/>
    <mergeCell ref="C8:DA8"/>
    <mergeCell ref="C9:DA9"/>
    <mergeCell ref="B1:DB1"/>
    <mergeCell ref="B2:DB2"/>
    <mergeCell ref="B3:DB3"/>
    <mergeCell ref="B4:DB4"/>
    <mergeCell ref="B5:DB5"/>
    <mergeCell ref="C6:DA6"/>
    <mergeCell ref="C57:DA57"/>
    <mergeCell ref="C58:DA58"/>
    <mergeCell ref="B59:DB59"/>
    <mergeCell ref="B60:DB60"/>
    <mergeCell ref="B61:DB61"/>
    <mergeCell ref="B62:DB62"/>
    <mergeCell ref="B63:DB63"/>
    <mergeCell ref="C13:BU13"/>
    <mergeCell ref="BV13:CK13"/>
    <mergeCell ref="CL13:DA13"/>
    <mergeCell ref="C18:BU18"/>
    <mergeCell ref="BV19:CK19"/>
    <mergeCell ref="H19:BU19"/>
    <mergeCell ref="C21:G21"/>
    <mergeCell ref="H21:BU21"/>
    <mergeCell ref="BV21:CK21"/>
    <mergeCell ref="CL21:DA21"/>
    <mergeCell ref="C22:G22"/>
    <mergeCell ref="H22:BU22"/>
    <mergeCell ref="BV22:CK22"/>
    <mergeCell ref="CL22:DA22"/>
    <mergeCell ref="CL19:DA19"/>
    <mergeCell ref="C20:G20"/>
    <mergeCell ref="H20:BU20"/>
    <mergeCell ref="CL34:DA35"/>
    <mergeCell ref="H45:CK45"/>
    <mergeCell ref="H46:CK46"/>
    <mergeCell ref="C44:G46"/>
    <mergeCell ref="CL44:DA46"/>
    <mergeCell ref="C41:DA41"/>
    <mergeCell ref="H44:CK44"/>
    <mergeCell ref="C42:DA42"/>
    <mergeCell ref="C43:G43"/>
    <mergeCell ref="CL43:DA43"/>
    <mergeCell ref="H43:CK43"/>
    <mergeCell ref="CL36:DA37"/>
    <mergeCell ref="CL38:DA40"/>
    <mergeCell ref="W53:DA53"/>
    <mergeCell ref="C52:V53"/>
    <mergeCell ref="C48:DA48"/>
    <mergeCell ref="C38:T40"/>
    <mergeCell ref="U38:CK38"/>
    <mergeCell ref="U39:CK39"/>
    <mergeCell ref="C47:DA47"/>
    <mergeCell ref="C55:DA55"/>
    <mergeCell ref="C56:DA56"/>
    <mergeCell ref="C54:DA54"/>
    <mergeCell ref="AM50:DA50"/>
    <mergeCell ref="AM51:DA51"/>
    <mergeCell ref="W50:AL51"/>
    <mergeCell ref="C49:V51"/>
    <mergeCell ref="W49:DA49"/>
    <mergeCell ref="W52:DA52"/>
    <mergeCell ref="C27:G28"/>
    <mergeCell ref="BV27:CK28"/>
    <mergeCell ref="CL27:DA28"/>
    <mergeCell ref="H27:BU27"/>
    <mergeCell ref="C31:BU31"/>
    <mergeCell ref="C17:DA17"/>
    <mergeCell ref="BV31:DA31"/>
    <mergeCell ref="C29:G29"/>
    <mergeCell ref="H29:BU29"/>
    <mergeCell ref="BV29:CK29"/>
    <mergeCell ref="CL29:DA29"/>
    <mergeCell ref="C30:G30"/>
    <mergeCell ref="H30:BU30"/>
    <mergeCell ref="BV30:CK30"/>
    <mergeCell ref="CL30:DA30"/>
    <mergeCell ref="CL23:DA23"/>
  </mergeCells>
  <dataValidations count="1">
    <dataValidation type="list" allowBlank="1" showInputMessage="1" showErrorMessage="1" sqref="BV12:DA12 CL32:DA32">
      <formula1>M_YEARS</formula1>
    </dataValidation>
  </dataValidations>
  <printOptions horizontalCentered="1"/>
  <pageMargins left="0.5" right="0.5" top="0.8" bottom="0.8" header="0.5" footer="0.5"/>
  <pageSetup paperSize="5" fitToHeight="2" orientation="portrait" blackAndWhite="1" cellComments="atEnd" r:id="rId1"/>
  <headerFooter alignWithMargins="0">
    <oddFooter>&amp;LIncome Calculations - FNMA 1037&amp;CPage &amp;P of &amp;N&amp;R05/24/2018</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autoPageBreaks="0"/>
  </sheetPr>
  <dimension ref="A1:IM636"/>
  <sheetViews>
    <sheetView showGridLines="0" showRowColHeaders="0" tabSelected="1" topLeftCell="A22" zoomScaleNormal="100" workbookViewId="0">
      <selection activeCell="O7" sqref="O7:BM7"/>
    </sheetView>
  </sheetViews>
  <sheetFormatPr defaultRowHeight="12.75" x14ac:dyDescent="0.2"/>
  <cols>
    <col min="1" max="1" width="2.7109375" style="471" customWidth="1"/>
    <col min="2" max="2" width="2.28515625" style="471" customWidth="1"/>
    <col min="3" max="105" width="0.85546875" style="471" customWidth="1"/>
    <col min="106" max="106" width="2.28515625" style="471" customWidth="1"/>
    <col min="107" max="114" width="0.85546875" style="471" customWidth="1"/>
    <col min="115" max="115" width="2.28515625" style="471" customWidth="1"/>
    <col min="116" max="234" width="0.85546875" style="471" customWidth="1"/>
    <col min="235" max="235" width="2.28515625" style="471" customWidth="1"/>
    <col min="236" max="270" width="0.85546875" style="471" customWidth="1"/>
    <col min="271" max="16384" width="9.140625" style="471"/>
  </cols>
  <sheetData>
    <row r="1" spans="1:247" ht="12" customHeight="1" thickBot="1" x14ac:dyDescent="0.25">
      <c r="A1" s="23"/>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c r="BR1" s="1261"/>
      <c r="BS1" s="1261"/>
      <c r="BT1" s="1261"/>
      <c r="BU1" s="1261"/>
      <c r="BV1" s="1261"/>
      <c r="BW1" s="1261"/>
      <c r="BX1" s="1261"/>
      <c r="BY1" s="1261"/>
      <c r="BZ1" s="1261"/>
      <c r="CA1" s="1261"/>
      <c r="CB1" s="1261"/>
      <c r="CC1" s="1261"/>
      <c r="CD1" s="1261"/>
      <c r="CE1" s="1261"/>
      <c r="CF1" s="1261"/>
      <c r="CG1" s="1261"/>
      <c r="CH1" s="1261"/>
      <c r="CI1" s="1261"/>
      <c r="CJ1" s="1261"/>
      <c r="CK1" s="1261"/>
      <c r="CL1" s="1261"/>
      <c r="CM1" s="1261"/>
      <c r="CN1" s="1261"/>
      <c r="CO1" s="1261"/>
      <c r="CP1" s="1261"/>
      <c r="CQ1" s="1261"/>
      <c r="CR1" s="1261"/>
      <c r="CS1" s="1261"/>
      <c r="CT1" s="1261"/>
      <c r="CU1" s="1261"/>
      <c r="CV1" s="1261"/>
      <c r="CW1" s="1261"/>
      <c r="CX1" s="1261"/>
      <c r="CY1" s="1261"/>
      <c r="CZ1" s="1261"/>
      <c r="DA1" s="1261"/>
      <c r="DB1" s="1261"/>
      <c r="DC1" s="23"/>
      <c r="DD1" s="23"/>
      <c r="DE1" s="23"/>
      <c r="DF1" s="23"/>
      <c r="DG1" s="23"/>
      <c r="DH1" s="23"/>
      <c r="DI1" s="23"/>
      <c r="DJ1" s="23"/>
      <c r="DK1" s="23"/>
      <c r="DL1" s="23"/>
      <c r="DM1" s="23"/>
      <c r="DN1" s="23"/>
      <c r="DO1" s="23"/>
      <c r="DP1" s="23"/>
      <c r="DQ1" s="23"/>
      <c r="DR1" s="23"/>
      <c r="DS1" s="23"/>
      <c r="DT1" s="23"/>
      <c r="DU1" s="23"/>
      <c r="DV1" s="23"/>
      <c r="DW1" s="23"/>
      <c r="DX1" s="23"/>
    </row>
    <row r="2" spans="1:247" ht="8.1"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49"/>
      <c r="DD2" s="149"/>
      <c r="DE2" s="149"/>
      <c r="DF2" s="23"/>
      <c r="DG2" s="23"/>
      <c r="DH2" s="23"/>
      <c r="DI2" s="23"/>
      <c r="DJ2" s="23"/>
      <c r="DK2" s="23"/>
      <c r="DL2" s="23"/>
      <c r="DM2" s="23"/>
      <c r="DN2" s="23"/>
      <c r="DO2" s="23"/>
      <c r="DP2" s="23"/>
      <c r="DQ2" s="23"/>
      <c r="DR2" s="23"/>
      <c r="DS2" s="23"/>
      <c r="DT2" s="23"/>
    </row>
    <row r="3" spans="1:247" ht="18" customHeight="1" x14ac:dyDescent="0.2">
      <c r="A3" s="23"/>
      <c r="B3" s="680" t="s">
        <v>1280</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49"/>
      <c r="DD3" s="149"/>
      <c r="DE3" s="149"/>
      <c r="DF3" s="23"/>
      <c r="DG3" s="23"/>
      <c r="DH3" s="23"/>
      <c r="DI3" s="23"/>
      <c r="DJ3" s="23"/>
      <c r="DK3" s="23"/>
      <c r="DL3" s="23"/>
      <c r="DM3" s="23"/>
      <c r="DN3" s="23"/>
      <c r="DO3" s="23"/>
      <c r="DP3" s="23"/>
      <c r="DQ3" s="23"/>
      <c r="DR3" s="23"/>
      <c r="DS3" s="23"/>
      <c r="DT3" s="23"/>
    </row>
    <row r="4" spans="1:247" ht="12" customHeight="1" x14ac:dyDescent="0.2">
      <c r="A4" s="23"/>
      <c r="B4" s="683" t="s">
        <v>1233</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50"/>
      <c r="DD4" s="150"/>
      <c r="DE4" s="150"/>
      <c r="DF4" s="23"/>
      <c r="DG4" s="23"/>
      <c r="DH4" s="23"/>
      <c r="DI4" s="23"/>
      <c r="DJ4" s="23"/>
      <c r="DK4" s="23"/>
      <c r="DL4" s="23"/>
      <c r="DM4" s="23"/>
      <c r="DN4" s="23"/>
      <c r="DO4" s="23"/>
      <c r="DP4" s="23"/>
      <c r="DQ4" s="23"/>
      <c r="DR4" s="23"/>
      <c r="DS4" s="23"/>
      <c r="DT4" s="23"/>
    </row>
    <row r="5" spans="1:247" ht="8.1"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49"/>
      <c r="DD5" s="149"/>
      <c r="DE5" s="149"/>
      <c r="DF5" s="23"/>
      <c r="DG5" s="23"/>
      <c r="DH5" s="23"/>
      <c r="DI5" s="23"/>
      <c r="DJ5" s="23"/>
      <c r="DK5" s="23"/>
      <c r="DL5" s="23"/>
      <c r="DM5" s="23"/>
      <c r="DN5" s="23"/>
      <c r="DO5" s="23"/>
      <c r="DP5" s="23"/>
      <c r="DQ5" s="23"/>
      <c r="DR5" s="23"/>
      <c r="DS5" s="23"/>
      <c r="DT5" s="23"/>
    </row>
    <row r="6" spans="1:247" ht="12" customHeight="1" x14ac:dyDescent="0.25">
      <c r="A6" s="474"/>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23"/>
      <c r="DD6" s="23"/>
      <c r="DE6" s="23"/>
      <c r="DF6" s="23"/>
      <c r="DG6" s="23"/>
      <c r="DH6" s="23"/>
      <c r="DI6" s="23"/>
      <c r="DJ6" s="23"/>
      <c r="DK6" s="23"/>
      <c r="DL6" s="23"/>
      <c r="DM6" s="23"/>
      <c r="DN6" s="23"/>
      <c r="DO6" s="23"/>
      <c r="DP6" s="23"/>
      <c r="DQ6" s="23"/>
      <c r="DR6" s="23"/>
      <c r="DS6" s="23"/>
      <c r="DT6" s="23"/>
    </row>
    <row r="7" spans="1:247" ht="15.95" customHeight="1" x14ac:dyDescent="0.2">
      <c r="A7" s="474"/>
      <c r="B7" s="473"/>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c r="DG7" s="23"/>
      <c r="DH7" s="23"/>
      <c r="DI7" s="23"/>
      <c r="DJ7" s="23"/>
      <c r="DK7" s="23"/>
      <c r="DL7" s="23"/>
      <c r="DM7" s="23"/>
      <c r="DN7" s="23"/>
      <c r="DO7" s="23"/>
      <c r="DP7" s="23"/>
      <c r="DQ7" s="23"/>
      <c r="DR7" s="23"/>
      <c r="DS7" s="23"/>
      <c r="DT7" s="23"/>
    </row>
    <row r="8" spans="1:247" ht="12" customHeight="1" thickBot="1" x14ac:dyDescent="0.25">
      <c r="A8" s="474"/>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c r="DG8" s="23"/>
      <c r="DH8" s="23"/>
      <c r="DI8" s="23"/>
      <c r="DJ8" s="23"/>
      <c r="DK8" s="23"/>
      <c r="DL8" s="23"/>
      <c r="DM8" s="23"/>
      <c r="DN8" s="23"/>
      <c r="DO8" s="23"/>
      <c r="DP8" s="23"/>
      <c r="DQ8" s="23"/>
      <c r="DR8" s="23"/>
      <c r="DS8" s="23"/>
      <c r="DT8" s="23"/>
    </row>
    <row r="9" spans="1:247" ht="12" customHeight="1" x14ac:dyDescent="0.2">
      <c r="A9" s="23"/>
      <c r="B9" s="100"/>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8"/>
      <c r="CX9" s="1358"/>
      <c r="CY9" s="1358"/>
      <c r="CZ9" s="1358"/>
      <c r="DA9" s="1358"/>
      <c r="DB9" s="101"/>
      <c r="DC9" s="23"/>
      <c r="DD9" s="23"/>
      <c r="DE9" s="23"/>
      <c r="DF9" s="23"/>
      <c r="DG9" s="23"/>
      <c r="DH9" s="23"/>
      <c r="DI9" s="23"/>
      <c r="DJ9" s="23"/>
      <c r="DK9" s="23"/>
      <c r="DL9" s="23"/>
      <c r="DM9" s="23"/>
      <c r="DN9" s="23"/>
      <c r="DO9" s="23"/>
      <c r="DP9" s="23"/>
      <c r="DQ9" s="23"/>
      <c r="DR9" s="23"/>
      <c r="DS9" s="23"/>
      <c r="DT9" s="23"/>
    </row>
    <row r="10" spans="1:247" ht="17.100000000000001" customHeight="1" x14ac:dyDescent="0.2">
      <c r="A10" s="472"/>
      <c r="B10" s="142"/>
      <c r="C10" s="1449" t="s">
        <v>1231</v>
      </c>
      <c r="D10" s="1450"/>
      <c r="E10" s="1450"/>
      <c r="F10" s="1450"/>
      <c r="G10" s="1450"/>
      <c r="H10" s="1450"/>
      <c r="I10" s="1450"/>
      <c r="J10" s="1450"/>
      <c r="K10" s="1450"/>
      <c r="L10" s="1450"/>
      <c r="M10" s="1450"/>
      <c r="N10" s="1450"/>
      <c r="O10" s="1450"/>
      <c r="P10" s="1450"/>
      <c r="Q10" s="1450"/>
      <c r="R10" s="1450"/>
      <c r="S10" s="1450"/>
      <c r="T10" s="1450"/>
      <c r="U10" s="1450"/>
      <c r="V10" s="1450"/>
      <c r="W10" s="1450"/>
      <c r="X10" s="1450"/>
      <c r="Y10" s="1450"/>
      <c r="Z10" s="1450"/>
      <c r="AA10" s="1450"/>
      <c r="AB10" s="1450"/>
      <c r="AC10" s="1450"/>
      <c r="AD10" s="1450"/>
      <c r="AE10" s="1451"/>
      <c r="AF10" s="1451"/>
      <c r="AG10" s="1451"/>
      <c r="AH10" s="1451"/>
      <c r="AI10" s="1451"/>
      <c r="AJ10" s="1451"/>
      <c r="AK10" s="1451"/>
      <c r="AL10" s="1451"/>
      <c r="AM10" s="1451"/>
      <c r="AN10" s="1451"/>
      <c r="AO10" s="1451"/>
      <c r="AP10" s="1451"/>
      <c r="AQ10" s="1451"/>
      <c r="AR10" s="1451"/>
      <c r="AS10" s="1451"/>
      <c r="AT10" s="1451"/>
      <c r="AU10" s="1451"/>
      <c r="AV10" s="1451"/>
      <c r="AW10" s="1451"/>
      <c r="AX10" s="1451"/>
      <c r="AY10" s="1451"/>
      <c r="AZ10" s="1451"/>
      <c r="BA10" s="1451"/>
      <c r="BB10" s="1451"/>
      <c r="BC10" s="1451"/>
      <c r="BD10" s="1451"/>
      <c r="BE10" s="1451"/>
      <c r="BF10" s="1451"/>
      <c r="BG10" s="1451"/>
      <c r="BH10" s="1451"/>
      <c r="BI10" s="1451"/>
      <c r="BJ10" s="1451"/>
      <c r="BK10" s="1451"/>
      <c r="BL10" s="1451"/>
      <c r="BM10" s="1451"/>
      <c r="BN10" s="1451"/>
      <c r="BO10" s="1451"/>
      <c r="BP10" s="1451"/>
      <c r="BQ10" s="1451"/>
      <c r="BR10" s="1451"/>
      <c r="BS10" s="1451"/>
      <c r="BT10" s="1451"/>
      <c r="BU10" s="1451"/>
      <c r="BV10" s="1451"/>
      <c r="BW10" s="1451"/>
      <c r="BX10" s="1451"/>
      <c r="BY10" s="1451"/>
      <c r="BZ10" s="1451"/>
      <c r="CA10" s="1451"/>
      <c r="CB10" s="1451"/>
      <c r="CC10" s="1451"/>
      <c r="CD10" s="1451"/>
      <c r="CE10" s="1451"/>
      <c r="CF10" s="1451"/>
      <c r="CG10" s="1451"/>
      <c r="CH10" s="1451"/>
      <c r="CI10" s="1451"/>
      <c r="CJ10" s="1451"/>
      <c r="CK10" s="1451"/>
      <c r="CL10" s="1451"/>
      <c r="CM10" s="1451"/>
      <c r="CN10" s="1451"/>
      <c r="CO10" s="1451"/>
      <c r="CP10" s="1451"/>
      <c r="CQ10" s="1451"/>
      <c r="CR10" s="1451"/>
      <c r="CS10" s="1451"/>
      <c r="CT10" s="1451"/>
      <c r="CU10" s="1451"/>
      <c r="CV10" s="1451"/>
      <c r="CW10" s="1451"/>
      <c r="CX10" s="1451"/>
      <c r="CY10" s="1451"/>
      <c r="CZ10" s="1451"/>
      <c r="DA10" s="1452"/>
      <c r="DB10" s="143"/>
      <c r="DC10" s="23"/>
      <c r="DD10" s="23"/>
      <c r="DE10" s="23"/>
      <c r="DF10" s="23"/>
      <c r="DG10" s="23"/>
      <c r="DH10" s="23"/>
      <c r="DI10" s="23"/>
      <c r="DJ10" s="23"/>
      <c r="DK10" s="23"/>
      <c r="DL10" s="23"/>
      <c r="DM10" s="23"/>
      <c r="DN10" s="23"/>
      <c r="DO10" s="23"/>
      <c r="DP10" s="23"/>
      <c r="DQ10" s="23"/>
      <c r="DR10" s="23"/>
      <c r="DS10" s="23"/>
      <c r="DT10" s="23"/>
    </row>
    <row r="11" spans="1:247" ht="15.95" customHeight="1" x14ac:dyDescent="0.2">
      <c r="A11" s="472"/>
      <c r="B11" s="175"/>
      <c r="C11" s="1456"/>
      <c r="D11" s="1456"/>
      <c r="E11" s="1456"/>
      <c r="F11" s="1456"/>
      <c r="G11" s="1456"/>
      <c r="H11" s="1456"/>
      <c r="I11" s="1456"/>
      <c r="J11" s="1456"/>
      <c r="K11" s="1456"/>
      <c r="L11" s="1456"/>
      <c r="M11" s="1456"/>
      <c r="N11" s="1456"/>
      <c r="O11" s="1456"/>
      <c r="P11" s="1456"/>
      <c r="Q11" s="1456"/>
      <c r="R11" s="1456"/>
      <c r="S11" s="1456"/>
      <c r="T11" s="1456"/>
      <c r="U11" s="1456"/>
      <c r="V11" s="1456"/>
      <c r="W11" s="1456"/>
      <c r="X11" s="1456"/>
      <c r="Y11" s="1456"/>
      <c r="Z11" s="1456"/>
      <c r="AA11" s="1456"/>
      <c r="AB11" s="1456"/>
      <c r="AC11" s="1456"/>
      <c r="AD11" s="1456"/>
      <c r="AE11" s="1456"/>
      <c r="AF11" s="1456"/>
      <c r="AG11" s="1456"/>
      <c r="AH11" s="1456"/>
      <c r="AI11" s="1456"/>
      <c r="AJ11" s="1456"/>
      <c r="AK11" s="1456"/>
      <c r="AL11" s="1456"/>
      <c r="AM11" s="1456"/>
      <c r="AN11" s="1456"/>
      <c r="AO11" s="1456"/>
      <c r="AP11" s="1456"/>
      <c r="AQ11" s="1456"/>
      <c r="AR11" s="1456"/>
      <c r="AS11" s="1456"/>
      <c r="AT11" s="1456"/>
      <c r="AU11" s="1456"/>
      <c r="AV11" s="1456"/>
      <c r="AW11" s="1456"/>
      <c r="AX11" s="1456"/>
      <c r="AY11" s="1456"/>
      <c r="AZ11" s="1456"/>
      <c r="BA11" s="1456"/>
      <c r="BB11" s="1456"/>
      <c r="BC11" s="1456"/>
      <c r="BD11" s="1456"/>
      <c r="BE11" s="1456"/>
      <c r="BF11" s="1456"/>
      <c r="BG11" s="1456"/>
      <c r="BH11" s="1456"/>
      <c r="BI11" s="1456"/>
      <c r="BJ11" s="1456"/>
      <c r="BK11" s="1456"/>
      <c r="BL11" s="1456"/>
      <c r="BM11" s="1456"/>
      <c r="BN11" s="1456"/>
      <c r="BO11" s="1456"/>
      <c r="BP11" s="1456"/>
      <c r="BQ11" s="1456"/>
      <c r="BR11" s="1456"/>
      <c r="BS11" s="1456"/>
      <c r="BT11" s="1456"/>
      <c r="BU11" s="1456"/>
      <c r="BV11" s="1456"/>
      <c r="BW11" s="1456"/>
      <c r="BX11" s="1456"/>
      <c r="BY11" s="1456"/>
      <c r="BZ11" s="1456"/>
      <c r="CA11" s="1456"/>
      <c r="CB11" s="1456"/>
      <c r="CC11" s="1456"/>
      <c r="CD11" s="1456"/>
      <c r="CE11" s="1456"/>
      <c r="CF11" s="1456"/>
      <c r="CG11" s="1456"/>
      <c r="CH11" s="1456"/>
      <c r="CI11" s="1456"/>
      <c r="CJ11" s="1456"/>
      <c r="CK11" s="1456"/>
      <c r="CL11" s="1456"/>
      <c r="CM11" s="1456"/>
      <c r="CN11" s="1456"/>
      <c r="CO11" s="1456"/>
      <c r="CP11" s="1456"/>
      <c r="CQ11" s="1456"/>
      <c r="CR11" s="1456"/>
      <c r="CS11" s="1456"/>
      <c r="CT11" s="1456"/>
      <c r="CU11" s="1456"/>
      <c r="CV11" s="1456"/>
      <c r="CW11" s="1456"/>
      <c r="CX11" s="1456"/>
      <c r="CY11" s="1456"/>
      <c r="CZ11" s="1456"/>
      <c r="DA11" s="1456"/>
      <c r="DB11" s="475"/>
      <c r="DC11" s="23"/>
      <c r="DD11" s="23"/>
      <c r="DE11" s="23"/>
      <c r="DF11" s="481"/>
      <c r="DG11" s="481"/>
      <c r="DH11" s="481"/>
      <c r="DI11" s="481"/>
      <c r="DJ11" s="481"/>
      <c r="DK11" s="481"/>
      <c r="DL11" s="481"/>
      <c r="DM11" s="481"/>
      <c r="DN11" s="481"/>
      <c r="DO11" s="481"/>
      <c r="DP11" s="481"/>
      <c r="DQ11" s="481"/>
      <c r="DR11" s="481"/>
      <c r="DS11" s="481"/>
      <c r="DT11" s="481"/>
      <c r="DU11" s="481"/>
      <c r="DV11" s="481"/>
      <c r="DW11" s="481"/>
      <c r="DX11" s="481"/>
      <c r="DY11" s="481"/>
      <c r="DZ11" s="481"/>
      <c r="EA11" s="481"/>
      <c r="EB11" s="481"/>
      <c r="EC11" s="481"/>
      <c r="ED11" s="481"/>
      <c r="EE11" s="481"/>
      <c r="EF11" s="481"/>
      <c r="EG11" s="481"/>
      <c r="EH11" s="481"/>
      <c r="EI11" s="481"/>
      <c r="EJ11" s="481"/>
      <c r="EK11" s="481"/>
      <c r="EL11" s="481"/>
      <c r="EM11" s="481"/>
      <c r="EN11" s="481"/>
      <c r="EO11" s="481"/>
      <c r="EP11" s="481"/>
      <c r="EQ11" s="481"/>
      <c r="ER11" s="481"/>
      <c r="ES11" s="481"/>
      <c r="ET11" s="481"/>
      <c r="EU11" s="481"/>
      <c r="EV11" s="481"/>
      <c r="EW11" s="481"/>
      <c r="EX11" s="481"/>
      <c r="EY11" s="481"/>
      <c r="EZ11" s="481"/>
      <c r="FA11" s="481"/>
      <c r="FB11" s="481"/>
      <c r="FC11" s="481"/>
      <c r="FD11" s="481"/>
      <c r="FE11" s="481"/>
      <c r="FF11" s="481"/>
      <c r="FG11" s="481"/>
      <c r="FH11" s="481"/>
      <c r="FI11" s="481"/>
      <c r="FJ11" s="481"/>
      <c r="FK11" s="481"/>
      <c r="FL11" s="481"/>
      <c r="FM11" s="481"/>
      <c r="FN11" s="481"/>
      <c r="FO11" s="481"/>
      <c r="FP11" s="481"/>
      <c r="FQ11" s="481"/>
      <c r="FR11" s="481"/>
      <c r="FS11" s="481"/>
      <c r="FT11" s="481"/>
      <c r="FU11" s="481"/>
      <c r="FV11" s="481"/>
      <c r="FW11" s="481"/>
      <c r="FX11" s="481"/>
      <c r="FY11" s="481"/>
      <c r="FZ11" s="481"/>
      <c r="GA11" s="481"/>
      <c r="GB11" s="481"/>
      <c r="GC11" s="481"/>
      <c r="GD11" s="481"/>
      <c r="GE11" s="481"/>
      <c r="GF11" s="481"/>
      <c r="GG11" s="481"/>
      <c r="GH11" s="481"/>
      <c r="GI11" s="481"/>
      <c r="GJ11" s="481"/>
      <c r="GK11" s="481"/>
      <c r="GL11" s="481"/>
      <c r="GM11" s="481"/>
      <c r="GN11" s="481"/>
      <c r="GO11" s="481"/>
      <c r="GP11" s="481"/>
      <c r="GQ11" s="481"/>
      <c r="GR11" s="481"/>
      <c r="GS11" s="481"/>
      <c r="GT11" s="481"/>
      <c r="GU11" s="481"/>
      <c r="GV11" s="481"/>
      <c r="GW11" s="481"/>
      <c r="GX11" s="481"/>
      <c r="GY11" s="481"/>
      <c r="GZ11" s="481"/>
      <c r="HA11" s="481"/>
      <c r="HB11" s="481"/>
      <c r="HC11" s="481"/>
      <c r="HD11" s="481"/>
      <c r="HE11" s="481"/>
      <c r="HF11" s="481"/>
      <c r="HG11" s="481"/>
      <c r="HH11" s="481"/>
      <c r="HI11" s="481"/>
      <c r="HJ11" s="481"/>
      <c r="HK11" s="481"/>
      <c r="HL11" s="481"/>
      <c r="HM11" s="481"/>
      <c r="HN11" s="481"/>
      <c r="HO11" s="481"/>
      <c r="HP11" s="481"/>
      <c r="HQ11" s="481"/>
      <c r="HR11" s="481"/>
      <c r="HS11" s="481"/>
      <c r="HT11" s="481"/>
      <c r="HU11" s="481"/>
      <c r="HV11" s="481"/>
      <c r="HW11" s="481"/>
      <c r="HX11" s="481"/>
      <c r="HY11" s="481"/>
      <c r="HZ11" s="481"/>
      <c r="IA11" s="481"/>
      <c r="IB11" s="481"/>
      <c r="IC11" s="481"/>
      <c r="ID11" s="481"/>
      <c r="IE11" s="481"/>
      <c r="IF11" s="481"/>
      <c r="IG11" s="481"/>
      <c r="IH11" s="481"/>
      <c r="II11" s="481"/>
      <c r="IJ11" s="481"/>
      <c r="IK11" s="481"/>
      <c r="IL11" s="481"/>
      <c r="IM11" s="481"/>
    </row>
    <row r="12" spans="1:247" ht="15.95" customHeight="1" x14ac:dyDescent="0.2">
      <c r="A12" s="472"/>
      <c r="B12" s="175"/>
      <c r="C12" s="1446" t="s">
        <v>1251</v>
      </c>
      <c r="D12" s="1447"/>
      <c r="E12" s="1447"/>
      <c r="F12" s="1447"/>
      <c r="G12" s="1447"/>
      <c r="H12" s="1447"/>
      <c r="I12" s="1447"/>
      <c r="J12" s="1447"/>
      <c r="K12" s="1447"/>
      <c r="L12" s="1447"/>
      <c r="M12" s="1447"/>
      <c r="N12" s="1447"/>
      <c r="O12" s="1447"/>
      <c r="P12" s="1447"/>
      <c r="Q12" s="1447"/>
      <c r="R12" s="1447"/>
      <c r="S12" s="1447"/>
      <c r="T12" s="1447"/>
      <c r="U12" s="1447"/>
      <c r="V12" s="1447"/>
      <c r="W12" s="1447"/>
      <c r="X12" s="1447"/>
      <c r="Y12" s="1447"/>
      <c r="Z12" s="1447"/>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53" t="s">
        <v>92</v>
      </c>
      <c r="BW12" s="1454"/>
      <c r="BX12" s="1454"/>
      <c r="BY12" s="1454"/>
      <c r="BZ12" s="1454"/>
      <c r="CA12" s="1454"/>
      <c r="CB12" s="1454"/>
      <c r="CC12" s="1454"/>
      <c r="CD12" s="1454"/>
      <c r="CE12" s="1454"/>
      <c r="CF12" s="1454"/>
      <c r="CG12" s="1454"/>
      <c r="CH12" s="1454"/>
      <c r="CI12" s="1454"/>
      <c r="CJ12" s="1454"/>
      <c r="CK12" s="1455"/>
      <c r="CL12" s="1453" t="s">
        <v>92</v>
      </c>
      <c r="CM12" s="1454"/>
      <c r="CN12" s="1454"/>
      <c r="CO12" s="1454"/>
      <c r="CP12" s="1454"/>
      <c r="CQ12" s="1454"/>
      <c r="CR12" s="1454"/>
      <c r="CS12" s="1454"/>
      <c r="CT12" s="1454"/>
      <c r="CU12" s="1454"/>
      <c r="CV12" s="1454"/>
      <c r="CW12" s="1454"/>
      <c r="CX12" s="1454"/>
      <c r="CY12" s="1454"/>
      <c r="CZ12" s="1454"/>
      <c r="DA12" s="1455"/>
      <c r="DB12" s="475"/>
      <c r="DC12" s="23"/>
      <c r="DD12" s="23"/>
      <c r="DE12" s="23"/>
      <c r="DF12" s="481"/>
      <c r="DG12" s="481"/>
      <c r="DH12" s="481"/>
      <c r="DI12" s="481"/>
      <c r="DJ12" s="481"/>
      <c r="DK12" s="481"/>
      <c r="DL12" s="481"/>
      <c r="DM12" s="481"/>
      <c r="DN12" s="481"/>
      <c r="DO12" s="481"/>
      <c r="DP12" s="481"/>
      <c r="DQ12" s="481"/>
      <c r="DR12" s="481"/>
      <c r="DS12" s="481"/>
      <c r="DT12" s="481"/>
      <c r="DU12" s="481"/>
      <c r="DV12" s="481"/>
      <c r="DW12" s="481"/>
      <c r="DX12" s="481"/>
      <c r="DY12" s="481"/>
      <c r="DZ12" s="481"/>
      <c r="EA12" s="481"/>
      <c r="EB12" s="481"/>
      <c r="EC12" s="481"/>
      <c r="ED12" s="481"/>
      <c r="EE12" s="481"/>
      <c r="EF12" s="481"/>
      <c r="EG12" s="481"/>
      <c r="EH12" s="481"/>
      <c r="EI12" s="481"/>
      <c r="EJ12" s="481"/>
      <c r="EK12" s="481"/>
      <c r="EL12" s="481"/>
      <c r="EM12" s="481"/>
      <c r="EN12" s="481"/>
      <c r="EO12" s="481"/>
      <c r="EP12" s="481"/>
      <c r="EQ12" s="481"/>
      <c r="ER12" s="481"/>
      <c r="ES12" s="481"/>
      <c r="ET12" s="481"/>
      <c r="EU12" s="481"/>
      <c r="EV12" s="481"/>
      <c r="EW12" s="481"/>
      <c r="EX12" s="481"/>
      <c r="EY12" s="481"/>
      <c r="EZ12" s="481"/>
      <c r="FA12" s="481"/>
      <c r="FB12" s="481"/>
      <c r="FC12" s="481"/>
      <c r="FD12" s="481"/>
      <c r="FE12" s="481"/>
      <c r="FF12" s="481"/>
      <c r="FG12" s="481"/>
      <c r="FH12" s="481"/>
      <c r="FI12" s="481"/>
      <c r="FJ12" s="481"/>
      <c r="FK12" s="481"/>
      <c r="FL12" s="481"/>
      <c r="FM12" s="481"/>
      <c r="FN12" s="481"/>
      <c r="FO12" s="481"/>
      <c r="FP12" s="481"/>
      <c r="FQ12" s="481"/>
      <c r="FR12" s="481"/>
      <c r="FS12" s="481"/>
      <c r="FT12" s="481"/>
      <c r="FU12" s="481"/>
      <c r="FV12" s="481"/>
      <c r="FW12" s="481"/>
      <c r="FX12" s="481"/>
      <c r="FY12" s="481"/>
      <c r="FZ12" s="481"/>
      <c r="GA12" s="481"/>
      <c r="GB12" s="481"/>
      <c r="GC12" s="481"/>
      <c r="GD12" s="481"/>
      <c r="GE12" s="481"/>
      <c r="GF12" s="481"/>
      <c r="GG12" s="481"/>
      <c r="GH12" s="481"/>
      <c r="GI12" s="481"/>
      <c r="GJ12" s="481"/>
      <c r="GK12" s="481"/>
      <c r="GL12" s="481"/>
      <c r="GM12" s="481"/>
      <c r="GN12" s="481"/>
      <c r="GO12" s="481"/>
      <c r="GP12" s="481"/>
      <c r="GQ12" s="481"/>
      <c r="GR12" s="481"/>
      <c r="GS12" s="481"/>
      <c r="GT12" s="481"/>
      <c r="GU12" s="481"/>
      <c r="GV12" s="481"/>
      <c r="GW12" s="481"/>
      <c r="GX12" s="481"/>
      <c r="GY12" s="481"/>
      <c r="GZ12" s="481"/>
      <c r="HA12" s="481"/>
      <c r="HB12" s="481"/>
      <c r="HC12" s="481"/>
      <c r="HD12" s="481"/>
      <c r="HE12" s="481"/>
      <c r="HF12" s="481"/>
      <c r="HG12" s="481"/>
      <c r="HH12" s="481"/>
      <c r="HI12" s="481"/>
      <c r="HJ12" s="481"/>
      <c r="HK12" s="481"/>
      <c r="HL12" s="481"/>
      <c r="HM12" s="481"/>
      <c r="HN12" s="481"/>
      <c r="HO12" s="481"/>
      <c r="HP12" s="481"/>
      <c r="HQ12" s="481"/>
      <c r="HR12" s="481"/>
      <c r="HS12" s="481"/>
      <c r="HT12" s="481"/>
      <c r="HU12" s="481"/>
      <c r="HV12" s="481"/>
      <c r="HW12" s="481"/>
      <c r="HX12" s="481"/>
      <c r="HY12" s="481"/>
      <c r="HZ12" s="481"/>
      <c r="IA12" s="481"/>
      <c r="IB12" s="481"/>
      <c r="IC12" s="481"/>
      <c r="ID12" s="481"/>
      <c r="IE12" s="481"/>
      <c r="IF12" s="481"/>
      <c r="IG12" s="481"/>
      <c r="IH12" s="481"/>
      <c r="II12" s="481"/>
      <c r="IJ12" s="481"/>
      <c r="IK12" s="481"/>
      <c r="IL12" s="481"/>
      <c r="IM12" s="481"/>
    </row>
    <row r="13" spans="1:247" ht="15.95" customHeight="1" x14ac:dyDescent="0.2">
      <c r="A13" s="472"/>
      <c r="B13" s="175"/>
      <c r="C13" s="1389" t="s">
        <v>1265</v>
      </c>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0"/>
      <c r="AH13" s="1390"/>
      <c r="AI13" s="1390"/>
      <c r="AJ13" s="1390"/>
      <c r="AK13" s="1390"/>
      <c r="AL13" s="1390"/>
      <c r="AM13" s="1390"/>
      <c r="AN13" s="1390"/>
      <c r="AO13" s="1390"/>
      <c r="AP13" s="1390"/>
      <c r="AQ13" s="1390"/>
      <c r="AR13" s="1390"/>
      <c r="AS13" s="1390"/>
      <c r="AT13" s="1390"/>
      <c r="AU13" s="1390"/>
      <c r="AV13" s="1390"/>
      <c r="AW13" s="1390"/>
      <c r="AX13" s="1390"/>
      <c r="AY13" s="1390"/>
      <c r="AZ13" s="1390"/>
      <c r="BA13" s="1390"/>
      <c r="BB13" s="1390"/>
      <c r="BC13" s="1390"/>
      <c r="BD13" s="1390"/>
      <c r="BE13" s="1390"/>
      <c r="BF13" s="1390"/>
      <c r="BG13" s="1390"/>
      <c r="BH13" s="1390"/>
      <c r="BI13" s="1390"/>
      <c r="BJ13" s="1390"/>
      <c r="BK13" s="1390"/>
      <c r="BL13" s="1390"/>
      <c r="BM13" s="1390"/>
      <c r="BN13" s="1390"/>
      <c r="BO13" s="1390"/>
      <c r="BP13" s="1390"/>
      <c r="BQ13" s="1390"/>
      <c r="BR13" s="1390"/>
      <c r="BS13" s="1390"/>
      <c r="BT13" s="1390"/>
      <c r="BU13" s="1390"/>
      <c r="BV13" s="1394">
        <v>0</v>
      </c>
      <c r="BW13" s="1394"/>
      <c r="BX13" s="1394"/>
      <c r="BY13" s="1394"/>
      <c r="BZ13" s="1394"/>
      <c r="CA13" s="1394"/>
      <c r="CB13" s="1394"/>
      <c r="CC13" s="1394"/>
      <c r="CD13" s="1394"/>
      <c r="CE13" s="1394"/>
      <c r="CF13" s="1394"/>
      <c r="CG13" s="1394"/>
      <c r="CH13" s="1394"/>
      <c r="CI13" s="1394"/>
      <c r="CJ13" s="1394"/>
      <c r="CK13" s="1394"/>
      <c r="CL13" s="1394">
        <v>0</v>
      </c>
      <c r="CM13" s="1394"/>
      <c r="CN13" s="1394"/>
      <c r="CO13" s="1394"/>
      <c r="CP13" s="1394"/>
      <c r="CQ13" s="1394"/>
      <c r="CR13" s="1394"/>
      <c r="CS13" s="1394"/>
      <c r="CT13" s="1394"/>
      <c r="CU13" s="1394"/>
      <c r="CV13" s="1394"/>
      <c r="CW13" s="1394"/>
      <c r="CX13" s="1394"/>
      <c r="CY13" s="1394"/>
      <c r="CZ13" s="1394"/>
      <c r="DA13" s="1394"/>
      <c r="DB13" s="475"/>
      <c r="DC13" s="23"/>
      <c r="DD13" s="23"/>
      <c r="DE13" s="23"/>
      <c r="DF13" s="481"/>
      <c r="DG13" s="481"/>
      <c r="DH13" s="481"/>
      <c r="DI13" s="481"/>
      <c r="DJ13" s="481"/>
      <c r="DK13" s="481"/>
      <c r="DL13" s="481"/>
      <c r="DM13" s="481"/>
      <c r="DN13" s="481"/>
      <c r="DO13" s="481"/>
      <c r="DP13" s="481"/>
      <c r="DQ13" s="481"/>
      <c r="DR13" s="481"/>
      <c r="DS13" s="481"/>
      <c r="DT13" s="481"/>
      <c r="DU13" s="481"/>
      <c r="DV13" s="481"/>
      <c r="DW13" s="481"/>
      <c r="DX13" s="481"/>
      <c r="DY13" s="481"/>
      <c r="DZ13" s="481"/>
      <c r="EA13" s="481"/>
      <c r="EB13" s="481"/>
      <c r="EC13" s="481"/>
      <c r="ED13" s="481"/>
      <c r="EE13" s="481"/>
      <c r="EF13" s="481"/>
      <c r="EG13" s="481"/>
      <c r="EH13" s="481"/>
      <c r="EI13" s="481"/>
      <c r="EJ13" s="481"/>
      <c r="EK13" s="481"/>
      <c r="EL13" s="481"/>
      <c r="EM13" s="481"/>
      <c r="EN13" s="481"/>
      <c r="EO13" s="481"/>
      <c r="EP13" s="481"/>
      <c r="EQ13" s="481"/>
      <c r="ER13" s="481"/>
      <c r="ES13" s="481"/>
      <c r="ET13" s="481"/>
      <c r="EU13" s="481"/>
      <c r="EV13" s="481"/>
      <c r="EW13" s="481"/>
      <c r="EX13" s="481"/>
      <c r="EY13" s="481"/>
      <c r="EZ13" s="481"/>
      <c r="FA13" s="481"/>
      <c r="FB13" s="481"/>
      <c r="FC13" s="481"/>
      <c r="FD13" s="481"/>
      <c r="FE13" s="481"/>
      <c r="FF13" s="481"/>
      <c r="FG13" s="481"/>
      <c r="FH13" s="481"/>
      <c r="FI13" s="481"/>
      <c r="FJ13" s="481"/>
      <c r="FK13" s="481"/>
      <c r="FL13" s="481"/>
      <c r="FM13" s="481"/>
      <c r="FN13" s="481"/>
      <c r="FO13" s="481"/>
      <c r="FP13" s="481"/>
      <c r="FQ13" s="481"/>
      <c r="FR13" s="481"/>
      <c r="FS13" s="481"/>
      <c r="FT13" s="481"/>
      <c r="FU13" s="481"/>
      <c r="FV13" s="481"/>
      <c r="FW13" s="481"/>
      <c r="FX13" s="481"/>
      <c r="FY13" s="481"/>
      <c r="FZ13" s="481"/>
      <c r="GA13" s="481"/>
      <c r="GB13" s="481"/>
      <c r="GC13" s="481"/>
      <c r="GD13" s="481"/>
      <c r="GE13" s="481"/>
      <c r="GF13" s="481"/>
      <c r="GG13" s="481"/>
      <c r="GH13" s="481"/>
      <c r="GI13" s="481"/>
      <c r="GJ13" s="481"/>
      <c r="GK13" s="481"/>
      <c r="GL13" s="481"/>
      <c r="GM13" s="481"/>
      <c r="GN13" s="481"/>
      <c r="GO13" s="481"/>
      <c r="GP13" s="481"/>
      <c r="GQ13" s="481"/>
      <c r="GR13" s="481"/>
      <c r="GS13" s="481"/>
      <c r="GT13" s="481"/>
      <c r="GU13" s="481"/>
      <c r="GV13" s="481"/>
      <c r="GW13" s="481"/>
      <c r="GX13" s="481"/>
      <c r="GY13" s="481"/>
      <c r="GZ13" s="481"/>
      <c r="HA13" s="481"/>
      <c r="HB13" s="481"/>
      <c r="HC13" s="481"/>
      <c r="HD13" s="481"/>
      <c r="HE13" s="481"/>
      <c r="HF13" s="481"/>
      <c r="HG13" s="481"/>
      <c r="HH13" s="481"/>
      <c r="HI13" s="481"/>
      <c r="HJ13" s="481"/>
      <c r="HK13" s="481"/>
      <c r="HL13" s="481"/>
      <c r="HM13" s="481"/>
      <c r="HN13" s="481"/>
      <c r="HO13" s="481"/>
      <c r="HP13" s="481"/>
      <c r="HQ13" s="481"/>
      <c r="HR13" s="481"/>
      <c r="HS13" s="481"/>
      <c r="HT13" s="481"/>
      <c r="HU13" s="481"/>
      <c r="HV13" s="481"/>
      <c r="HW13" s="481"/>
      <c r="HX13" s="481"/>
      <c r="HY13" s="481"/>
      <c r="HZ13" s="481"/>
      <c r="IA13" s="481"/>
      <c r="IB13" s="481"/>
      <c r="IC13" s="481"/>
      <c r="ID13" s="481"/>
      <c r="IE13" s="481"/>
      <c r="IF13" s="481"/>
      <c r="IG13" s="481"/>
      <c r="IH13" s="481"/>
      <c r="II13" s="481"/>
      <c r="IJ13" s="481"/>
      <c r="IK13" s="481"/>
      <c r="IL13" s="481"/>
      <c r="IM13" s="481"/>
    </row>
    <row r="14" spans="1:247" ht="9.9499999999999993" customHeight="1" x14ac:dyDescent="0.2">
      <c r="A14" s="472"/>
      <c r="B14" s="175"/>
      <c r="C14" s="1464" t="s">
        <v>1263</v>
      </c>
      <c r="D14" s="1464"/>
      <c r="E14" s="1464"/>
      <c r="F14" s="1464"/>
      <c r="G14" s="1464"/>
      <c r="H14" s="1464"/>
      <c r="I14" s="1464"/>
      <c r="J14" s="1464"/>
      <c r="K14" s="1464"/>
      <c r="L14" s="1464"/>
      <c r="M14" s="1464"/>
      <c r="N14" s="1464"/>
      <c r="O14" s="1464"/>
      <c r="P14" s="1464"/>
      <c r="Q14" s="1464"/>
      <c r="R14" s="1464"/>
      <c r="S14" s="1464"/>
      <c r="T14" s="1464"/>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c r="AT14" s="1464"/>
      <c r="AU14" s="1464"/>
      <c r="AV14" s="1464"/>
      <c r="AW14" s="1464"/>
      <c r="AX14" s="1464"/>
      <c r="AY14" s="1464"/>
      <c r="AZ14" s="1464"/>
      <c r="BA14" s="1464"/>
      <c r="BB14" s="1464"/>
      <c r="BC14" s="1464"/>
      <c r="BD14" s="1464"/>
      <c r="BE14" s="1464"/>
      <c r="BF14" s="1464"/>
      <c r="BG14" s="1464"/>
      <c r="BH14" s="1464"/>
      <c r="BI14" s="1464"/>
      <c r="BJ14" s="1464"/>
      <c r="BK14" s="1464"/>
      <c r="BL14" s="1464"/>
      <c r="BM14" s="1464"/>
      <c r="BN14" s="1464"/>
      <c r="BO14" s="1464"/>
      <c r="BP14" s="1464"/>
      <c r="BQ14" s="1464"/>
      <c r="BR14" s="1464"/>
      <c r="BS14" s="1464"/>
      <c r="BT14" s="1464"/>
      <c r="BU14" s="1464"/>
      <c r="BV14" s="1464"/>
      <c r="BW14" s="1464"/>
      <c r="BX14" s="1464"/>
      <c r="BY14" s="1464"/>
      <c r="BZ14" s="1464"/>
      <c r="CA14" s="1464"/>
      <c r="CB14" s="1464"/>
      <c r="CC14" s="1464"/>
      <c r="CD14" s="1464"/>
      <c r="CE14" s="1464"/>
      <c r="CF14" s="1464"/>
      <c r="CG14" s="1464"/>
      <c r="CH14" s="1464"/>
      <c r="CI14" s="1464"/>
      <c r="CJ14" s="1464"/>
      <c r="CK14" s="1464"/>
      <c r="CL14" s="1464"/>
      <c r="CM14" s="1464"/>
      <c r="CN14" s="1464"/>
      <c r="CO14" s="1464"/>
      <c r="CP14" s="1464"/>
      <c r="CQ14" s="1464"/>
      <c r="CR14" s="1464"/>
      <c r="CS14" s="1464"/>
      <c r="CT14" s="1464"/>
      <c r="CU14" s="1464"/>
      <c r="CV14" s="1464"/>
      <c r="CW14" s="1464"/>
      <c r="CX14" s="1464"/>
      <c r="CY14" s="1464"/>
      <c r="CZ14" s="1464"/>
      <c r="DA14" s="1464"/>
      <c r="DB14" s="475"/>
      <c r="DC14" s="23"/>
      <c r="DD14" s="23"/>
      <c r="DE14" s="23"/>
      <c r="DF14" s="481"/>
      <c r="DG14" s="481"/>
      <c r="DH14" s="481"/>
      <c r="DI14" s="481"/>
      <c r="DJ14" s="481"/>
      <c r="DK14" s="481"/>
      <c r="DL14" s="481"/>
      <c r="DM14" s="481"/>
      <c r="DN14" s="481"/>
      <c r="DO14" s="481"/>
      <c r="DP14" s="481"/>
      <c r="DQ14" s="481"/>
      <c r="DR14" s="481"/>
      <c r="DS14" s="481"/>
      <c r="DT14" s="481"/>
      <c r="DU14" s="481"/>
      <c r="DV14" s="481"/>
      <c r="DW14" s="481"/>
      <c r="DX14" s="481"/>
      <c r="DY14" s="481"/>
      <c r="DZ14" s="481"/>
      <c r="EA14" s="481"/>
      <c r="EB14" s="481"/>
      <c r="EC14" s="481"/>
      <c r="ED14" s="481"/>
      <c r="EE14" s="481"/>
      <c r="EF14" s="481"/>
      <c r="EG14" s="481"/>
      <c r="EH14" s="481"/>
      <c r="EI14" s="481"/>
      <c r="EJ14" s="481"/>
      <c r="EK14" s="481"/>
      <c r="EL14" s="481"/>
      <c r="EM14" s="481"/>
      <c r="EN14" s="481"/>
      <c r="EO14" s="481"/>
      <c r="EP14" s="481"/>
      <c r="EQ14" s="481"/>
      <c r="ER14" s="481"/>
      <c r="ES14" s="481"/>
      <c r="ET14" s="481"/>
      <c r="EU14" s="481"/>
      <c r="EV14" s="481"/>
      <c r="EW14" s="481"/>
      <c r="EX14" s="481"/>
      <c r="EY14" s="481"/>
      <c r="EZ14" s="481"/>
      <c r="FA14" s="481"/>
      <c r="FB14" s="481"/>
      <c r="FC14" s="481"/>
      <c r="FD14" s="481"/>
      <c r="FE14" s="481"/>
      <c r="FF14" s="481"/>
      <c r="FG14" s="481"/>
      <c r="FH14" s="481"/>
      <c r="FI14" s="481"/>
      <c r="FJ14" s="481"/>
      <c r="FK14" s="481"/>
      <c r="FL14" s="481"/>
      <c r="FM14" s="481"/>
      <c r="FN14" s="481"/>
      <c r="FO14" s="481"/>
      <c r="FP14" s="481"/>
      <c r="FQ14" s="481"/>
      <c r="FR14" s="481"/>
      <c r="FS14" s="481"/>
      <c r="FT14" s="481"/>
      <c r="FU14" s="481"/>
      <c r="FV14" s="481"/>
      <c r="FW14" s="481"/>
      <c r="FX14" s="481"/>
      <c r="FY14" s="481"/>
      <c r="FZ14" s="481"/>
      <c r="GA14" s="481"/>
      <c r="GB14" s="481"/>
      <c r="GC14" s="481"/>
      <c r="GD14" s="481"/>
      <c r="GE14" s="481"/>
      <c r="GF14" s="481"/>
      <c r="GG14" s="481"/>
      <c r="GH14" s="481"/>
      <c r="GI14" s="481"/>
      <c r="GJ14" s="481"/>
      <c r="GK14" s="481"/>
      <c r="GL14" s="481"/>
      <c r="GM14" s="481"/>
      <c r="GN14" s="481"/>
      <c r="GO14" s="481"/>
      <c r="GP14" s="481"/>
      <c r="GQ14" s="481"/>
      <c r="GR14" s="481"/>
      <c r="GS14" s="481"/>
      <c r="GT14" s="481"/>
      <c r="GU14" s="481"/>
      <c r="GV14" s="481"/>
      <c r="GW14" s="481"/>
      <c r="GX14" s="481"/>
      <c r="GY14" s="481"/>
      <c r="GZ14" s="481"/>
      <c r="HA14" s="481"/>
      <c r="HB14" s="481"/>
      <c r="HC14" s="481"/>
      <c r="HD14" s="481"/>
      <c r="HE14" s="481"/>
      <c r="HF14" s="481"/>
      <c r="HG14" s="481"/>
      <c r="HH14" s="481"/>
      <c r="HI14" s="481"/>
      <c r="HJ14" s="481"/>
      <c r="HK14" s="481"/>
      <c r="HL14" s="481"/>
      <c r="HM14" s="481"/>
      <c r="HN14" s="481"/>
      <c r="HO14" s="481"/>
      <c r="HP14" s="481"/>
      <c r="HQ14" s="481"/>
      <c r="HR14" s="481"/>
      <c r="HS14" s="481"/>
      <c r="HT14" s="481"/>
      <c r="HU14" s="481"/>
      <c r="HV14" s="481"/>
      <c r="HW14" s="481"/>
      <c r="HX14" s="481"/>
      <c r="HY14" s="481"/>
      <c r="HZ14" s="481"/>
      <c r="IA14" s="481"/>
      <c r="IB14" s="481"/>
      <c r="IC14" s="481"/>
      <c r="ID14" s="481"/>
      <c r="IE14" s="481"/>
      <c r="IF14" s="481"/>
      <c r="IG14" s="481"/>
      <c r="IH14" s="481"/>
      <c r="II14" s="481"/>
      <c r="IJ14" s="481"/>
      <c r="IK14" s="481"/>
      <c r="IL14" s="481"/>
      <c r="IM14" s="481"/>
    </row>
    <row r="15" spans="1:247" ht="9.9499999999999993" customHeight="1" x14ac:dyDescent="0.2">
      <c r="A15" s="472"/>
      <c r="B15" s="175"/>
      <c r="C15" s="1465" t="s">
        <v>1264</v>
      </c>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c r="AT15" s="1465"/>
      <c r="AU15" s="1465"/>
      <c r="AV15" s="1465"/>
      <c r="AW15" s="1465"/>
      <c r="AX15" s="1465"/>
      <c r="AY15" s="1465"/>
      <c r="AZ15" s="1465"/>
      <c r="BA15" s="1465"/>
      <c r="BB15" s="1465"/>
      <c r="BC15" s="1465"/>
      <c r="BD15" s="1465"/>
      <c r="BE15" s="1465"/>
      <c r="BF15" s="1465"/>
      <c r="BG15" s="1465"/>
      <c r="BH15" s="1465"/>
      <c r="BI15" s="1465"/>
      <c r="BJ15" s="1465"/>
      <c r="BK15" s="1465"/>
      <c r="BL15" s="1465"/>
      <c r="BM15" s="1465"/>
      <c r="BN15" s="1465"/>
      <c r="BO15" s="1465"/>
      <c r="BP15" s="1465"/>
      <c r="BQ15" s="1465"/>
      <c r="BR15" s="1465"/>
      <c r="BS15" s="1465"/>
      <c r="BT15" s="1465"/>
      <c r="BU15" s="1465"/>
      <c r="BV15" s="1465"/>
      <c r="BW15" s="1465"/>
      <c r="BX15" s="1465"/>
      <c r="BY15" s="1465"/>
      <c r="BZ15" s="1465"/>
      <c r="CA15" s="1465"/>
      <c r="CB15" s="1465"/>
      <c r="CC15" s="1465"/>
      <c r="CD15" s="1465"/>
      <c r="CE15" s="1465"/>
      <c r="CF15" s="1465"/>
      <c r="CG15" s="1465"/>
      <c r="CH15" s="1465"/>
      <c r="CI15" s="1465"/>
      <c r="CJ15" s="1465"/>
      <c r="CK15" s="1465"/>
      <c r="CL15" s="1465"/>
      <c r="CM15" s="1465"/>
      <c r="CN15" s="1465"/>
      <c r="CO15" s="1465"/>
      <c r="CP15" s="1465"/>
      <c r="CQ15" s="1465"/>
      <c r="CR15" s="1465"/>
      <c r="CS15" s="1465"/>
      <c r="CT15" s="1465"/>
      <c r="CU15" s="1465"/>
      <c r="CV15" s="1465"/>
      <c r="CW15" s="1465"/>
      <c r="CX15" s="1465"/>
      <c r="CY15" s="1465"/>
      <c r="CZ15" s="1465"/>
      <c r="DA15" s="1465"/>
      <c r="DB15" s="475"/>
      <c r="DC15" s="23"/>
      <c r="DD15" s="23"/>
      <c r="DE15" s="23"/>
      <c r="DF15" s="481"/>
      <c r="DG15" s="481"/>
      <c r="DH15" s="481"/>
      <c r="DI15" s="481"/>
      <c r="DJ15" s="481"/>
      <c r="DK15" s="481"/>
      <c r="DL15" s="481"/>
      <c r="DM15" s="481"/>
      <c r="DN15" s="481"/>
      <c r="DO15" s="481"/>
      <c r="DP15" s="481"/>
      <c r="DQ15" s="481"/>
      <c r="DR15" s="481"/>
      <c r="DS15" s="481"/>
      <c r="DT15" s="481"/>
      <c r="DU15" s="481"/>
      <c r="DV15" s="481"/>
      <c r="DW15" s="481"/>
      <c r="DX15" s="481"/>
      <c r="DY15" s="481"/>
      <c r="DZ15" s="481"/>
      <c r="EA15" s="481"/>
      <c r="EB15" s="481"/>
      <c r="EC15" s="481"/>
      <c r="ED15" s="481"/>
      <c r="EE15" s="481"/>
      <c r="EF15" s="481"/>
      <c r="EG15" s="481"/>
      <c r="EH15" s="481"/>
      <c r="EI15" s="481"/>
      <c r="EJ15" s="481"/>
      <c r="EK15" s="481"/>
      <c r="EL15" s="481"/>
      <c r="EM15" s="481"/>
      <c r="EN15" s="481"/>
      <c r="EO15" s="481"/>
      <c r="EP15" s="481"/>
      <c r="EQ15" s="481"/>
      <c r="ER15" s="481"/>
      <c r="ES15" s="481"/>
      <c r="ET15" s="481"/>
      <c r="EU15" s="481"/>
      <c r="EV15" s="481"/>
      <c r="EW15" s="481"/>
      <c r="EX15" s="481"/>
      <c r="EY15" s="481"/>
      <c r="EZ15" s="481"/>
      <c r="FA15" s="481"/>
      <c r="FB15" s="481"/>
      <c r="FC15" s="481"/>
      <c r="FD15" s="481"/>
      <c r="FE15" s="481"/>
      <c r="FF15" s="481"/>
      <c r="FG15" s="481"/>
      <c r="FH15" s="481"/>
      <c r="FI15" s="481"/>
      <c r="FJ15" s="481"/>
      <c r="FK15" s="481"/>
      <c r="FL15" s="481"/>
      <c r="FM15" s="481"/>
      <c r="FN15" s="481"/>
      <c r="FO15" s="481"/>
      <c r="FP15" s="481"/>
      <c r="FQ15" s="481"/>
      <c r="FR15" s="481"/>
      <c r="FS15" s="481"/>
      <c r="FT15" s="481"/>
      <c r="FU15" s="481"/>
      <c r="FV15" s="481"/>
      <c r="FW15" s="481"/>
      <c r="FX15" s="481"/>
      <c r="FY15" s="481"/>
      <c r="FZ15" s="481"/>
      <c r="GA15" s="481"/>
      <c r="GB15" s="481"/>
      <c r="GC15" s="481"/>
      <c r="GD15" s="481"/>
      <c r="GE15" s="481"/>
      <c r="GF15" s="481"/>
      <c r="GG15" s="481"/>
      <c r="GH15" s="481"/>
      <c r="GI15" s="481"/>
      <c r="GJ15" s="481"/>
      <c r="GK15" s="481"/>
      <c r="GL15" s="481"/>
      <c r="GM15" s="481"/>
      <c r="GN15" s="481"/>
      <c r="GO15" s="481"/>
      <c r="GP15" s="481"/>
      <c r="GQ15" s="481"/>
      <c r="GR15" s="481"/>
      <c r="GS15" s="481"/>
      <c r="GT15" s="481"/>
      <c r="GU15" s="481"/>
      <c r="GV15" s="481"/>
      <c r="GW15" s="481"/>
      <c r="GX15" s="481"/>
      <c r="GY15" s="481"/>
      <c r="GZ15" s="481"/>
      <c r="HA15" s="481"/>
      <c r="HB15" s="481"/>
      <c r="HC15" s="481"/>
      <c r="HD15" s="481"/>
      <c r="HE15" s="481"/>
      <c r="HF15" s="481"/>
      <c r="HG15" s="481"/>
      <c r="HH15" s="481"/>
      <c r="HI15" s="481"/>
      <c r="HJ15" s="481"/>
      <c r="HK15" s="481"/>
      <c r="HL15" s="481"/>
      <c r="HM15" s="481"/>
      <c r="HN15" s="481"/>
      <c r="HO15" s="481"/>
      <c r="HP15" s="481"/>
      <c r="HQ15" s="481"/>
      <c r="HR15" s="481"/>
      <c r="HS15" s="481"/>
      <c r="HT15" s="481"/>
      <c r="HU15" s="481"/>
      <c r="HV15" s="481"/>
      <c r="HW15" s="481"/>
      <c r="HX15" s="481"/>
      <c r="HY15" s="481"/>
      <c r="HZ15" s="481"/>
      <c r="IA15" s="481"/>
      <c r="IB15" s="481"/>
      <c r="IC15" s="481"/>
      <c r="ID15" s="481"/>
      <c r="IE15" s="481"/>
      <c r="IF15" s="481"/>
      <c r="IG15" s="481"/>
      <c r="IH15" s="481"/>
      <c r="II15" s="481"/>
      <c r="IJ15" s="481"/>
      <c r="IK15" s="481"/>
      <c r="IL15" s="481"/>
      <c r="IM15" s="481"/>
    </row>
    <row r="16" spans="1:247" ht="15.95" customHeight="1" x14ac:dyDescent="0.2">
      <c r="A16" s="472"/>
      <c r="B16" s="175"/>
      <c r="C16" s="1456"/>
      <c r="D16" s="1456"/>
      <c r="E16" s="1456"/>
      <c r="F16" s="1456"/>
      <c r="G16" s="1456"/>
      <c r="H16" s="1456"/>
      <c r="I16" s="1456"/>
      <c r="J16" s="1456"/>
      <c r="K16" s="1456"/>
      <c r="L16" s="1456"/>
      <c r="M16" s="1456"/>
      <c r="N16" s="1456"/>
      <c r="O16" s="1456"/>
      <c r="P16" s="1456"/>
      <c r="Q16" s="1456"/>
      <c r="R16" s="1456"/>
      <c r="S16" s="1456"/>
      <c r="T16" s="1456"/>
      <c r="U16" s="1456"/>
      <c r="V16" s="1456"/>
      <c r="W16" s="1456"/>
      <c r="X16" s="1456"/>
      <c r="Y16" s="1456"/>
      <c r="Z16" s="1456"/>
      <c r="AA16" s="1456"/>
      <c r="AB16" s="1456"/>
      <c r="AC16" s="1456"/>
      <c r="AD16" s="1456"/>
      <c r="AE16" s="1456"/>
      <c r="AF16" s="1456"/>
      <c r="AG16" s="1456"/>
      <c r="AH16" s="1456"/>
      <c r="AI16" s="1456"/>
      <c r="AJ16" s="1456"/>
      <c r="AK16" s="1456"/>
      <c r="AL16" s="1456"/>
      <c r="AM16" s="1456"/>
      <c r="AN16" s="1456"/>
      <c r="AO16" s="1456"/>
      <c r="AP16" s="1456"/>
      <c r="AQ16" s="1456"/>
      <c r="AR16" s="1456"/>
      <c r="AS16" s="1456"/>
      <c r="AT16" s="1456"/>
      <c r="AU16" s="1456"/>
      <c r="AV16" s="1456"/>
      <c r="AW16" s="1456"/>
      <c r="AX16" s="1456"/>
      <c r="AY16" s="1456"/>
      <c r="AZ16" s="1456"/>
      <c r="BA16" s="1456"/>
      <c r="BB16" s="1456"/>
      <c r="BC16" s="1456"/>
      <c r="BD16" s="1456"/>
      <c r="BE16" s="1456"/>
      <c r="BF16" s="1456"/>
      <c r="BG16" s="1456"/>
      <c r="BH16" s="1456"/>
      <c r="BI16" s="1456"/>
      <c r="BJ16" s="1456"/>
      <c r="BK16" s="1456"/>
      <c r="BL16" s="1456"/>
      <c r="BM16" s="1456"/>
      <c r="BN16" s="1456"/>
      <c r="BO16" s="1456"/>
      <c r="BP16" s="1456"/>
      <c r="BQ16" s="1456"/>
      <c r="BR16" s="1456"/>
      <c r="BS16" s="1456"/>
      <c r="BT16" s="1456"/>
      <c r="BU16" s="1456"/>
      <c r="BV16" s="1456"/>
      <c r="BW16" s="1456"/>
      <c r="BX16" s="1456"/>
      <c r="BY16" s="1456"/>
      <c r="BZ16" s="1456"/>
      <c r="CA16" s="1456"/>
      <c r="CB16" s="1456"/>
      <c r="CC16" s="1456"/>
      <c r="CD16" s="1456"/>
      <c r="CE16" s="1456"/>
      <c r="CF16" s="1456"/>
      <c r="CG16" s="1456"/>
      <c r="CH16" s="1456"/>
      <c r="CI16" s="1456"/>
      <c r="CJ16" s="1456"/>
      <c r="CK16" s="1456"/>
      <c r="CL16" s="1456"/>
      <c r="CM16" s="1456"/>
      <c r="CN16" s="1456"/>
      <c r="CO16" s="1456"/>
      <c r="CP16" s="1456"/>
      <c r="CQ16" s="1456"/>
      <c r="CR16" s="1456"/>
      <c r="CS16" s="1456"/>
      <c r="CT16" s="1456"/>
      <c r="CU16" s="1456"/>
      <c r="CV16" s="1456"/>
      <c r="CW16" s="1456"/>
      <c r="CX16" s="1456"/>
      <c r="CY16" s="1456"/>
      <c r="CZ16" s="1456"/>
      <c r="DA16" s="1456"/>
      <c r="DB16" s="475"/>
      <c r="DC16" s="23"/>
      <c r="DD16" s="23"/>
      <c r="DE16" s="23"/>
      <c r="DF16" s="481"/>
      <c r="DG16" s="481"/>
      <c r="DH16" s="481"/>
      <c r="DI16" s="481"/>
      <c r="DJ16" s="481"/>
      <c r="DK16" s="481"/>
      <c r="DL16" s="481"/>
      <c r="DM16" s="481"/>
      <c r="DN16" s="481"/>
      <c r="DO16" s="481"/>
      <c r="DP16" s="481"/>
      <c r="DQ16" s="481"/>
      <c r="DR16" s="481"/>
      <c r="DS16" s="481"/>
      <c r="DT16" s="481"/>
      <c r="DU16" s="481"/>
      <c r="DV16" s="481"/>
      <c r="DW16" s="481"/>
      <c r="DX16" s="481"/>
      <c r="DY16" s="481"/>
      <c r="DZ16" s="481"/>
      <c r="EA16" s="481"/>
      <c r="EB16" s="481"/>
      <c r="EC16" s="481"/>
      <c r="ED16" s="481"/>
      <c r="EE16" s="481"/>
      <c r="EF16" s="481"/>
      <c r="EG16" s="481"/>
      <c r="EH16" s="481"/>
      <c r="EI16" s="481"/>
      <c r="EJ16" s="481"/>
      <c r="EK16" s="481"/>
      <c r="EL16" s="481"/>
      <c r="EM16" s="481"/>
      <c r="EN16" s="481"/>
      <c r="EO16" s="481"/>
      <c r="EP16" s="481"/>
      <c r="EQ16" s="481"/>
      <c r="ER16" s="481"/>
      <c r="ES16" s="481"/>
      <c r="ET16" s="481"/>
      <c r="EU16" s="481"/>
      <c r="EV16" s="481"/>
      <c r="EW16" s="481"/>
      <c r="EX16" s="481"/>
      <c r="EY16" s="481"/>
      <c r="EZ16" s="481"/>
      <c r="FA16" s="481"/>
      <c r="FB16" s="481"/>
      <c r="FC16" s="481"/>
      <c r="FD16" s="481"/>
      <c r="FE16" s="481"/>
      <c r="FF16" s="481"/>
      <c r="FG16" s="481"/>
      <c r="FH16" s="481"/>
      <c r="FI16" s="481"/>
      <c r="FJ16" s="481"/>
      <c r="FK16" s="481"/>
      <c r="FL16" s="481"/>
      <c r="FM16" s="481"/>
      <c r="FN16" s="481"/>
      <c r="FO16" s="481"/>
      <c r="FP16" s="481"/>
      <c r="FQ16" s="481"/>
      <c r="FR16" s="481"/>
      <c r="FS16" s="481"/>
      <c r="FT16" s="481"/>
      <c r="FU16" s="481"/>
      <c r="FV16" s="481"/>
      <c r="FW16" s="481"/>
      <c r="FX16" s="481"/>
      <c r="FY16" s="481"/>
      <c r="FZ16" s="481"/>
      <c r="GA16" s="481"/>
      <c r="GB16" s="481"/>
      <c r="GC16" s="481"/>
      <c r="GD16" s="481"/>
      <c r="GE16" s="481"/>
      <c r="GF16" s="481"/>
      <c r="GG16" s="481"/>
      <c r="GH16" s="481"/>
      <c r="GI16" s="481"/>
      <c r="GJ16" s="481"/>
      <c r="GK16" s="481"/>
      <c r="GL16" s="481"/>
      <c r="GM16" s="481"/>
      <c r="GN16" s="481"/>
      <c r="GO16" s="481"/>
      <c r="GP16" s="481"/>
      <c r="GQ16" s="481"/>
      <c r="GR16" s="481"/>
      <c r="GS16" s="481"/>
      <c r="GT16" s="481"/>
      <c r="GU16" s="481"/>
      <c r="GV16" s="481"/>
      <c r="GW16" s="481"/>
      <c r="GX16" s="481"/>
      <c r="GY16" s="481"/>
      <c r="GZ16" s="481"/>
      <c r="HA16" s="481"/>
      <c r="HB16" s="481"/>
      <c r="HC16" s="481"/>
      <c r="HD16" s="481"/>
      <c r="HE16" s="481"/>
      <c r="HF16" s="481"/>
      <c r="HG16" s="481"/>
      <c r="HH16" s="481"/>
      <c r="HI16" s="481"/>
      <c r="HJ16" s="481"/>
      <c r="HK16" s="481"/>
      <c r="HL16" s="481"/>
      <c r="HM16" s="481"/>
      <c r="HN16" s="481"/>
      <c r="HO16" s="481"/>
      <c r="HP16" s="481"/>
      <c r="HQ16" s="481"/>
      <c r="HR16" s="481"/>
      <c r="HS16" s="481"/>
      <c r="HT16" s="481"/>
      <c r="HU16" s="481"/>
      <c r="HV16" s="481"/>
      <c r="HW16" s="481"/>
      <c r="HX16" s="481"/>
      <c r="HY16" s="481"/>
      <c r="HZ16" s="481"/>
      <c r="IA16" s="481"/>
      <c r="IB16" s="481"/>
      <c r="IC16" s="481"/>
      <c r="ID16" s="481"/>
      <c r="IE16" s="481"/>
      <c r="IF16" s="481"/>
      <c r="IG16" s="481"/>
      <c r="IH16" s="481"/>
      <c r="II16" s="481"/>
      <c r="IJ16" s="481"/>
      <c r="IK16" s="481"/>
      <c r="IL16" s="481"/>
      <c r="IM16" s="481"/>
    </row>
    <row r="17" spans="1:247" ht="15.95" customHeight="1" x14ac:dyDescent="0.2">
      <c r="A17" s="472"/>
      <c r="B17" s="142"/>
      <c r="C17" s="1382" t="s">
        <v>1261</v>
      </c>
      <c r="D17" s="1382"/>
      <c r="E17" s="1382"/>
      <c r="F17" s="1382"/>
      <c r="G17" s="1382"/>
      <c r="H17" s="1382"/>
      <c r="I17" s="1382"/>
      <c r="J17" s="1382"/>
      <c r="K17" s="1382"/>
      <c r="L17" s="1382"/>
      <c r="M17" s="1382"/>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c r="AL17" s="1382"/>
      <c r="AM17" s="1382"/>
      <c r="AN17" s="1382"/>
      <c r="AO17" s="1382"/>
      <c r="AP17" s="1382"/>
      <c r="AQ17" s="1382"/>
      <c r="AR17" s="1382"/>
      <c r="AS17" s="1382"/>
      <c r="AT17" s="1382"/>
      <c r="AU17" s="1382"/>
      <c r="AV17" s="1382"/>
      <c r="AW17" s="1382"/>
      <c r="AX17" s="1382"/>
      <c r="AY17" s="1382"/>
      <c r="AZ17" s="1382"/>
      <c r="BA17" s="1382"/>
      <c r="BB17" s="1382"/>
      <c r="BC17" s="1382"/>
      <c r="BD17" s="1382"/>
      <c r="BE17" s="1382"/>
      <c r="BF17" s="1382"/>
      <c r="BG17" s="1382"/>
      <c r="BH17" s="1382"/>
      <c r="BI17" s="1382"/>
      <c r="BJ17" s="1382"/>
      <c r="BK17" s="1382"/>
      <c r="BL17" s="1382"/>
      <c r="BM17" s="1382"/>
      <c r="BN17" s="1382"/>
      <c r="BO17" s="1382"/>
      <c r="BP17" s="1382"/>
      <c r="BQ17" s="1382"/>
      <c r="BR17" s="1382"/>
      <c r="BS17" s="1382"/>
      <c r="BT17" s="1382"/>
      <c r="BU17" s="1382"/>
      <c r="BV17" s="1382"/>
      <c r="BW17" s="1382"/>
      <c r="BX17" s="1382"/>
      <c r="BY17" s="1382"/>
      <c r="BZ17" s="1382"/>
      <c r="CA17" s="1382"/>
      <c r="CB17" s="1382"/>
      <c r="CC17" s="1382"/>
      <c r="CD17" s="1382"/>
      <c r="CE17" s="1382"/>
      <c r="CF17" s="1382"/>
      <c r="CG17" s="1382"/>
      <c r="CH17" s="1382"/>
      <c r="CI17" s="1382"/>
      <c r="CJ17" s="1382"/>
      <c r="CK17" s="1382"/>
      <c r="CL17" s="1382"/>
      <c r="CM17" s="1382"/>
      <c r="CN17" s="1382"/>
      <c r="CO17" s="1382"/>
      <c r="CP17" s="1382"/>
      <c r="CQ17" s="1382"/>
      <c r="CR17" s="1382"/>
      <c r="CS17" s="1382"/>
      <c r="CT17" s="1382"/>
      <c r="CU17" s="1382"/>
      <c r="CV17" s="1382"/>
      <c r="CW17" s="1382"/>
      <c r="CX17" s="1382"/>
      <c r="CY17" s="1382"/>
      <c r="CZ17" s="1382"/>
      <c r="DA17" s="1382"/>
      <c r="DB17" s="143"/>
      <c r="DC17" s="23"/>
      <c r="DD17" s="23"/>
      <c r="DE17" s="23"/>
      <c r="DF17" s="481"/>
      <c r="DG17" s="481"/>
      <c r="DH17" s="481"/>
      <c r="DI17" s="481"/>
      <c r="DJ17" s="481"/>
      <c r="DK17" s="481"/>
      <c r="DL17" s="481"/>
      <c r="DM17" s="481"/>
      <c r="DN17" s="481"/>
      <c r="DO17" s="481"/>
      <c r="DP17" s="481"/>
      <c r="DQ17" s="481"/>
      <c r="DR17" s="481"/>
      <c r="DS17" s="481"/>
      <c r="DT17" s="481"/>
      <c r="DU17" s="481"/>
      <c r="DV17" s="481"/>
      <c r="DW17" s="481"/>
      <c r="DX17" s="481"/>
      <c r="DY17" s="481"/>
      <c r="DZ17" s="481"/>
      <c r="EA17" s="481"/>
      <c r="EB17" s="481"/>
      <c r="EC17" s="481"/>
      <c r="ED17" s="481"/>
      <c r="EE17" s="481"/>
      <c r="EF17" s="481"/>
      <c r="EG17" s="481"/>
      <c r="EH17" s="481"/>
      <c r="EI17" s="481"/>
      <c r="EJ17" s="481"/>
      <c r="EK17" s="481"/>
      <c r="EL17" s="481"/>
      <c r="EM17" s="481"/>
      <c r="EN17" s="481"/>
      <c r="EO17" s="481"/>
      <c r="EP17" s="481"/>
      <c r="EQ17" s="481"/>
      <c r="ER17" s="481"/>
      <c r="ES17" s="481"/>
      <c r="ET17" s="481"/>
      <c r="EU17" s="481"/>
      <c r="EV17" s="481"/>
      <c r="EW17" s="481"/>
      <c r="EX17" s="481"/>
      <c r="EY17" s="481"/>
      <c r="EZ17" s="481"/>
      <c r="FA17" s="481"/>
      <c r="FB17" s="481"/>
      <c r="FC17" s="481"/>
      <c r="FD17" s="481"/>
      <c r="FE17" s="481"/>
      <c r="FF17" s="481"/>
      <c r="FG17" s="481"/>
      <c r="FH17" s="481"/>
      <c r="FI17" s="481"/>
      <c r="FJ17" s="481"/>
      <c r="FK17" s="481"/>
      <c r="FL17" s="481"/>
      <c r="FM17" s="481"/>
      <c r="FN17" s="481"/>
      <c r="FO17" s="481"/>
      <c r="FP17" s="481"/>
      <c r="FQ17" s="481"/>
      <c r="FR17" s="481"/>
      <c r="FS17" s="481"/>
      <c r="FT17" s="481"/>
      <c r="FU17" s="481"/>
      <c r="FV17" s="481"/>
      <c r="FW17" s="481"/>
      <c r="FX17" s="481"/>
      <c r="FY17" s="481"/>
      <c r="FZ17" s="481"/>
      <c r="GA17" s="481"/>
      <c r="GB17" s="481"/>
      <c r="GC17" s="481"/>
      <c r="GD17" s="481"/>
      <c r="GE17" s="481"/>
      <c r="GF17" s="481"/>
      <c r="GG17" s="481"/>
      <c r="GH17" s="481"/>
      <c r="GI17" s="481"/>
      <c r="GJ17" s="481"/>
      <c r="GK17" s="481"/>
      <c r="GL17" s="481"/>
      <c r="GM17" s="481"/>
      <c r="GN17" s="481"/>
      <c r="GO17" s="481"/>
      <c r="GP17" s="481"/>
      <c r="GQ17" s="481"/>
      <c r="GR17" s="481"/>
      <c r="GS17" s="481"/>
      <c r="GT17" s="481"/>
      <c r="GU17" s="481"/>
      <c r="GV17" s="481"/>
      <c r="GW17" s="481"/>
      <c r="GX17" s="481"/>
      <c r="GY17" s="481"/>
      <c r="GZ17" s="481"/>
      <c r="HA17" s="481"/>
      <c r="HB17" s="481"/>
      <c r="HC17" s="481"/>
      <c r="HD17" s="481"/>
      <c r="HE17" s="481"/>
      <c r="HF17" s="481"/>
      <c r="HG17" s="481"/>
      <c r="HH17" s="481"/>
      <c r="HI17" s="481"/>
      <c r="HJ17" s="481"/>
      <c r="HK17" s="481"/>
      <c r="HL17" s="481"/>
      <c r="HM17" s="481"/>
      <c r="HN17" s="481"/>
      <c r="HO17" s="481"/>
      <c r="HP17" s="481"/>
      <c r="HQ17" s="481"/>
      <c r="HR17" s="481"/>
      <c r="HS17" s="481"/>
      <c r="HT17" s="481"/>
      <c r="HU17" s="481"/>
      <c r="HV17" s="481"/>
      <c r="HW17" s="481"/>
      <c r="HX17" s="481"/>
      <c r="HY17" s="481"/>
      <c r="HZ17" s="481"/>
      <c r="IA17" s="481"/>
      <c r="IB17" s="481"/>
      <c r="IC17" s="481"/>
      <c r="ID17" s="481"/>
      <c r="IE17" s="481"/>
      <c r="IF17" s="481"/>
      <c r="IG17" s="481"/>
      <c r="IH17" s="481"/>
      <c r="II17" s="481"/>
      <c r="IJ17" s="481"/>
      <c r="IK17" s="481"/>
      <c r="IL17" s="481"/>
      <c r="IM17" s="481"/>
    </row>
    <row r="18" spans="1:247" ht="15.95" customHeight="1" x14ac:dyDescent="0.2">
      <c r="A18" s="472"/>
      <c r="B18" s="142"/>
      <c r="C18" s="1446" t="s">
        <v>1252</v>
      </c>
      <c r="D18" s="1447"/>
      <c r="E18" s="1447"/>
      <c r="F18" s="1447"/>
      <c r="G18" s="1447"/>
      <c r="H18" s="1447"/>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58" t="str">
        <f>BV12</f>
        <v>Select Year</v>
      </c>
      <c r="BW18" s="1459"/>
      <c r="BX18" s="1459"/>
      <c r="BY18" s="1459"/>
      <c r="BZ18" s="1459"/>
      <c r="CA18" s="1459"/>
      <c r="CB18" s="1459"/>
      <c r="CC18" s="1459"/>
      <c r="CD18" s="1459"/>
      <c r="CE18" s="1459"/>
      <c r="CF18" s="1459"/>
      <c r="CG18" s="1459"/>
      <c r="CH18" s="1459"/>
      <c r="CI18" s="1459"/>
      <c r="CJ18" s="1459"/>
      <c r="CK18" s="1460"/>
      <c r="CL18" s="1458" t="str">
        <f>CL12</f>
        <v>Select Year</v>
      </c>
      <c r="CM18" s="1459"/>
      <c r="CN18" s="1459"/>
      <c r="CO18" s="1459"/>
      <c r="CP18" s="1459"/>
      <c r="CQ18" s="1459"/>
      <c r="CR18" s="1459"/>
      <c r="CS18" s="1459"/>
      <c r="CT18" s="1459"/>
      <c r="CU18" s="1459"/>
      <c r="CV18" s="1459"/>
      <c r="CW18" s="1459"/>
      <c r="CX18" s="1459"/>
      <c r="CY18" s="1459"/>
      <c r="CZ18" s="1459"/>
      <c r="DA18" s="1460"/>
      <c r="DB18" s="143"/>
      <c r="DC18" s="23"/>
      <c r="DD18" s="23"/>
      <c r="DE18" s="23"/>
      <c r="DF18" s="481"/>
      <c r="DG18" s="481"/>
      <c r="DH18" s="481"/>
      <c r="DI18" s="481"/>
      <c r="DJ18" s="481"/>
      <c r="DK18" s="481"/>
      <c r="DL18" s="481"/>
      <c r="DM18" s="481"/>
      <c r="DN18" s="481"/>
      <c r="DO18" s="481"/>
      <c r="DP18" s="481"/>
      <c r="DQ18" s="481"/>
      <c r="DR18" s="481"/>
      <c r="DS18" s="481"/>
      <c r="DT18" s="481"/>
      <c r="DU18" s="481"/>
      <c r="DV18" s="481"/>
      <c r="DW18" s="481"/>
      <c r="DX18" s="481"/>
      <c r="DY18" s="481"/>
      <c r="DZ18" s="481"/>
      <c r="EA18" s="481"/>
      <c r="EB18" s="481"/>
      <c r="EC18" s="481"/>
      <c r="ED18" s="481"/>
      <c r="EE18" s="481"/>
      <c r="EF18" s="481"/>
      <c r="EG18" s="481"/>
      <c r="EH18" s="481"/>
      <c r="EI18" s="481"/>
      <c r="EJ18" s="481"/>
      <c r="EK18" s="481"/>
      <c r="EL18" s="481"/>
      <c r="EM18" s="481"/>
      <c r="EN18" s="481"/>
      <c r="EO18" s="481"/>
      <c r="EP18" s="481"/>
      <c r="EQ18" s="481"/>
      <c r="ER18" s="481"/>
      <c r="ES18" s="481"/>
      <c r="ET18" s="481"/>
      <c r="EU18" s="481"/>
      <c r="EV18" s="481"/>
      <c r="EW18" s="481"/>
      <c r="EX18" s="481"/>
      <c r="EY18" s="481"/>
      <c r="EZ18" s="481"/>
      <c r="FA18" s="481"/>
      <c r="FB18" s="481"/>
      <c r="FC18" s="481"/>
      <c r="FD18" s="481"/>
      <c r="FE18" s="481"/>
      <c r="FF18" s="481"/>
      <c r="FG18" s="481"/>
      <c r="FH18" s="481"/>
      <c r="FI18" s="481"/>
      <c r="FJ18" s="481"/>
      <c r="FK18" s="481"/>
      <c r="FL18" s="481"/>
      <c r="FM18" s="481"/>
      <c r="FN18" s="481"/>
      <c r="FO18" s="481"/>
      <c r="FP18" s="481"/>
      <c r="FQ18" s="481"/>
      <c r="FR18" s="481"/>
      <c r="FS18" s="481"/>
      <c r="FT18" s="481"/>
      <c r="FU18" s="481"/>
      <c r="FV18" s="481"/>
      <c r="FW18" s="481"/>
      <c r="FX18" s="481"/>
      <c r="FY18" s="481"/>
      <c r="FZ18" s="481"/>
      <c r="GA18" s="481"/>
      <c r="GB18" s="481"/>
      <c r="GC18" s="481"/>
      <c r="GD18" s="481"/>
      <c r="GE18" s="481"/>
      <c r="GF18" s="481"/>
      <c r="GG18" s="481"/>
      <c r="GH18" s="481"/>
      <c r="GI18" s="481"/>
      <c r="GJ18" s="481"/>
      <c r="GK18" s="481"/>
      <c r="GL18" s="481"/>
      <c r="GM18" s="481"/>
      <c r="GN18" s="481"/>
      <c r="GO18" s="481"/>
      <c r="GP18" s="481"/>
      <c r="GQ18" s="481"/>
      <c r="GR18" s="481"/>
      <c r="GS18" s="481"/>
      <c r="GT18" s="481"/>
      <c r="GU18" s="481"/>
      <c r="GV18" s="481"/>
      <c r="GW18" s="481"/>
      <c r="GX18" s="481"/>
      <c r="GY18" s="481"/>
      <c r="GZ18" s="481"/>
      <c r="HA18" s="481"/>
      <c r="HB18" s="481"/>
      <c r="HC18" s="481"/>
      <c r="HD18" s="481"/>
      <c r="HE18" s="481"/>
      <c r="HF18" s="481"/>
      <c r="HG18" s="481"/>
      <c r="HH18" s="481"/>
      <c r="HI18" s="481"/>
      <c r="HJ18" s="481"/>
      <c r="HK18" s="481"/>
      <c r="HL18" s="481"/>
      <c r="HM18" s="481"/>
      <c r="HN18" s="481"/>
      <c r="HO18" s="481"/>
      <c r="HP18" s="481"/>
      <c r="HQ18" s="481"/>
      <c r="HR18" s="481"/>
      <c r="HS18" s="481"/>
      <c r="HT18" s="481"/>
      <c r="HU18" s="481"/>
      <c r="HV18" s="481"/>
      <c r="HW18" s="481"/>
      <c r="HX18" s="481"/>
      <c r="HY18" s="481"/>
      <c r="HZ18" s="481"/>
      <c r="IA18" s="481"/>
      <c r="IB18" s="481"/>
      <c r="IC18" s="481"/>
      <c r="ID18" s="481"/>
      <c r="IE18" s="481"/>
      <c r="IF18" s="481"/>
      <c r="IG18" s="481"/>
      <c r="IH18" s="481"/>
      <c r="II18" s="481"/>
      <c r="IJ18" s="481"/>
      <c r="IK18" s="481"/>
      <c r="IL18" s="481"/>
      <c r="IM18" s="481"/>
    </row>
    <row r="19" spans="1:247" ht="15" customHeight="1" x14ac:dyDescent="0.2">
      <c r="A19" s="472"/>
      <c r="B19" s="142"/>
      <c r="C19" s="1386" t="s">
        <v>1196</v>
      </c>
      <c r="D19" s="1387"/>
      <c r="E19" s="1387"/>
      <c r="F19" s="1387"/>
      <c r="G19" s="1388"/>
      <c r="H19" s="1389" t="s">
        <v>1234</v>
      </c>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0"/>
      <c r="AL19" s="1390"/>
      <c r="AM19" s="1390"/>
      <c r="AN19" s="1390"/>
      <c r="AO19" s="1390"/>
      <c r="AP19" s="1390"/>
      <c r="AQ19" s="1390"/>
      <c r="AR19" s="1390"/>
      <c r="AS19" s="1390"/>
      <c r="AT19" s="1390"/>
      <c r="AU19" s="1390"/>
      <c r="AV19" s="1390"/>
      <c r="AW19" s="1390"/>
      <c r="AX19" s="1390"/>
      <c r="AY19" s="1390"/>
      <c r="AZ19" s="1390"/>
      <c r="BA19" s="1390"/>
      <c r="BB19" s="1390"/>
      <c r="BC19" s="1390"/>
      <c r="BD19" s="1390"/>
      <c r="BE19" s="1390"/>
      <c r="BF19" s="1390"/>
      <c r="BG19" s="1390"/>
      <c r="BH19" s="1390"/>
      <c r="BI19" s="1390"/>
      <c r="BJ19" s="1390"/>
      <c r="BK19" s="1390"/>
      <c r="BL19" s="1390"/>
      <c r="BM19" s="1390"/>
      <c r="BN19" s="1390"/>
      <c r="BO19" s="1390"/>
      <c r="BP19" s="1390"/>
      <c r="BQ19" s="1390"/>
      <c r="BR19" s="1390"/>
      <c r="BS19" s="1390"/>
      <c r="BT19" s="1390"/>
      <c r="BU19" s="1391"/>
      <c r="BV19" s="1394">
        <v>0</v>
      </c>
      <c r="BW19" s="1394"/>
      <c r="BX19" s="1394"/>
      <c r="BY19" s="1394"/>
      <c r="BZ19" s="1394"/>
      <c r="CA19" s="1394"/>
      <c r="CB19" s="1394"/>
      <c r="CC19" s="1394"/>
      <c r="CD19" s="1394"/>
      <c r="CE19" s="1394"/>
      <c r="CF19" s="1394"/>
      <c r="CG19" s="1394"/>
      <c r="CH19" s="1394"/>
      <c r="CI19" s="1394"/>
      <c r="CJ19" s="1394"/>
      <c r="CK19" s="1394"/>
      <c r="CL19" s="1394">
        <v>0</v>
      </c>
      <c r="CM19" s="1394"/>
      <c r="CN19" s="1394"/>
      <c r="CO19" s="1394"/>
      <c r="CP19" s="1394"/>
      <c r="CQ19" s="1394"/>
      <c r="CR19" s="1394"/>
      <c r="CS19" s="1394"/>
      <c r="CT19" s="1394"/>
      <c r="CU19" s="1394"/>
      <c r="CV19" s="1394"/>
      <c r="CW19" s="1394"/>
      <c r="CX19" s="1394"/>
      <c r="CY19" s="1394"/>
      <c r="CZ19" s="1394"/>
      <c r="DA19" s="1394"/>
      <c r="DB19" s="143"/>
      <c r="DC19" s="23"/>
      <c r="DD19" s="23"/>
      <c r="DE19" s="23"/>
      <c r="DF19" s="481"/>
      <c r="DG19" s="481"/>
      <c r="DH19" s="481"/>
      <c r="DI19" s="481"/>
      <c r="DJ19" s="481"/>
      <c r="DK19" s="481"/>
      <c r="DL19" s="481"/>
      <c r="DM19" s="481"/>
      <c r="DN19" s="481"/>
      <c r="DO19" s="481"/>
      <c r="DP19" s="481"/>
      <c r="DQ19" s="481"/>
      <c r="DR19" s="481"/>
      <c r="DS19" s="481"/>
      <c r="DT19" s="481"/>
      <c r="DU19" s="481"/>
      <c r="DV19" s="481"/>
      <c r="DW19" s="481"/>
      <c r="DX19" s="481"/>
      <c r="DY19" s="481"/>
      <c r="DZ19" s="481"/>
      <c r="EA19" s="481"/>
      <c r="EB19" s="481"/>
      <c r="EC19" s="481"/>
      <c r="ED19" s="481"/>
      <c r="EE19" s="481"/>
      <c r="EF19" s="481"/>
      <c r="EG19" s="481"/>
      <c r="EH19" s="481"/>
      <c r="EI19" s="481"/>
      <c r="EJ19" s="481"/>
      <c r="EK19" s="481"/>
      <c r="EL19" s="481"/>
      <c r="EM19" s="481"/>
      <c r="EN19" s="481"/>
      <c r="EO19" s="481"/>
      <c r="EP19" s="481"/>
      <c r="EQ19" s="481"/>
      <c r="ER19" s="481"/>
      <c r="ES19" s="481"/>
      <c r="ET19" s="481"/>
      <c r="EU19" s="481"/>
      <c r="EV19" s="481"/>
      <c r="EW19" s="481"/>
      <c r="EX19" s="481"/>
      <c r="EY19" s="481"/>
      <c r="EZ19" s="481"/>
      <c r="FA19" s="481"/>
      <c r="FB19" s="481"/>
      <c r="FC19" s="481"/>
      <c r="FD19" s="481"/>
      <c r="FE19" s="481"/>
      <c r="FF19" s="481"/>
      <c r="FG19" s="481"/>
      <c r="FH19" s="481"/>
      <c r="FI19" s="481"/>
      <c r="FJ19" s="481"/>
      <c r="FK19" s="481"/>
      <c r="FL19" s="481"/>
      <c r="FM19" s="481"/>
      <c r="FN19" s="481"/>
      <c r="FO19" s="481"/>
      <c r="FP19" s="481"/>
      <c r="FQ19" s="481"/>
      <c r="FR19" s="481"/>
      <c r="FS19" s="481"/>
      <c r="FT19" s="481"/>
      <c r="FU19" s="481"/>
      <c r="FV19" s="481"/>
      <c r="FW19" s="481"/>
      <c r="FX19" s="481"/>
      <c r="FY19" s="481"/>
      <c r="FZ19" s="481"/>
      <c r="GA19" s="481"/>
      <c r="GB19" s="481"/>
      <c r="GC19" s="481"/>
      <c r="GD19" s="481"/>
      <c r="GE19" s="481"/>
      <c r="GF19" s="481"/>
      <c r="GG19" s="481"/>
      <c r="GH19" s="481"/>
      <c r="GI19" s="481"/>
      <c r="GJ19" s="481"/>
      <c r="GK19" s="481"/>
      <c r="GL19" s="481"/>
      <c r="GM19" s="481"/>
      <c r="GN19" s="481"/>
      <c r="GO19" s="481"/>
      <c r="GP19" s="481"/>
      <c r="GQ19" s="481"/>
      <c r="GR19" s="481"/>
      <c r="GS19" s="481"/>
      <c r="GT19" s="481"/>
      <c r="GU19" s="481"/>
      <c r="GV19" s="481"/>
      <c r="GW19" s="481"/>
      <c r="GX19" s="481"/>
      <c r="GY19" s="481"/>
      <c r="GZ19" s="481"/>
      <c r="HA19" s="481"/>
      <c r="HB19" s="481"/>
      <c r="HC19" s="481"/>
      <c r="HD19" s="481"/>
      <c r="HE19" s="481"/>
      <c r="HF19" s="481"/>
      <c r="HG19" s="481"/>
      <c r="HH19" s="481"/>
      <c r="HI19" s="481"/>
      <c r="HJ19" s="481"/>
      <c r="HK19" s="481"/>
      <c r="HL19" s="481"/>
      <c r="HM19" s="481"/>
      <c r="HN19" s="481"/>
      <c r="HO19" s="481"/>
      <c r="HP19" s="481"/>
      <c r="HQ19" s="481"/>
      <c r="HR19" s="481"/>
      <c r="HS19" s="481"/>
      <c r="HT19" s="481"/>
      <c r="HU19" s="481"/>
      <c r="HV19" s="481"/>
      <c r="HW19" s="481"/>
      <c r="HX19" s="481"/>
      <c r="HY19" s="481"/>
      <c r="HZ19" s="481"/>
      <c r="IA19" s="481"/>
      <c r="IB19" s="481"/>
      <c r="IC19" s="481"/>
      <c r="ID19" s="481"/>
      <c r="IE19" s="481"/>
      <c r="IF19" s="481"/>
      <c r="IG19" s="481"/>
      <c r="IH19" s="481"/>
      <c r="II19" s="481"/>
      <c r="IJ19" s="481"/>
      <c r="IK19" s="481"/>
      <c r="IL19" s="481"/>
      <c r="IM19" s="481"/>
    </row>
    <row r="20" spans="1:247" ht="15" customHeight="1" x14ac:dyDescent="0.2">
      <c r="A20" s="472"/>
      <c r="B20" s="142"/>
      <c r="C20" s="1386" t="s">
        <v>1198</v>
      </c>
      <c r="D20" s="1387"/>
      <c r="E20" s="1387"/>
      <c r="F20" s="1387"/>
      <c r="G20" s="1388"/>
      <c r="H20" s="1389" t="s">
        <v>1236</v>
      </c>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c r="AW20" s="1390"/>
      <c r="AX20" s="1390"/>
      <c r="AY20" s="1390"/>
      <c r="AZ20" s="1390"/>
      <c r="BA20" s="1390"/>
      <c r="BB20" s="1390"/>
      <c r="BC20" s="1390"/>
      <c r="BD20" s="1390"/>
      <c r="BE20" s="1390"/>
      <c r="BF20" s="1390"/>
      <c r="BG20" s="1390"/>
      <c r="BH20" s="1390"/>
      <c r="BI20" s="1390"/>
      <c r="BJ20" s="1390"/>
      <c r="BK20" s="1390"/>
      <c r="BL20" s="1390"/>
      <c r="BM20" s="1390"/>
      <c r="BN20" s="1390"/>
      <c r="BO20" s="1390"/>
      <c r="BP20" s="1390"/>
      <c r="BQ20" s="1390"/>
      <c r="BR20" s="1390"/>
      <c r="BS20" s="1390"/>
      <c r="BT20" s="1390"/>
      <c r="BU20" s="1391"/>
      <c r="BV20" s="1394">
        <v>0</v>
      </c>
      <c r="BW20" s="1394"/>
      <c r="BX20" s="1394"/>
      <c r="BY20" s="1394"/>
      <c r="BZ20" s="1394"/>
      <c r="CA20" s="1394"/>
      <c r="CB20" s="1394"/>
      <c r="CC20" s="1394"/>
      <c r="CD20" s="1394"/>
      <c r="CE20" s="1394"/>
      <c r="CF20" s="1394"/>
      <c r="CG20" s="1394"/>
      <c r="CH20" s="1394"/>
      <c r="CI20" s="1394"/>
      <c r="CJ20" s="1394"/>
      <c r="CK20" s="1394"/>
      <c r="CL20" s="1394">
        <v>0</v>
      </c>
      <c r="CM20" s="1394"/>
      <c r="CN20" s="1394"/>
      <c r="CO20" s="1394"/>
      <c r="CP20" s="1394"/>
      <c r="CQ20" s="1394"/>
      <c r="CR20" s="1394"/>
      <c r="CS20" s="1394"/>
      <c r="CT20" s="1394"/>
      <c r="CU20" s="1394"/>
      <c r="CV20" s="1394"/>
      <c r="CW20" s="1394"/>
      <c r="CX20" s="1394"/>
      <c r="CY20" s="1394"/>
      <c r="CZ20" s="1394"/>
      <c r="DA20" s="1394"/>
      <c r="DB20" s="143"/>
      <c r="DC20" s="23"/>
      <c r="DD20" s="23"/>
      <c r="DE20" s="23"/>
      <c r="DF20" s="481"/>
      <c r="DG20" s="481"/>
      <c r="DH20" s="481"/>
      <c r="DI20" s="481"/>
      <c r="DJ20" s="481"/>
      <c r="DK20" s="481"/>
      <c r="DL20" s="481"/>
      <c r="DM20" s="481"/>
      <c r="DN20" s="481"/>
      <c r="DO20" s="481"/>
      <c r="DP20" s="481"/>
      <c r="DQ20" s="481"/>
      <c r="DR20" s="481"/>
      <c r="DS20" s="481"/>
      <c r="DT20" s="481"/>
      <c r="DU20" s="481"/>
      <c r="DV20" s="481"/>
      <c r="DW20" s="481"/>
      <c r="DX20" s="481"/>
      <c r="DY20" s="481"/>
      <c r="DZ20" s="481"/>
      <c r="EA20" s="481"/>
      <c r="EB20" s="481"/>
      <c r="EC20" s="481"/>
      <c r="ED20" s="481"/>
      <c r="EE20" s="481"/>
      <c r="EF20" s="481"/>
      <c r="EG20" s="481"/>
      <c r="EH20" s="481"/>
      <c r="EI20" s="481"/>
      <c r="EJ20" s="481"/>
      <c r="EK20" s="481"/>
      <c r="EL20" s="481"/>
      <c r="EM20" s="481"/>
      <c r="EN20" s="481"/>
      <c r="EO20" s="481"/>
      <c r="EP20" s="481"/>
      <c r="EQ20" s="481"/>
      <c r="ER20" s="481"/>
      <c r="ES20" s="481"/>
      <c r="ET20" s="481"/>
      <c r="EU20" s="481"/>
      <c r="EV20" s="481"/>
      <c r="EW20" s="481"/>
      <c r="EX20" s="481"/>
      <c r="EY20" s="481"/>
      <c r="EZ20" s="481"/>
      <c r="FA20" s="481"/>
      <c r="FB20" s="481"/>
      <c r="FC20" s="481"/>
      <c r="FD20" s="481"/>
      <c r="FE20" s="481"/>
      <c r="FF20" s="481"/>
      <c r="FG20" s="481"/>
      <c r="FH20" s="481"/>
      <c r="FI20" s="481"/>
      <c r="FJ20" s="481"/>
      <c r="FK20" s="481"/>
      <c r="FL20" s="481"/>
      <c r="FM20" s="481"/>
      <c r="FN20" s="481"/>
      <c r="FO20" s="481"/>
      <c r="FP20" s="481"/>
      <c r="FQ20" s="481"/>
      <c r="FR20" s="481"/>
      <c r="FS20" s="481"/>
      <c r="FT20" s="481"/>
      <c r="FU20" s="481"/>
      <c r="FV20" s="481"/>
      <c r="FW20" s="481"/>
      <c r="FX20" s="481"/>
      <c r="FY20" s="481"/>
      <c r="FZ20" s="481"/>
      <c r="GA20" s="481"/>
      <c r="GB20" s="481"/>
      <c r="GC20" s="481"/>
      <c r="GD20" s="481"/>
      <c r="GE20" s="481"/>
      <c r="GF20" s="481"/>
      <c r="GG20" s="481"/>
      <c r="GH20" s="481"/>
      <c r="GI20" s="481"/>
      <c r="GJ20" s="481"/>
      <c r="GK20" s="481"/>
      <c r="GL20" s="481"/>
      <c r="GM20" s="481"/>
      <c r="GN20" s="481"/>
      <c r="GO20" s="481"/>
      <c r="GP20" s="481"/>
      <c r="GQ20" s="481"/>
      <c r="GR20" s="481"/>
      <c r="GS20" s="481"/>
      <c r="GT20" s="481"/>
      <c r="GU20" s="481"/>
      <c r="GV20" s="481"/>
      <c r="GW20" s="481"/>
      <c r="GX20" s="481"/>
      <c r="GY20" s="481"/>
      <c r="GZ20" s="481"/>
      <c r="HA20" s="481"/>
      <c r="HB20" s="481"/>
      <c r="HC20" s="481"/>
      <c r="HD20" s="481"/>
      <c r="HE20" s="481"/>
      <c r="HF20" s="481"/>
      <c r="HG20" s="481"/>
      <c r="HH20" s="481"/>
      <c r="HI20" s="481"/>
      <c r="HJ20" s="481"/>
      <c r="HK20" s="481"/>
      <c r="HL20" s="481"/>
      <c r="HM20" s="481"/>
      <c r="HN20" s="481"/>
      <c r="HO20" s="481"/>
      <c r="HP20" s="481"/>
      <c r="HQ20" s="481"/>
      <c r="HR20" s="481"/>
      <c r="HS20" s="481"/>
      <c r="HT20" s="481"/>
      <c r="HU20" s="481"/>
      <c r="HV20" s="481"/>
      <c r="HW20" s="481"/>
      <c r="HX20" s="481"/>
      <c r="HY20" s="481"/>
      <c r="HZ20" s="481"/>
      <c r="IA20" s="481"/>
      <c r="IB20" s="481"/>
      <c r="IC20" s="481"/>
      <c r="ID20" s="481"/>
      <c r="IE20" s="481"/>
      <c r="IF20" s="481"/>
      <c r="IG20" s="481"/>
      <c r="IH20" s="481"/>
      <c r="II20" s="481"/>
      <c r="IJ20" s="481"/>
      <c r="IK20" s="481"/>
      <c r="IL20" s="481"/>
      <c r="IM20" s="481"/>
    </row>
    <row r="21" spans="1:247" ht="15" customHeight="1" x14ac:dyDescent="0.2">
      <c r="A21" s="472"/>
      <c r="B21" s="142"/>
      <c r="C21" s="1386" t="s">
        <v>1199</v>
      </c>
      <c r="D21" s="1387"/>
      <c r="E21" s="1387"/>
      <c r="F21" s="1387"/>
      <c r="G21" s="1388"/>
      <c r="H21" s="1389" t="s">
        <v>1235</v>
      </c>
      <c r="I21" s="1390"/>
      <c r="J21" s="1390"/>
      <c r="K21" s="1390"/>
      <c r="L21" s="1390"/>
      <c r="M21" s="1390"/>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c r="AL21" s="1390"/>
      <c r="AM21" s="1390"/>
      <c r="AN21" s="1390"/>
      <c r="AO21" s="1390"/>
      <c r="AP21" s="1390"/>
      <c r="AQ21" s="1390"/>
      <c r="AR21" s="1390"/>
      <c r="AS21" s="1390"/>
      <c r="AT21" s="1390"/>
      <c r="AU21" s="1390"/>
      <c r="AV21" s="1390"/>
      <c r="AW21" s="1390"/>
      <c r="AX21" s="1390"/>
      <c r="AY21" s="1390"/>
      <c r="AZ21" s="1390"/>
      <c r="BA21" s="1390"/>
      <c r="BB21" s="1390"/>
      <c r="BC21" s="1390"/>
      <c r="BD21" s="1390"/>
      <c r="BE21" s="1390"/>
      <c r="BF21" s="1390"/>
      <c r="BG21" s="1390"/>
      <c r="BH21" s="1390"/>
      <c r="BI21" s="1390"/>
      <c r="BJ21" s="1390"/>
      <c r="BK21" s="1390"/>
      <c r="BL21" s="1390"/>
      <c r="BM21" s="1390"/>
      <c r="BN21" s="1390"/>
      <c r="BO21" s="1390"/>
      <c r="BP21" s="1390"/>
      <c r="BQ21" s="1390"/>
      <c r="BR21" s="1390"/>
      <c r="BS21" s="1390"/>
      <c r="BT21" s="1390"/>
      <c r="BU21" s="1391"/>
      <c r="BV21" s="1394">
        <v>0</v>
      </c>
      <c r="BW21" s="1394"/>
      <c r="BX21" s="1394"/>
      <c r="BY21" s="1394"/>
      <c r="BZ21" s="1394"/>
      <c r="CA21" s="1394"/>
      <c r="CB21" s="1394"/>
      <c r="CC21" s="1394"/>
      <c r="CD21" s="1394"/>
      <c r="CE21" s="1394"/>
      <c r="CF21" s="1394"/>
      <c r="CG21" s="1394"/>
      <c r="CH21" s="1394"/>
      <c r="CI21" s="1394"/>
      <c r="CJ21" s="1394"/>
      <c r="CK21" s="1394"/>
      <c r="CL21" s="1394">
        <v>0</v>
      </c>
      <c r="CM21" s="1394"/>
      <c r="CN21" s="1394"/>
      <c r="CO21" s="1394"/>
      <c r="CP21" s="1394"/>
      <c r="CQ21" s="1394"/>
      <c r="CR21" s="1394"/>
      <c r="CS21" s="1394"/>
      <c r="CT21" s="1394"/>
      <c r="CU21" s="1394"/>
      <c r="CV21" s="1394"/>
      <c r="CW21" s="1394"/>
      <c r="CX21" s="1394"/>
      <c r="CY21" s="1394"/>
      <c r="CZ21" s="1394"/>
      <c r="DA21" s="1394"/>
      <c r="DB21" s="143"/>
      <c r="DC21" s="23"/>
      <c r="DD21" s="23"/>
      <c r="DE21" s="23"/>
      <c r="DF21" s="481"/>
      <c r="DG21" s="481"/>
      <c r="DH21" s="481"/>
      <c r="DI21" s="481"/>
      <c r="DJ21" s="481"/>
      <c r="DK21" s="481"/>
      <c r="DL21" s="481"/>
      <c r="DM21" s="481"/>
      <c r="DN21" s="481"/>
      <c r="DO21" s="481"/>
      <c r="DP21" s="481"/>
      <c r="DQ21" s="481"/>
      <c r="DR21" s="481"/>
      <c r="DS21" s="481"/>
      <c r="DT21" s="481"/>
      <c r="DU21" s="481"/>
      <c r="DV21" s="481"/>
      <c r="DW21" s="481"/>
      <c r="DX21" s="481"/>
      <c r="DY21" s="481"/>
      <c r="DZ21" s="481"/>
      <c r="EA21" s="481"/>
      <c r="EB21" s="481"/>
      <c r="EC21" s="481"/>
      <c r="ED21" s="481"/>
      <c r="EE21" s="481"/>
      <c r="EF21" s="481"/>
      <c r="EG21" s="481"/>
      <c r="EH21" s="481"/>
      <c r="EI21" s="481"/>
      <c r="EJ21" s="481"/>
      <c r="EK21" s="481"/>
      <c r="EL21" s="481"/>
      <c r="EM21" s="481"/>
      <c r="EN21" s="481"/>
      <c r="EO21" s="481"/>
      <c r="EP21" s="481"/>
      <c r="EQ21" s="481"/>
      <c r="ER21" s="481"/>
      <c r="ES21" s="481"/>
      <c r="ET21" s="481"/>
      <c r="EU21" s="481"/>
      <c r="EV21" s="481"/>
      <c r="EW21" s="481"/>
      <c r="EX21" s="481"/>
      <c r="EY21" s="481"/>
      <c r="EZ21" s="481"/>
      <c r="FA21" s="481"/>
      <c r="FB21" s="481"/>
      <c r="FC21" s="481"/>
      <c r="FD21" s="481"/>
      <c r="FE21" s="481"/>
      <c r="FF21" s="481"/>
      <c r="FG21" s="481"/>
      <c r="FH21" s="481"/>
      <c r="FI21" s="481"/>
      <c r="FJ21" s="481"/>
      <c r="FK21" s="481"/>
      <c r="FL21" s="481"/>
      <c r="FM21" s="481"/>
      <c r="FN21" s="481"/>
      <c r="FO21" s="481"/>
      <c r="FP21" s="481"/>
      <c r="FQ21" s="481"/>
      <c r="FR21" s="481"/>
      <c r="FS21" s="481"/>
      <c r="FT21" s="481"/>
      <c r="FU21" s="481"/>
      <c r="FV21" s="481"/>
      <c r="FW21" s="481"/>
      <c r="FX21" s="481"/>
      <c r="FY21" s="481"/>
      <c r="FZ21" s="481"/>
      <c r="GA21" s="481"/>
      <c r="GB21" s="481"/>
      <c r="GC21" s="481"/>
      <c r="GD21" s="481"/>
      <c r="GE21" s="481"/>
      <c r="GF21" s="481"/>
      <c r="GG21" s="481"/>
      <c r="GH21" s="481"/>
      <c r="GI21" s="481"/>
      <c r="GJ21" s="481"/>
      <c r="GK21" s="481"/>
      <c r="GL21" s="481"/>
      <c r="GM21" s="481"/>
      <c r="GN21" s="481"/>
      <c r="GO21" s="481"/>
      <c r="GP21" s="481"/>
      <c r="GQ21" s="481"/>
      <c r="GR21" s="481"/>
      <c r="GS21" s="481"/>
      <c r="GT21" s="481"/>
      <c r="GU21" s="481"/>
      <c r="GV21" s="481"/>
      <c r="GW21" s="481"/>
      <c r="GX21" s="481"/>
      <c r="GY21" s="481"/>
      <c r="GZ21" s="481"/>
      <c r="HA21" s="481"/>
      <c r="HB21" s="481"/>
      <c r="HC21" s="481"/>
      <c r="HD21" s="481"/>
      <c r="HE21" s="481"/>
      <c r="HF21" s="481"/>
      <c r="HG21" s="481"/>
      <c r="HH21" s="481"/>
      <c r="HI21" s="481"/>
      <c r="HJ21" s="481"/>
      <c r="HK21" s="481"/>
      <c r="HL21" s="481"/>
      <c r="HM21" s="481"/>
      <c r="HN21" s="481"/>
      <c r="HO21" s="481"/>
      <c r="HP21" s="481"/>
      <c r="HQ21" s="481"/>
      <c r="HR21" s="481"/>
      <c r="HS21" s="481"/>
      <c r="HT21" s="481"/>
      <c r="HU21" s="481"/>
      <c r="HV21" s="481"/>
      <c r="HW21" s="481"/>
      <c r="HX21" s="481"/>
      <c r="HY21" s="481"/>
      <c r="HZ21" s="481"/>
      <c r="IA21" s="481"/>
      <c r="IB21" s="481"/>
      <c r="IC21" s="481"/>
      <c r="ID21" s="481"/>
      <c r="IE21" s="481"/>
      <c r="IF21" s="481"/>
      <c r="IG21" s="481"/>
      <c r="IH21" s="481"/>
      <c r="II21" s="481"/>
      <c r="IJ21" s="481"/>
      <c r="IK21" s="481"/>
      <c r="IL21" s="481"/>
      <c r="IM21" s="481"/>
    </row>
    <row r="22" spans="1:247" ht="15" customHeight="1" x14ac:dyDescent="0.2">
      <c r="A22" s="472"/>
      <c r="B22" s="142"/>
      <c r="C22" s="1386" t="s">
        <v>1200</v>
      </c>
      <c r="D22" s="1387"/>
      <c r="E22" s="1387"/>
      <c r="F22" s="1387"/>
      <c r="G22" s="1388"/>
      <c r="H22" s="1389" t="s">
        <v>1237</v>
      </c>
      <c r="I22" s="1390"/>
      <c r="J22" s="1390"/>
      <c r="K22" s="1390"/>
      <c r="L22" s="1390"/>
      <c r="M22" s="1390"/>
      <c r="N22" s="1390"/>
      <c r="O22" s="1390"/>
      <c r="P22" s="1390"/>
      <c r="Q22" s="1390"/>
      <c r="R22" s="1390"/>
      <c r="S22" s="1390"/>
      <c r="T22" s="1390"/>
      <c r="U22" s="1390"/>
      <c r="V22" s="1390"/>
      <c r="W22" s="1390"/>
      <c r="X22" s="1390"/>
      <c r="Y22" s="1390"/>
      <c r="Z22" s="1390"/>
      <c r="AA22" s="1390"/>
      <c r="AB22" s="1390"/>
      <c r="AC22" s="1390"/>
      <c r="AD22" s="1390"/>
      <c r="AE22" s="1390"/>
      <c r="AF22" s="1390"/>
      <c r="AG22" s="1390"/>
      <c r="AH22" s="1390"/>
      <c r="AI22" s="1390"/>
      <c r="AJ22" s="1390"/>
      <c r="AK22" s="1390"/>
      <c r="AL22" s="1390"/>
      <c r="AM22" s="1390"/>
      <c r="AN22" s="1390"/>
      <c r="AO22" s="1390"/>
      <c r="AP22" s="1390"/>
      <c r="AQ22" s="1390"/>
      <c r="AR22" s="1390"/>
      <c r="AS22" s="1390"/>
      <c r="AT22" s="1390"/>
      <c r="AU22" s="1390"/>
      <c r="AV22" s="1390"/>
      <c r="AW22" s="1390"/>
      <c r="AX22" s="1390"/>
      <c r="AY22" s="1390"/>
      <c r="AZ22" s="1390"/>
      <c r="BA22" s="1390"/>
      <c r="BB22" s="1390"/>
      <c r="BC22" s="1390"/>
      <c r="BD22" s="1390"/>
      <c r="BE22" s="1390"/>
      <c r="BF22" s="1390"/>
      <c r="BG22" s="1390"/>
      <c r="BH22" s="1390"/>
      <c r="BI22" s="1390"/>
      <c r="BJ22" s="1390"/>
      <c r="BK22" s="1390"/>
      <c r="BL22" s="1390"/>
      <c r="BM22" s="1390"/>
      <c r="BN22" s="1390"/>
      <c r="BO22" s="1390"/>
      <c r="BP22" s="1390"/>
      <c r="BQ22" s="1390"/>
      <c r="BR22" s="1390"/>
      <c r="BS22" s="1390"/>
      <c r="BT22" s="1390"/>
      <c r="BU22" s="1391"/>
      <c r="BV22" s="1394">
        <v>0</v>
      </c>
      <c r="BW22" s="1394"/>
      <c r="BX22" s="1394"/>
      <c r="BY22" s="1394"/>
      <c r="BZ22" s="1394"/>
      <c r="CA22" s="1394"/>
      <c r="CB22" s="1394"/>
      <c r="CC22" s="1394"/>
      <c r="CD22" s="1394"/>
      <c r="CE22" s="1394"/>
      <c r="CF22" s="1394"/>
      <c r="CG22" s="1394"/>
      <c r="CH22" s="1394"/>
      <c r="CI22" s="1394"/>
      <c r="CJ22" s="1394"/>
      <c r="CK22" s="1394"/>
      <c r="CL22" s="1394">
        <v>0</v>
      </c>
      <c r="CM22" s="1394"/>
      <c r="CN22" s="1394"/>
      <c r="CO22" s="1394"/>
      <c r="CP22" s="1394"/>
      <c r="CQ22" s="1394"/>
      <c r="CR22" s="1394"/>
      <c r="CS22" s="1394"/>
      <c r="CT22" s="1394"/>
      <c r="CU22" s="1394"/>
      <c r="CV22" s="1394"/>
      <c r="CW22" s="1394"/>
      <c r="CX22" s="1394"/>
      <c r="CY22" s="1394"/>
      <c r="CZ22" s="1394"/>
      <c r="DA22" s="1394"/>
      <c r="DB22" s="143"/>
      <c r="DC22" s="23"/>
      <c r="DD22" s="23"/>
      <c r="DE22" s="23"/>
      <c r="DF22" s="481"/>
      <c r="DG22" s="481"/>
      <c r="DH22" s="481"/>
      <c r="DI22" s="481"/>
      <c r="DJ22" s="481"/>
      <c r="DK22" s="481"/>
      <c r="DL22" s="481"/>
      <c r="DM22" s="481"/>
      <c r="DN22" s="481"/>
      <c r="DO22" s="481"/>
      <c r="DP22" s="481"/>
      <c r="DQ22" s="481"/>
      <c r="DR22" s="481"/>
      <c r="DS22" s="481"/>
      <c r="DT22" s="481"/>
      <c r="DU22" s="481"/>
      <c r="DV22" s="481"/>
      <c r="DW22" s="481"/>
      <c r="DX22" s="481"/>
      <c r="DY22" s="481"/>
      <c r="DZ22" s="481"/>
      <c r="EA22" s="481"/>
      <c r="EB22" s="481"/>
      <c r="EC22" s="481"/>
      <c r="ED22" s="481"/>
      <c r="EE22" s="481"/>
      <c r="EF22" s="481"/>
      <c r="EG22" s="481"/>
      <c r="EH22" s="481"/>
      <c r="EI22" s="481"/>
      <c r="EJ22" s="481"/>
      <c r="EK22" s="481"/>
      <c r="EL22" s="481"/>
      <c r="EM22" s="481"/>
      <c r="EN22" s="481"/>
      <c r="EO22" s="481"/>
      <c r="EP22" s="481"/>
      <c r="EQ22" s="481"/>
      <c r="ER22" s="481"/>
      <c r="ES22" s="481"/>
      <c r="ET22" s="481"/>
      <c r="EU22" s="481"/>
      <c r="EV22" s="481"/>
      <c r="EW22" s="481"/>
      <c r="EX22" s="481"/>
      <c r="EY22" s="481"/>
      <c r="EZ22" s="481"/>
      <c r="FA22" s="481"/>
      <c r="FB22" s="481"/>
      <c r="FC22" s="481"/>
      <c r="FD22" s="481"/>
      <c r="FE22" s="481"/>
      <c r="FF22" s="481"/>
      <c r="FG22" s="481"/>
      <c r="FH22" s="481"/>
      <c r="FI22" s="481"/>
      <c r="FJ22" s="481"/>
      <c r="FK22" s="481"/>
      <c r="FL22" s="481"/>
      <c r="FM22" s="481"/>
      <c r="FN22" s="481"/>
      <c r="FO22" s="481"/>
      <c r="FP22" s="481"/>
      <c r="FQ22" s="481"/>
      <c r="FR22" s="481"/>
      <c r="FS22" s="481"/>
      <c r="FT22" s="481"/>
      <c r="FU22" s="481"/>
      <c r="FV22" s="481"/>
      <c r="FW22" s="481"/>
      <c r="FX22" s="481"/>
      <c r="FY22" s="481"/>
      <c r="FZ22" s="481"/>
      <c r="GA22" s="481"/>
      <c r="GB22" s="481"/>
      <c r="GC22" s="481"/>
      <c r="GD22" s="481"/>
      <c r="GE22" s="481"/>
      <c r="GF22" s="481"/>
      <c r="GG22" s="481"/>
      <c r="GH22" s="481"/>
      <c r="GI22" s="481"/>
      <c r="GJ22" s="481"/>
      <c r="GK22" s="481"/>
      <c r="GL22" s="481"/>
      <c r="GM22" s="481"/>
      <c r="GN22" s="481"/>
      <c r="GO22" s="481"/>
      <c r="GP22" s="481"/>
      <c r="GQ22" s="481"/>
      <c r="GR22" s="481"/>
      <c r="GS22" s="481"/>
      <c r="GT22" s="481"/>
      <c r="GU22" s="481"/>
      <c r="GV22" s="481"/>
      <c r="GW22" s="481"/>
      <c r="GX22" s="481"/>
      <c r="GY22" s="481"/>
      <c r="GZ22" s="481"/>
      <c r="HA22" s="481"/>
      <c r="HB22" s="481"/>
      <c r="HC22" s="481"/>
      <c r="HD22" s="481"/>
      <c r="HE22" s="481"/>
      <c r="HF22" s="481"/>
      <c r="HG22" s="481"/>
      <c r="HH22" s="481"/>
      <c r="HI22" s="481"/>
      <c r="HJ22" s="481"/>
      <c r="HK22" s="481"/>
      <c r="HL22" s="481"/>
      <c r="HM22" s="481"/>
      <c r="HN22" s="481"/>
      <c r="HO22" s="481"/>
      <c r="HP22" s="481"/>
      <c r="HQ22" s="481"/>
      <c r="HR22" s="481"/>
      <c r="HS22" s="481"/>
      <c r="HT22" s="481"/>
      <c r="HU22" s="481"/>
      <c r="HV22" s="481"/>
      <c r="HW22" s="481"/>
      <c r="HX22" s="481"/>
      <c r="HY22" s="481"/>
      <c r="HZ22" s="481"/>
      <c r="IA22" s="481"/>
      <c r="IB22" s="481"/>
      <c r="IC22" s="481"/>
      <c r="ID22" s="481"/>
      <c r="IE22" s="481"/>
      <c r="IF22" s="481"/>
      <c r="IG22" s="481"/>
      <c r="IH22" s="481"/>
      <c r="II22" s="481"/>
      <c r="IJ22" s="481"/>
      <c r="IK22" s="481"/>
      <c r="IL22" s="481"/>
      <c r="IM22" s="481"/>
    </row>
    <row r="23" spans="1:247" ht="15" customHeight="1" x14ac:dyDescent="0.2">
      <c r="A23" s="472"/>
      <c r="B23" s="142"/>
      <c r="C23" s="1386" t="s">
        <v>1201</v>
      </c>
      <c r="D23" s="1387"/>
      <c r="E23" s="1387"/>
      <c r="F23" s="1387"/>
      <c r="G23" s="1388"/>
      <c r="H23" s="1389" t="s">
        <v>1238</v>
      </c>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c r="AL23" s="1390"/>
      <c r="AM23" s="1390"/>
      <c r="AN23" s="1390"/>
      <c r="AO23" s="1390"/>
      <c r="AP23" s="1390"/>
      <c r="AQ23" s="1390"/>
      <c r="AR23" s="1390"/>
      <c r="AS23" s="1390"/>
      <c r="AT23" s="1390"/>
      <c r="AU23" s="1390"/>
      <c r="AV23" s="1390"/>
      <c r="AW23" s="1390"/>
      <c r="AX23" s="1390"/>
      <c r="AY23" s="1390"/>
      <c r="AZ23" s="1390"/>
      <c r="BA23" s="1390"/>
      <c r="BB23" s="1390"/>
      <c r="BC23" s="1390"/>
      <c r="BD23" s="1390"/>
      <c r="BE23" s="1390"/>
      <c r="BF23" s="1390"/>
      <c r="BG23" s="1390"/>
      <c r="BH23" s="1390"/>
      <c r="BI23" s="1390"/>
      <c r="BJ23" s="1390"/>
      <c r="BK23" s="1390"/>
      <c r="BL23" s="1390"/>
      <c r="BM23" s="1390"/>
      <c r="BN23" s="1390"/>
      <c r="BO23" s="1390"/>
      <c r="BP23" s="1390"/>
      <c r="BQ23" s="1390"/>
      <c r="BR23" s="1390"/>
      <c r="BS23" s="1390"/>
      <c r="BT23" s="1390"/>
      <c r="BU23" s="1391"/>
      <c r="BV23" s="1394">
        <v>0</v>
      </c>
      <c r="BW23" s="1394"/>
      <c r="BX23" s="1394"/>
      <c r="BY23" s="1394"/>
      <c r="BZ23" s="1394"/>
      <c r="CA23" s="1394"/>
      <c r="CB23" s="1394"/>
      <c r="CC23" s="1394"/>
      <c r="CD23" s="1394"/>
      <c r="CE23" s="1394"/>
      <c r="CF23" s="1394"/>
      <c r="CG23" s="1394"/>
      <c r="CH23" s="1394"/>
      <c r="CI23" s="1394"/>
      <c r="CJ23" s="1394"/>
      <c r="CK23" s="1394"/>
      <c r="CL23" s="1394">
        <v>0</v>
      </c>
      <c r="CM23" s="1394"/>
      <c r="CN23" s="1394"/>
      <c r="CO23" s="1394"/>
      <c r="CP23" s="1394"/>
      <c r="CQ23" s="1394"/>
      <c r="CR23" s="1394"/>
      <c r="CS23" s="1394"/>
      <c r="CT23" s="1394"/>
      <c r="CU23" s="1394"/>
      <c r="CV23" s="1394"/>
      <c r="CW23" s="1394"/>
      <c r="CX23" s="1394"/>
      <c r="CY23" s="1394"/>
      <c r="CZ23" s="1394"/>
      <c r="DA23" s="1394"/>
      <c r="DB23" s="143"/>
      <c r="DC23" s="23"/>
      <c r="DD23" s="23"/>
      <c r="DE23" s="23"/>
      <c r="DF23" s="481"/>
      <c r="DG23" s="481"/>
      <c r="DH23" s="481"/>
      <c r="DI23" s="481"/>
      <c r="DJ23" s="481"/>
      <c r="DK23" s="481"/>
      <c r="DL23" s="481"/>
      <c r="DM23" s="481"/>
      <c r="DN23" s="481"/>
      <c r="DO23" s="481"/>
      <c r="DP23" s="481"/>
      <c r="DQ23" s="481"/>
      <c r="DR23" s="481"/>
      <c r="DS23" s="481"/>
      <c r="DT23" s="481"/>
      <c r="DU23" s="481"/>
      <c r="DV23" s="481"/>
      <c r="DW23" s="481"/>
      <c r="DX23" s="481"/>
      <c r="DY23" s="481"/>
      <c r="DZ23" s="481"/>
      <c r="EA23" s="481"/>
      <c r="EB23" s="481"/>
      <c r="EC23" s="481"/>
      <c r="ED23" s="481"/>
      <c r="EE23" s="481"/>
      <c r="EF23" s="481"/>
      <c r="EG23" s="481"/>
      <c r="EH23" s="481"/>
      <c r="EI23" s="481"/>
      <c r="EJ23" s="481"/>
      <c r="EK23" s="481"/>
      <c r="EL23" s="481"/>
      <c r="EM23" s="481"/>
      <c r="EN23" s="481"/>
      <c r="EO23" s="481"/>
      <c r="EP23" s="481"/>
      <c r="EQ23" s="481"/>
      <c r="ER23" s="481"/>
      <c r="ES23" s="481"/>
      <c r="ET23" s="481"/>
      <c r="EU23" s="481"/>
      <c r="EV23" s="481"/>
      <c r="EW23" s="481"/>
      <c r="EX23" s="481"/>
      <c r="EY23" s="481"/>
      <c r="EZ23" s="481"/>
      <c r="FA23" s="481"/>
      <c r="FB23" s="481"/>
      <c r="FC23" s="481"/>
      <c r="FD23" s="481"/>
      <c r="FE23" s="481"/>
      <c r="FF23" s="481"/>
      <c r="FG23" s="481"/>
      <c r="FH23" s="481"/>
      <c r="FI23" s="481"/>
      <c r="FJ23" s="481"/>
      <c r="FK23" s="481"/>
      <c r="FL23" s="481"/>
      <c r="FM23" s="481"/>
      <c r="FN23" s="481"/>
      <c r="FO23" s="481"/>
      <c r="FP23" s="481"/>
      <c r="FQ23" s="481"/>
      <c r="FR23" s="481"/>
      <c r="FS23" s="481"/>
      <c r="FT23" s="481"/>
      <c r="FU23" s="481"/>
      <c r="FV23" s="481"/>
      <c r="FW23" s="481"/>
      <c r="FX23" s="481"/>
      <c r="FY23" s="481"/>
      <c r="FZ23" s="481"/>
      <c r="GA23" s="481"/>
      <c r="GB23" s="481"/>
      <c r="GC23" s="481"/>
      <c r="GD23" s="481"/>
      <c r="GE23" s="481"/>
      <c r="GF23" s="481"/>
      <c r="GG23" s="481"/>
      <c r="GH23" s="481"/>
      <c r="GI23" s="481"/>
      <c r="GJ23" s="481"/>
      <c r="GK23" s="481"/>
      <c r="GL23" s="481"/>
      <c r="GM23" s="481"/>
      <c r="GN23" s="481"/>
      <c r="GO23" s="481"/>
      <c r="GP23" s="481"/>
      <c r="GQ23" s="481"/>
      <c r="GR23" s="481"/>
      <c r="GS23" s="481"/>
      <c r="GT23" s="481"/>
      <c r="GU23" s="481"/>
      <c r="GV23" s="481"/>
      <c r="GW23" s="481"/>
      <c r="GX23" s="481"/>
      <c r="GY23" s="481"/>
      <c r="GZ23" s="481"/>
      <c r="HA23" s="481"/>
      <c r="HB23" s="481"/>
      <c r="HC23" s="481"/>
      <c r="HD23" s="481"/>
      <c r="HE23" s="481"/>
      <c r="HF23" s="481"/>
      <c r="HG23" s="481"/>
      <c r="HH23" s="481"/>
      <c r="HI23" s="481"/>
      <c r="HJ23" s="481"/>
      <c r="HK23" s="481"/>
      <c r="HL23" s="481"/>
      <c r="HM23" s="481"/>
      <c r="HN23" s="481"/>
      <c r="HO23" s="481"/>
      <c r="HP23" s="481"/>
      <c r="HQ23" s="481"/>
      <c r="HR23" s="481"/>
      <c r="HS23" s="481"/>
      <c r="HT23" s="481"/>
      <c r="HU23" s="481"/>
      <c r="HV23" s="481"/>
      <c r="HW23" s="481"/>
      <c r="HX23" s="481"/>
      <c r="HY23" s="481"/>
      <c r="HZ23" s="481"/>
      <c r="IA23" s="481"/>
      <c r="IB23" s="481"/>
      <c r="IC23" s="481"/>
      <c r="ID23" s="481"/>
      <c r="IE23" s="481"/>
      <c r="IF23" s="481"/>
      <c r="IG23" s="481"/>
      <c r="IH23" s="481"/>
      <c r="II23" s="481"/>
      <c r="IJ23" s="481"/>
      <c r="IK23" s="481"/>
      <c r="IL23" s="481"/>
      <c r="IM23" s="481"/>
    </row>
    <row r="24" spans="1:247" ht="12.95" customHeight="1" x14ac:dyDescent="0.2">
      <c r="A24" s="472"/>
      <c r="B24" s="142"/>
      <c r="C24" s="1364" t="s">
        <v>1202</v>
      </c>
      <c r="D24" s="1365"/>
      <c r="E24" s="1365"/>
      <c r="F24" s="1365"/>
      <c r="G24" s="1366"/>
      <c r="H24" s="1402" t="s">
        <v>1239</v>
      </c>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1403"/>
      <c r="BT24" s="1403"/>
      <c r="BU24" s="1404"/>
      <c r="BV24" s="1370">
        <v>0</v>
      </c>
      <c r="BW24" s="1371"/>
      <c r="BX24" s="1371"/>
      <c r="BY24" s="1371"/>
      <c r="BZ24" s="1371"/>
      <c r="CA24" s="1371"/>
      <c r="CB24" s="1371"/>
      <c r="CC24" s="1371"/>
      <c r="CD24" s="1371"/>
      <c r="CE24" s="1371"/>
      <c r="CF24" s="1371"/>
      <c r="CG24" s="1371"/>
      <c r="CH24" s="1371"/>
      <c r="CI24" s="1371"/>
      <c r="CJ24" s="1371"/>
      <c r="CK24" s="1372"/>
      <c r="CL24" s="1370">
        <v>0</v>
      </c>
      <c r="CM24" s="1371"/>
      <c r="CN24" s="1371"/>
      <c r="CO24" s="1371"/>
      <c r="CP24" s="1371"/>
      <c r="CQ24" s="1371"/>
      <c r="CR24" s="1371"/>
      <c r="CS24" s="1371"/>
      <c r="CT24" s="1371"/>
      <c r="CU24" s="1371"/>
      <c r="CV24" s="1371"/>
      <c r="CW24" s="1371"/>
      <c r="CX24" s="1371"/>
      <c r="CY24" s="1371"/>
      <c r="CZ24" s="1371"/>
      <c r="DA24" s="1372"/>
      <c r="DB24" s="143"/>
      <c r="DC24" s="23"/>
      <c r="DD24" s="23"/>
      <c r="DE24" s="23"/>
      <c r="DF24" s="481"/>
      <c r="DG24" s="481"/>
      <c r="DH24" s="481"/>
      <c r="DI24" s="481"/>
      <c r="DJ24" s="481"/>
      <c r="DK24" s="481"/>
      <c r="DL24" s="481"/>
      <c r="DM24" s="481"/>
      <c r="DN24" s="481"/>
      <c r="DO24" s="481"/>
      <c r="DP24" s="481"/>
      <c r="DQ24" s="481"/>
      <c r="DR24" s="481"/>
      <c r="DS24" s="481"/>
      <c r="DT24" s="481"/>
      <c r="DU24" s="481"/>
      <c r="DV24" s="481"/>
      <c r="DW24" s="481"/>
      <c r="DX24" s="481"/>
      <c r="DY24" s="481"/>
      <c r="DZ24" s="481"/>
      <c r="EA24" s="481"/>
      <c r="EB24" s="481"/>
      <c r="EC24" s="481"/>
      <c r="ED24" s="481"/>
      <c r="EE24" s="481"/>
      <c r="EF24" s="481"/>
      <c r="EG24" s="481"/>
      <c r="EH24" s="481"/>
      <c r="EI24" s="481"/>
      <c r="EJ24" s="481"/>
      <c r="EK24" s="481"/>
      <c r="EL24" s="481"/>
      <c r="EM24" s="481"/>
      <c r="EN24" s="481"/>
      <c r="EO24" s="481"/>
      <c r="EP24" s="481"/>
      <c r="EQ24" s="481"/>
      <c r="ER24" s="481"/>
      <c r="ES24" s="481"/>
      <c r="ET24" s="481"/>
      <c r="EU24" s="481"/>
      <c r="EV24" s="481"/>
      <c r="EW24" s="481"/>
      <c r="EX24" s="481"/>
      <c r="EY24" s="481"/>
      <c r="EZ24" s="481"/>
      <c r="FA24" s="481"/>
      <c r="FB24" s="481"/>
      <c r="FC24" s="481"/>
      <c r="FD24" s="481"/>
      <c r="FE24" s="481"/>
      <c r="FF24" s="481"/>
      <c r="FG24" s="481"/>
      <c r="FH24" s="481"/>
      <c r="FI24" s="481"/>
      <c r="FJ24" s="481"/>
      <c r="FK24" s="481"/>
      <c r="FL24" s="481"/>
      <c r="FM24" s="481"/>
      <c r="FN24" s="481"/>
      <c r="FO24" s="481"/>
      <c r="FP24" s="481"/>
      <c r="FQ24" s="481"/>
      <c r="FR24" s="481"/>
      <c r="FS24" s="481"/>
      <c r="FT24" s="481"/>
      <c r="FU24" s="481"/>
      <c r="FV24" s="481"/>
      <c r="FW24" s="481"/>
      <c r="FX24" s="481"/>
      <c r="FY24" s="481"/>
      <c r="FZ24" s="481"/>
      <c r="GA24" s="481"/>
      <c r="GB24" s="481"/>
      <c r="GC24" s="481"/>
      <c r="GD24" s="481"/>
      <c r="GE24" s="481"/>
      <c r="GF24" s="481"/>
      <c r="GG24" s="481"/>
      <c r="GH24" s="481"/>
      <c r="GI24" s="481"/>
      <c r="GJ24" s="481"/>
      <c r="GK24" s="481"/>
      <c r="GL24" s="481"/>
      <c r="GM24" s="481"/>
      <c r="GN24" s="481"/>
      <c r="GO24" s="481"/>
      <c r="GP24" s="481"/>
      <c r="GQ24" s="481"/>
      <c r="GR24" s="481"/>
      <c r="GS24" s="481"/>
      <c r="GT24" s="481"/>
      <c r="GU24" s="481"/>
      <c r="GV24" s="481"/>
      <c r="GW24" s="481"/>
      <c r="GX24" s="481"/>
      <c r="GY24" s="481"/>
      <c r="GZ24" s="481"/>
      <c r="HA24" s="481"/>
      <c r="HB24" s="481"/>
      <c r="HC24" s="481"/>
      <c r="HD24" s="481"/>
      <c r="HE24" s="481"/>
      <c r="HF24" s="481"/>
      <c r="HG24" s="481"/>
      <c r="HH24" s="481"/>
      <c r="HI24" s="481"/>
      <c r="HJ24" s="481"/>
      <c r="HK24" s="481"/>
      <c r="HL24" s="481"/>
      <c r="HM24" s="481"/>
      <c r="HN24" s="481"/>
      <c r="HO24" s="481"/>
      <c r="HP24" s="481"/>
      <c r="HQ24" s="481"/>
      <c r="HR24" s="481"/>
      <c r="HS24" s="481"/>
      <c r="HT24" s="481"/>
      <c r="HU24" s="481"/>
      <c r="HV24" s="481"/>
      <c r="HW24" s="481"/>
      <c r="HX24" s="481"/>
      <c r="HY24" s="481"/>
      <c r="HZ24" s="481"/>
      <c r="IA24" s="481"/>
      <c r="IB24" s="481"/>
      <c r="IC24" s="481"/>
      <c r="ID24" s="481"/>
      <c r="IE24" s="481"/>
      <c r="IF24" s="481"/>
      <c r="IG24" s="481"/>
      <c r="IH24" s="481"/>
      <c r="II24" s="481"/>
      <c r="IJ24" s="481"/>
      <c r="IK24" s="481"/>
      <c r="IL24" s="481"/>
      <c r="IM24" s="481"/>
    </row>
    <row r="25" spans="1:247" ht="11.1" customHeight="1" x14ac:dyDescent="0.2">
      <c r="A25" s="472"/>
      <c r="B25" s="142"/>
      <c r="C25" s="1367"/>
      <c r="D25" s="1368"/>
      <c r="E25" s="1368"/>
      <c r="F25" s="1368"/>
      <c r="G25" s="1369"/>
      <c r="H25" s="1473" t="s">
        <v>1209</v>
      </c>
      <c r="I25" s="1474"/>
      <c r="J25" s="1474"/>
      <c r="K25" s="1474"/>
      <c r="L25" s="1474"/>
      <c r="M25" s="1474"/>
      <c r="N25" s="1474"/>
      <c r="O25" s="1474"/>
      <c r="P25" s="1474"/>
      <c r="Q25" s="1474"/>
      <c r="R25" s="1474"/>
      <c r="S25" s="1474"/>
      <c r="T25" s="1474"/>
      <c r="U25" s="1474"/>
      <c r="V25" s="1474"/>
      <c r="W25" s="1474"/>
      <c r="X25" s="1474"/>
      <c r="Y25" s="1474"/>
      <c r="Z25" s="1474"/>
      <c r="AA25" s="1474"/>
      <c r="AB25" s="1474"/>
      <c r="AC25" s="1474"/>
      <c r="AD25" s="1474"/>
      <c r="AE25" s="1474"/>
      <c r="AF25" s="1474"/>
      <c r="AG25" s="1474"/>
      <c r="AH25" s="1474"/>
      <c r="AI25" s="1474"/>
      <c r="AJ25" s="1474"/>
      <c r="AK25" s="1474"/>
      <c r="AL25" s="1474"/>
      <c r="AM25" s="1474"/>
      <c r="AN25" s="1474"/>
      <c r="AO25" s="1474"/>
      <c r="AP25" s="1474"/>
      <c r="AQ25" s="1474"/>
      <c r="AR25" s="1474"/>
      <c r="AS25" s="1474"/>
      <c r="AT25" s="1474"/>
      <c r="AU25" s="1474"/>
      <c r="AV25" s="1474"/>
      <c r="AW25" s="1474"/>
      <c r="AX25" s="1474"/>
      <c r="AY25" s="1474"/>
      <c r="AZ25" s="1474"/>
      <c r="BA25" s="1474"/>
      <c r="BB25" s="1474"/>
      <c r="BC25" s="1474"/>
      <c r="BD25" s="1474"/>
      <c r="BE25" s="1474"/>
      <c r="BF25" s="1474"/>
      <c r="BG25" s="1474"/>
      <c r="BH25" s="1474"/>
      <c r="BI25" s="1474"/>
      <c r="BJ25" s="1474"/>
      <c r="BK25" s="1474"/>
      <c r="BL25" s="1474"/>
      <c r="BM25" s="1474"/>
      <c r="BN25" s="1474"/>
      <c r="BO25" s="1474"/>
      <c r="BP25" s="1474"/>
      <c r="BQ25" s="1474"/>
      <c r="BR25" s="1474"/>
      <c r="BS25" s="1474"/>
      <c r="BT25" s="1474"/>
      <c r="BU25" s="1475"/>
      <c r="BV25" s="1373"/>
      <c r="BW25" s="1374"/>
      <c r="BX25" s="1374"/>
      <c r="BY25" s="1374"/>
      <c r="BZ25" s="1374"/>
      <c r="CA25" s="1374"/>
      <c r="CB25" s="1374"/>
      <c r="CC25" s="1374"/>
      <c r="CD25" s="1374"/>
      <c r="CE25" s="1374"/>
      <c r="CF25" s="1374"/>
      <c r="CG25" s="1374"/>
      <c r="CH25" s="1374"/>
      <c r="CI25" s="1374"/>
      <c r="CJ25" s="1374"/>
      <c r="CK25" s="1375"/>
      <c r="CL25" s="1373"/>
      <c r="CM25" s="1374"/>
      <c r="CN25" s="1374"/>
      <c r="CO25" s="1374"/>
      <c r="CP25" s="1374"/>
      <c r="CQ25" s="1374"/>
      <c r="CR25" s="1374"/>
      <c r="CS25" s="1374"/>
      <c r="CT25" s="1374"/>
      <c r="CU25" s="1374"/>
      <c r="CV25" s="1374"/>
      <c r="CW25" s="1374"/>
      <c r="CX25" s="1374"/>
      <c r="CY25" s="1374"/>
      <c r="CZ25" s="1374"/>
      <c r="DA25" s="1375"/>
      <c r="DB25" s="143"/>
      <c r="DC25" s="23"/>
      <c r="DD25" s="23"/>
      <c r="DE25" s="23"/>
      <c r="DF25" s="481"/>
      <c r="DG25" s="481"/>
      <c r="DH25" s="481"/>
      <c r="DI25" s="481"/>
      <c r="DJ25" s="481"/>
      <c r="DK25" s="481"/>
      <c r="DL25" s="481"/>
      <c r="DM25" s="481"/>
      <c r="DN25" s="481"/>
      <c r="DO25" s="481"/>
      <c r="DP25" s="481"/>
      <c r="DQ25" s="481"/>
      <c r="DR25" s="481"/>
      <c r="DS25" s="481"/>
      <c r="DT25" s="481"/>
      <c r="DU25" s="481"/>
      <c r="DV25" s="481"/>
      <c r="DW25" s="481"/>
      <c r="DX25" s="481"/>
      <c r="DY25" s="481"/>
      <c r="DZ25" s="481"/>
      <c r="EA25" s="481"/>
      <c r="EB25" s="481"/>
      <c r="EC25" s="481"/>
      <c r="ED25" s="481"/>
      <c r="EE25" s="481"/>
      <c r="EF25" s="481"/>
      <c r="EG25" s="481"/>
      <c r="EH25" s="481"/>
      <c r="EI25" s="481"/>
      <c r="EJ25" s="481"/>
      <c r="EK25" s="481"/>
      <c r="EL25" s="481"/>
      <c r="EM25" s="481"/>
      <c r="EN25" s="481"/>
      <c r="EO25" s="481"/>
      <c r="EP25" s="481"/>
      <c r="EQ25" s="481"/>
      <c r="ER25" s="481"/>
      <c r="ES25" s="481"/>
      <c r="ET25" s="481"/>
      <c r="EU25" s="481"/>
      <c r="EV25" s="481"/>
      <c r="EW25" s="481"/>
      <c r="EX25" s="481"/>
      <c r="EY25" s="481"/>
      <c r="EZ25" s="481"/>
      <c r="FA25" s="481"/>
      <c r="FB25" s="481"/>
      <c r="FC25" s="481"/>
      <c r="FD25" s="481"/>
      <c r="FE25" s="481"/>
      <c r="FF25" s="481"/>
      <c r="FG25" s="481"/>
      <c r="FH25" s="481"/>
      <c r="FI25" s="481"/>
      <c r="FJ25" s="481"/>
      <c r="FK25" s="481"/>
      <c r="FL25" s="481"/>
      <c r="FM25" s="481"/>
      <c r="FN25" s="481"/>
      <c r="FO25" s="481"/>
      <c r="FP25" s="481"/>
      <c r="FQ25" s="481"/>
      <c r="FR25" s="481"/>
      <c r="FS25" s="481"/>
      <c r="FT25" s="481"/>
      <c r="FU25" s="481"/>
      <c r="FV25" s="481"/>
      <c r="FW25" s="481"/>
      <c r="FX25" s="481"/>
      <c r="FY25" s="481"/>
      <c r="FZ25" s="481"/>
      <c r="GA25" s="481"/>
      <c r="GB25" s="481"/>
      <c r="GC25" s="481"/>
      <c r="GD25" s="481"/>
      <c r="GE25" s="481"/>
      <c r="GF25" s="481"/>
      <c r="GG25" s="481"/>
      <c r="GH25" s="481"/>
      <c r="GI25" s="481"/>
      <c r="GJ25" s="481"/>
      <c r="GK25" s="481"/>
      <c r="GL25" s="481"/>
      <c r="GM25" s="481"/>
      <c r="GN25" s="481"/>
      <c r="GO25" s="481"/>
      <c r="GP25" s="481"/>
      <c r="GQ25" s="481"/>
      <c r="GR25" s="481"/>
      <c r="GS25" s="481"/>
      <c r="GT25" s="481"/>
      <c r="GU25" s="481"/>
      <c r="GV25" s="481"/>
      <c r="GW25" s="481"/>
      <c r="GX25" s="481"/>
      <c r="GY25" s="481"/>
      <c r="GZ25" s="481"/>
      <c r="HA25" s="481"/>
      <c r="HB25" s="481"/>
      <c r="HC25" s="481"/>
      <c r="HD25" s="481"/>
      <c r="HE25" s="481"/>
      <c r="HF25" s="481"/>
      <c r="HG25" s="481"/>
      <c r="HH25" s="481"/>
      <c r="HI25" s="481"/>
      <c r="HJ25" s="481"/>
      <c r="HK25" s="481"/>
      <c r="HL25" s="481"/>
      <c r="HM25" s="481"/>
      <c r="HN25" s="481"/>
      <c r="HO25" s="481"/>
      <c r="HP25" s="481"/>
      <c r="HQ25" s="481"/>
      <c r="HR25" s="481"/>
      <c r="HS25" s="481"/>
      <c r="HT25" s="481"/>
      <c r="HU25" s="481"/>
      <c r="HV25" s="481"/>
      <c r="HW25" s="481"/>
      <c r="HX25" s="481"/>
      <c r="HY25" s="481"/>
      <c r="HZ25" s="481"/>
      <c r="IA25" s="481"/>
      <c r="IB25" s="481"/>
      <c r="IC25" s="481"/>
      <c r="ID25" s="481"/>
      <c r="IE25" s="481"/>
      <c r="IF25" s="481"/>
      <c r="IG25" s="481"/>
      <c r="IH25" s="481"/>
      <c r="II25" s="481"/>
      <c r="IJ25" s="481"/>
      <c r="IK25" s="481"/>
      <c r="IL25" s="481"/>
      <c r="IM25" s="481"/>
    </row>
    <row r="26" spans="1:247" ht="15" customHeight="1" x14ac:dyDescent="0.2">
      <c r="A26" s="472"/>
      <c r="B26" s="142"/>
      <c r="C26" s="1386" t="s">
        <v>1203</v>
      </c>
      <c r="D26" s="1387"/>
      <c r="E26" s="1387"/>
      <c r="F26" s="1387"/>
      <c r="G26" s="1388"/>
      <c r="H26" s="1389" t="s">
        <v>1240</v>
      </c>
      <c r="I26" s="1390"/>
      <c r="J26" s="1390"/>
      <c r="K26" s="1390"/>
      <c r="L26" s="1390"/>
      <c r="M26" s="1390"/>
      <c r="N26" s="1390"/>
      <c r="O26" s="1390"/>
      <c r="P26" s="1390"/>
      <c r="Q26" s="1390"/>
      <c r="R26" s="1390"/>
      <c r="S26" s="1390"/>
      <c r="T26" s="1390"/>
      <c r="U26" s="1390"/>
      <c r="V26" s="1390"/>
      <c r="W26" s="1390"/>
      <c r="X26" s="1390"/>
      <c r="Y26" s="1390"/>
      <c r="Z26" s="1390"/>
      <c r="AA26" s="1390"/>
      <c r="AB26" s="1390"/>
      <c r="AC26" s="1390"/>
      <c r="AD26" s="1390"/>
      <c r="AE26" s="1390"/>
      <c r="AF26" s="1390"/>
      <c r="AG26" s="1390"/>
      <c r="AH26" s="1390"/>
      <c r="AI26" s="1390"/>
      <c r="AJ26" s="1390"/>
      <c r="AK26" s="1390"/>
      <c r="AL26" s="1390"/>
      <c r="AM26" s="1390"/>
      <c r="AN26" s="1390"/>
      <c r="AO26" s="1390"/>
      <c r="AP26" s="1390"/>
      <c r="AQ26" s="1390"/>
      <c r="AR26" s="1390"/>
      <c r="AS26" s="1390"/>
      <c r="AT26" s="1390"/>
      <c r="AU26" s="1390"/>
      <c r="AV26" s="1390"/>
      <c r="AW26" s="1390"/>
      <c r="AX26" s="1390"/>
      <c r="AY26" s="1390"/>
      <c r="AZ26" s="1390"/>
      <c r="BA26" s="1390"/>
      <c r="BB26" s="1390"/>
      <c r="BC26" s="1390"/>
      <c r="BD26" s="1390"/>
      <c r="BE26" s="1390"/>
      <c r="BF26" s="1390"/>
      <c r="BG26" s="1390"/>
      <c r="BH26" s="1390"/>
      <c r="BI26" s="1390"/>
      <c r="BJ26" s="1390"/>
      <c r="BK26" s="1390"/>
      <c r="BL26" s="1390"/>
      <c r="BM26" s="1390"/>
      <c r="BN26" s="1390"/>
      <c r="BO26" s="1390"/>
      <c r="BP26" s="1390"/>
      <c r="BQ26" s="1390"/>
      <c r="BR26" s="1390"/>
      <c r="BS26" s="1390"/>
      <c r="BT26" s="1390"/>
      <c r="BU26" s="1391"/>
      <c r="BV26" s="1394">
        <v>0</v>
      </c>
      <c r="BW26" s="1394"/>
      <c r="BX26" s="1394"/>
      <c r="BY26" s="1394"/>
      <c r="BZ26" s="1394"/>
      <c r="CA26" s="1394"/>
      <c r="CB26" s="1394"/>
      <c r="CC26" s="1394"/>
      <c r="CD26" s="1394"/>
      <c r="CE26" s="1394"/>
      <c r="CF26" s="1394"/>
      <c r="CG26" s="1394"/>
      <c r="CH26" s="1394"/>
      <c r="CI26" s="1394"/>
      <c r="CJ26" s="1394"/>
      <c r="CK26" s="1394"/>
      <c r="CL26" s="1394">
        <v>0</v>
      </c>
      <c r="CM26" s="1394"/>
      <c r="CN26" s="1394"/>
      <c r="CO26" s="1394"/>
      <c r="CP26" s="1394"/>
      <c r="CQ26" s="1394"/>
      <c r="CR26" s="1394"/>
      <c r="CS26" s="1394"/>
      <c r="CT26" s="1394"/>
      <c r="CU26" s="1394"/>
      <c r="CV26" s="1394"/>
      <c r="CW26" s="1394"/>
      <c r="CX26" s="1394"/>
      <c r="CY26" s="1394"/>
      <c r="CZ26" s="1394"/>
      <c r="DA26" s="1394"/>
      <c r="DB26" s="143"/>
      <c r="DC26" s="23"/>
      <c r="DD26" s="23"/>
      <c r="DE26" s="23"/>
      <c r="DF26" s="481"/>
      <c r="DG26" s="481"/>
      <c r="DH26" s="481"/>
      <c r="DI26" s="481"/>
      <c r="DJ26" s="481"/>
      <c r="DK26" s="481"/>
      <c r="DL26" s="481"/>
      <c r="DM26" s="481"/>
      <c r="DN26" s="481"/>
      <c r="DO26" s="481"/>
      <c r="DP26" s="481"/>
      <c r="DQ26" s="481"/>
      <c r="DR26" s="481"/>
      <c r="DS26" s="481"/>
      <c r="DT26" s="481"/>
      <c r="DU26" s="481"/>
      <c r="DV26" s="481"/>
      <c r="DW26" s="481"/>
      <c r="DX26" s="481"/>
      <c r="DY26" s="481"/>
      <c r="DZ26" s="481"/>
      <c r="EA26" s="481"/>
      <c r="EB26" s="481"/>
      <c r="EC26" s="481"/>
      <c r="ED26" s="481"/>
      <c r="EE26" s="481"/>
      <c r="EF26" s="481"/>
      <c r="EG26" s="481"/>
      <c r="EH26" s="481"/>
      <c r="EI26" s="481"/>
      <c r="EJ26" s="481"/>
      <c r="EK26" s="481"/>
      <c r="EL26" s="481"/>
      <c r="EM26" s="481"/>
      <c r="EN26" s="481"/>
      <c r="EO26" s="481"/>
      <c r="EP26" s="481"/>
      <c r="EQ26" s="481"/>
      <c r="ER26" s="481"/>
      <c r="ES26" s="481"/>
      <c r="ET26" s="481"/>
      <c r="EU26" s="481"/>
      <c r="EV26" s="481"/>
      <c r="EW26" s="481"/>
      <c r="EX26" s="481"/>
      <c r="EY26" s="481"/>
      <c r="EZ26" s="481"/>
      <c r="FA26" s="481"/>
      <c r="FB26" s="481"/>
      <c r="FC26" s="481"/>
      <c r="FD26" s="481"/>
      <c r="FE26" s="481"/>
      <c r="FF26" s="481"/>
      <c r="FG26" s="481"/>
      <c r="FH26" s="481"/>
      <c r="FI26" s="481"/>
      <c r="FJ26" s="481"/>
      <c r="FK26" s="481"/>
      <c r="FL26" s="481"/>
      <c r="FM26" s="481"/>
      <c r="FN26" s="481"/>
      <c r="FO26" s="481"/>
      <c r="FP26" s="481"/>
      <c r="FQ26" s="481"/>
      <c r="FR26" s="481"/>
      <c r="FS26" s="481"/>
      <c r="FT26" s="481"/>
      <c r="FU26" s="481"/>
      <c r="FV26" s="481"/>
      <c r="FW26" s="481"/>
      <c r="FX26" s="481"/>
      <c r="FY26" s="481"/>
      <c r="FZ26" s="481"/>
      <c r="GA26" s="481"/>
      <c r="GB26" s="481"/>
      <c r="GC26" s="481"/>
      <c r="GD26" s="481"/>
      <c r="GE26" s="481"/>
      <c r="GF26" s="481"/>
      <c r="GG26" s="481"/>
      <c r="GH26" s="481"/>
      <c r="GI26" s="481"/>
      <c r="GJ26" s="481"/>
      <c r="GK26" s="481"/>
      <c r="GL26" s="481"/>
      <c r="GM26" s="481"/>
      <c r="GN26" s="481"/>
      <c r="GO26" s="481"/>
      <c r="GP26" s="481"/>
      <c r="GQ26" s="481"/>
      <c r="GR26" s="481"/>
      <c r="GS26" s="481"/>
      <c r="GT26" s="481"/>
      <c r="GU26" s="481"/>
      <c r="GV26" s="481"/>
      <c r="GW26" s="481"/>
      <c r="GX26" s="481"/>
      <c r="GY26" s="481"/>
      <c r="GZ26" s="481"/>
      <c r="HA26" s="481"/>
      <c r="HB26" s="481"/>
      <c r="HC26" s="481"/>
      <c r="HD26" s="481"/>
      <c r="HE26" s="481"/>
      <c r="HF26" s="481"/>
      <c r="HG26" s="481"/>
      <c r="HH26" s="481"/>
      <c r="HI26" s="481"/>
      <c r="HJ26" s="481"/>
      <c r="HK26" s="481"/>
      <c r="HL26" s="481"/>
      <c r="HM26" s="481"/>
      <c r="HN26" s="481"/>
      <c r="HO26" s="481"/>
      <c r="HP26" s="481"/>
      <c r="HQ26" s="481"/>
      <c r="HR26" s="481"/>
      <c r="HS26" s="481"/>
      <c r="HT26" s="481"/>
      <c r="HU26" s="481"/>
      <c r="HV26" s="481"/>
      <c r="HW26" s="481"/>
      <c r="HX26" s="481"/>
      <c r="HY26" s="481"/>
      <c r="HZ26" s="481"/>
      <c r="IA26" s="481"/>
      <c r="IB26" s="481"/>
      <c r="IC26" s="481"/>
      <c r="ID26" s="481"/>
      <c r="IE26" s="481"/>
      <c r="IF26" s="481"/>
      <c r="IG26" s="481"/>
      <c r="IH26" s="481"/>
      <c r="II26" s="481"/>
      <c r="IJ26" s="481"/>
      <c r="IK26" s="481"/>
      <c r="IL26" s="481"/>
      <c r="IM26" s="481"/>
    </row>
    <row r="27" spans="1:247" ht="12.95" customHeight="1" x14ac:dyDescent="0.2">
      <c r="A27" s="472"/>
      <c r="B27" s="142"/>
      <c r="C27" s="1364" t="s">
        <v>1204</v>
      </c>
      <c r="D27" s="1365"/>
      <c r="E27" s="1365"/>
      <c r="F27" s="1365"/>
      <c r="G27" s="1366"/>
      <c r="H27" s="1376" t="s">
        <v>1241</v>
      </c>
      <c r="I27" s="1377"/>
      <c r="J27" s="1377"/>
      <c r="K27" s="1377"/>
      <c r="L27" s="1377"/>
      <c r="M27" s="1377"/>
      <c r="N27" s="1377"/>
      <c r="O27" s="1377"/>
      <c r="P27" s="1377"/>
      <c r="Q27" s="1377"/>
      <c r="R27" s="1377"/>
      <c r="S27" s="1377"/>
      <c r="T27" s="1377"/>
      <c r="U27" s="1377"/>
      <c r="V27" s="1377"/>
      <c r="W27" s="1377"/>
      <c r="X27" s="1377"/>
      <c r="Y27" s="1377"/>
      <c r="Z27" s="1377"/>
      <c r="AA27" s="1377"/>
      <c r="AB27" s="1377"/>
      <c r="AC27" s="1377"/>
      <c r="AD27" s="1377"/>
      <c r="AE27" s="1377"/>
      <c r="AF27" s="1377"/>
      <c r="AG27" s="1377"/>
      <c r="AH27" s="1377"/>
      <c r="AI27" s="1377"/>
      <c r="AJ27" s="1377"/>
      <c r="AK27" s="1377"/>
      <c r="AL27" s="1377"/>
      <c r="AM27" s="1377"/>
      <c r="AN27" s="1377"/>
      <c r="AO27" s="1377"/>
      <c r="AP27" s="1377"/>
      <c r="AQ27" s="1377"/>
      <c r="AR27" s="1377"/>
      <c r="AS27" s="1377"/>
      <c r="AT27" s="1377"/>
      <c r="AU27" s="1377"/>
      <c r="AV27" s="1377"/>
      <c r="AW27" s="1377"/>
      <c r="AX27" s="1377"/>
      <c r="AY27" s="1377"/>
      <c r="AZ27" s="1377"/>
      <c r="BA27" s="1377"/>
      <c r="BB27" s="1377"/>
      <c r="BC27" s="1377"/>
      <c r="BD27" s="1377"/>
      <c r="BE27" s="1377"/>
      <c r="BF27" s="1377"/>
      <c r="BG27" s="1377"/>
      <c r="BH27" s="1377"/>
      <c r="BI27" s="1377"/>
      <c r="BJ27" s="1377"/>
      <c r="BK27" s="1377"/>
      <c r="BL27" s="1377"/>
      <c r="BM27" s="1377"/>
      <c r="BN27" s="1377"/>
      <c r="BO27" s="1377"/>
      <c r="BP27" s="1377"/>
      <c r="BQ27" s="1377"/>
      <c r="BR27" s="1377"/>
      <c r="BS27" s="1377"/>
      <c r="BT27" s="1377"/>
      <c r="BU27" s="1378"/>
      <c r="BV27" s="1370">
        <v>0</v>
      </c>
      <c r="BW27" s="1371"/>
      <c r="BX27" s="1371"/>
      <c r="BY27" s="1371"/>
      <c r="BZ27" s="1371"/>
      <c r="CA27" s="1371"/>
      <c r="CB27" s="1371"/>
      <c r="CC27" s="1371"/>
      <c r="CD27" s="1371"/>
      <c r="CE27" s="1371"/>
      <c r="CF27" s="1371"/>
      <c r="CG27" s="1371"/>
      <c r="CH27" s="1371"/>
      <c r="CI27" s="1371"/>
      <c r="CJ27" s="1371"/>
      <c r="CK27" s="1372"/>
      <c r="CL27" s="1370">
        <v>0</v>
      </c>
      <c r="CM27" s="1371"/>
      <c r="CN27" s="1371"/>
      <c r="CO27" s="1371"/>
      <c r="CP27" s="1371"/>
      <c r="CQ27" s="1371"/>
      <c r="CR27" s="1371"/>
      <c r="CS27" s="1371"/>
      <c r="CT27" s="1371"/>
      <c r="CU27" s="1371"/>
      <c r="CV27" s="1371"/>
      <c r="CW27" s="1371"/>
      <c r="CX27" s="1371"/>
      <c r="CY27" s="1371"/>
      <c r="CZ27" s="1371"/>
      <c r="DA27" s="1372"/>
      <c r="DB27" s="143"/>
      <c r="DC27" s="23"/>
      <c r="DD27" s="23"/>
      <c r="DE27" s="23"/>
      <c r="DF27" s="481"/>
      <c r="DG27" s="481"/>
      <c r="DH27" s="481"/>
      <c r="DI27" s="481"/>
      <c r="DJ27" s="481"/>
      <c r="DK27" s="481"/>
      <c r="DL27" s="481"/>
      <c r="DM27" s="481"/>
      <c r="DN27" s="481"/>
      <c r="DO27" s="481"/>
      <c r="DP27" s="481"/>
      <c r="DQ27" s="481"/>
      <c r="DR27" s="481"/>
      <c r="DS27" s="481"/>
      <c r="DT27" s="481"/>
      <c r="DU27" s="481"/>
      <c r="DV27" s="481"/>
      <c r="DW27" s="481"/>
      <c r="DX27" s="481"/>
      <c r="DY27" s="481"/>
      <c r="DZ27" s="481"/>
      <c r="EA27" s="481"/>
      <c r="EB27" s="481"/>
      <c r="EC27" s="481"/>
      <c r="ED27" s="481"/>
      <c r="EE27" s="481"/>
      <c r="EF27" s="481"/>
      <c r="EG27" s="481"/>
      <c r="EH27" s="481"/>
      <c r="EI27" s="481"/>
      <c r="EJ27" s="481"/>
      <c r="EK27" s="481"/>
      <c r="EL27" s="481"/>
      <c r="EM27" s="481"/>
      <c r="EN27" s="481"/>
      <c r="EO27" s="481"/>
      <c r="EP27" s="481"/>
      <c r="EQ27" s="481"/>
      <c r="ER27" s="481"/>
      <c r="ES27" s="481"/>
      <c r="ET27" s="481"/>
      <c r="EU27" s="481"/>
      <c r="EV27" s="481"/>
      <c r="EW27" s="481"/>
      <c r="EX27" s="481"/>
      <c r="EY27" s="481"/>
      <c r="EZ27" s="481"/>
      <c r="FA27" s="481"/>
      <c r="FB27" s="481"/>
      <c r="FC27" s="481"/>
      <c r="FD27" s="481"/>
      <c r="FE27" s="481"/>
      <c r="FF27" s="481"/>
      <c r="FG27" s="481"/>
      <c r="FH27" s="481"/>
      <c r="FI27" s="481"/>
      <c r="FJ27" s="481"/>
      <c r="FK27" s="481"/>
      <c r="FL27" s="481"/>
      <c r="FM27" s="481"/>
      <c r="FN27" s="481"/>
      <c r="FO27" s="481"/>
      <c r="FP27" s="481"/>
      <c r="FQ27" s="481"/>
      <c r="FR27" s="481"/>
      <c r="FS27" s="481"/>
      <c r="FT27" s="481"/>
      <c r="FU27" s="481"/>
      <c r="FV27" s="481"/>
      <c r="FW27" s="481"/>
      <c r="FX27" s="481"/>
      <c r="FY27" s="481"/>
      <c r="FZ27" s="481"/>
      <c r="GA27" s="481"/>
      <c r="GB27" s="481"/>
      <c r="GC27" s="481"/>
      <c r="GD27" s="481"/>
      <c r="GE27" s="481"/>
      <c r="GF27" s="481"/>
      <c r="GG27" s="481"/>
      <c r="GH27" s="481"/>
      <c r="GI27" s="481"/>
      <c r="GJ27" s="481"/>
      <c r="GK27" s="481"/>
      <c r="GL27" s="481"/>
      <c r="GM27" s="481"/>
      <c r="GN27" s="481"/>
      <c r="GO27" s="481"/>
      <c r="GP27" s="481"/>
      <c r="GQ27" s="481"/>
      <c r="GR27" s="481"/>
      <c r="GS27" s="481"/>
      <c r="GT27" s="481"/>
      <c r="GU27" s="481"/>
      <c r="GV27" s="481"/>
      <c r="GW27" s="481"/>
      <c r="GX27" s="481"/>
      <c r="GY27" s="481"/>
      <c r="GZ27" s="481"/>
      <c r="HA27" s="481"/>
      <c r="HB27" s="481"/>
      <c r="HC27" s="481"/>
      <c r="HD27" s="481"/>
      <c r="HE27" s="481"/>
      <c r="HF27" s="481"/>
      <c r="HG27" s="481"/>
      <c r="HH27" s="481"/>
      <c r="HI27" s="481"/>
      <c r="HJ27" s="481"/>
      <c r="HK27" s="481"/>
      <c r="HL27" s="481"/>
      <c r="HM27" s="481"/>
      <c r="HN27" s="481"/>
      <c r="HO27" s="481"/>
      <c r="HP27" s="481"/>
      <c r="HQ27" s="481"/>
      <c r="HR27" s="481"/>
      <c r="HS27" s="481"/>
      <c r="HT27" s="481"/>
      <c r="HU27" s="481"/>
      <c r="HV27" s="481"/>
      <c r="HW27" s="481"/>
      <c r="HX27" s="481"/>
      <c r="HY27" s="481"/>
      <c r="HZ27" s="481"/>
      <c r="IA27" s="481"/>
      <c r="IB27" s="481"/>
      <c r="IC27" s="481"/>
      <c r="ID27" s="481"/>
      <c r="IE27" s="481"/>
      <c r="IF27" s="481"/>
      <c r="IG27" s="481"/>
      <c r="IH27" s="481"/>
      <c r="II27" s="481"/>
      <c r="IJ27" s="481"/>
      <c r="IK27" s="481"/>
      <c r="IL27" s="481"/>
      <c r="IM27" s="481"/>
    </row>
    <row r="28" spans="1:247" ht="12" customHeight="1" x14ac:dyDescent="0.2">
      <c r="A28" s="472"/>
      <c r="B28" s="142"/>
      <c r="C28" s="1367"/>
      <c r="D28" s="1368"/>
      <c r="E28" s="1368"/>
      <c r="F28" s="1368"/>
      <c r="G28" s="1369"/>
      <c r="H28" s="1417" t="s">
        <v>1420</v>
      </c>
      <c r="I28" s="1418"/>
      <c r="J28" s="1418"/>
      <c r="K28" s="1418"/>
      <c r="L28" s="1418"/>
      <c r="M28" s="1418"/>
      <c r="N28" s="1418"/>
      <c r="O28" s="1418"/>
      <c r="P28" s="1418"/>
      <c r="Q28" s="1418"/>
      <c r="R28" s="1418"/>
      <c r="S28" s="1418"/>
      <c r="T28" s="1418"/>
      <c r="U28" s="1418"/>
      <c r="V28" s="1418"/>
      <c r="W28" s="1418"/>
      <c r="X28" s="1418"/>
      <c r="Y28" s="1418"/>
      <c r="Z28" s="1418"/>
      <c r="AA28" s="1418"/>
      <c r="AB28" s="1418"/>
      <c r="AC28" s="1418"/>
      <c r="AD28" s="1418"/>
      <c r="AE28" s="1418"/>
      <c r="AF28" s="1418"/>
      <c r="AG28" s="1418"/>
      <c r="AH28" s="1418"/>
      <c r="AI28" s="1418"/>
      <c r="AJ28" s="1418"/>
      <c r="AK28" s="1418"/>
      <c r="AL28" s="1418"/>
      <c r="AM28" s="1418"/>
      <c r="AN28" s="1418"/>
      <c r="AO28" s="1418"/>
      <c r="AP28" s="1418"/>
      <c r="AQ28" s="1418"/>
      <c r="AR28" s="1418"/>
      <c r="AS28" s="1418"/>
      <c r="AT28" s="1418"/>
      <c r="AU28" s="1418"/>
      <c r="AV28" s="1418"/>
      <c r="AW28" s="1418"/>
      <c r="AX28" s="1418"/>
      <c r="AY28" s="1418"/>
      <c r="AZ28" s="1418"/>
      <c r="BA28" s="1418"/>
      <c r="BB28" s="1418"/>
      <c r="BC28" s="1418"/>
      <c r="BD28" s="1418"/>
      <c r="BE28" s="1418"/>
      <c r="BF28" s="1418"/>
      <c r="BG28" s="1418"/>
      <c r="BH28" s="1418"/>
      <c r="BI28" s="1418"/>
      <c r="BJ28" s="1418"/>
      <c r="BK28" s="1418"/>
      <c r="BL28" s="1418"/>
      <c r="BM28" s="1418"/>
      <c r="BN28" s="1418"/>
      <c r="BO28" s="1418"/>
      <c r="BP28" s="1418"/>
      <c r="BQ28" s="1418"/>
      <c r="BR28" s="1418"/>
      <c r="BS28" s="1418"/>
      <c r="BT28" s="1418"/>
      <c r="BU28" s="1419"/>
      <c r="BV28" s="1373"/>
      <c r="BW28" s="1374"/>
      <c r="BX28" s="1374"/>
      <c r="BY28" s="1374"/>
      <c r="BZ28" s="1374"/>
      <c r="CA28" s="1374"/>
      <c r="CB28" s="1374"/>
      <c r="CC28" s="1374"/>
      <c r="CD28" s="1374"/>
      <c r="CE28" s="1374"/>
      <c r="CF28" s="1374"/>
      <c r="CG28" s="1374"/>
      <c r="CH28" s="1374"/>
      <c r="CI28" s="1374"/>
      <c r="CJ28" s="1374"/>
      <c r="CK28" s="1375"/>
      <c r="CL28" s="1373"/>
      <c r="CM28" s="1374"/>
      <c r="CN28" s="1374"/>
      <c r="CO28" s="1374"/>
      <c r="CP28" s="1374"/>
      <c r="CQ28" s="1374"/>
      <c r="CR28" s="1374"/>
      <c r="CS28" s="1374"/>
      <c r="CT28" s="1374"/>
      <c r="CU28" s="1374"/>
      <c r="CV28" s="1374"/>
      <c r="CW28" s="1374"/>
      <c r="CX28" s="1374"/>
      <c r="CY28" s="1374"/>
      <c r="CZ28" s="1374"/>
      <c r="DA28" s="1375"/>
      <c r="DB28" s="143"/>
      <c r="DC28" s="23"/>
      <c r="DD28" s="23"/>
      <c r="DE28" s="23"/>
      <c r="DF28" s="481"/>
      <c r="DG28" s="481"/>
      <c r="DH28" s="481"/>
      <c r="DI28" s="481"/>
      <c r="DJ28" s="481"/>
      <c r="DK28" s="481"/>
      <c r="DL28" s="481"/>
      <c r="DM28" s="481"/>
      <c r="DN28" s="481"/>
      <c r="DO28" s="481"/>
      <c r="DP28" s="481"/>
      <c r="DQ28" s="481"/>
      <c r="DR28" s="481"/>
      <c r="DS28" s="481"/>
      <c r="DT28" s="481"/>
      <c r="DU28" s="481"/>
      <c r="DV28" s="481"/>
      <c r="DW28" s="481"/>
      <c r="DX28" s="481"/>
      <c r="DY28" s="481"/>
      <c r="DZ28" s="481"/>
      <c r="EA28" s="481"/>
      <c r="EB28" s="481"/>
      <c r="EC28" s="481"/>
      <c r="ED28" s="481"/>
      <c r="EE28" s="481"/>
      <c r="EF28" s="481"/>
      <c r="EG28" s="481"/>
      <c r="EH28" s="481"/>
      <c r="EI28" s="481"/>
      <c r="EJ28" s="481"/>
      <c r="EK28" s="481"/>
      <c r="EL28" s="481"/>
      <c r="EM28" s="481"/>
      <c r="EN28" s="481"/>
      <c r="EO28" s="481"/>
      <c r="EP28" s="481"/>
      <c r="EQ28" s="481"/>
      <c r="ER28" s="481"/>
      <c r="ES28" s="481"/>
      <c r="ET28" s="481"/>
      <c r="EU28" s="481"/>
      <c r="EV28" s="481"/>
      <c r="EW28" s="481"/>
      <c r="EX28" s="481"/>
      <c r="EY28" s="481"/>
      <c r="EZ28" s="481"/>
      <c r="FA28" s="481"/>
      <c r="FB28" s="481"/>
      <c r="FC28" s="481"/>
      <c r="FD28" s="481"/>
      <c r="FE28" s="481"/>
      <c r="FF28" s="481"/>
      <c r="FG28" s="481"/>
      <c r="FH28" s="481"/>
      <c r="FI28" s="481"/>
      <c r="FJ28" s="481"/>
      <c r="FK28" s="481"/>
      <c r="FL28" s="481"/>
      <c r="FM28" s="481"/>
      <c r="FN28" s="481"/>
      <c r="FO28" s="481"/>
      <c r="FP28" s="481"/>
      <c r="FQ28" s="481"/>
      <c r="FR28" s="481"/>
      <c r="FS28" s="481"/>
      <c r="FT28" s="481"/>
      <c r="FU28" s="481"/>
      <c r="FV28" s="481"/>
      <c r="FW28" s="481"/>
      <c r="FX28" s="481"/>
      <c r="FY28" s="481"/>
      <c r="FZ28" s="481"/>
      <c r="GA28" s="481"/>
      <c r="GB28" s="481"/>
      <c r="GC28" s="481"/>
      <c r="GD28" s="481"/>
      <c r="GE28" s="481"/>
      <c r="GF28" s="481"/>
      <c r="GG28" s="481"/>
      <c r="GH28" s="481"/>
      <c r="GI28" s="481"/>
      <c r="GJ28" s="481"/>
      <c r="GK28" s="481"/>
      <c r="GL28" s="481"/>
      <c r="GM28" s="481"/>
      <c r="GN28" s="481"/>
      <c r="GO28" s="481"/>
      <c r="GP28" s="481"/>
      <c r="GQ28" s="481"/>
      <c r="GR28" s="481"/>
      <c r="GS28" s="481"/>
      <c r="GT28" s="481"/>
      <c r="GU28" s="481"/>
      <c r="GV28" s="481"/>
      <c r="GW28" s="481"/>
      <c r="GX28" s="481"/>
      <c r="GY28" s="481"/>
      <c r="GZ28" s="481"/>
      <c r="HA28" s="481"/>
      <c r="HB28" s="481"/>
      <c r="HC28" s="481"/>
      <c r="HD28" s="481"/>
      <c r="HE28" s="481"/>
      <c r="HF28" s="481"/>
      <c r="HG28" s="481"/>
      <c r="HH28" s="481"/>
      <c r="HI28" s="481"/>
      <c r="HJ28" s="481"/>
      <c r="HK28" s="481"/>
      <c r="HL28" s="481"/>
      <c r="HM28" s="481"/>
      <c r="HN28" s="481"/>
      <c r="HO28" s="481"/>
      <c r="HP28" s="481"/>
      <c r="HQ28" s="481"/>
      <c r="HR28" s="481"/>
      <c r="HS28" s="481"/>
      <c r="HT28" s="481"/>
      <c r="HU28" s="481"/>
      <c r="HV28" s="481"/>
      <c r="HW28" s="481"/>
      <c r="HX28" s="481"/>
      <c r="HY28" s="481"/>
      <c r="HZ28" s="481"/>
      <c r="IA28" s="481"/>
      <c r="IB28" s="481"/>
      <c r="IC28" s="481"/>
      <c r="ID28" s="481"/>
      <c r="IE28" s="481"/>
      <c r="IF28" s="481"/>
      <c r="IG28" s="481"/>
      <c r="IH28" s="481"/>
      <c r="II28" s="481"/>
      <c r="IJ28" s="481"/>
      <c r="IK28" s="481"/>
      <c r="IL28" s="481"/>
      <c r="IM28" s="481"/>
    </row>
    <row r="29" spans="1:247" ht="18" customHeight="1" x14ac:dyDescent="0.2">
      <c r="A29" s="472"/>
      <c r="B29" s="142"/>
      <c r="C29" s="1479"/>
      <c r="D29" s="1480"/>
      <c r="E29" s="1480"/>
      <c r="F29" s="1480"/>
      <c r="G29" s="1481"/>
      <c r="H29" s="1389" t="s">
        <v>1215</v>
      </c>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c r="AL29" s="1390"/>
      <c r="AM29" s="1390"/>
      <c r="AN29" s="1390"/>
      <c r="AO29" s="1390"/>
      <c r="AP29" s="1390"/>
      <c r="AQ29" s="1390"/>
      <c r="AR29" s="1390"/>
      <c r="AS29" s="1390"/>
      <c r="AT29" s="1390"/>
      <c r="AU29" s="1390"/>
      <c r="AV29" s="1390"/>
      <c r="AW29" s="1390"/>
      <c r="AX29" s="1390"/>
      <c r="AY29" s="1390"/>
      <c r="AZ29" s="1390"/>
      <c r="BA29" s="1390"/>
      <c r="BB29" s="1390"/>
      <c r="BC29" s="1390"/>
      <c r="BD29" s="1390"/>
      <c r="BE29" s="1390"/>
      <c r="BF29" s="1390"/>
      <c r="BG29" s="1390"/>
      <c r="BH29" s="1390"/>
      <c r="BI29" s="1390"/>
      <c r="BJ29" s="1390"/>
      <c r="BK29" s="1390"/>
      <c r="BL29" s="1390"/>
      <c r="BM29" s="1390"/>
      <c r="BN29" s="1390"/>
      <c r="BO29" s="1390"/>
      <c r="BP29" s="1390"/>
      <c r="BQ29" s="1390"/>
      <c r="BR29" s="1390"/>
      <c r="BS29" s="1390"/>
      <c r="BT29" s="1390"/>
      <c r="BU29" s="1391"/>
      <c r="BV29" s="1392">
        <f>Data_Income!C1176</f>
        <v>0</v>
      </c>
      <c r="BW29" s="1392"/>
      <c r="BX29" s="1392"/>
      <c r="BY29" s="1392"/>
      <c r="BZ29" s="1392"/>
      <c r="CA29" s="1392"/>
      <c r="CB29" s="1392"/>
      <c r="CC29" s="1392"/>
      <c r="CD29" s="1392"/>
      <c r="CE29" s="1392"/>
      <c r="CF29" s="1392"/>
      <c r="CG29" s="1392"/>
      <c r="CH29" s="1392"/>
      <c r="CI29" s="1392"/>
      <c r="CJ29" s="1392"/>
      <c r="CK29" s="1392"/>
      <c r="CL29" s="1392">
        <f>Data_Income!D1176</f>
        <v>0</v>
      </c>
      <c r="CM29" s="1392"/>
      <c r="CN29" s="1392"/>
      <c r="CO29" s="1392"/>
      <c r="CP29" s="1392"/>
      <c r="CQ29" s="1392"/>
      <c r="CR29" s="1392"/>
      <c r="CS29" s="1392"/>
      <c r="CT29" s="1392"/>
      <c r="CU29" s="1392"/>
      <c r="CV29" s="1392"/>
      <c r="CW29" s="1392"/>
      <c r="CX29" s="1392"/>
      <c r="CY29" s="1392"/>
      <c r="CZ29" s="1392"/>
      <c r="DA29" s="1392"/>
      <c r="DB29" s="143"/>
      <c r="DC29" s="23"/>
      <c r="DD29" s="23"/>
      <c r="DE29" s="23"/>
      <c r="DF29" s="481"/>
      <c r="DG29" s="481"/>
      <c r="DH29" s="481"/>
      <c r="DI29" s="481"/>
      <c r="DJ29" s="481"/>
      <c r="DK29" s="481"/>
      <c r="DL29" s="481"/>
      <c r="DM29" s="481"/>
      <c r="DN29" s="481"/>
      <c r="DO29" s="481"/>
      <c r="DP29" s="481"/>
      <c r="DQ29" s="481"/>
      <c r="DR29" s="481"/>
      <c r="DS29" s="481"/>
      <c r="DT29" s="481"/>
      <c r="DU29" s="481"/>
      <c r="DV29" s="481"/>
      <c r="DW29" s="481"/>
      <c r="DX29" s="481"/>
      <c r="DY29" s="481"/>
      <c r="DZ29" s="481"/>
      <c r="EA29" s="481"/>
      <c r="EB29" s="481"/>
      <c r="EC29" s="481"/>
      <c r="ED29" s="481"/>
      <c r="EE29" s="481"/>
      <c r="EF29" s="481"/>
      <c r="EG29" s="481"/>
      <c r="EH29" s="481"/>
      <c r="EI29" s="481"/>
      <c r="EJ29" s="481"/>
      <c r="EK29" s="481"/>
      <c r="EL29" s="481"/>
      <c r="EM29" s="481"/>
      <c r="EN29" s="481"/>
      <c r="EO29" s="481"/>
      <c r="EP29" s="481"/>
      <c r="EQ29" s="481"/>
      <c r="ER29" s="481"/>
      <c r="ES29" s="481"/>
      <c r="ET29" s="481"/>
      <c r="EU29" s="481"/>
      <c r="EV29" s="481"/>
      <c r="EW29" s="481"/>
      <c r="EX29" s="481"/>
      <c r="EY29" s="481"/>
      <c r="EZ29" s="481"/>
      <c r="FA29" s="481"/>
      <c r="FB29" s="481"/>
      <c r="FC29" s="481"/>
      <c r="FD29" s="481"/>
      <c r="FE29" s="481"/>
      <c r="FF29" s="481"/>
      <c r="FG29" s="481"/>
      <c r="FH29" s="481"/>
      <c r="FI29" s="481"/>
      <c r="FJ29" s="481"/>
      <c r="FK29" s="481"/>
      <c r="FL29" s="481"/>
      <c r="FM29" s="481"/>
      <c r="FN29" s="481"/>
      <c r="FO29" s="481"/>
      <c r="FP29" s="481"/>
      <c r="FQ29" s="481"/>
      <c r="FR29" s="481"/>
      <c r="FS29" s="481"/>
      <c r="FT29" s="481"/>
      <c r="FU29" s="481"/>
      <c r="FV29" s="481"/>
      <c r="FW29" s="481"/>
      <c r="FX29" s="481"/>
      <c r="FY29" s="481"/>
      <c r="FZ29" s="481"/>
      <c r="GA29" s="481"/>
      <c r="GB29" s="481"/>
      <c r="GC29" s="481"/>
      <c r="GD29" s="481"/>
      <c r="GE29" s="481"/>
      <c r="GF29" s="481"/>
      <c r="GG29" s="481"/>
      <c r="GH29" s="481"/>
      <c r="GI29" s="481"/>
      <c r="GJ29" s="481"/>
      <c r="GK29" s="481"/>
      <c r="GL29" s="481"/>
      <c r="GM29" s="481"/>
      <c r="GN29" s="481"/>
      <c r="GO29" s="481"/>
      <c r="GP29" s="481"/>
      <c r="GQ29" s="481"/>
      <c r="GR29" s="481"/>
      <c r="GS29" s="481"/>
      <c r="GT29" s="481"/>
      <c r="GU29" s="481"/>
      <c r="GV29" s="481"/>
      <c r="GW29" s="481"/>
      <c r="GX29" s="481"/>
      <c r="GY29" s="481"/>
      <c r="GZ29" s="481"/>
      <c r="HA29" s="481"/>
      <c r="HB29" s="481"/>
      <c r="HC29" s="481"/>
      <c r="HD29" s="481"/>
      <c r="HE29" s="481"/>
      <c r="HF29" s="481"/>
      <c r="HG29" s="481"/>
      <c r="HH29" s="481"/>
      <c r="HI29" s="481"/>
      <c r="HJ29" s="481"/>
      <c r="HK29" s="481"/>
      <c r="HL29" s="481"/>
      <c r="HM29" s="481"/>
      <c r="HN29" s="481"/>
      <c r="HO29" s="481"/>
      <c r="HP29" s="481"/>
      <c r="HQ29" s="481"/>
      <c r="HR29" s="481"/>
      <c r="HS29" s="481"/>
      <c r="HT29" s="481"/>
      <c r="HU29" s="481"/>
      <c r="HV29" s="481"/>
      <c r="HW29" s="481"/>
      <c r="HX29" s="481"/>
      <c r="HY29" s="481"/>
      <c r="HZ29" s="481"/>
      <c r="IA29" s="481"/>
      <c r="IB29" s="481"/>
      <c r="IC29" s="481"/>
      <c r="ID29" s="481"/>
      <c r="IE29" s="481"/>
      <c r="IF29" s="481"/>
      <c r="IG29" s="481"/>
      <c r="IH29" s="481"/>
      <c r="II29" s="481"/>
      <c r="IJ29" s="481"/>
      <c r="IK29" s="481"/>
      <c r="IL29" s="481"/>
      <c r="IM29" s="481"/>
    </row>
    <row r="30" spans="1:247" ht="15" customHeight="1" x14ac:dyDescent="0.2">
      <c r="A30" s="472"/>
      <c r="B30" s="142"/>
      <c r="C30" s="1386" t="s">
        <v>1197</v>
      </c>
      <c r="D30" s="1387"/>
      <c r="E30" s="1387"/>
      <c r="F30" s="1387"/>
      <c r="G30" s="1388"/>
      <c r="H30" s="1389" t="s">
        <v>1243</v>
      </c>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0"/>
      <c r="AH30" s="1390"/>
      <c r="AI30" s="1390"/>
      <c r="AJ30" s="1390"/>
      <c r="AK30" s="1390"/>
      <c r="AL30" s="1390"/>
      <c r="AM30" s="1390"/>
      <c r="AN30" s="1390"/>
      <c r="AO30" s="1390"/>
      <c r="AP30" s="1390"/>
      <c r="AQ30" s="1390"/>
      <c r="AR30" s="1390"/>
      <c r="AS30" s="1390"/>
      <c r="AT30" s="1390"/>
      <c r="AU30" s="1390"/>
      <c r="AV30" s="1390"/>
      <c r="AW30" s="1390"/>
      <c r="AX30" s="1390"/>
      <c r="AY30" s="1390"/>
      <c r="AZ30" s="1390"/>
      <c r="BA30" s="1390"/>
      <c r="BB30" s="1390"/>
      <c r="BC30" s="1390"/>
      <c r="BD30" s="1390"/>
      <c r="BE30" s="1390"/>
      <c r="BF30" s="1390"/>
      <c r="BG30" s="1390"/>
      <c r="BH30" s="1390"/>
      <c r="BI30" s="1390"/>
      <c r="BJ30" s="1390"/>
      <c r="BK30" s="1390"/>
      <c r="BL30" s="1390"/>
      <c r="BM30" s="1390"/>
      <c r="BN30" s="1390"/>
      <c r="BO30" s="1390"/>
      <c r="BP30" s="1390"/>
      <c r="BQ30" s="1390"/>
      <c r="BR30" s="1390"/>
      <c r="BS30" s="1390"/>
      <c r="BT30" s="1390"/>
      <c r="BU30" s="1391"/>
      <c r="BV30" s="1392">
        <f>Data_Income!C1177</f>
        <v>0</v>
      </c>
      <c r="BW30" s="1392"/>
      <c r="BX30" s="1392"/>
      <c r="BY30" s="1392"/>
      <c r="BZ30" s="1392"/>
      <c r="CA30" s="1392"/>
      <c r="CB30" s="1392"/>
      <c r="CC30" s="1392"/>
      <c r="CD30" s="1392"/>
      <c r="CE30" s="1392"/>
      <c r="CF30" s="1392"/>
      <c r="CG30" s="1392"/>
      <c r="CH30" s="1392"/>
      <c r="CI30" s="1392"/>
      <c r="CJ30" s="1392"/>
      <c r="CK30" s="1392"/>
      <c r="CL30" s="1392">
        <f>Data_Income!D1177</f>
        <v>0</v>
      </c>
      <c r="CM30" s="1392"/>
      <c r="CN30" s="1392"/>
      <c r="CO30" s="1392"/>
      <c r="CP30" s="1392"/>
      <c r="CQ30" s="1392"/>
      <c r="CR30" s="1392"/>
      <c r="CS30" s="1392"/>
      <c r="CT30" s="1392"/>
      <c r="CU30" s="1392"/>
      <c r="CV30" s="1392"/>
      <c r="CW30" s="1392"/>
      <c r="CX30" s="1392"/>
      <c r="CY30" s="1392"/>
      <c r="CZ30" s="1392"/>
      <c r="DA30" s="1392"/>
      <c r="DB30" s="143"/>
      <c r="DC30" s="23"/>
      <c r="DD30" s="23"/>
      <c r="DE30" s="23"/>
      <c r="DF30" s="481"/>
      <c r="DG30" s="481"/>
      <c r="DH30" s="481"/>
      <c r="DI30" s="481"/>
      <c r="DJ30" s="481"/>
      <c r="DK30" s="481"/>
      <c r="DL30" s="481"/>
      <c r="DM30" s="481"/>
      <c r="DN30" s="481"/>
      <c r="DO30" s="481"/>
      <c r="DP30" s="481"/>
      <c r="DQ30" s="481"/>
      <c r="DR30" s="481"/>
      <c r="DS30" s="481"/>
      <c r="DT30" s="481"/>
      <c r="DU30" s="481"/>
      <c r="DV30" s="481"/>
      <c r="DW30" s="481"/>
      <c r="DX30" s="481"/>
      <c r="DY30" s="481"/>
      <c r="DZ30" s="481"/>
      <c r="EA30" s="481"/>
      <c r="EB30" s="481"/>
      <c r="EC30" s="481"/>
      <c r="ED30" s="481"/>
      <c r="EE30" s="481"/>
      <c r="EF30" s="481"/>
      <c r="EG30" s="481"/>
      <c r="EH30" s="481"/>
      <c r="EI30" s="481"/>
      <c r="EJ30" s="481"/>
      <c r="EK30" s="481"/>
      <c r="EL30" s="481"/>
      <c r="EM30" s="481"/>
      <c r="EN30" s="481"/>
      <c r="EO30" s="481"/>
      <c r="EP30" s="481"/>
      <c r="EQ30" s="481"/>
      <c r="ER30" s="481"/>
      <c r="ES30" s="481"/>
      <c r="ET30" s="481"/>
      <c r="EU30" s="481"/>
      <c r="EV30" s="481"/>
      <c r="EW30" s="481"/>
      <c r="EX30" s="481"/>
      <c r="EY30" s="481"/>
      <c r="EZ30" s="481"/>
      <c r="FA30" s="481"/>
      <c r="FB30" s="481"/>
      <c r="FC30" s="481"/>
      <c r="FD30" s="481"/>
      <c r="FE30" s="481"/>
      <c r="FF30" s="481"/>
      <c r="FG30" s="481"/>
      <c r="FH30" s="481"/>
      <c r="FI30" s="481"/>
      <c r="FJ30" s="481"/>
      <c r="FK30" s="481"/>
      <c r="FL30" s="481"/>
      <c r="FM30" s="481"/>
      <c r="FN30" s="481"/>
      <c r="FO30" s="481"/>
      <c r="FP30" s="481"/>
      <c r="FQ30" s="481"/>
      <c r="FR30" s="481"/>
      <c r="FS30" s="481"/>
      <c r="FT30" s="481"/>
      <c r="FU30" s="481"/>
      <c r="FV30" s="481"/>
      <c r="FW30" s="481"/>
      <c r="FX30" s="481"/>
      <c r="FY30" s="481"/>
      <c r="FZ30" s="481"/>
      <c r="GA30" s="481"/>
      <c r="GB30" s="481"/>
      <c r="GC30" s="481"/>
      <c r="GD30" s="481"/>
      <c r="GE30" s="481"/>
      <c r="GF30" s="481"/>
      <c r="GG30" s="481"/>
      <c r="GH30" s="481"/>
      <c r="GI30" s="481"/>
      <c r="GJ30" s="481"/>
      <c r="GK30" s="481"/>
      <c r="GL30" s="481"/>
      <c r="GM30" s="481"/>
      <c r="GN30" s="481"/>
      <c r="GO30" s="481"/>
      <c r="GP30" s="481"/>
      <c r="GQ30" s="481"/>
      <c r="GR30" s="481"/>
      <c r="GS30" s="481"/>
      <c r="GT30" s="481"/>
      <c r="GU30" s="481"/>
      <c r="GV30" s="481"/>
      <c r="GW30" s="481"/>
      <c r="GX30" s="481"/>
      <c r="GY30" s="481"/>
      <c r="GZ30" s="481"/>
      <c r="HA30" s="481"/>
      <c r="HB30" s="481"/>
      <c r="HC30" s="481"/>
      <c r="HD30" s="481"/>
      <c r="HE30" s="481"/>
      <c r="HF30" s="481"/>
      <c r="HG30" s="481"/>
      <c r="HH30" s="481"/>
      <c r="HI30" s="481"/>
      <c r="HJ30" s="481"/>
      <c r="HK30" s="481"/>
      <c r="HL30" s="481"/>
      <c r="HM30" s="481"/>
      <c r="HN30" s="481"/>
      <c r="HO30" s="481"/>
      <c r="HP30" s="481"/>
      <c r="HQ30" s="481"/>
      <c r="HR30" s="481"/>
      <c r="HS30" s="481"/>
      <c r="HT30" s="481"/>
      <c r="HU30" s="481"/>
      <c r="HV30" s="481"/>
      <c r="HW30" s="481"/>
      <c r="HX30" s="481"/>
      <c r="HY30" s="481"/>
      <c r="HZ30" s="481"/>
      <c r="IA30" s="481"/>
      <c r="IB30" s="481"/>
      <c r="IC30" s="481"/>
      <c r="ID30" s="481"/>
      <c r="IE30" s="481"/>
      <c r="IF30" s="481"/>
      <c r="IG30" s="481"/>
      <c r="IH30" s="481"/>
      <c r="II30" s="481"/>
      <c r="IJ30" s="481"/>
      <c r="IK30" s="481"/>
      <c r="IL30" s="481"/>
      <c r="IM30" s="481"/>
    </row>
    <row r="31" spans="1:247" ht="15" customHeight="1" x14ac:dyDescent="0.2">
      <c r="A31" s="472"/>
      <c r="B31" s="142"/>
      <c r="C31" s="1479"/>
      <c r="D31" s="1480"/>
      <c r="E31" s="1480"/>
      <c r="F31" s="1480"/>
      <c r="G31" s="1481"/>
      <c r="H31" s="1389" t="s">
        <v>1244</v>
      </c>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c r="BE31" s="1390"/>
      <c r="BF31" s="1390"/>
      <c r="BG31" s="1390"/>
      <c r="BH31" s="1390"/>
      <c r="BI31" s="1390"/>
      <c r="BJ31" s="1390"/>
      <c r="BK31" s="1390"/>
      <c r="BL31" s="1390"/>
      <c r="BM31" s="1390"/>
      <c r="BN31" s="1390"/>
      <c r="BO31" s="1390"/>
      <c r="BP31" s="1390"/>
      <c r="BQ31" s="1390"/>
      <c r="BR31" s="1390"/>
      <c r="BS31" s="1390"/>
      <c r="BT31" s="1390"/>
      <c r="BU31" s="1390"/>
      <c r="BV31" s="1390"/>
      <c r="BW31" s="1390"/>
      <c r="BX31" s="1390"/>
      <c r="BY31" s="1390"/>
      <c r="BZ31" s="1390"/>
      <c r="CA31" s="1390"/>
      <c r="CB31" s="1390"/>
      <c r="CC31" s="1390"/>
      <c r="CD31" s="1390"/>
      <c r="CE31" s="1390"/>
      <c r="CF31" s="1390"/>
      <c r="CG31" s="1390"/>
      <c r="CH31" s="1390"/>
      <c r="CI31" s="1390"/>
      <c r="CJ31" s="1390"/>
      <c r="CK31" s="1391"/>
      <c r="CL31" s="1392">
        <f>Data_Income!D1178</f>
        <v>0</v>
      </c>
      <c r="CM31" s="1392"/>
      <c r="CN31" s="1392"/>
      <c r="CO31" s="1392"/>
      <c r="CP31" s="1392"/>
      <c r="CQ31" s="1392"/>
      <c r="CR31" s="1392"/>
      <c r="CS31" s="1392"/>
      <c r="CT31" s="1392"/>
      <c r="CU31" s="1392"/>
      <c r="CV31" s="1392"/>
      <c r="CW31" s="1392"/>
      <c r="CX31" s="1392"/>
      <c r="CY31" s="1392"/>
      <c r="CZ31" s="1392"/>
      <c r="DA31" s="1392"/>
      <c r="DB31" s="143"/>
      <c r="DC31" s="23"/>
      <c r="DD31" s="23"/>
      <c r="DE31" s="23"/>
      <c r="DF31" s="481"/>
      <c r="DG31" s="481"/>
      <c r="DH31" s="481"/>
      <c r="DI31" s="481"/>
      <c r="DJ31" s="481"/>
      <c r="DK31" s="481"/>
      <c r="DL31" s="481"/>
      <c r="DM31" s="481"/>
      <c r="DN31" s="481"/>
      <c r="DO31" s="481"/>
      <c r="DP31" s="481"/>
      <c r="DQ31" s="481"/>
      <c r="DR31" s="481"/>
      <c r="DS31" s="481"/>
      <c r="DT31" s="481"/>
      <c r="DU31" s="481"/>
      <c r="DV31" s="481"/>
      <c r="DW31" s="481"/>
      <c r="DX31" s="481"/>
      <c r="DY31" s="481"/>
      <c r="DZ31" s="481"/>
      <c r="EA31" s="481"/>
      <c r="EB31" s="481"/>
      <c r="EC31" s="481"/>
      <c r="ED31" s="481"/>
      <c r="EE31" s="481"/>
      <c r="EF31" s="481"/>
      <c r="EG31" s="481"/>
      <c r="EH31" s="481"/>
      <c r="EI31" s="481"/>
      <c r="EJ31" s="481"/>
      <c r="EK31" s="481"/>
      <c r="EL31" s="481"/>
      <c r="EM31" s="481"/>
      <c r="EN31" s="481"/>
      <c r="EO31" s="481"/>
      <c r="EP31" s="481"/>
      <c r="EQ31" s="481"/>
      <c r="ER31" s="481"/>
      <c r="ES31" s="481"/>
      <c r="ET31" s="481"/>
      <c r="EU31" s="481"/>
      <c r="EV31" s="481"/>
      <c r="EW31" s="481"/>
      <c r="EX31" s="481"/>
      <c r="EY31" s="481"/>
      <c r="EZ31" s="481"/>
      <c r="FA31" s="481"/>
      <c r="FB31" s="481"/>
      <c r="FC31" s="481"/>
      <c r="FD31" s="481"/>
      <c r="FE31" s="481"/>
      <c r="FF31" s="481"/>
      <c r="FG31" s="481"/>
      <c r="FH31" s="481"/>
      <c r="FI31" s="481"/>
      <c r="FJ31" s="481"/>
      <c r="FK31" s="481"/>
      <c r="FL31" s="481"/>
      <c r="FM31" s="481"/>
      <c r="FN31" s="481"/>
      <c r="FO31" s="481"/>
      <c r="FP31" s="481"/>
      <c r="FQ31" s="481"/>
      <c r="FR31" s="481"/>
      <c r="FS31" s="481"/>
      <c r="FT31" s="481"/>
      <c r="FU31" s="481"/>
      <c r="FV31" s="481"/>
      <c r="FW31" s="481"/>
      <c r="FX31" s="481"/>
      <c r="FY31" s="481"/>
      <c r="FZ31" s="481"/>
      <c r="GA31" s="481"/>
      <c r="GB31" s="481"/>
      <c r="GC31" s="481"/>
      <c r="GD31" s="481"/>
      <c r="GE31" s="481"/>
      <c r="GF31" s="481"/>
      <c r="GG31" s="481"/>
      <c r="GH31" s="481"/>
      <c r="GI31" s="481"/>
      <c r="GJ31" s="481"/>
      <c r="GK31" s="481"/>
      <c r="GL31" s="481"/>
      <c r="GM31" s="481"/>
      <c r="GN31" s="481"/>
      <c r="GO31" s="481"/>
      <c r="GP31" s="481"/>
      <c r="GQ31" s="481"/>
      <c r="GR31" s="481"/>
      <c r="GS31" s="481"/>
      <c r="GT31" s="481"/>
      <c r="GU31" s="481"/>
      <c r="GV31" s="481"/>
      <c r="GW31" s="481"/>
      <c r="GX31" s="481"/>
      <c r="GY31" s="481"/>
      <c r="GZ31" s="481"/>
      <c r="HA31" s="481"/>
      <c r="HB31" s="481"/>
      <c r="HC31" s="481"/>
      <c r="HD31" s="481"/>
      <c r="HE31" s="481"/>
      <c r="HF31" s="481"/>
      <c r="HG31" s="481"/>
      <c r="HH31" s="481"/>
      <c r="HI31" s="481"/>
      <c r="HJ31" s="481"/>
      <c r="HK31" s="481"/>
      <c r="HL31" s="481"/>
      <c r="HM31" s="481"/>
      <c r="HN31" s="481"/>
      <c r="HO31" s="481"/>
      <c r="HP31" s="481"/>
      <c r="HQ31" s="481"/>
      <c r="HR31" s="481"/>
      <c r="HS31" s="481"/>
      <c r="HT31" s="481"/>
      <c r="HU31" s="481"/>
      <c r="HV31" s="481"/>
      <c r="HW31" s="481"/>
      <c r="HX31" s="481"/>
      <c r="HY31" s="481"/>
      <c r="HZ31" s="481"/>
      <c r="IA31" s="481"/>
      <c r="IB31" s="481"/>
      <c r="IC31" s="481"/>
      <c r="ID31" s="481"/>
      <c r="IE31" s="481"/>
      <c r="IF31" s="481"/>
      <c r="IG31" s="481"/>
      <c r="IH31" s="481"/>
      <c r="II31" s="481"/>
      <c r="IJ31" s="481"/>
      <c r="IK31" s="481"/>
      <c r="IL31" s="481"/>
      <c r="IM31" s="481"/>
    </row>
    <row r="32" spans="1:247" ht="15" customHeight="1" x14ac:dyDescent="0.2">
      <c r="A32" s="472"/>
      <c r="B32" s="142"/>
      <c r="C32" s="1364" t="s">
        <v>1242</v>
      </c>
      <c r="D32" s="1365"/>
      <c r="E32" s="1365"/>
      <c r="F32" s="1365"/>
      <c r="G32" s="1366"/>
      <c r="H32" s="1427" t="s">
        <v>1330</v>
      </c>
      <c r="I32" s="1428"/>
      <c r="J32" s="1428"/>
      <c r="K32" s="1428"/>
      <c r="L32" s="1428"/>
      <c r="M32" s="1428"/>
      <c r="N32" s="1428"/>
      <c r="O32" s="1428"/>
      <c r="P32" s="1428"/>
      <c r="Q32" s="1428"/>
      <c r="R32" s="1428"/>
      <c r="S32" s="1428"/>
      <c r="T32" s="1428"/>
      <c r="U32" s="1428"/>
      <c r="V32" s="1428"/>
      <c r="W32" s="1428"/>
      <c r="X32" s="1428"/>
      <c r="Y32" s="1428"/>
      <c r="Z32" s="1428"/>
      <c r="AA32" s="1428"/>
      <c r="AB32" s="1428"/>
      <c r="AC32" s="1428"/>
      <c r="AD32" s="1428"/>
      <c r="AE32" s="1428"/>
      <c r="AF32" s="1428"/>
      <c r="AG32" s="1428"/>
      <c r="AH32" s="1428"/>
      <c r="AI32" s="1428"/>
      <c r="AJ32" s="1428"/>
      <c r="AK32" s="1428"/>
      <c r="AL32" s="1428"/>
      <c r="AM32" s="1428"/>
      <c r="AN32" s="1428"/>
      <c r="AO32" s="1428"/>
      <c r="AP32" s="1428"/>
      <c r="AQ32" s="1428"/>
      <c r="AR32" s="1428"/>
      <c r="AS32" s="1428"/>
      <c r="AT32" s="1428"/>
      <c r="AU32" s="1428"/>
      <c r="AV32" s="1428"/>
      <c r="AW32" s="1428"/>
      <c r="AX32" s="1428"/>
      <c r="AY32" s="1428"/>
      <c r="AZ32" s="1428"/>
      <c r="BA32" s="1428"/>
      <c r="BB32" s="1428"/>
      <c r="BC32" s="1428"/>
      <c r="BD32" s="1428"/>
      <c r="BE32" s="1428"/>
      <c r="BF32" s="1428"/>
      <c r="BG32" s="1428"/>
      <c r="BH32" s="1428"/>
      <c r="BI32" s="1428"/>
      <c r="BJ32" s="1428"/>
      <c r="BK32" s="1428"/>
      <c r="BL32" s="1428"/>
      <c r="BM32" s="1428"/>
      <c r="BN32" s="1428"/>
      <c r="BO32" s="1428"/>
      <c r="BP32" s="1428"/>
      <c r="BQ32" s="1428"/>
      <c r="BR32" s="1428"/>
      <c r="BS32" s="1428"/>
      <c r="BT32" s="1428"/>
      <c r="BU32" s="1428"/>
      <c r="BV32" s="1428"/>
      <c r="BW32" s="1428"/>
      <c r="BX32" s="1428"/>
      <c r="BY32" s="1428"/>
      <c r="BZ32" s="1428"/>
      <c r="CA32" s="1428"/>
      <c r="CB32" s="1428"/>
      <c r="CC32" s="1428"/>
      <c r="CD32" s="1428"/>
      <c r="CE32" s="1428"/>
      <c r="CF32" s="1428"/>
      <c r="CG32" s="1428"/>
      <c r="CH32" s="1428"/>
      <c r="CI32" s="1428"/>
      <c r="CJ32" s="1428"/>
      <c r="CK32" s="1429"/>
      <c r="CL32" s="1370">
        <v>0</v>
      </c>
      <c r="CM32" s="1371"/>
      <c r="CN32" s="1371"/>
      <c r="CO32" s="1371"/>
      <c r="CP32" s="1371"/>
      <c r="CQ32" s="1371"/>
      <c r="CR32" s="1371"/>
      <c r="CS32" s="1371"/>
      <c r="CT32" s="1371"/>
      <c r="CU32" s="1371"/>
      <c r="CV32" s="1371"/>
      <c r="CW32" s="1371"/>
      <c r="CX32" s="1371"/>
      <c r="CY32" s="1371"/>
      <c r="CZ32" s="1371"/>
      <c r="DA32" s="1372"/>
      <c r="DB32" s="143"/>
      <c r="DC32" s="23"/>
      <c r="DD32" s="23"/>
      <c r="DE32" s="23"/>
      <c r="DF32" s="481"/>
      <c r="DG32" s="481"/>
      <c r="DH32" s="481"/>
      <c r="DI32" s="481"/>
      <c r="DJ32" s="481"/>
      <c r="DK32" s="481"/>
      <c r="DL32" s="481"/>
      <c r="DM32" s="481"/>
      <c r="DN32" s="481"/>
      <c r="DO32" s="481"/>
      <c r="DP32" s="481"/>
      <c r="DQ32" s="481"/>
      <c r="DR32" s="481"/>
      <c r="DS32" s="481"/>
      <c r="DT32" s="481"/>
      <c r="DU32" s="481"/>
      <c r="DV32" s="481"/>
      <c r="DW32" s="481"/>
      <c r="DX32" s="481"/>
      <c r="DY32" s="481"/>
      <c r="DZ32" s="481"/>
      <c r="EA32" s="481"/>
      <c r="EB32" s="481"/>
      <c r="EC32" s="481"/>
      <c r="ED32" s="481"/>
      <c r="EE32" s="481"/>
      <c r="EF32" s="481"/>
      <c r="EG32" s="481"/>
      <c r="EH32" s="481"/>
      <c r="EI32" s="481"/>
      <c r="EJ32" s="481"/>
      <c r="EK32" s="481"/>
      <c r="EL32" s="481"/>
      <c r="EM32" s="481"/>
      <c r="EN32" s="481"/>
      <c r="EO32" s="481"/>
      <c r="EP32" s="481"/>
      <c r="EQ32" s="481"/>
      <c r="ER32" s="481"/>
      <c r="ES32" s="481"/>
      <c r="ET32" s="481"/>
      <c r="EU32" s="481"/>
      <c r="EV32" s="481"/>
      <c r="EW32" s="481"/>
      <c r="EX32" s="481"/>
      <c r="EY32" s="481"/>
      <c r="EZ32" s="481"/>
      <c r="FA32" s="481"/>
      <c r="FB32" s="481"/>
      <c r="FC32" s="481"/>
      <c r="FD32" s="481"/>
      <c r="FE32" s="481"/>
      <c r="FF32" s="481"/>
      <c r="FG32" s="481"/>
      <c r="FH32" s="481"/>
      <c r="FI32" s="481"/>
      <c r="FJ32" s="481"/>
      <c r="FK32" s="481"/>
      <c r="FL32" s="481"/>
      <c r="FM32" s="481"/>
      <c r="FN32" s="481"/>
      <c r="FO32" s="481"/>
      <c r="FP32" s="481"/>
      <c r="FQ32" s="481"/>
      <c r="FR32" s="481"/>
      <c r="FS32" s="481"/>
      <c r="FT32" s="481"/>
      <c r="FU32" s="481"/>
      <c r="FV32" s="481"/>
      <c r="FW32" s="481"/>
      <c r="FX32" s="481"/>
      <c r="FY32" s="481"/>
      <c r="FZ32" s="481"/>
      <c r="GA32" s="481"/>
      <c r="GB32" s="481"/>
      <c r="GC32" s="481"/>
      <c r="GD32" s="481"/>
      <c r="GE32" s="481"/>
      <c r="GF32" s="481"/>
      <c r="GG32" s="481"/>
      <c r="GH32" s="481"/>
      <c r="GI32" s="481"/>
      <c r="GJ32" s="481"/>
      <c r="GK32" s="481"/>
      <c r="GL32" s="481"/>
      <c r="GM32" s="481"/>
      <c r="GN32" s="481"/>
      <c r="GO32" s="481"/>
      <c r="GP32" s="481"/>
      <c r="GQ32" s="481"/>
      <c r="GR32" s="481"/>
      <c r="GS32" s="481"/>
      <c r="GT32" s="481"/>
      <c r="GU32" s="481"/>
      <c r="GV32" s="481"/>
      <c r="GW32" s="481"/>
      <c r="GX32" s="481"/>
      <c r="GY32" s="481"/>
      <c r="GZ32" s="481"/>
      <c r="HA32" s="481"/>
      <c r="HB32" s="481"/>
      <c r="HC32" s="481"/>
      <c r="HD32" s="481"/>
      <c r="HE32" s="481"/>
      <c r="HF32" s="481"/>
      <c r="HG32" s="481"/>
      <c r="HH32" s="481"/>
      <c r="HI32" s="481"/>
      <c r="HJ32" s="481"/>
      <c r="HK32" s="481"/>
      <c r="HL32" s="481"/>
      <c r="HM32" s="481"/>
      <c r="HN32" s="481"/>
      <c r="HO32" s="481"/>
      <c r="HP32" s="481"/>
      <c r="HQ32" s="481"/>
      <c r="HR32" s="481"/>
      <c r="HS32" s="481"/>
      <c r="HT32" s="481"/>
      <c r="HU32" s="481"/>
      <c r="HV32" s="481"/>
      <c r="HW32" s="481"/>
      <c r="HX32" s="481"/>
      <c r="HY32" s="481"/>
      <c r="HZ32" s="481"/>
      <c r="IA32" s="481"/>
      <c r="IB32" s="481"/>
      <c r="IC32" s="481"/>
      <c r="ID32" s="481"/>
      <c r="IE32" s="481"/>
      <c r="IF32" s="481"/>
      <c r="IG32" s="481"/>
      <c r="IH32" s="481"/>
      <c r="II32" s="481"/>
      <c r="IJ32" s="481"/>
      <c r="IK32" s="481"/>
      <c r="IL32" s="481"/>
      <c r="IM32" s="481"/>
    </row>
    <row r="33" spans="1:247" ht="15" customHeight="1" x14ac:dyDescent="0.2">
      <c r="A33" s="472"/>
      <c r="B33" s="142"/>
      <c r="C33" s="1485" t="str">
        <f>Data_Income!C1181</f>
        <v xml:space="preserve"> Step 2A Result: Monthly qualifying rental income (or loss) 0 mo avg.</v>
      </c>
      <c r="D33" s="1485"/>
      <c r="E33" s="1485"/>
      <c r="F33" s="1485"/>
      <c r="G33" s="1485"/>
      <c r="H33" s="1485"/>
      <c r="I33" s="1485"/>
      <c r="J33" s="1485"/>
      <c r="K33" s="1485"/>
      <c r="L33" s="1485"/>
      <c r="M33" s="1485"/>
      <c r="N33" s="1485"/>
      <c r="O33" s="1485"/>
      <c r="P33" s="1485"/>
      <c r="Q33" s="1485"/>
      <c r="R33" s="1485"/>
      <c r="S33" s="1485"/>
      <c r="T33" s="1485"/>
      <c r="U33" s="1485"/>
      <c r="V33" s="1485"/>
      <c r="W33" s="1485"/>
      <c r="X33" s="1485"/>
      <c r="Y33" s="1485"/>
      <c r="Z33" s="1485"/>
      <c r="AA33" s="1485"/>
      <c r="AB33" s="1485"/>
      <c r="AC33" s="1485"/>
      <c r="AD33" s="1485"/>
      <c r="AE33" s="1485"/>
      <c r="AF33" s="1485"/>
      <c r="AG33" s="1485"/>
      <c r="AH33" s="1485"/>
      <c r="AI33" s="1485"/>
      <c r="AJ33" s="1485"/>
      <c r="AK33" s="1485"/>
      <c r="AL33" s="1485"/>
      <c r="AM33" s="1485"/>
      <c r="AN33" s="1485"/>
      <c r="AO33" s="1485"/>
      <c r="AP33" s="1485"/>
      <c r="AQ33" s="1485"/>
      <c r="AR33" s="1485"/>
      <c r="AS33" s="1485"/>
      <c r="AT33" s="1485"/>
      <c r="AU33" s="1485"/>
      <c r="AV33" s="1485"/>
      <c r="AW33" s="1485"/>
      <c r="AX33" s="1485"/>
      <c r="AY33" s="1485"/>
      <c r="AZ33" s="1485"/>
      <c r="BA33" s="1485"/>
      <c r="BB33" s="1485"/>
      <c r="BC33" s="1485"/>
      <c r="BD33" s="1485"/>
      <c r="BE33" s="1485"/>
      <c r="BF33" s="1485"/>
      <c r="BG33" s="1485"/>
      <c r="BH33" s="1485"/>
      <c r="BI33" s="1485"/>
      <c r="BJ33" s="1485"/>
      <c r="BK33" s="1485"/>
      <c r="BL33" s="1485"/>
      <c r="BM33" s="1485"/>
      <c r="BN33" s="1485"/>
      <c r="BO33" s="1485"/>
      <c r="BP33" s="1485"/>
      <c r="BQ33" s="1485"/>
      <c r="BR33" s="1485"/>
      <c r="BS33" s="1485"/>
      <c r="BT33" s="1485"/>
      <c r="BU33" s="1485"/>
      <c r="BV33" s="1485"/>
      <c r="BW33" s="1485"/>
      <c r="BX33" s="1485"/>
      <c r="BY33" s="1485"/>
      <c r="BZ33" s="1485"/>
      <c r="CA33" s="1485"/>
      <c r="CB33" s="1485"/>
      <c r="CC33" s="1485"/>
      <c r="CD33" s="1485"/>
      <c r="CE33" s="1485"/>
      <c r="CF33" s="1485"/>
      <c r="CG33" s="1485"/>
      <c r="CH33" s="1485"/>
      <c r="CI33" s="1485"/>
      <c r="CJ33" s="1485"/>
      <c r="CK33" s="1485"/>
      <c r="CL33" s="1482">
        <f>Data_Income!D1180</f>
        <v>0</v>
      </c>
      <c r="CM33" s="1483"/>
      <c r="CN33" s="1483"/>
      <c r="CO33" s="1483"/>
      <c r="CP33" s="1483"/>
      <c r="CQ33" s="1483"/>
      <c r="CR33" s="1483"/>
      <c r="CS33" s="1483"/>
      <c r="CT33" s="1483"/>
      <c r="CU33" s="1483"/>
      <c r="CV33" s="1483"/>
      <c r="CW33" s="1483"/>
      <c r="CX33" s="1483"/>
      <c r="CY33" s="1483"/>
      <c r="CZ33" s="1483"/>
      <c r="DA33" s="1484"/>
      <c r="DB33" s="143"/>
      <c r="DC33" s="23"/>
      <c r="DD33" s="23"/>
      <c r="DE33" s="23"/>
      <c r="DF33" s="481"/>
      <c r="DG33" s="481"/>
      <c r="DH33" s="481"/>
      <c r="DI33" s="481"/>
      <c r="DJ33" s="481"/>
      <c r="DK33" s="481"/>
      <c r="DL33" s="481"/>
      <c r="DM33" s="481"/>
      <c r="DN33" s="481"/>
      <c r="DO33" s="481"/>
      <c r="DP33" s="481"/>
      <c r="DQ33" s="481"/>
      <c r="DR33" s="481"/>
      <c r="DS33" s="481"/>
      <c r="DT33" s="481"/>
      <c r="DU33" s="481"/>
      <c r="DV33" s="481"/>
      <c r="DW33" s="481"/>
      <c r="DX33" s="481"/>
      <c r="DY33" s="481"/>
      <c r="DZ33" s="481"/>
      <c r="EA33" s="481"/>
      <c r="EB33" s="481"/>
      <c r="EC33" s="481"/>
      <c r="ED33" s="481"/>
      <c r="EE33" s="481"/>
      <c r="EF33" s="481"/>
      <c r="EG33" s="481"/>
      <c r="EH33" s="481"/>
      <c r="EI33" s="481"/>
      <c r="EJ33" s="481"/>
      <c r="EK33" s="481"/>
      <c r="EL33" s="481"/>
      <c r="EM33" s="481"/>
      <c r="EN33" s="481"/>
      <c r="EO33" s="481"/>
      <c r="EP33" s="481"/>
      <c r="EQ33" s="481"/>
      <c r="ER33" s="481"/>
      <c r="ES33" s="481"/>
      <c r="ET33" s="481"/>
      <c r="EU33" s="481"/>
      <c r="EV33" s="481"/>
      <c r="EW33" s="481"/>
      <c r="EX33" s="481"/>
      <c r="EY33" s="481"/>
      <c r="EZ33" s="481"/>
      <c r="FA33" s="481"/>
      <c r="FB33" s="481"/>
      <c r="FC33" s="481"/>
      <c r="FD33" s="481"/>
      <c r="FE33" s="481"/>
      <c r="FF33" s="481"/>
      <c r="FG33" s="481"/>
      <c r="FH33" s="481"/>
      <c r="FI33" s="481"/>
      <c r="FJ33" s="481"/>
      <c r="FK33" s="481"/>
      <c r="FL33" s="481"/>
      <c r="FM33" s="481"/>
      <c r="FN33" s="481"/>
      <c r="FO33" s="481"/>
      <c r="FP33" s="481"/>
      <c r="FQ33" s="481"/>
      <c r="FR33" s="481"/>
      <c r="FS33" s="481"/>
      <c r="FT33" s="481"/>
      <c r="FU33" s="481"/>
      <c r="FV33" s="481"/>
      <c r="FW33" s="481"/>
      <c r="FX33" s="481"/>
      <c r="FY33" s="481"/>
      <c r="FZ33" s="481"/>
      <c r="GA33" s="481"/>
      <c r="GB33" s="481"/>
      <c r="GC33" s="481"/>
      <c r="GD33" s="481"/>
      <c r="GE33" s="481"/>
      <c r="GF33" s="481"/>
      <c r="GG33" s="481"/>
      <c r="GH33" s="481"/>
      <c r="GI33" s="481"/>
      <c r="GJ33" s="481"/>
      <c r="GK33" s="481"/>
      <c r="GL33" s="481"/>
      <c r="GM33" s="481"/>
      <c r="GN33" s="481"/>
      <c r="GO33" s="481"/>
      <c r="GP33" s="481"/>
      <c r="GQ33" s="481"/>
      <c r="GR33" s="481"/>
      <c r="GS33" s="481"/>
      <c r="GT33" s="481"/>
      <c r="GU33" s="481"/>
      <c r="GV33" s="481"/>
      <c r="GW33" s="481"/>
      <c r="GX33" s="481"/>
      <c r="GY33" s="481"/>
      <c r="GZ33" s="481"/>
      <c r="HA33" s="481"/>
      <c r="HB33" s="481"/>
      <c r="HC33" s="481"/>
      <c r="HD33" s="481"/>
      <c r="HE33" s="481"/>
      <c r="HF33" s="481"/>
      <c r="HG33" s="481"/>
      <c r="HH33" s="481"/>
      <c r="HI33" s="481"/>
      <c r="HJ33" s="481"/>
      <c r="HK33" s="481"/>
      <c r="HL33" s="481"/>
      <c r="HM33" s="481"/>
      <c r="HN33" s="481"/>
      <c r="HO33" s="481"/>
      <c r="HP33" s="481"/>
      <c r="HQ33" s="481"/>
      <c r="HR33" s="481"/>
      <c r="HS33" s="481"/>
      <c r="HT33" s="481"/>
      <c r="HU33" s="481"/>
      <c r="HV33" s="481"/>
      <c r="HW33" s="481"/>
      <c r="HX33" s="481"/>
      <c r="HY33" s="481"/>
      <c r="HZ33" s="481"/>
      <c r="IA33" s="481"/>
      <c r="IB33" s="481"/>
      <c r="IC33" s="481"/>
      <c r="ID33" s="481"/>
      <c r="IE33" s="481"/>
      <c r="IF33" s="481"/>
      <c r="IG33" s="481"/>
      <c r="IH33" s="481"/>
      <c r="II33" s="481"/>
      <c r="IJ33" s="481"/>
      <c r="IK33" s="481"/>
      <c r="IL33" s="481"/>
      <c r="IM33" s="481"/>
    </row>
    <row r="34" spans="1:247" ht="14.1" customHeight="1" x14ac:dyDescent="0.2">
      <c r="A34" s="472"/>
      <c r="B34" s="142"/>
      <c r="C34" s="1461" t="s">
        <v>1266</v>
      </c>
      <c r="D34" s="1462"/>
      <c r="E34" s="1462"/>
      <c r="F34" s="1462"/>
      <c r="G34" s="1462"/>
      <c r="H34" s="1462"/>
      <c r="I34" s="1462"/>
      <c r="J34" s="1462"/>
      <c r="K34" s="1462"/>
      <c r="L34" s="1462"/>
      <c r="M34" s="1462"/>
      <c r="N34" s="1462"/>
      <c r="O34" s="1462"/>
      <c r="P34" s="1462"/>
      <c r="Q34" s="1462"/>
      <c r="R34" s="1462"/>
      <c r="S34" s="1462"/>
      <c r="T34" s="1462"/>
      <c r="U34" s="1462"/>
      <c r="V34" s="1462"/>
      <c r="W34" s="1462"/>
      <c r="X34" s="1462"/>
      <c r="Y34" s="1462"/>
      <c r="Z34" s="1462"/>
      <c r="AA34" s="1462"/>
      <c r="AB34" s="1462"/>
      <c r="AC34" s="1462"/>
      <c r="AD34" s="1462"/>
      <c r="AE34" s="1462"/>
      <c r="AF34" s="1462"/>
      <c r="AG34" s="1462"/>
      <c r="AH34" s="1462"/>
      <c r="AI34" s="1462"/>
      <c r="AJ34" s="1462"/>
      <c r="AK34" s="1462"/>
      <c r="AL34" s="1462"/>
      <c r="AM34" s="1462"/>
      <c r="AN34" s="1462"/>
      <c r="AO34" s="1462"/>
      <c r="AP34" s="1462"/>
      <c r="AQ34" s="1462"/>
      <c r="AR34" s="1462"/>
      <c r="AS34" s="1462"/>
      <c r="AT34" s="1462"/>
      <c r="AU34" s="1462"/>
      <c r="AV34" s="1462"/>
      <c r="AW34" s="1462"/>
      <c r="AX34" s="1462"/>
      <c r="AY34" s="1462"/>
      <c r="AZ34" s="1462"/>
      <c r="BA34" s="1462"/>
      <c r="BB34" s="1462"/>
      <c r="BC34" s="1462"/>
      <c r="BD34" s="1462"/>
      <c r="BE34" s="1462"/>
      <c r="BF34" s="1462"/>
      <c r="BG34" s="1462"/>
      <c r="BH34" s="1462"/>
      <c r="BI34" s="1462"/>
      <c r="BJ34" s="1462"/>
      <c r="BK34" s="1462"/>
      <c r="BL34" s="1462"/>
      <c r="BM34" s="1462"/>
      <c r="BN34" s="1462"/>
      <c r="BO34" s="1462"/>
      <c r="BP34" s="1462"/>
      <c r="BQ34" s="1462"/>
      <c r="BR34" s="1462"/>
      <c r="BS34" s="1462"/>
      <c r="BT34" s="1462"/>
      <c r="BU34" s="1462"/>
      <c r="BV34" s="1462"/>
      <c r="BW34" s="1462"/>
      <c r="BX34" s="1462"/>
      <c r="BY34" s="1462"/>
      <c r="BZ34" s="1462"/>
      <c r="CA34" s="1462"/>
      <c r="CB34" s="1462"/>
      <c r="CC34" s="1462"/>
      <c r="CD34" s="1462"/>
      <c r="CE34" s="1462"/>
      <c r="CF34" s="1462"/>
      <c r="CG34" s="1462"/>
      <c r="CH34" s="1462"/>
      <c r="CI34" s="1462"/>
      <c r="CJ34" s="1462"/>
      <c r="CK34" s="1463"/>
      <c r="CL34" s="1490" t="s">
        <v>92</v>
      </c>
      <c r="CM34" s="1491"/>
      <c r="CN34" s="1491"/>
      <c r="CO34" s="1491"/>
      <c r="CP34" s="1491"/>
      <c r="CQ34" s="1491"/>
      <c r="CR34" s="1491"/>
      <c r="CS34" s="1491"/>
      <c r="CT34" s="1491"/>
      <c r="CU34" s="1491"/>
      <c r="CV34" s="1491"/>
      <c r="CW34" s="1491"/>
      <c r="CX34" s="1491"/>
      <c r="CY34" s="1491"/>
      <c r="CZ34" s="1491"/>
      <c r="DA34" s="1492"/>
      <c r="DB34" s="143"/>
      <c r="DC34" s="23"/>
      <c r="DD34" s="23"/>
      <c r="DE34" s="23"/>
      <c r="DF34" s="481"/>
      <c r="DG34" s="481"/>
      <c r="DH34" s="481"/>
      <c r="DI34" s="481"/>
      <c r="DJ34" s="481"/>
      <c r="DK34" s="481"/>
      <c r="DL34" s="481"/>
      <c r="DM34" s="481"/>
      <c r="DN34" s="481"/>
      <c r="DO34" s="481"/>
      <c r="DP34" s="481"/>
      <c r="DQ34" s="481"/>
      <c r="DR34" s="481"/>
      <c r="DS34" s="481"/>
      <c r="DT34" s="481"/>
      <c r="DU34" s="481"/>
      <c r="DV34" s="481"/>
      <c r="DW34" s="481"/>
      <c r="DX34" s="481"/>
      <c r="DY34" s="481"/>
      <c r="DZ34" s="481"/>
      <c r="EA34" s="481"/>
      <c r="EB34" s="481"/>
      <c r="EC34" s="481"/>
      <c r="ED34" s="481"/>
      <c r="EE34" s="481"/>
      <c r="EF34" s="481"/>
      <c r="EG34" s="481"/>
      <c r="EH34" s="481"/>
      <c r="EI34" s="481"/>
      <c r="EJ34" s="481"/>
      <c r="EK34" s="481"/>
      <c r="EL34" s="481"/>
      <c r="EM34" s="481"/>
      <c r="EN34" s="481"/>
      <c r="EO34" s="481"/>
      <c r="EP34" s="481"/>
      <c r="EQ34" s="481"/>
      <c r="ER34" s="481"/>
      <c r="ES34" s="481"/>
      <c r="ET34" s="481"/>
      <c r="EU34" s="481"/>
      <c r="EV34" s="481"/>
      <c r="EW34" s="481"/>
      <c r="EX34" s="481"/>
      <c r="EY34" s="481"/>
      <c r="EZ34" s="481"/>
      <c r="FA34" s="481"/>
      <c r="FB34" s="481"/>
      <c r="FC34" s="481"/>
      <c r="FD34" s="481"/>
      <c r="FE34" s="481"/>
      <c r="FF34" s="481"/>
      <c r="FG34" s="481"/>
      <c r="FH34" s="481"/>
      <c r="FI34" s="481"/>
      <c r="FJ34" s="481"/>
      <c r="FK34" s="481"/>
      <c r="FL34" s="481"/>
      <c r="FM34" s="481"/>
      <c r="FN34" s="481"/>
      <c r="FO34" s="481"/>
      <c r="FP34" s="481"/>
      <c r="FQ34" s="481"/>
      <c r="FR34" s="481"/>
      <c r="FS34" s="481"/>
      <c r="FT34" s="481"/>
      <c r="FU34" s="481"/>
      <c r="FV34" s="481"/>
      <c r="FW34" s="481"/>
      <c r="FX34" s="481"/>
      <c r="FY34" s="481"/>
      <c r="FZ34" s="481"/>
      <c r="GA34" s="481"/>
      <c r="GB34" s="481"/>
      <c r="GC34" s="481"/>
      <c r="GD34" s="481"/>
      <c r="GE34" s="481"/>
      <c r="GF34" s="481"/>
      <c r="GG34" s="481"/>
      <c r="GH34" s="481"/>
      <c r="GI34" s="481"/>
      <c r="GJ34" s="481"/>
      <c r="GK34" s="481"/>
      <c r="GL34" s="481"/>
      <c r="GM34" s="481"/>
      <c r="GN34" s="481"/>
      <c r="GO34" s="481"/>
      <c r="GP34" s="481"/>
      <c r="GQ34" s="481"/>
      <c r="GR34" s="481"/>
      <c r="GS34" s="481"/>
      <c r="GT34" s="481"/>
      <c r="GU34" s="481"/>
      <c r="GV34" s="481"/>
      <c r="GW34" s="481"/>
      <c r="GX34" s="481"/>
      <c r="GY34" s="481"/>
      <c r="GZ34" s="481"/>
      <c r="HA34" s="481"/>
      <c r="HB34" s="481"/>
      <c r="HC34" s="481"/>
      <c r="HD34" s="481"/>
      <c r="HE34" s="481"/>
      <c r="HF34" s="481"/>
      <c r="HG34" s="481"/>
      <c r="HH34" s="481"/>
      <c r="HI34" s="481"/>
      <c r="HJ34" s="481"/>
      <c r="HK34" s="481"/>
      <c r="HL34" s="481"/>
      <c r="HM34" s="481"/>
      <c r="HN34" s="481"/>
      <c r="HO34" s="481"/>
      <c r="HP34" s="481"/>
      <c r="HQ34" s="481"/>
      <c r="HR34" s="481"/>
      <c r="HS34" s="481"/>
      <c r="HT34" s="481"/>
      <c r="HU34" s="481"/>
      <c r="HV34" s="481"/>
      <c r="HW34" s="481"/>
      <c r="HX34" s="481"/>
      <c r="HY34" s="481"/>
      <c r="HZ34" s="481"/>
      <c r="IA34" s="481"/>
      <c r="IB34" s="481"/>
      <c r="IC34" s="481"/>
      <c r="ID34" s="481"/>
      <c r="IE34" s="481"/>
      <c r="IF34" s="481"/>
      <c r="IG34" s="481"/>
      <c r="IH34" s="481"/>
      <c r="II34" s="481"/>
      <c r="IJ34" s="481"/>
      <c r="IK34" s="481"/>
      <c r="IL34" s="481"/>
      <c r="IM34" s="481"/>
    </row>
    <row r="35" spans="1:247" ht="9.9499999999999993" customHeight="1" x14ac:dyDescent="0.2">
      <c r="A35" s="472"/>
      <c r="B35" s="142"/>
      <c r="C35" s="1466" t="s">
        <v>1267</v>
      </c>
      <c r="D35" s="1467"/>
      <c r="E35" s="1467"/>
      <c r="F35" s="1467"/>
      <c r="G35" s="1467"/>
      <c r="H35" s="1467"/>
      <c r="I35" s="1467"/>
      <c r="J35" s="1467"/>
      <c r="K35" s="1467"/>
      <c r="L35" s="1467"/>
      <c r="M35" s="1467"/>
      <c r="N35" s="1467"/>
      <c r="O35" s="1467"/>
      <c r="P35" s="1467"/>
      <c r="Q35" s="1467"/>
      <c r="R35" s="1467"/>
      <c r="S35" s="1467"/>
      <c r="T35" s="1467"/>
      <c r="U35" s="1467"/>
      <c r="V35" s="1467"/>
      <c r="W35" s="1467"/>
      <c r="X35" s="1467"/>
      <c r="Y35" s="1467"/>
      <c r="Z35" s="1467"/>
      <c r="AA35" s="1467"/>
      <c r="AB35" s="1467"/>
      <c r="AC35" s="1467"/>
      <c r="AD35" s="1467"/>
      <c r="AE35" s="1467"/>
      <c r="AF35" s="1467"/>
      <c r="AG35" s="1467"/>
      <c r="AH35" s="1467"/>
      <c r="AI35" s="1467"/>
      <c r="AJ35" s="1467"/>
      <c r="AK35" s="1467"/>
      <c r="AL35" s="1467"/>
      <c r="AM35" s="1467"/>
      <c r="AN35" s="1467"/>
      <c r="AO35" s="1467"/>
      <c r="AP35" s="1467"/>
      <c r="AQ35" s="1467"/>
      <c r="AR35" s="1467"/>
      <c r="AS35" s="1467"/>
      <c r="AT35" s="1467"/>
      <c r="AU35" s="1467"/>
      <c r="AV35" s="1467"/>
      <c r="AW35" s="1467"/>
      <c r="AX35" s="1467"/>
      <c r="AY35" s="1467"/>
      <c r="AZ35" s="1467"/>
      <c r="BA35" s="1467"/>
      <c r="BB35" s="1467"/>
      <c r="BC35" s="1467"/>
      <c r="BD35" s="1467"/>
      <c r="BE35" s="1467"/>
      <c r="BF35" s="1467"/>
      <c r="BG35" s="1467"/>
      <c r="BH35" s="1467"/>
      <c r="BI35" s="1467"/>
      <c r="BJ35" s="1467"/>
      <c r="BK35" s="1467"/>
      <c r="BL35" s="1467"/>
      <c r="BM35" s="1467"/>
      <c r="BN35" s="1467"/>
      <c r="BO35" s="1467"/>
      <c r="BP35" s="1467"/>
      <c r="BQ35" s="1467"/>
      <c r="BR35" s="1467"/>
      <c r="BS35" s="1467"/>
      <c r="BT35" s="1467"/>
      <c r="BU35" s="1467"/>
      <c r="BV35" s="1467"/>
      <c r="BW35" s="1467"/>
      <c r="BX35" s="1467"/>
      <c r="BY35" s="1467"/>
      <c r="BZ35" s="1467"/>
      <c r="CA35" s="1467"/>
      <c r="CB35" s="1467"/>
      <c r="CC35" s="1467"/>
      <c r="CD35" s="1467"/>
      <c r="CE35" s="1467"/>
      <c r="CF35" s="1467"/>
      <c r="CG35" s="1467"/>
      <c r="CH35" s="1467"/>
      <c r="CI35" s="1467"/>
      <c r="CJ35" s="1467"/>
      <c r="CK35" s="1468"/>
      <c r="CL35" s="1493"/>
      <c r="CM35" s="1494"/>
      <c r="CN35" s="1494"/>
      <c r="CO35" s="1494"/>
      <c r="CP35" s="1494"/>
      <c r="CQ35" s="1494"/>
      <c r="CR35" s="1494"/>
      <c r="CS35" s="1494"/>
      <c r="CT35" s="1494"/>
      <c r="CU35" s="1494"/>
      <c r="CV35" s="1494"/>
      <c r="CW35" s="1494"/>
      <c r="CX35" s="1494"/>
      <c r="CY35" s="1494"/>
      <c r="CZ35" s="1494"/>
      <c r="DA35" s="1495"/>
      <c r="DB35" s="143"/>
      <c r="DC35" s="23"/>
      <c r="DD35" s="23"/>
      <c r="DE35" s="23"/>
      <c r="DF35" s="481"/>
      <c r="DG35" s="481"/>
      <c r="DH35" s="481"/>
      <c r="DI35" s="481"/>
      <c r="DJ35" s="481"/>
      <c r="DK35" s="481"/>
      <c r="DL35" s="481"/>
      <c r="DM35" s="481"/>
      <c r="DN35" s="481"/>
      <c r="DO35" s="481"/>
      <c r="DP35" s="481"/>
      <c r="DQ35" s="481"/>
      <c r="DR35" s="481"/>
      <c r="DS35" s="481"/>
      <c r="DT35" s="481"/>
      <c r="DU35" s="481"/>
      <c r="DV35" s="481"/>
      <c r="DW35" s="481"/>
      <c r="DX35" s="481"/>
      <c r="DY35" s="481"/>
      <c r="DZ35" s="481"/>
      <c r="EA35" s="481"/>
      <c r="EB35" s="481"/>
      <c r="EC35" s="481"/>
      <c r="ED35" s="481"/>
      <c r="EE35" s="481"/>
      <c r="EF35" s="481"/>
      <c r="EG35" s="481"/>
      <c r="EH35" s="481"/>
      <c r="EI35" s="481"/>
      <c r="EJ35" s="481"/>
      <c r="EK35" s="481"/>
      <c r="EL35" s="481"/>
      <c r="EM35" s="481"/>
      <c r="EN35" s="481"/>
      <c r="EO35" s="481"/>
      <c r="EP35" s="481"/>
      <c r="EQ35" s="481"/>
      <c r="ER35" s="481"/>
      <c r="ES35" s="481"/>
      <c r="ET35" s="481"/>
      <c r="EU35" s="481"/>
      <c r="EV35" s="481"/>
      <c r="EW35" s="481"/>
      <c r="EX35" s="481"/>
      <c r="EY35" s="481"/>
      <c r="EZ35" s="481"/>
      <c r="FA35" s="481"/>
      <c r="FB35" s="481"/>
      <c r="FC35" s="481"/>
      <c r="FD35" s="481"/>
      <c r="FE35" s="481"/>
      <c r="FF35" s="481"/>
      <c r="FG35" s="481"/>
      <c r="FH35" s="481"/>
      <c r="FI35" s="481"/>
      <c r="FJ35" s="481"/>
      <c r="FK35" s="481"/>
      <c r="FL35" s="481"/>
      <c r="FM35" s="481"/>
      <c r="FN35" s="481"/>
      <c r="FO35" s="481"/>
      <c r="FP35" s="481"/>
      <c r="FQ35" s="481"/>
      <c r="FR35" s="481"/>
      <c r="FS35" s="481"/>
      <c r="FT35" s="481"/>
      <c r="FU35" s="481"/>
      <c r="FV35" s="481"/>
      <c r="FW35" s="481"/>
      <c r="FX35" s="481"/>
      <c r="FY35" s="481"/>
      <c r="FZ35" s="481"/>
      <c r="GA35" s="481"/>
      <c r="GB35" s="481"/>
      <c r="GC35" s="481"/>
      <c r="GD35" s="481"/>
      <c r="GE35" s="481"/>
      <c r="GF35" s="481"/>
      <c r="GG35" s="481"/>
      <c r="GH35" s="481"/>
      <c r="GI35" s="481"/>
      <c r="GJ35" s="481"/>
      <c r="GK35" s="481"/>
      <c r="GL35" s="481"/>
      <c r="GM35" s="481"/>
      <c r="GN35" s="481"/>
      <c r="GO35" s="481"/>
      <c r="GP35" s="481"/>
      <c r="GQ35" s="481"/>
      <c r="GR35" s="481"/>
      <c r="GS35" s="481"/>
      <c r="GT35" s="481"/>
      <c r="GU35" s="481"/>
      <c r="GV35" s="481"/>
      <c r="GW35" s="481"/>
      <c r="GX35" s="481"/>
      <c r="GY35" s="481"/>
      <c r="GZ35" s="481"/>
      <c r="HA35" s="481"/>
      <c r="HB35" s="481"/>
      <c r="HC35" s="481"/>
      <c r="HD35" s="481"/>
      <c r="HE35" s="481"/>
      <c r="HF35" s="481"/>
      <c r="HG35" s="481"/>
      <c r="HH35" s="481"/>
      <c r="HI35" s="481"/>
      <c r="HJ35" s="481"/>
      <c r="HK35" s="481"/>
      <c r="HL35" s="481"/>
      <c r="HM35" s="481"/>
      <c r="HN35" s="481"/>
      <c r="HO35" s="481"/>
      <c r="HP35" s="481"/>
      <c r="HQ35" s="481"/>
      <c r="HR35" s="481"/>
      <c r="HS35" s="481"/>
      <c r="HT35" s="481"/>
      <c r="HU35" s="481"/>
      <c r="HV35" s="481"/>
      <c r="HW35" s="481"/>
      <c r="HX35" s="481"/>
      <c r="HY35" s="481"/>
      <c r="HZ35" s="481"/>
      <c r="IA35" s="481"/>
      <c r="IB35" s="481"/>
      <c r="IC35" s="481"/>
      <c r="ID35" s="481"/>
      <c r="IE35" s="481"/>
      <c r="IF35" s="481"/>
      <c r="IG35" s="481"/>
      <c r="IH35" s="481"/>
      <c r="II35" s="481"/>
      <c r="IJ35" s="481"/>
      <c r="IK35" s="481"/>
      <c r="IL35" s="481"/>
      <c r="IM35" s="481"/>
    </row>
    <row r="36" spans="1:247" ht="12" customHeight="1" x14ac:dyDescent="0.2">
      <c r="A36" s="472"/>
      <c r="B36" s="142"/>
      <c r="C36" s="1364" t="s">
        <v>1217</v>
      </c>
      <c r="D36" s="1365"/>
      <c r="E36" s="1365"/>
      <c r="F36" s="1365"/>
      <c r="G36" s="1366"/>
      <c r="H36" s="1376" t="s">
        <v>1218</v>
      </c>
      <c r="I36" s="1377"/>
      <c r="J36" s="1377"/>
      <c r="K36" s="1377"/>
      <c r="L36" s="1377"/>
      <c r="M36" s="1377"/>
      <c r="N36" s="1377"/>
      <c r="O36" s="1377"/>
      <c r="P36" s="1377"/>
      <c r="Q36" s="1377"/>
      <c r="R36" s="1377"/>
      <c r="S36" s="1377"/>
      <c r="T36" s="1377"/>
      <c r="U36" s="1377"/>
      <c r="V36" s="1377"/>
      <c r="W36" s="1377"/>
      <c r="X36" s="1377"/>
      <c r="Y36" s="1377"/>
      <c r="Z36" s="1377"/>
      <c r="AA36" s="1377"/>
      <c r="AB36" s="1377"/>
      <c r="AC36" s="1377"/>
      <c r="AD36" s="1377"/>
      <c r="AE36" s="1377"/>
      <c r="AF36" s="1377"/>
      <c r="AG36" s="1377"/>
      <c r="AH36" s="1377"/>
      <c r="AI36" s="1377"/>
      <c r="AJ36" s="1377"/>
      <c r="AK36" s="1377"/>
      <c r="AL36" s="1377"/>
      <c r="AM36" s="1377"/>
      <c r="AN36" s="1377"/>
      <c r="AO36" s="1377"/>
      <c r="AP36" s="1377"/>
      <c r="AQ36" s="1377"/>
      <c r="AR36" s="1377"/>
      <c r="AS36" s="1377"/>
      <c r="AT36" s="1377"/>
      <c r="AU36" s="1377"/>
      <c r="AV36" s="1377"/>
      <c r="AW36" s="1377"/>
      <c r="AX36" s="1377"/>
      <c r="AY36" s="1377"/>
      <c r="AZ36" s="1377"/>
      <c r="BA36" s="1377"/>
      <c r="BB36" s="1377"/>
      <c r="BC36" s="1377"/>
      <c r="BD36" s="1377"/>
      <c r="BE36" s="1377"/>
      <c r="BF36" s="1377"/>
      <c r="BG36" s="1377"/>
      <c r="BH36" s="1377"/>
      <c r="BI36" s="1377"/>
      <c r="BJ36" s="1377"/>
      <c r="BK36" s="1377"/>
      <c r="BL36" s="1377"/>
      <c r="BM36" s="1377"/>
      <c r="BN36" s="1377"/>
      <c r="BO36" s="1377"/>
      <c r="BP36" s="1377"/>
      <c r="BQ36" s="1377"/>
      <c r="BR36" s="1377"/>
      <c r="BS36" s="1377"/>
      <c r="BT36" s="1377"/>
      <c r="BU36" s="1377"/>
      <c r="BV36" s="1377"/>
      <c r="BW36" s="1377"/>
      <c r="BX36" s="1377"/>
      <c r="BY36" s="1377"/>
      <c r="BZ36" s="1377"/>
      <c r="CA36" s="1377"/>
      <c r="CB36" s="1377"/>
      <c r="CC36" s="1377"/>
      <c r="CD36" s="1377"/>
      <c r="CE36" s="1377"/>
      <c r="CF36" s="1377"/>
      <c r="CG36" s="1377"/>
      <c r="CH36" s="1377"/>
      <c r="CI36" s="1377"/>
      <c r="CJ36" s="1377"/>
      <c r="CK36" s="1378"/>
      <c r="CL36" s="599">
        <v>0</v>
      </c>
      <c r="CM36" s="600"/>
      <c r="CN36" s="600"/>
      <c r="CO36" s="600"/>
      <c r="CP36" s="600"/>
      <c r="CQ36" s="600"/>
      <c r="CR36" s="600"/>
      <c r="CS36" s="600"/>
      <c r="CT36" s="600"/>
      <c r="CU36" s="600"/>
      <c r="CV36" s="600"/>
      <c r="CW36" s="600"/>
      <c r="CX36" s="600"/>
      <c r="CY36" s="600"/>
      <c r="CZ36" s="600"/>
      <c r="DA36" s="601"/>
      <c r="DB36" s="143"/>
      <c r="DC36" s="23"/>
      <c r="DD36" s="23"/>
      <c r="DE36" s="23"/>
      <c r="DF36" s="481"/>
      <c r="DG36" s="481"/>
      <c r="DH36" s="481"/>
      <c r="DI36" s="481"/>
      <c r="DJ36" s="481"/>
      <c r="DK36" s="481"/>
      <c r="DL36" s="481"/>
      <c r="DM36" s="481"/>
      <c r="DN36" s="481"/>
      <c r="DO36" s="481"/>
      <c r="DP36" s="481"/>
      <c r="DQ36" s="481"/>
      <c r="DR36" s="481"/>
      <c r="DS36" s="481"/>
      <c r="DT36" s="481"/>
      <c r="DU36" s="481"/>
      <c r="DV36" s="481"/>
      <c r="DW36" s="481"/>
      <c r="DX36" s="481"/>
      <c r="DY36" s="481"/>
      <c r="DZ36" s="481"/>
      <c r="EA36" s="481"/>
      <c r="EB36" s="481"/>
      <c r="EC36" s="481"/>
      <c r="ED36" s="481"/>
      <c r="EE36" s="481"/>
      <c r="EF36" s="481"/>
      <c r="EG36" s="481"/>
      <c r="EH36" s="481"/>
      <c r="EI36" s="481"/>
      <c r="EJ36" s="481"/>
      <c r="EK36" s="481"/>
      <c r="EL36" s="481"/>
      <c r="EM36" s="481"/>
      <c r="EN36" s="481"/>
      <c r="EO36" s="481"/>
      <c r="EP36" s="481"/>
      <c r="EQ36" s="481"/>
      <c r="ER36" s="481"/>
      <c r="ES36" s="481"/>
      <c r="ET36" s="481"/>
      <c r="EU36" s="481"/>
      <c r="EV36" s="481"/>
      <c r="EW36" s="481"/>
      <c r="EX36" s="481"/>
      <c r="EY36" s="481"/>
      <c r="EZ36" s="481"/>
      <c r="FA36" s="481"/>
      <c r="FB36" s="481"/>
      <c r="FC36" s="481"/>
      <c r="FD36" s="481"/>
      <c r="FE36" s="481"/>
      <c r="FF36" s="481"/>
      <c r="FG36" s="481"/>
      <c r="FH36" s="481"/>
      <c r="FI36" s="481"/>
      <c r="FJ36" s="481"/>
      <c r="FK36" s="481"/>
      <c r="FL36" s="481"/>
      <c r="FM36" s="481"/>
      <c r="FN36" s="481"/>
      <c r="FO36" s="481"/>
      <c r="FP36" s="481"/>
      <c r="FQ36" s="481"/>
      <c r="FR36" s="481"/>
      <c r="FS36" s="481"/>
      <c r="FT36" s="481"/>
      <c r="FU36" s="481"/>
      <c r="FV36" s="481"/>
      <c r="FW36" s="481"/>
      <c r="FX36" s="481"/>
      <c r="FY36" s="481"/>
      <c r="FZ36" s="481"/>
      <c r="GA36" s="481"/>
      <c r="GB36" s="481"/>
      <c r="GC36" s="481"/>
      <c r="GD36" s="481"/>
      <c r="GE36" s="481"/>
      <c r="GF36" s="481"/>
      <c r="GG36" s="481"/>
      <c r="GH36" s="481"/>
      <c r="GI36" s="481"/>
      <c r="GJ36" s="481"/>
      <c r="GK36" s="481"/>
      <c r="GL36" s="481"/>
      <c r="GM36" s="481"/>
      <c r="GN36" s="481"/>
      <c r="GO36" s="481"/>
      <c r="GP36" s="481"/>
      <c r="GQ36" s="481"/>
      <c r="GR36" s="481"/>
      <c r="GS36" s="481"/>
      <c r="GT36" s="481"/>
      <c r="GU36" s="481"/>
      <c r="GV36" s="481"/>
      <c r="GW36" s="481"/>
      <c r="GX36" s="481"/>
      <c r="GY36" s="481"/>
      <c r="GZ36" s="481"/>
      <c r="HA36" s="481"/>
      <c r="HB36" s="481"/>
      <c r="HC36" s="481"/>
      <c r="HD36" s="481"/>
      <c r="HE36" s="481"/>
      <c r="HF36" s="481"/>
      <c r="HG36" s="481"/>
      <c r="HH36" s="481"/>
      <c r="HI36" s="481"/>
      <c r="HJ36" s="481"/>
      <c r="HK36" s="481"/>
      <c r="HL36" s="481"/>
      <c r="HM36" s="481"/>
      <c r="HN36" s="481"/>
      <c r="HO36" s="481"/>
      <c r="HP36" s="481"/>
      <c r="HQ36" s="481"/>
      <c r="HR36" s="481"/>
      <c r="HS36" s="481"/>
      <c r="HT36" s="481"/>
      <c r="HU36" s="481"/>
      <c r="HV36" s="481"/>
      <c r="HW36" s="481"/>
      <c r="HX36" s="481"/>
      <c r="HY36" s="481"/>
      <c r="HZ36" s="481"/>
      <c r="IA36" s="481"/>
      <c r="IB36" s="481"/>
      <c r="IC36" s="481"/>
      <c r="ID36" s="481"/>
      <c r="IE36" s="481"/>
      <c r="IF36" s="481"/>
      <c r="IG36" s="481"/>
      <c r="IH36" s="481"/>
      <c r="II36" s="481"/>
      <c r="IJ36" s="481"/>
      <c r="IK36" s="481"/>
      <c r="IL36" s="481"/>
      <c r="IM36" s="481"/>
    </row>
    <row r="37" spans="1:247" ht="9.9499999999999993" customHeight="1" x14ac:dyDescent="0.2">
      <c r="A37" s="472"/>
      <c r="B37" s="142"/>
      <c r="C37" s="1367"/>
      <c r="D37" s="1368"/>
      <c r="E37" s="1368"/>
      <c r="F37" s="1368"/>
      <c r="G37" s="1369"/>
      <c r="H37" s="1417" t="s">
        <v>1249</v>
      </c>
      <c r="I37" s="1418"/>
      <c r="J37" s="1418"/>
      <c r="K37" s="1418"/>
      <c r="L37" s="1418"/>
      <c r="M37" s="1418"/>
      <c r="N37" s="1418"/>
      <c r="O37" s="1418"/>
      <c r="P37" s="1418"/>
      <c r="Q37" s="1418"/>
      <c r="R37" s="1418"/>
      <c r="S37" s="1418"/>
      <c r="T37" s="1418"/>
      <c r="U37" s="1418"/>
      <c r="V37" s="1418"/>
      <c r="W37" s="1418"/>
      <c r="X37" s="1418"/>
      <c r="Y37" s="1418"/>
      <c r="Z37" s="1418"/>
      <c r="AA37" s="1418"/>
      <c r="AB37" s="1418"/>
      <c r="AC37" s="1418"/>
      <c r="AD37" s="1418"/>
      <c r="AE37" s="1418"/>
      <c r="AF37" s="1418"/>
      <c r="AG37" s="1418"/>
      <c r="AH37" s="1418"/>
      <c r="AI37" s="1418"/>
      <c r="AJ37" s="1418"/>
      <c r="AK37" s="1418"/>
      <c r="AL37" s="1418"/>
      <c r="AM37" s="1418"/>
      <c r="AN37" s="1418"/>
      <c r="AO37" s="1418"/>
      <c r="AP37" s="1418"/>
      <c r="AQ37" s="1418"/>
      <c r="AR37" s="1418"/>
      <c r="AS37" s="1418"/>
      <c r="AT37" s="1418"/>
      <c r="AU37" s="1418"/>
      <c r="AV37" s="1418"/>
      <c r="AW37" s="1418"/>
      <c r="AX37" s="1418"/>
      <c r="AY37" s="1418"/>
      <c r="AZ37" s="1418"/>
      <c r="BA37" s="1418"/>
      <c r="BB37" s="1418"/>
      <c r="BC37" s="1418"/>
      <c r="BD37" s="1418"/>
      <c r="BE37" s="1418"/>
      <c r="BF37" s="1418"/>
      <c r="BG37" s="1418"/>
      <c r="BH37" s="1418"/>
      <c r="BI37" s="1418"/>
      <c r="BJ37" s="1418"/>
      <c r="BK37" s="1418"/>
      <c r="BL37" s="1418"/>
      <c r="BM37" s="1418"/>
      <c r="BN37" s="1418"/>
      <c r="BO37" s="1418"/>
      <c r="BP37" s="1418"/>
      <c r="BQ37" s="1418"/>
      <c r="BR37" s="1418"/>
      <c r="BS37" s="1418"/>
      <c r="BT37" s="1418"/>
      <c r="BU37" s="1418"/>
      <c r="BV37" s="1418"/>
      <c r="BW37" s="1418"/>
      <c r="BX37" s="1418"/>
      <c r="BY37" s="1418"/>
      <c r="BZ37" s="1418"/>
      <c r="CA37" s="1418"/>
      <c r="CB37" s="1418"/>
      <c r="CC37" s="1418"/>
      <c r="CD37" s="1418"/>
      <c r="CE37" s="1418"/>
      <c r="CF37" s="1418"/>
      <c r="CG37" s="1418"/>
      <c r="CH37" s="1418"/>
      <c r="CI37" s="1418"/>
      <c r="CJ37" s="1418"/>
      <c r="CK37" s="1419"/>
      <c r="CL37" s="1414"/>
      <c r="CM37" s="1415"/>
      <c r="CN37" s="1415"/>
      <c r="CO37" s="1415"/>
      <c r="CP37" s="1415"/>
      <c r="CQ37" s="1415"/>
      <c r="CR37" s="1415"/>
      <c r="CS37" s="1415"/>
      <c r="CT37" s="1415"/>
      <c r="CU37" s="1415"/>
      <c r="CV37" s="1415"/>
      <c r="CW37" s="1415"/>
      <c r="CX37" s="1415"/>
      <c r="CY37" s="1415"/>
      <c r="CZ37" s="1415"/>
      <c r="DA37" s="1416"/>
      <c r="DB37" s="143"/>
      <c r="DC37" s="23"/>
      <c r="DD37" s="23"/>
      <c r="DE37" s="23"/>
      <c r="DF37" s="481"/>
      <c r="DG37" s="481"/>
      <c r="DH37" s="481"/>
      <c r="DI37" s="481"/>
      <c r="DJ37" s="481"/>
      <c r="DK37" s="481"/>
      <c r="DL37" s="481"/>
      <c r="DM37" s="481"/>
      <c r="DN37" s="481"/>
      <c r="DO37" s="481"/>
      <c r="DP37" s="481"/>
      <c r="DQ37" s="481"/>
      <c r="DR37" s="481"/>
      <c r="DS37" s="481"/>
      <c r="DT37" s="481"/>
      <c r="DU37" s="481"/>
      <c r="DV37" s="481"/>
      <c r="DW37" s="481"/>
      <c r="DX37" s="481"/>
      <c r="DY37" s="481"/>
      <c r="DZ37" s="481"/>
      <c r="EA37" s="481"/>
      <c r="EB37" s="481"/>
      <c r="EC37" s="481"/>
      <c r="ED37" s="481"/>
      <c r="EE37" s="481"/>
      <c r="EF37" s="481"/>
      <c r="EG37" s="481"/>
      <c r="EH37" s="481"/>
      <c r="EI37" s="481"/>
      <c r="EJ37" s="481"/>
      <c r="EK37" s="481"/>
      <c r="EL37" s="481"/>
      <c r="EM37" s="481"/>
      <c r="EN37" s="481"/>
      <c r="EO37" s="481"/>
      <c r="EP37" s="481"/>
      <c r="EQ37" s="481"/>
      <c r="ER37" s="481"/>
      <c r="ES37" s="481"/>
      <c r="ET37" s="481"/>
      <c r="EU37" s="481"/>
      <c r="EV37" s="481"/>
      <c r="EW37" s="481"/>
      <c r="EX37" s="481"/>
      <c r="EY37" s="481"/>
      <c r="EZ37" s="481"/>
      <c r="FA37" s="481"/>
      <c r="FB37" s="481"/>
      <c r="FC37" s="481"/>
      <c r="FD37" s="481"/>
      <c r="FE37" s="481"/>
      <c r="FF37" s="481"/>
      <c r="FG37" s="481"/>
      <c r="FH37" s="481"/>
      <c r="FI37" s="481"/>
      <c r="FJ37" s="481"/>
      <c r="FK37" s="481"/>
      <c r="FL37" s="481"/>
      <c r="FM37" s="481"/>
      <c r="FN37" s="481"/>
      <c r="FO37" s="481"/>
      <c r="FP37" s="481"/>
      <c r="FQ37" s="481"/>
      <c r="FR37" s="481"/>
      <c r="FS37" s="481"/>
      <c r="FT37" s="481"/>
      <c r="FU37" s="481"/>
      <c r="FV37" s="481"/>
      <c r="FW37" s="481"/>
      <c r="FX37" s="481"/>
      <c r="FY37" s="481"/>
      <c r="FZ37" s="481"/>
      <c r="GA37" s="481"/>
      <c r="GB37" s="481"/>
      <c r="GC37" s="481"/>
      <c r="GD37" s="481"/>
      <c r="GE37" s="481"/>
      <c r="GF37" s="481"/>
      <c r="GG37" s="481"/>
      <c r="GH37" s="481"/>
      <c r="GI37" s="481"/>
      <c r="GJ37" s="481"/>
      <c r="GK37" s="481"/>
      <c r="GL37" s="481"/>
      <c r="GM37" s="481"/>
      <c r="GN37" s="481"/>
      <c r="GO37" s="481"/>
      <c r="GP37" s="481"/>
      <c r="GQ37" s="481"/>
      <c r="GR37" s="481"/>
      <c r="GS37" s="481"/>
      <c r="GT37" s="481"/>
      <c r="GU37" s="481"/>
      <c r="GV37" s="481"/>
      <c r="GW37" s="481"/>
      <c r="GX37" s="481"/>
      <c r="GY37" s="481"/>
      <c r="GZ37" s="481"/>
      <c r="HA37" s="481"/>
      <c r="HB37" s="481"/>
      <c r="HC37" s="481"/>
      <c r="HD37" s="481"/>
      <c r="HE37" s="481"/>
      <c r="HF37" s="481"/>
      <c r="HG37" s="481"/>
      <c r="HH37" s="481"/>
      <c r="HI37" s="481"/>
      <c r="HJ37" s="481"/>
      <c r="HK37" s="481"/>
      <c r="HL37" s="481"/>
      <c r="HM37" s="481"/>
      <c r="HN37" s="481"/>
      <c r="HO37" s="481"/>
      <c r="HP37" s="481"/>
      <c r="HQ37" s="481"/>
      <c r="HR37" s="481"/>
      <c r="HS37" s="481"/>
      <c r="HT37" s="481"/>
      <c r="HU37" s="481"/>
      <c r="HV37" s="481"/>
      <c r="HW37" s="481"/>
      <c r="HX37" s="481"/>
      <c r="HY37" s="481"/>
      <c r="HZ37" s="481"/>
      <c r="IA37" s="481"/>
      <c r="IB37" s="481"/>
      <c r="IC37" s="481"/>
      <c r="ID37" s="481"/>
      <c r="IE37" s="481"/>
      <c r="IF37" s="481"/>
      <c r="IG37" s="481"/>
      <c r="IH37" s="481"/>
      <c r="II37" s="481"/>
      <c r="IJ37" s="481"/>
      <c r="IK37" s="481"/>
      <c r="IL37" s="481"/>
      <c r="IM37" s="481"/>
    </row>
    <row r="38" spans="1:247" ht="12" customHeight="1" x14ac:dyDescent="0.2">
      <c r="A38" s="472"/>
      <c r="B38" s="142"/>
      <c r="C38" s="1364" t="s">
        <v>1219</v>
      </c>
      <c r="D38" s="1365"/>
      <c r="E38" s="1365"/>
      <c r="F38" s="1365"/>
      <c r="G38" s="1366"/>
      <c r="H38" s="1376" t="s">
        <v>1220</v>
      </c>
      <c r="I38" s="1377"/>
      <c r="J38" s="1377"/>
      <c r="K38" s="1377"/>
      <c r="L38" s="1377"/>
      <c r="M38" s="1377"/>
      <c r="N38" s="1377"/>
      <c r="O38" s="1377"/>
      <c r="P38" s="1377"/>
      <c r="Q38" s="1377"/>
      <c r="R38" s="1377"/>
      <c r="S38" s="1377"/>
      <c r="T38" s="1377"/>
      <c r="U38" s="1377"/>
      <c r="V38" s="1377"/>
      <c r="W38" s="1377"/>
      <c r="X38" s="1377"/>
      <c r="Y38" s="1377"/>
      <c r="Z38" s="1377"/>
      <c r="AA38" s="1377"/>
      <c r="AB38" s="1377"/>
      <c r="AC38" s="1377"/>
      <c r="AD38" s="1377"/>
      <c r="AE38" s="1377"/>
      <c r="AF38" s="1377"/>
      <c r="AG38" s="1377"/>
      <c r="AH38" s="1377"/>
      <c r="AI38" s="1377"/>
      <c r="AJ38" s="1377"/>
      <c r="AK38" s="1377"/>
      <c r="AL38" s="1377"/>
      <c r="AM38" s="1377"/>
      <c r="AN38" s="1377"/>
      <c r="AO38" s="1377"/>
      <c r="AP38" s="1377"/>
      <c r="AQ38" s="1377"/>
      <c r="AR38" s="1377"/>
      <c r="AS38" s="1377"/>
      <c r="AT38" s="1377"/>
      <c r="AU38" s="1377"/>
      <c r="AV38" s="1377"/>
      <c r="AW38" s="1377"/>
      <c r="AX38" s="1377"/>
      <c r="AY38" s="1377"/>
      <c r="AZ38" s="1377"/>
      <c r="BA38" s="1377"/>
      <c r="BB38" s="1377"/>
      <c r="BC38" s="1377"/>
      <c r="BD38" s="1377"/>
      <c r="BE38" s="1377"/>
      <c r="BF38" s="1377"/>
      <c r="BG38" s="1377"/>
      <c r="BH38" s="1377"/>
      <c r="BI38" s="1377"/>
      <c r="BJ38" s="1377"/>
      <c r="BK38" s="1377"/>
      <c r="BL38" s="1377"/>
      <c r="BM38" s="1377"/>
      <c r="BN38" s="1377"/>
      <c r="BO38" s="1377"/>
      <c r="BP38" s="1377"/>
      <c r="BQ38" s="1377"/>
      <c r="BR38" s="1377"/>
      <c r="BS38" s="1377"/>
      <c r="BT38" s="1377"/>
      <c r="BU38" s="1377"/>
      <c r="BV38" s="1377"/>
      <c r="BW38" s="1377"/>
      <c r="BX38" s="1377"/>
      <c r="BY38" s="1377"/>
      <c r="BZ38" s="1377"/>
      <c r="CA38" s="1377"/>
      <c r="CB38" s="1377"/>
      <c r="CC38" s="1377"/>
      <c r="CD38" s="1377"/>
      <c r="CE38" s="1377"/>
      <c r="CF38" s="1377"/>
      <c r="CG38" s="1377"/>
      <c r="CH38" s="1377"/>
      <c r="CI38" s="1377"/>
      <c r="CJ38" s="1377"/>
      <c r="CK38" s="1378"/>
      <c r="CL38" s="1431">
        <v>0.75</v>
      </c>
      <c r="CM38" s="1432"/>
      <c r="CN38" s="1432"/>
      <c r="CO38" s="1432"/>
      <c r="CP38" s="1432"/>
      <c r="CQ38" s="1432"/>
      <c r="CR38" s="1432"/>
      <c r="CS38" s="1432"/>
      <c r="CT38" s="1432"/>
      <c r="CU38" s="1432"/>
      <c r="CV38" s="1432"/>
      <c r="CW38" s="1432"/>
      <c r="CX38" s="1432"/>
      <c r="CY38" s="1432"/>
      <c r="CZ38" s="1432"/>
      <c r="DA38" s="1433"/>
      <c r="DB38" s="143"/>
      <c r="DC38" s="23"/>
      <c r="DD38" s="23"/>
      <c r="DE38" s="23"/>
      <c r="DF38" s="481"/>
      <c r="DG38" s="481"/>
      <c r="DH38" s="481"/>
      <c r="DI38" s="481"/>
      <c r="DJ38" s="481"/>
      <c r="DK38" s="481"/>
      <c r="DL38" s="481"/>
      <c r="DM38" s="481"/>
      <c r="DN38" s="481"/>
      <c r="DO38" s="481"/>
      <c r="DP38" s="481"/>
      <c r="DQ38" s="481"/>
      <c r="DR38" s="481"/>
      <c r="DS38" s="481"/>
      <c r="DT38" s="481"/>
      <c r="DU38" s="481"/>
      <c r="DV38" s="481"/>
      <c r="DW38" s="481"/>
      <c r="DX38" s="481"/>
      <c r="DY38" s="481"/>
      <c r="DZ38" s="481"/>
      <c r="EA38" s="481"/>
      <c r="EB38" s="481"/>
      <c r="EC38" s="481"/>
      <c r="ED38" s="481"/>
      <c r="EE38" s="481"/>
      <c r="EF38" s="481"/>
      <c r="EG38" s="481"/>
      <c r="EH38" s="481"/>
      <c r="EI38" s="481"/>
      <c r="EJ38" s="481"/>
      <c r="EK38" s="481"/>
      <c r="EL38" s="481"/>
      <c r="EM38" s="481"/>
      <c r="EN38" s="481"/>
      <c r="EO38" s="481"/>
      <c r="EP38" s="481"/>
      <c r="EQ38" s="481"/>
      <c r="ER38" s="481"/>
      <c r="ES38" s="481"/>
      <c r="ET38" s="481"/>
      <c r="EU38" s="481"/>
      <c r="EV38" s="481"/>
      <c r="EW38" s="481"/>
      <c r="EX38" s="481"/>
      <c r="EY38" s="481"/>
      <c r="EZ38" s="481"/>
      <c r="FA38" s="481"/>
      <c r="FB38" s="481"/>
      <c r="FC38" s="481"/>
      <c r="FD38" s="481"/>
      <c r="FE38" s="481"/>
      <c r="FF38" s="481"/>
      <c r="FG38" s="481"/>
      <c r="FH38" s="481"/>
      <c r="FI38" s="481"/>
      <c r="FJ38" s="481"/>
      <c r="FK38" s="481"/>
      <c r="FL38" s="481"/>
      <c r="FM38" s="481"/>
      <c r="FN38" s="481"/>
      <c r="FO38" s="481"/>
      <c r="FP38" s="481"/>
      <c r="FQ38" s="481"/>
      <c r="FR38" s="481"/>
      <c r="FS38" s="481"/>
      <c r="FT38" s="481"/>
      <c r="FU38" s="481"/>
      <c r="FV38" s="481"/>
      <c r="FW38" s="481"/>
      <c r="FX38" s="481"/>
      <c r="FY38" s="481"/>
      <c r="FZ38" s="481"/>
      <c r="GA38" s="481"/>
      <c r="GB38" s="481"/>
      <c r="GC38" s="481"/>
      <c r="GD38" s="481"/>
      <c r="GE38" s="481"/>
      <c r="GF38" s="481"/>
      <c r="GG38" s="481"/>
      <c r="GH38" s="481"/>
      <c r="GI38" s="481"/>
      <c r="GJ38" s="481"/>
      <c r="GK38" s="481"/>
      <c r="GL38" s="481"/>
      <c r="GM38" s="481"/>
      <c r="GN38" s="481"/>
      <c r="GO38" s="481"/>
      <c r="GP38" s="481"/>
      <c r="GQ38" s="481"/>
      <c r="GR38" s="481"/>
      <c r="GS38" s="481"/>
      <c r="GT38" s="481"/>
      <c r="GU38" s="481"/>
      <c r="GV38" s="481"/>
      <c r="GW38" s="481"/>
      <c r="GX38" s="481"/>
      <c r="GY38" s="481"/>
      <c r="GZ38" s="481"/>
      <c r="HA38" s="481"/>
      <c r="HB38" s="481"/>
      <c r="HC38" s="481"/>
      <c r="HD38" s="481"/>
      <c r="HE38" s="481"/>
      <c r="HF38" s="481"/>
      <c r="HG38" s="481"/>
      <c r="HH38" s="481"/>
      <c r="HI38" s="481"/>
      <c r="HJ38" s="481"/>
      <c r="HK38" s="481"/>
      <c r="HL38" s="481"/>
      <c r="HM38" s="481"/>
      <c r="HN38" s="481"/>
      <c r="HO38" s="481"/>
      <c r="HP38" s="481"/>
      <c r="HQ38" s="481"/>
      <c r="HR38" s="481"/>
      <c r="HS38" s="481"/>
      <c r="HT38" s="481"/>
      <c r="HU38" s="481"/>
      <c r="HV38" s="481"/>
      <c r="HW38" s="481"/>
      <c r="HX38" s="481"/>
      <c r="HY38" s="481"/>
      <c r="HZ38" s="481"/>
      <c r="IA38" s="481"/>
      <c r="IB38" s="481"/>
      <c r="IC38" s="481"/>
      <c r="ID38" s="481"/>
      <c r="IE38" s="481"/>
      <c r="IF38" s="481"/>
      <c r="IG38" s="481"/>
      <c r="IH38" s="481"/>
      <c r="II38" s="481"/>
      <c r="IJ38" s="481"/>
      <c r="IK38" s="481"/>
      <c r="IL38" s="481"/>
      <c r="IM38" s="481"/>
    </row>
    <row r="39" spans="1:247" ht="9.9499999999999993" customHeight="1" x14ac:dyDescent="0.2">
      <c r="A39" s="472"/>
      <c r="B39" s="142"/>
      <c r="C39" s="1367"/>
      <c r="D39" s="1368"/>
      <c r="E39" s="1368"/>
      <c r="F39" s="1368"/>
      <c r="G39" s="1369"/>
      <c r="H39" s="1476" t="s">
        <v>1221</v>
      </c>
      <c r="I39" s="1477"/>
      <c r="J39" s="1477"/>
      <c r="K39" s="1477"/>
      <c r="L39" s="1477"/>
      <c r="M39" s="1477"/>
      <c r="N39" s="1477"/>
      <c r="O39" s="1477"/>
      <c r="P39" s="1477"/>
      <c r="Q39" s="1477"/>
      <c r="R39" s="1477"/>
      <c r="S39" s="1477"/>
      <c r="T39" s="1477"/>
      <c r="U39" s="1477"/>
      <c r="V39" s="1477"/>
      <c r="W39" s="1477"/>
      <c r="X39" s="1477"/>
      <c r="Y39" s="1477"/>
      <c r="Z39" s="1477"/>
      <c r="AA39" s="1477"/>
      <c r="AB39" s="1477"/>
      <c r="AC39" s="1477"/>
      <c r="AD39" s="1477"/>
      <c r="AE39" s="1477"/>
      <c r="AF39" s="1477"/>
      <c r="AG39" s="1477"/>
      <c r="AH39" s="1477"/>
      <c r="AI39" s="1477"/>
      <c r="AJ39" s="1477"/>
      <c r="AK39" s="1477"/>
      <c r="AL39" s="1477"/>
      <c r="AM39" s="1477"/>
      <c r="AN39" s="1477"/>
      <c r="AO39" s="1477"/>
      <c r="AP39" s="1477"/>
      <c r="AQ39" s="1477"/>
      <c r="AR39" s="1477"/>
      <c r="AS39" s="1477"/>
      <c r="AT39" s="1477"/>
      <c r="AU39" s="1477"/>
      <c r="AV39" s="1477"/>
      <c r="AW39" s="1477"/>
      <c r="AX39" s="1477"/>
      <c r="AY39" s="1477"/>
      <c r="AZ39" s="1477"/>
      <c r="BA39" s="1477"/>
      <c r="BB39" s="1477"/>
      <c r="BC39" s="1477"/>
      <c r="BD39" s="1477"/>
      <c r="BE39" s="1477"/>
      <c r="BF39" s="1477"/>
      <c r="BG39" s="1477"/>
      <c r="BH39" s="1477"/>
      <c r="BI39" s="1477"/>
      <c r="BJ39" s="1477"/>
      <c r="BK39" s="1477"/>
      <c r="BL39" s="1477"/>
      <c r="BM39" s="1477"/>
      <c r="BN39" s="1477"/>
      <c r="BO39" s="1477"/>
      <c r="BP39" s="1477"/>
      <c r="BQ39" s="1477"/>
      <c r="BR39" s="1477"/>
      <c r="BS39" s="1477"/>
      <c r="BT39" s="1477"/>
      <c r="BU39" s="1477"/>
      <c r="BV39" s="1477"/>
      <c r="BW39" s="1477"/>
      <c r="BX39" s="1477"/>
      <c r="BY39" s="1477"/>
      <c r="BZ39" s="1477"/>
      <c r="CA39" s="1477"/>
      <c r="CB39" s="1477"/>
      <c r="CC39" s="1477"/>
      <c r="CD39" s="1477"/>
      <c r="CE39" s="1477"/>
      <c r="CF39" s="1477"/>
      <c r="CG39" s="1477"/>
      <c r="CH39" s="1477"/>
      <c r="CI39" s="1477"/>
      <c r="CJ39" s="1477"/>
      <c r="CK39" s="1478"/>
      <c r="CL39" s="1434"/>
      <c r="CM39" s="1435"/>
      <c r="CN39" s="1435"/>
      <c r="CO39" s="1435"/>
      <c r="CP39" s="1435"/>
      <c r="CQ39" s="1435"/>
      <c r="CR39" s="1435"/>
      <c r="CS39" s="1435"/>
      <c r="CT39" s="1435"/>
      <c r="CU39" s="1435"/>
      <c r="CV39" s="1435"/>
      <c r="CW39" s="1435"/>
      <c r="CX39" s="1435"/>
      <c r="CY39" s="1435"/>
      <c r="CZ39" s="1435"/>
      <c r="DA39" s="1436"/>
      <c r="DB39" s="143"/>
      <c r="DC39" s="23"/>
      <c r="DD39" s="23"/>
      <c r="DE39" s="23"/>
      <c r="DF39" s="481"/>
      <c r="DG39" s="481"/>
      <c r="DH39" s="481"/>
      <c r="DI39" s="481"/>
      <c r="DJ39" s="481"/>
      <c r="DK39" s="481"/>
      <c r="DL39" s="481"/>
      <c r="DM39" s="481"/>
      <c r="DN39" s="481"/>
      <c r="DO39" s="481"/>
      <c r="DP39" s="481"/>
      <c r="DQ39" s="481"/>
      <c r="DR39" s="481"/>
      <c r="DS39" s="481"/>
      <c r="DT39" s="481"/>
      <c r="DU39" s="481"/>
      <c r="DV39" s="481"/>
      <c r="DW39" s="481"/>
      <c r="DX39" s="481"/>
      <c r="DY39" s="481"/>
      <c r="DZ39" s="481"/>
      <c r="EA39" s="481"/>
      <c r="EB39" s="481"/>
      <c r="EC39" s="481"/>
      <c r="ED39" s="481"/>
      <c r="EE39" s="481"/>
      <c r="EF39" s="481"/>
      <c r="EG39" s="481"/>
      <c r="EH39" s="481"/>
      <c r="EI39" s="481"/>
      <c r="EJ39" s="481"/>
      <c r="EK39" s="481"/>
      <c r="EL39" s="481"/>
      <c r="EM39" s="481"/>
      <c r="EN39" s="481"/>
      <c r="EO39" s="481"/>
      <c r="EP39" s="481"/>
      <c r="EQ39" s="481"/>
      <c r="ER39" s="481"/>
      <c r="ES39" s="481"/>
      <c r="ET39" s="481"/>
      <c r="EU39" s="481"/>
      <c r="EV39" s="481"/>
      <c r="EW39" s="481"/>
      <c r="EX39" s="481"/>
      <c r="EY39" s="481"/>
      <c r="EZ39" s="481"/>
      <c r="FA39" s="481"/>
      <c r="FB39" s="481"/>
      <c r="FC39" s="481"/>
      <c r="FD39" s="481"/>
      <c r="FE39" s="481"/>
      <c r="FF39" s="481"/>
      <c r="FG39" s="481"/>
      <c r="FH39" s="481"/>
      <c r="FI39" s="481"/>
      <c r="FJ39" s="481"/>
      <c r="FK39" s="481"/>
      <c r="FL39" s="481"/>
      <c r="FM39" s="481"/>
      <c r="FN39" s="481"/>
      <c r="FO39" s="481"/>
      <c r="FP39" s="481"/>
      <c r="FQ39" s="481"/>
      <c r="FR39" s="481"/>
      <c r="FS39" s="481"/>
      <c r="FT39" s="481"/>
      <c r="FU39" s="481"/>
      <c r="FV39" s="481"/>
      <c r="FW39" s="481"/>
      <c r="FX39" s="481"/>
      <c r="FY39" s="481"/>
      <c r="FZ39" s="481"/>
      <c r="GA39" s="481"/>
      <c r="GB39" s="481"/>
      <c r="GC39" s="481"/>
      <c r="GD39" s="481"/>
      <c r="GE39" s="481"/>
      <c r="GF39" s="481"/>
      <c r="GG39" s="481"/>
      <c r="GH39" s="481"/>
      <c r="GI39" s="481"/>
      <c r="GJ39" s="481"/>
      <c r="GK39" s="481"/>
      <c r="GL39" s="481"/>
      <c r="GM39" s="481"/>
      <c r="GN39" s="481"/>
      <c r="GO39" s="481"/>
      <c r="GP39" s="481"/>
      <c r="GQ39" s="481"/>
      <c r="GR39" s="481"/>
      <c r="GS39" s="481"/>
      <c r="GT39" s="481"/>
      <c r="GU39" s="481"/>
      <c r="GV39" s="481"/>
      <c r="GW39" s="481"/>
      <c r="GX39" s="481"/>
      <c r="GY39" s="481"/>
      <c r="GZ39" s="481"/>
      <c r="HA39" s="481"/>
      <c r="HB39" s="481"/>
      <c r="HC39" s="481"/>
      <c r="HD39" s="481"/>
      <c r="HE39" s="481"/>
      <c r="HF39" s="481"/>
      <c r="HG39" s="481"/>
      <c r="HH39" s="481"/>
      <c r="HI39" s="481"/>
      <c r="HJ39" s="481"/>
      <c r="HK39" s="481"/>
      <c r="HL39" s="481"/>
      <c r="HM39" s="481"/>
      <c r="HN39" s="481"/>
      <c r="HO39" s="481"/>
      <c r="HP39" s="481"/>
      <c r="HQ39" s="481"/>
      <c r="HR39" s="481"/>
      <c r="HS39" s="481"/>
      <c r="HT39" s="481"/>
      <c r="HU39" s="481"/>
      <c r="HV39" s="481"/>
      <c r="HW39" s="481"/>
      <c r="HX39" s="481"/>
      <c r="HY39" s="481"/>
      <c r="HZ39" s="481"/>
      <c r="IA39" s="481"/>
      <c r="IB39" s="481"/>
      <c r="IC39" s="481"/>
      <c r="ID39" s="481"/>
      <c r="IE39" s="481"/>
      <c r="IF39" s="481"/>
      <c r="IG39" s="481"/>
      <c r="IH39" s="481"/>
      <c r="II39" s="481"/>
      <c r="IJ39" s="481"/>
      <c r="IK39" s="481"/>
      <c r="IL39" s="481"/>
      <c r="IM39" s="481"/>
    </row>
    <row r="40" spans="1:247" ht="15" customHeight="1" x14ac:dyDescent="0.2">
      <c r="A40" s="472"/>
      <c r="B40" s="142"/>
      <c r="C40" s="1479"/>
      <c r="D40" s="1480"/>
      <c r="E40" s="1480"/>
      <c r="F40" s="1480"/>
      <c r="G40" s="1481"/>
      <c r="H40" s="1389" t="s">
        <v>1244</v>
      </c>
      <c r="I40" s="1390"/>
      <c r="J40" s="1390"/>
      <c r="K40" s="1390"/>
      <c r="L40" s="1390"/>
      <c r="M40" s="1390"/>
      <c r="N40" s="1390"/>
      <c r="O40" s="1390"/>
      <c r="P40" s="1390"/>
      <c r="Q40" s="1390"/>
      <c r="R40" s="1390"/>
      <c r="S40" s="1390"/>
      <c r="T40" s="1390"/>
      <c r="U40" s="1390"/>
      <c r="V40" s="1390"/>
      <c r="W40" s="1390"/>
      <c r="X40" s="1390"/>
      <c r="Y40" s="1390"/>
      <c r="Z40" s="1390"/>
      <c r="AA40" s="1390"/>
      <c r="AB40" s="1390"/>
      <c r="AC40" s="1390"/>
      <c r="AD40" s="1390"/>
      <c r="AE40" s="1390"/>
      <c r="AF40" s="1390"/>
      <c r="AG40" s="1390"/>
      <c r="AH40" s="1390"/>
      <c r="AI40" s="1390"/>
      <c r="AJ40" s="1390"/>
      <c r="AK40" s="1390"/>
      <c r="AL40" s="1390"/>
      <c r="AM40" s="1390"/>
      <c r="AN40" s="1390"/>
      <c r="AO40" s="1390"/>
      <c r="AP40" s="1390"/>
      <c r="AQ40" s="1390"/>
      <c r="AR40" s="1390"/>
      <c r="AS40" s="1390"/>
      <c r="AT40" s="1390"/>
      <c r="AU40" s="1390"/>
      <c r="AV40" s="1390"/>
      <c r="AW40" s="1390"/>
      <c r="AX40" s="1390"/>
      <c r="AY40" s="1390"/>
      <c r="AZ40" s="1390"/>
      <c r="BA40" s="1390"/>
      <c r="BB40" s="1390"/>
      <c r="BC40" s="1390"/>
      <c r="BD40" s="1390"/>
      <c r="BE40" s="1390"/>
      <c r="BF40" s="1390"/>
      <c r="BG40" s="1390"/>
      <c r="BH40" s="1390"/>
      <c r="BI40" s="1390"/>
      <c r="BJ40" s="1390"/>
      <c r="BK40" s="1390"/>
      <c r="BL40" s="1390"/>
      <c r="BM40" s="1390"/>
      <c r="BN40" s="1390"/>
      <c r="BO40" s="1390"/>
      <c r="BP40" s="1390"/>
      <c r="BQ40" s="1390"/>
      <c r="BR40" s="1390"/>
      <c r="BS40" s="1390"/>
      <c r="BT40" s="1390"/>
      <c r="BU40" s="1390"/>
      <c r="BV40" s="1390"/>
      <c r="BW40" s="1390"/>
      <c r="BX40" s="1390"/>
      <c r="BY40" s="1390"/>
      <c r="BZ40" s="1390"/>
      <c r="CA40" s="1390"/>
      <c r="CB40" s="1390"/>
      <c r="CC40" s="1390"/>
      <c r="CD40" s="1390"/>
      <c r="CE40" s="1390"/>
      <c r="CF40" s="1390"/>
      <c r="CG40" s="1390"/>
      <c r="CH40" s="1390"/>
      <c r="CI40" s="1390"/>
      <c r="CJ40" s="1390"/>
      <c r="CK40" s="1391"/>
      <c r="CL40" s="1392">
        <f>Data_Income!D1186</f>
        <v>0</v>
      </c>
      <c r="CM40" s="1392"/>
      <c r="CN40" s="1392"/>
      <c r="CO40" s="1392"/>
      <c r="CP40" s="1392"/>
      <c r="CQ40" s="1392"/>
      <c r="CR40" s="1392"/>
      <c r="CS40" s="1392"/>
      <c r="CT40" s="1392"/>
      <c r="CU40" s="1392"/>
      <c r="CV40" s="1392"/>
      <c r="CW40" s="1392"/>
      <c r="CX40" s="1392"/>
      <c r="CY40" s="1392"/>
      <c r="CZ40" s="1392"/>
      <c r="DA40" s="1392"/>
      <c r="DB40" s="143"/>
      <c r="DC40" s="23"/>
      <c r="DD40" s="23"/>
      <c r="DE40" s="23"/>
      <c r="DF40" s="481"/>
      <c r="DG40" s="481"/>
      <c r="DH40" s="481"/>
      <c r="DI40" s="481"/>
      <c r="DJ40" s="481"/>
      <c r="DK40" s="481"/>
      <c r="DL40" s="481"/>
      <c r="DM40" s="481"/>
      <c r="DN40" s="481"/>
      <c r="DO40" s="481"/>
      <c r="DP40" s="481"/>
      <c r="DQ40" s="481"/>
      <c r="DR40" s="481"/>
      <c r="DS40" s="481"/>
      <c r="DT40" s="481"/>
      <c r="DU40" s="481"/>
      <c r="DV40" s="481"/>
      <c r="DW40" s="481"/>
      <c r="DX40" s="481"/>
      <c r="DY40" s="481"/>
      <c r="DZ40" s="481"/>
      <c r="EA40" s="481"/>
      <c r="EB40" s="481"/>
      <c r="EC40" s="481"/>
      <c r="ED40" s="481"/>
      <c r="EE40" s="481"/>
      <c r="EF40" s="481"/>
      <c r="EG40" s="481"/>
      <c r="EH40" s="481"/>
      <c r="EI40" s="481"/>
      <c r="EJ40" s="481"/>
      <c r="EK40" s="481"/>
      <c r="EL40" s="481"/>
      <c r="EM40" s="481"/>
      <c r="EN40" s="481"/>
      <c r="EO40" s="481"/>
      <c r="EP40" s="481"/>
      <c r="EQ40" s="481"/>
      <c r="ER40" s="481"/>
      <c r="ES40" s="481"/>
      <c r="ET40" s="481"/>
      <c r="EU40" s="481"/>
      <c r="EV40" s="481"/>
      <c r="EW40" s="481"/>
      <c r="EX40" s="481"/>
      <c r="EY40" s="481"/>
      <c r="EZ40" s="481"/>
      <c r="FA40" s="481"/>
      <c r="FB40" s="481"/>
      <c r="FC40" s="481"/>
      <c r="FD40" s="481"/>
      <c r="FE40" s="481"/>
      <c r="FF40" s="481"/>
      <c r="FG40" s="481"/>
      <c r="FH40" s="481"/>
      <c r="FI40" s="481"/>
      <c r="FJ40" s="481"/>
      <c r="FK40" s="481"/>
      <c r="FL40" s="481"/>
      <c r="FM40" s="481"/>
      <c r="FN40" s="481"/>
      <c r="FO40" s="481"/>
      <c r="FP40" s="481"/>
      <c r="FQ40" s="481"/>
      <c r="FR40" s="481"/>
      <c r="FS40" s="481"/>
      <c r="FT40" s="481"/>
      <c r="FU40" s="481"/>
      <c r="FV40" s="481"/>
      <c r="FW40" s="481"/>
      <c r="FX40" s="481"/>
      <c r="FY40" s="481"/>
      <c r="FZ40" s="481"/>
      <c r="GA40" s="481"/>
      <c r="GB40" s="481"/>
      <c r="GC40" s="481"/>
      <c r="GD40" s="481"/>
      <c r="GE40" s="481"/>
      <c r="GF40" s="481"/>
      <c r="GG40" s="481"/>
      <c r="GH40" s="481"/>
      <c r="GI40" s="481"/>
      <c r="GJ40" s="481"/>
      <c r="GK40" s="481"/>
      <c r="GL40" s="481"/>
      <c r="GM40" s="481"/>
      <c r="GN40" s="481"/>
      <c r="GO40" s="481"/>
      <c r="GP40" s="481"/>
      <c r="GQ40" s="481"/>
      <c r="GR40" s="481"/>
      <c r="GS40" s="481"/>
      <c r="GT40" s="481"/>
      <c r="GU40" s="481"/>
      <c r="GV40" s="481"/>
      <c r="GW40" s="481"/>
      <c r="GX40" s="481"/>
      <c r="GY40" s="481"/>
      <c r="GZ40" s="481"/>
      <c r="HA40" s="481"/>
      <c r="HB40" s="481"/>
      <c r="HC40" s="481"/>
      <c r="HD40" s="481"/>
      <c r="HE40" s="481"/>
      <c r="HF40" s="481"/>
      <c r="HG40" s="481"/>
      <c r="HH40" s="481"/>
      <c r="HI40" s="481"/>
      <c r="HJ40" s="481"/>
      <c r="HK40" s="481"/>
      <c r="HL40" s="481"/>
      <c r="HM40" s="481"/>
      <c r="HN40" s="481"/>
      <c r="HO40" s="481"/>
      <c r="HP40" s="481"/>
      <c r="HQ40" s="481"/>
      <c r="HR40" s="481"/>
      <c r="HS40" s="481"/>
      <c r="HT40" s="481"/>
      <c r="HU40" s="481"/>
      <c r="HV40" s="481"/>
      <c r="HW40" s="481"/>
      <c r="HX40" s="481"/>
      <c r="HY40" s="481"/>
      <c r="HZ40" s="481"/>
      <c r="IA40" s="481"/>
      <c r="IB40" s="481"/>
      <c r="IC40" s="481"/>
      <c r="ID40" s="481"/>
      <c r="IE40" s="481"/>
      <c r="IF40" s="481"/>
      <c r="IG40" s="481"/>
      <c r="IH40" s="481"/>
      <c r="II40" s="481"/>
      <c r="IJ40" s="481"/>
      <c r="IK40" s="481"/>
      <c r="IL40" s="481"/>
      <c r="IM40" s="481"/>
    </row>
    <row r="41" spans="1:247" ht="15" customHeight="1" x14ac:dyDescent="0.2">
      <c r="A41" s="472"/>
      <c r="B41" s="142"/>
      <c r="C41" s="1486" t="s">
        <v>1250</v>
      </c>
      <c r="D41" s="1486"/>
      <c r="E41" s="1486"/>
      <c r="F41" s="1486"/>
      <c r="G41" s="1486"/>
      <c r="H41" s="1489" t="s">
        <v>1245</v>
      </c>
      <c r="I41" s="1489"/>
      <c r="J41" s="1489"/>
      <c r="K41" s="1489"/>
      <c r="L41" s="1489"/>
      <c r="M41" s="1489"/>
      <c r="N41" s="1489"/>
      <c r="O41" s="1489"/>
      <c r="P41" s="1489"/>
      <c r="Q41" s="1489"/>
      <c r="R41" s="1489"/>
      <c r="S41" s="1489"/>
      <c r="T41" s="1489"/>
      <c r="U41" s="1489"/>
      <c r="V41" s="1489"/>
      <c r="W41" s="1489"/>
      <c r="X41" s="1489"/>
      <c r="Y41" s="1489"/>
      <c r="Z41" s="1489"/>
      <c r="AA41" s="1489"/>
      <c r="AB41" s="1489"/>
      <c r="AC41" s="1489"/>
      <c r="AD41" s="1489"/>
      <c r="AE41" s="1489"/>
      <c r="AF41" s="1489"/>
      <c r="AG41" s="1489"/>
      <c r="AH41" s="1489"/>
      <c r="AI41" s="1489"/>
      <c r="AJ41" s="1489"/>
      <c r="AK41" s="1489"/>
      <c r="AL41" s="1489"/>
      <c r="AM41" s="1489"/>
      <c r="AN41" s="1489"/>
      <c r="AO41" s="1489"/>
      <c r="AP41" s="1489"/>
      <c r="AQ41" s="1489"/>
      <c r="AR41" s="1489"/>
      <c r="AS41" s="1489"/>
      <c r="AT41" s="1489"/>
      <c r="AU41" s="1489"/>
      <c r="AV41" s="1489"/>
      <c r="AW41" s="1489"/>
      <c r="AX41" s="1489"/>
      <c r="AY41" s="1489"/>
      <c r="AZ41" s="1489"/>
      <c r="BA41" s="1489"/>
      <c r="BB41" s="1489"/>
      <c r="BC41" s="1489"/>
      <c r="BD41" s="1489"/>
      <c r="BE41" s="1489"/>
      <c r="BF41" s="1489"/>
      <c r="BG41" s="1489"/>
      <c r="BH41" s="1489"/>
      <c r="BI41" s="1489"/>
      <c r="BJ41" s="1489"/>
      <c r="BK41" s="1489"/>
      <c r="BL41" s="1489"/>
      <c r="BM41" s="1489"/>
      <c r="BN41" s="1489"/>
      <c r="BO41" s="1489"/>
      <c r="BP41" s="1489"/>
      <c r="BQ41" s="1489"/>
      <c r="BR41" s="1489"/>
      <c r="BS41" s="1489"/>
      <c r="BT41" s="1489"/>
      <c r="BU41" s="1489"/>
      <c r="BV41" s="1489"/>
      <c r="BW41" s="1489"/>
      <c r="BX41" s="1489"/>
      <c r="BY41" s="1489"/>
      <c r="BZ41" s="1489"/>
      <c r="CA41" s="1489"/>
      <c r="CB41" s="1489"/>
      <c r="CC41" s="1489"/>
      <c r="CD41" s="1489"/>
      <c r="CE41" s="1489"/>
      <c r="CF41" s="1489"/>
      <c r="CG41" s="1489"/>
      <c r="CH41" s="1489"/>
      <c r="CI41" s="1489"/>
      <c r="CJ41" s="1489"/>
      <c r="CK41" s="1489"/>
      <c r="CL41" s="1394">
        <v>0</v>
      </c>
      <c r="CM41" s="1394"/>
      <c r="CN41" s="1394"/>
      <c r="CO41" s="1394"/>
      <c r="CP41" s="1394"/>
      <c r="CQ41" s="1394"/>
      <c r="CR41" s="1394"/>
      <c r="CS41" s="1394"/>
      <c r="CT41" s="1394"/>
      <c r="CU41" s="1394"/>
      <c r="CV41" s="1394"/>
      <c r="CW41" s="1394"/>
      <c r="CX41" s="1394"/>
      <c r="CY41" s="1394"/>
      <c r="CZ41" s="1394"/>
      <c r="DA41" s="1394"/>
      <c r="DB41" s="143"/>
      <c r="DC41" s="23"/>
      <c r="DD41" s="23"/>
      <c r="DE41" s="23"/>
      <c r="DF41" s="481"/>
      <c r="DG41" s="481"/>
      <c r="DH41" s="481"/>
      <c r="DI41" s="481"/>
      <c r="DJ41" s="481"/>
      <c r="DK41" s="481"/>
      <c r="DL41" s="481"/>
      <c r="DM41" s="481"/>
      <c r="DN41" s="481"/>
      <c r="DO41" s="481"/>
      <c r="DP41" s="481"/>
      <c r="DQ41" s="481"/>
      <c r="DR41" s="481"/>
      <c r="DS41" s="481"/>
      <c r="DT41" s="481"/>
      <c r="DU41" s="481"/>
      <c r="DV41" s="481"/>
      <c r="DW41" s="481"/>
      <c r="DX41" s="481"/>
      <c r="DY41" s="481"/>
      <c r="DZ41" s="481"/>
      <c r="EA41" s="481"/>
      <c r="EB41" s="481"/>
      <c r="EC41" s="481"/>
      <c r="ED41" s="481"/>
      <c r="EE41" s="481"/>
      <c r="EF41" s="481"/>
      <c r="EG41" s="481"/>
      <c r="EH41" s="481"/>
      <c r="EI41" s="481"/>
      <c r="EJ41" s="481"/>
      <c r="EK41" s="481"/>
      <c r="EL41" s="481"/>
      <c r="EM41" s="481"/>
      <c r="EN41" s="481"/>
      <c r="EO41" s="481"/>
      <c r="EP41" s="481"/>
      <c r="EQ41" s="481"/>
      <c r="ER41" s="481"/>
      <c r="ES41" s="481"/>
      <c r="ET41" s="481"/>
      <c r="EU41" s="481"/>
      <c r="EV41" s="481"/>
      <c r="EW41" s="481"/>
      <c r="EX41" s="481"/>
      <c r="EY41" s="481"/>
      <c r="EZ41" s="481"/>
      <c r="FA41" s="481"/>
      <c r="FB41" s="481"/>
      <c r="FC41" s="481"/>
      <c r="FD41" s="481"/>
      <c r="FE41" s="481"/>
      <c r="FF41" s="481"/>
      <c r="FG41" s="481"/>
      <c r="FH41" s="481"/>
      <c r="FI41" s="481"/>
      <c r="FJ41" s="481"/>
      <c r="FK41" s="481"/>
      <c r="FL41" s="481"/>
      <c r="FM41" s="481"/>
      <c r="FN41" s="481"/>
      <c r="FO41" s="481"/>
      <c r="FP41" s="481"/>
      <c r="FQ41" s="481"/>
      <c r="FR41" s="481"/>
      <c r="FS41" s="481"/>
      <c r="FT41" s="481"/>
      <c r="FU41" s="481"/>
      <c r="FV41" s="481"/>
      <c r="FW41" s="481"/>
      <c r="FX41" s="481"/>
      <c r="FY41" s="481"/>
      <c r="FZ41" s="481"/>
      <c r="GA41" s="481"/>
      <c r="GB41" s="481"/>
      <c r="GC41" s="481"/>
      <c r="GD41" s="481"/>
      <c r="GE41" s="481"/>
      <c r="GF41" s="481"/>
      <c r="GG41" s="481"/>
      <c r="GH41" s="481"/>
      <c r="GI41" s="481"/>
      <c r="GJ41" s="481"/>
      <c r="GK41" s="481"/>
      <c r="GL41" s="481"/>
      <c r="GM41" s="481"/>
      <c r="GN41" s="481"/>
      <c r="GO41" s="481"/>
      <c r="GP41" s="481"/>
      <c r="GQ41" s="481"/>
      <c r="GR41" s="481"/>
      <c r="GS41" s="481"/>
      <c r="GT41" s="481"/>
      <c r="GU41" s="481"/>
      <c r="GV41" s="481"/>
      <c r="GW41" s="481"/>
      <c r="GX41" s="481"/>
      <c r="GY41" s="481"/>
      <c r="GZ41" s="481"/>
      <c r="HA41" s="481"/>
      <c r="HB41" s="481"/>
      <c r="HC41" s="481"/>
      <c r="HD41" s="481"/>
      <c r="HE41" s="481"/>
      <c r="HF41" s="481"/>
      <c r="HG41" s="481"/>
      <c r="HH41" s="481"/>
      <c r="HI41" s="481"/>
      <c r="HJ41" s="481"/>
      <c r="HK41" s="481"/>
      <c r="HL41" s="481"/>
      <c r="HM41" s="481"/>
      <c r="HN41" s="481"/>
      <c r="HO41" s="481"/>
      <c r="HP41" s="481"/>
      <c r="HQ41" s="481"/>
      <c r="HR41" s="481"/>
      <c r="HS41" s="481"/>
      <c r="HT41" s="481"/>
      <c r="HU41" s="481"/>
      <c r="HV41" s="481"/>
      <c r="HW41" s="481"/>
      <c r="HX41" s="481"/>
      <c r="HY41" s="481"/>
      <c r="HZ41" s="481"/>
      <c r="IA41" s="481"/>
      <c r="IB41" s="481"/>
      <c r="IC41" s="481"/>
      <c r="ID41" s="481"/>
      <c r="IE41" s="481"/>
      <c r="IF41" s="481"/>
      <c r="IG41" s="481"/>
      <c r="IH41" s="481"/>
      <c r="II41" s="481"/>
      <c r="IJ41" s="481"/>
      <c r="IK41" s="481"/>
      <c r="IL41" s="481"/>
      <c r="IM41" s="481"/>
    </row>
    <row r="42" spans="1:247" ht="15" customHeight="1" x14ac:dyDescent="0.2">
      <c r="A42" s="472"/>
      <c r="B42" s="142"/>
      <c r="C42" s="1389" t="s">
        <v>1333</v>
      </c>
      <c r="D42" s="1390"/>
      <c r="E42" s="1390"/>
      <c r="F42" s="1390"/>
      <c r="G42" s="1390"/>
      <c r="H42" s="1390"/>
      <c r="I42" s="1390"/>
      <c r="J42" s="1390"/>
      <c r="K42" s="1390"/>
      <c r="L42" s="1390"/>
      <c r="M42" s="1390"/>
      <c r="N42" s="1390"/>
      <c r="O42" s="1390"/>
      <c r="P42" s="1390"/>
      <c r="Q42" s="1390"/>
      <c r="R42" s="1390"/>
      <c r="S42" s="1390"/>
      <c r="T42" s="1390"/>
      <c r="U42" s="1390"/>
      <c r="V42" s="1390"/>
      <c r="W42" s="1390"/>
      <c r="X42" s="1390"/>
      <c r="Y42" s="1390"/>
      <c r="Z42" s="1390"/>
      <c r="AA42" s="1390"/>
      <c r="AB42" s="1390"/>
      <c r="AC42" s="1390"/>
      <c r="AD42" s="1390"/>
      <c r="AE42" s="1390"/>
      <c r="AF42" s="1390"/>
      <c r="AG42" s="1390"/>
      <c r="AH42" s="1390"/>
      <c r="AI42" s="1390"/>
      <c r="AJ42" s="1390"/>
      <c r="AK42" s="1390"/>
      <c r="AL42" s="1390"/>
      <c r="AM42" s="1390"/>
      <c r="AN42" s="1390"/>
      <c r="AO42" s="1390"/>
      <c r="AP42" s="1390"/>
      <c r="AQ42" s="1390"/>
      <c r="AR42" s="1390"/>
      <c r="AS42" s="1390"/>
      <c r="AT42" s="1390"/>
      <c r="AU42" s="1390"/>
      <c r="AV42" s="1390"/>
      <c r="AW42" s="1390"/>
      <c r="AX42" s="1390"/>
      <c r="AY42" s="1390"/>
      <c r="AZ42" s="1390"/>
      <c r="BA42" s="1390"/>
      <c r="BB42" s="1390"/>
      <c r="BC42" s="1390"/>
      <c r="BD42" s="1390"/>
      <c r="BE42" s="1390"/>
      <c r="BF42" s="1390"/>
      <c r="BG42" s="1390"/>
      <c r="BH42" s="1390"/>
      <c r="BI42" s="1390"/>
      <c r="BJ42" s="1390"/>
      <c r="BK42" s="1390"/>
      <c r="BL42" s="1390"/>
      <c r="BM42" s="1390"/>
      <c r="BN42" s="1390"/>
      <c r="BO42" s="1390"/>
      <c r="BP42" s="1390"/>
      <c r="BQ42" s="1390"/>
      <c r="BR42" s="1390"/>
      <c r="BS42" s="1390"/>
      <c r="BT42" s="1390"/>
      <c r="BU42" s="1390"/>
      <c r="BV42" s="1390"/>
      <c r="BW42" s="1390"/>
      <c r="BX42" s="1390"/>
      <c r="BY42" s="1390"/>
      <c r="BZ42" s="1390"/>
      <c r="CA42" s="1390"/>
      <c r="CB42" s="1390"/>
      <c r="CC42" s="1390"/>
      <c r="CD42" s="1390"/>
      <c r="CE42" s="1390"/>
      <c r="CF42" s="1390"/>
      <c r="CG42" s="1390"/>
      <c r="CH42" s="1390"/>
      <c r="CI42" s="1390"/>
      <c r="CJ42" s="1390"/>
      <c r="CK42" s="1391"/>
      <c r="CL42" s="524">
        <f>Data_Income!D1188</f>
        <v>0</v>
      </c>
      <c r="CM42" s="524"/>
      <c r="CN42" s="524"/>
      <c r="CO42" s="524"/>
      <c r="CP42" s="524"/>
      <c r="CQ42" s="524"/>
      <c r="CR42" s="524"/>
      <c r="CS42" s="524"/>
      <c r="CT42" s="524"/>
      <c r="CU42" s="524"/>
      <c r="CV42" s="524"/>
      <c r="CW42" s="524"/>
      <c r="CX42" s="524"/>
      <c r="CY42" s="524"/>
      <c r="CZ42" s="524"/>
      <c r="DA42" s="524"/>
      <c r="DB42" s="143"/>
      <c r="DC42" s="23"/>
      <c r="DD42" s="23"/>
      <c r="DE42" s="23"/>
      <c r="DF42" s="481"/>
      <c r="DG42" s="481"/>
      <c r="DH42" s="481"/>
      <c r="DI42" s="481"/>
      <c r="DJ42" s="481"/>
      <c r="DK42" s="481"/>
      <c r="DL42" s="481"/>
      <c r="DM42" s="481"/>
      <c r="DN42" s="481"/>
      <c r="DO42" s="481"/>
      <c r="DP42" s="481"/>
      <c r="DQ42" s="481"/>
      <c r="DR42" s="481"/>
      <c r="DS42" s="481"/>
      <c r="DT42" s="481"/>
      <c r="DU42" s="481"/>
      <c r="DV42" s="481"/>
      <c r="DW42" s="481"/>
      <c r="DX42" s="481"/>
      <c r="DY42" s="481"/>
      <c r="DZ42" s="481"/>
      <c r="EA42" s="481"/>
      <c r="EB42" s="481"/>
      <c r="EC42" s="481"/>
      <c r="ED42" s="481"/>
      <c r="EE42" s="481"/>
      <c r="EF42" s="481"/>
      <c r="EG42" s="481"/>
      <c r="EH42" s="481"/>
      <c r="EI42" s="481"/>
      <c r="EJ42" s="481"/>
      <c r="EK42" s="481"/>
      <c r="EL42" s="481"/>
      <c r="EM42" s="481"/>
      <c r="EN42" s="481"/>
      <c r="EO42" s="481"/>
      <c r="EP42" s="481"/>
      <c r="EQ42" s="481"/>
      <c r="ER42" s="481"/>
      <c r="ES42" s="481"/>
      <c r="ET42" s="481"/>
      <c r="EU42" s="481"/>
      <c r="EV42" s="481"/>
      <c r="EW42" s="481"/>
      <c r="EX42" s="481"/>
      <c r="EY42" s="481"/>
      <c r="EZ42" s="481"/>
      <c r="FA42" s="481"/>
      <c r="FB42" s="481"/>
      <c r="FC42" s="481"/>
      <c r="FD42" s="481"/>
      <c r="FE42" s="481"/>
      <c r="FF42" s="481"/>
      <c r="FG42" s="481"/>
      <c r="FH42" s="481"/>
      <c r="FI42" s="481"/>
      <c r="FJ42" s="481"/>
      <c r="FK42" s="481"/>
      <c r="FL42" s="481"/>
      <c r="FM42" s="481"/>
      <c r="FN42" s="481"/>
      <c r="FO42" s="481"/>
      <c r="FP42" s="481"/>
      <c r="FQ42" s="481"/>
      <c r="FR42" s="481"/>
      <c r="FS42" s="481"/>
      <c r="FT42" s="481"/>
      <c r="FU42" s="481"/>
      <c r="FV42" s="481"/>
      <c r="FW42" s="481"/>
      <c r="FX42" s="481"/>
      <c r="FY42" s="481"/>
      <c r="FZ42" s="481"/>
      <c r="GA42" s="481"/>
      <c r="GB42" s="481"/>
      <c r="GC42" s="481"/>
      <c r="GD42" s="481"/>
      <c r="GE42" s="481"/>
      <c r="GF42" s="481"/>
      <c r="GG42" s="481"/>
      <c r="GH42" s="481"/>
      <c r="GI42" s="481"/>
      <c r="GJ42" s="481"/>
      <c r="GK42" s="481"/>
      <c r="GL42" s="481"/>
      <c r="GM42" s="481"/>
      <c r="GN42" s="481"/>
      <c r="GO42" s="481"/>
      <c r="GP42" s="481"/>
      <c r="GQ42" s="481"/>
      <c r="GR42" s="481"/>
      <c r="GS42" s="481"/>
      <c r="GT42" s="481"/>
      <c r="GU42" s="481"/>
      <c r="GV42" s="481"/>
      <c r="GW42" s="481"/>
      <c r="GX42" s="481"/>
      <c r="GY42" s="481"/>
      <c r="GZ42" s="481"/>
      <c r="HA42" s="481"/>
      <c r="HB42" s="481"/>
      <c r="HC42" s="481"/>
      <c r="HD42" s="481"/>
      <c r="HE42" s="481"/>
      <c r="HF42" s="481"/>
      <c r="HG42" s="481"/>
      <c r="HH42" s="481"/>
      <c r="HI42" s="481"/>
      <c r="HJ42" s="481"/>
      <c r="HK42" s="481"/>
      <c r="HL42" s="481"/>
      <c r="HM42" s="481"/>
      <c r="HN42" s="481"/>
      <c r="HO42" s="481"/>
      <c r="HP42" s="481"/>
      <c r="HQ42" s="481"/>
      <c r="HR42" s="481"/>
      <c r="HS42" s="481"/>
      <c r="HT42" s="481"/>
      <c r="HU42" s="481"/>
      <c r="HV42" s="481"/>
      <c r="HW42" s="481"/>
      <c r="HX42" s="481"/>
      <c r="HY42" s="481"/>
      <c r="HZ42" s="481"/>
      <c r="IA42" s="481"/>
      <c r="IB42" s="481"/>
      <c r="IC42" s="481"/>
      <c r="ID42" s="481"/>
      <c r="IE42" s="481"/>
      <c r="IF42" s="481"/>
      <c r="IG42" s="481"/>
      <c r="IH42" s="481"/>
      <c r="II42" s="481"/>
      <c r="IJ42" s="481"/>
      <c r="IK42" s="481"/>
      <c r="IL42" s="481"/>
      <c r="IM42" s="481"/>
    </row>
    <row r="43" spans="1:247" ht="15.95" customHeight="1" x14ac:dyDescent="0.2">
      <c r="A43" s="472"/>
      <c r="B43" s="175"/>
      <c r="C43" s="1426"/>
      <c r="D43" s="1426"/>
      <c r="E43" s="1426"/>
      <c r="F43" s="1426"/>
      <c r="G43" s="1426"/>
      <c r="H43" s="1426"/>
      <c r="I43" s="1426"/>
      <c r="J43" s="1426"/>
      <c r="K43" s="1426"/>
      <c r="L43" s="1426"/>
      <c r="M43" s="1426"/>
      <c r="N43" s="1426"/>
      <c r="O43" s="1426"/>
      <c r="P43" s="1426"/>
      <c r="Q43" s="1426"/>
      <c r="R43" s="1426"/>
      <c r="S43" s="1426"/>
      <c r="T43" s="1426"/>
      <c r="U43" s="1426"/>
      <c r="V43" s="1426"/>
      <c r="W43" s="1426"/>
      <c r="X43" s="1426"/>
      <c r="Y43" s="1426"/>
      <c r="Z43" s="1426"/>
      <c r="AA43" s="1426"/>
      <c r="AB43" s="1426"/>
      <c r="AC43" s="1426"/>
      <c r="AD43" s="1426"/>
      <c r="AE43" s="1426"/>
      <c r="AF43" s="1426"/>
      <c r="AG43" s="1426"/>
      <c r="AH43" s="1426"/>
      <c r="AI43" s="1426"/>
      <c r="AJ43" s="1426"/>
      <c r="AK43" s="1426"/>
      <c r="AL43" s="1426"/>
      <c r="AM43" s="1426"/>
      <c r="AN43" s="1426"/>
      <c r="AO43" s="1426"/>
      <c r="AP43" s="1426"/>
      <c r="AQ43" s="1426"/>
      <c r="AR43" s="1426"/>
      <c r="AS43" s="1426"/>
      <c r="AT43" s="1426"/>
      <c r="AU43" s="1426"/>
      <c r="AV43" s="1426"/>
      <c r="AW43" s="1426"/>
      <c r="AX43" s="1426"/>
      <c r="AY43" s="1426"/>
      <c r="AZ43" s="1426"/>
      <c r="BA43" s="1426"/>
      <c r="BB43" s="1426"/>
      <c r="BC43" s="1426"/>
      <c r="BD43" s="1426"/>
      <c r="BE43" s="1426"/>
      <c r="BF43" s="1426"/>
      <c r="BG43" s="1426"/>
      <c r="BH43" s="1426"/>
      <c r="BI43" s="1426"/>
      <c r="BJ43" s="1426"/>
      <c r="BK43" s="1426"/>
      <c r="BL43" s="1426"/>
      <c r="BM43" s="1426"/>
      <c r="BN43" s="1426"/>
      <c r="BO43" s="1426"/>
      <c r="BP43" s="1426"/>
      <c r="BQ43" s="1426"/>
      <c r="BR43" s="1426"/>
      <c r="BS43" s="1426"/>
      <c r="BT43" s="1426"/>
      <c r="BU43" s="1426"/>
      <c r="BV43" s="1426"/>
      <c r="BW43" s="1426"/>
      <c r="BX43" s="1426"/>
      <c r="BY43" s="1426"/>
      <c r="BZ43" s="1426"/>
      <c r="CA43" s="1426"/>
      <c r="CB43" s="1426"/>
      <c r="CC43" s="1426"/>
      <c r="CD43" s="1426"/>
      <c r="CE43" s="1426"/>
      <c r="CF43" s="1426"/>
      <c r="CG43" s="1426"/>
      <c r="CH43" s="1426"/>
      <c r="CI43" s="1426"/>
      <c r="CJ43" s="1426"/>
      <c r="CK43" s="1426"/>
      <c r="CL43" s="1426"/>
      <c r="CM43" s="1426"/>
      <c r="CN43" s="1426"/>
      <c r="CO43" s="1426"/>
      <c r="CP43" s="1426"/>
      <c r="CQ43" s="1426"/>
      <c r="CR43" s="1426"/>
      <c r="CS43" s="1426"/>
      <c r="CT43" s="1426"/>
      <c r="CU43" s="1426"/>
      <c r="CV43" s="1426"/>
      <c r="CW43" s="1426"/>
      <c r="CX43" s="1426"/>
      <c r="CY43" s="1426"/>
      <c r="CZ43" s="1426"/>
      <c r="DA43" s="1426"/>
      <c r="DB43" s="475"/>
      <c r="DC43" s="23"/>
      <c r="DD43" s="23"/>
      <c r="DE43" s="23"/>
      <c r="DF43" s="481"/>
      <c r="DG43" s="481"/>
      <c r="DH43" s="481"/>
      <c r="DI43" s="481"/>
      <c r="DJ43" s="481"/>
      <c r="DK43" s="481"/>
      <c r="DL43" s="481"/>
      <c r="DM43" s="481"/>
      <c r="DN43" s="481"/>
      <c r="DO43" s="481"/>
      <c r="DP43" s="481"/>
      <c r="DQ43" s="481"/>
      <c r="DR43" s="481"/>
      <c r="DS43" s="481"/>
      <c r="DT43" s="481"/>
      <c r="DU43" s="481"/>
      <c r="DV43" s="481"/>
      <c r="DW43" s="481"/>
      <c r="DX43" s="481"/>
      <c r="DY43" s="481"/>
      <c r="DZ43" s="481"/>
      <c r="EA43" s="481"/>
      <c r="EB43" s="481"/>
      <c r="EC43" s="481"/>
      <c r="ED43" s="481"/>
      <c r="EE43" s="481"/>
      <c r="EF43" s="481"/>
      <c r="EG43" s="481"/>
      <c r="EH43" s="481"/>
      <c r="EI43" s="481"/>
      <c r="EJ43" s="481"/>
      <c r="EK43" s="481"/>
      <c r="EL43" s="481"/>
      <c r="EM43" s="481"/>
      <c r="EN43" s="481"/>
      <c r="EO43" s="481"/>
      <c r="EP43" s="481"/>
      <c r="EQ43" s="481"/>
      <c r="ER43" s="481"/>
      <c r="ES43" s="481"/>
      <c r="ET43" s="481"/>
      <c r="EU43" s="481"/>
      <c r="EV43" s="481"/>
      <c r="EW43" s="481"/>
      <c r="EX43" s="481"/>
      <c r="EY43" s="481"/>
      <c r="EZ43" s="481"/>
      <c r="FA43" s="481"/>
      <c r="FB43" s="481"/>
      <c r="FC43" s="481"/>
      <c r="FD43" s="481"/>
      <c r="FE43" s="481"/>
      <c r="FF43" s="481"/>
      <c r="FG43" s="481"/>
      <c r="FH43" s="481"/>
      <c r="FI43" s="481"/>
      <c r="FJ43" s="481"/>
      <c r="FK43" s="481"/>
      <c r="FL43" s="481"/>
      <c r="FM43" s="481"/>
      <c r="FN43" s="481"/>
      <c r="FO43" s="481"/>
      <c r="FP43" s="481"/>
      <c r="FQ43" s="481"/>
      <c r="FR43" s="481"/>
      <c r="FS43" s="481"/>
      <c r="FT43" s="481"/>
      <c r="FU43" s="481"/>
      <c r="FV43" s="481"/>
      <c r="FW43" s="481"/>
      <c r="FX43" s="481"/>
      <c r="FY43" s="481"/>
      <c r="FZ43" s="481"/>
      <c r="GA43" s="481"/>
      <c r="GB43" s="481"/>
      <c r="GC43" s="481"/>
      <c r="GD43" s="481"/>
      <c r="GE43" s="481"/>
      <c r="GF43" s="481"/>
      <c r="GG43" s="481"/>
      <c r="GH43" s="481"/>
      <c r="GI43" s="481"/>
      <c r="GJ43" s="481"/>
      <c r="GK43" s="481"/>
      <c r="GL43" s="481"/>
      <c r="GM43" s="481"/>
      <c r="GN43" s="481"/>
      <c r="GO43" s="481"/>
      <c r="GP43" s="481"/>
      <c r="GQ43" s="481"/>
      <c r="GR43" s="481"/>
      <c r="GS43" s="481"/>
      <c r="GT43" s="481"/>
      <c r="GU43" s="481"/>
      <c r="GV43" s="481"/>
      <c r="GW43" s="481"/>
      <c r="GX43" s="481"/>
      <c r="GY43" s="481"/>
      <c r="GZ43" s="481"/>
      <c r="HA43" s="481"/>
      <c r="HB43" s="481"/>
      <c r="HC43" s="481"/>
      <c r="HD43" s="481"/>
      <c r="HE43" s="481"/>
      <c r="HF43" s="481"/>
      <c r="HG43" s="481"/>
      <c r="HH43" s="481"/>
      <c r="HI43" s="481"/>
      <c r="HJ43" s="481"/>
      <c r="HK43" s="481"/>
      <c r="HL43" s="481"/>
      <c r="HM43" s="481"/>
      <c r="HN43" s="481"/>
      <c r="HO43" s="481"/>
      <c r="HP43" s="481"/>
      <c r="HQ43" s="481"/>
      <c r="HR43" s="481"/>
      <c r="HS43" s="481"/>
      <c r="HT43" s="481"/>
      <c r="HU43" s="481"/>
      <c r="HV43" s="481"/>
      <c r="HW43" s="481"/>
      <c r="HX43" s="481"/>
      <c r="HY43" s="481"/>
      <c r="HZ43" s="481"/>
      <c r="IA43" s="481"/>
      <c r="IB43" s="481"/>
      <c r="IC43" s="481"/>
      <c r="ID43" s="481"/>
      <c r="IE43" s="481"/>
      <c r="IF43" s="481"/>
      <c r="IG43" s="481"/>
      <c r="IH43" s="481"/>
      <c r="II43" s="481"/>
      <c r="IJ43" s="481"/>
      <c r="IK43" s="481"/>
      <c r="IL43" s="481"/>
      <c r="IM43" s="481"/>
    </row>
    <row r="44" spans="1:247" ht="15.95" customHeight="1" x14ac:dyDescent="0.2">
      <c r="A44" s="472"/>
      <c r="B44" s="175"/>
      <c r="C44" s="1430" t="s">
        <v>1254</v>
      </c>
      <c r="D44" s="1430"/>
      <c r="E44" s="1430"/>
      <c r="F44" s="1430"/>
      <c r="G44" s="1430"/>
      <c r="H44" s="1430"/>
      <c r="I44" s="1430"/>
      <c r="J44" s="1430"/>
      <c r="K44" s="1430"/>
      <c r="L44" s="1430"/>
      <c r="M44" s="1430"/>
      <c r="N44" s="1430"/>
      <c r="O44" s="1430"/>
      <c r="P44" s="1430"/>
      <c r="Q44" s="1430"/>
      <c r="R44" s="1430"/>
      <c r="S44" s="1430"/>
      <c r="T44" s="1430"/>
      <c r="U44" s="1430"/>
      <c r="V44" s="1430"/>
      <c r="W44" s="1430"/>
      <c r="X44" s="1430"/>
      <c r="Y44" s="1430"/>
      <c r="Z44" s="1430"/>
      <c r="AA44" s="1430"/>
      <c r="AB44" s="1430"/>
      <c r="AC44" s="1430"/>
      <c r="AD44" s="1430"/>
      <c r="AE44" s="1430"/>
      <c r="AF44" s="1430"/>
      <c r="AG44" s="1430"/>
      <c r="AH44" s="1430"/>
      <c r="AI44" s="1430"/>
      <c r="AJ44" s="1430"/>
      <c r="AK44" s="1430"/>
      <c r="AL44" s="1430"/>
      <c r="AM44" s="1430"/>
      <c r="AN44" s="1430"/>
      <c r="AO44" s="1430"/>
      <c r="AP44" s="1430"/>
      <c r="AQ44" s="1430"/>
      <c r="AR44" s="1430"/>
      <c r="AS44" s="1430"/>
      <c r="AT44" s="1430"/>
      <c r="AU44" s="1430"/>
      <c r="AV44" s="1430"/>
      <c r="AW44" s="1430"/>
      <c r="AX44" s="1430"/>
      <c r="AY44" s="1430"/>
      <c r="AZ44" s="1430"/>
      <c r="BA44" s="1430"/>
      <c r="BB44" s="1430"/>
      <c r="BC44" s="1430"/>
      <c r="BD44" s="1430"/>
      <c r="BE44" s="1430"/>
      <c r="BF44" s="1430"/>
      <c r="BG44" s="1430"/>
      <c r="BH44" s="1430"/>
      <c r="BI44" s="1430"/>
      <c r="BJ44" s="1430"/>
      <c r="BK44" s="1430"/>
      <c r="BL44" s="1430"/>
      <c r="BM44" s="1430"/>
      <c r="BN44" s="1430"/>
      <c r="BO44" s="1430"/>
      <c r="BP44" s="1430"/>
      <c r="BQ44" s="1430"/>
      <c r="BR44" s="1430"/>
      <c r="BS44" s="1430"/>
      <c r="BT44" s="1430"/>
      <c r="BU44" s="1430"/>
      <c r="BV44" s="1430"/>
      <c r="BW44" s="1430"/>
      <c r="BX44" s="1430"/>
      <c r="BY44" s="1430"/>
      <c r="BZ44" s="1430"/>
      <c r="CA44" s="1430"/>
      <c r="CB44" s="1430"/>
      <c r="CC44" s="1430"/>
      <c r="CD44" s="1430"/>
      <c r="CE44" s="1430"/>
      <c r="CF44" s="1430"/>
      <c r="CG44" s="1430"/>
      <c r="CH44" s="1430"/>
      <c r="CI44" s="1430"/>
      <c r="CJ44" s="1430"/>
      <c r="CK44" s="1430"/>
      <c r="CL44" s="1430"/>
      <c r="CM44" s="1430"/>
      <c r="CN44" s="1430"/>
      <c r="CO44" s="1430"/>
      <c r="CP44" s="1430"/>
      <c r="CQ44" s="1430"/>
      <c r="CR44" s="1430"/>
      <c r="CS44" s="1430"/>
      <c r="CT44" s="1430"/>
      <c r="CU44" s="1430"/>
      <c r="CV44" s="1430"/>
      <c r="CW44" s="1430"/>
      <c r="CX44" s="1430"/>
      <c r="CY44" s="1430"/>
      <c r="CZ44" s="1430"/>
      <c r="DA44" s="1430"/>
      <c r="DB44" s="475"/>
      <c r="DC44" s="23"/>
      <c r="DD44" s="23"/>
      <c r="DE44" s="23"/>
      <c r="DF44" s="481"/>
      <c r="DG44" s="481"/>
      <c r="DH44" s="481"/>
      <c r="DI44" s="481"/>
      <c r="DJ44" s="481"/>
      <c r="DK44" s="481"/>
      <c r="DL44" s="481"/>
      <c r="DM44" s="481"/>
      <c r="DN44" s="481"/>
      <c r="DO44" s="481"/>
      <c r="DP44" s="481"/>
      <c r="DQ44" s="481"/>
      <c r="DR44" s="481"/>
      <c r="DS44" s="481"/>
      <c r="DT44" s="481"/>
      <c r="DU44" s="481"/>
      <c r="DV44" s="481"/>
      <c r="DW44" s="481"/>
      <c r="DX44" s="481"/>
      <c r="DY44" s="481"/>
      <c r="DZ44" s="481"/>
      <c r="EA44" s="481"/>
      <c r="EB44" s="481"/>
      <c r="EC44" s="481"/>
      <c r="ED44" s="481"/>
      <c r="EE44" s="481"/>
      <c r="EF44" s="481"/>
      <c r="EG44" s="481"/>
      <c r="EH44" s="481"/>
      <c r="EI44" s="481"/>
      <c r="EJ44" s="481"/>
      <c r="EK44" s="481"/>
      <c r="EL44" s="481"/>
      <c r="EM44" s="481"/>
      <c r="EN44" s="481"/>
      <c r="EO44" s="481"/>
      <c r="EP44" s="481"/>
      <c r="EQ44" s="481"/>
      <c r="ER44" s="481"/>
      <c r="ES44" s="481"/>
      <c r="ET44" s="481"/>
      <c r="EU44" s="481"/>
      <c r="EV44" s="481"/>
      <c r="EW44" s="481"/>
      <c r="EX44" s="481"/>
      <c r="EY44" s="481"/>
      <c r="EZ44" s="481"/>
      <c r="FA44" s="481"/>
      <c r="FB44" s="481"/>
      <c r="FC44" s="481"/>
      <c r="FD44" s="481"/>
      <c r="FE44" s="481"/>
      <c r="FF44" s="481"/>
      <c r="FG44" s="481"/>
      <c r="FH44" s="481"/>
      <c r="FI44" s="481"/>
      <c r="FJ44" s="481"/>
      <c r="FK44" s="481"/>
      <c r="FL44" s="481"/>
      <c r="FM44" s="481"/>
      <c r="FN44" s="481"/>
      <c r="FO44" s="481"/>
      <c r="FP44" s="481"/>
      <c r="FQ44" s="481"/>
      <c r="FR44" s="481"/>
      <c r="FS44" s="481"/>
      <c r="FT44" s="481"/>
      <c r="FU44" s="481"/>
      <c r="FV44" s="481"/>
      <c r="FW44" s="481"/>
      <c r="FX44" s="481"/>
      <c r="FY44" s="481"/>
      <c r="FZ44" s="481"/>
      <c r="GA44" s="481"/>
      <c r="GB44" s="481"/>
      <c r="GC44" s="481"/>
      <c r="GD44" s="481"/>
      <c r="GE44" s="481"/>
      <c r="GF44" s="481"/>
      <c r="GG44" s="481"/>
      <c r="GH44" s="481"/>
      <c r="GI44" s="481"/>
      <c r="GJ44" s="481"/>
      <c r="GK44" s="481"/>
      <c r="GL44" s="481"/>
      <c r="GM44" s="481"/>
      <c r="GN44" s="481"/>
      <c r="GO44" s="481"/>
      <c r="GP44" s="481"/>
      <c r="GQ44" s="481"/>
      <c r="GR44" s="481"/>
      <c r="GS44" s="481"/>
      <c r="GT44" s="481"/>
      <c r="GU44" s="481"/>
      <c r="GV44" s="481"/>
      <c r="GW44" s="481"/>
      <c r="GX44" s="481"/>
      <c r="GY44" s="481"/>
      <c r="GZ44" s="481"/>
      <c r="HA44" s="481"/>
      <c r="HB44" s="481"/>
      <c r="HC44" s="481"/>
      <c r="HD44" s="481"/>
      <c r="HE44" s="481"/>
      <c r="HF44" s="481"/>
      <c r="HG44" s="481"/>
      <c r="HH44" s="481"/>
      <c r="HI44" s="481"/>
      <c r="HJ44" s="481"/>
      <c r="HK44" s="481"/>
      <c r="HL44" s="481"/>
      <c r="HM44" s="481"/>
      <c r="HN44" s="481"/>
      <c r="HO44" s="481"/>
      <c r="HP44" s="481"/>
      <c r="HQ44" s="481"/>
      <c r="HR44" s="481"/>
      <c r="HS44" s="481"/>
      <c r="HT44" s="481"/>
      <c r="HU44" s="481"/>
      <c r="HV44" s="481"/>
      <c r="HW44" s="481"/>
      <c r="HX44" s="481"/>
      <c r="HY44" s="481"/>
      <c r="HZ44" s="481"/>
      <c r="IA44" s="481"/>
      <c r="IB44" s="481"/>
      <c r="IC44" s="481"/>
      <c r="ID44" s="481"/>
      <c r="IE44" s="481"/>
      <c r="IF44" s="481"/>
      <c r="IG44" s="481"/>
      <c r="IH44" s="481"/>
      <c r="II44" s="481"/>
      <c r="IJ44" s="481"/>
      <c r="IK44" s="481"/>
      <c r="IL44" s="481"/>
      <c r="IM44" s="481"/>
    </row>
    <row r="45" spans="1:247" ht="12" customHeight="1" x14ac:dyDescent="0.2">
      <c r="A45" s="472"/>
      <c r="B45" s="175"/>
      <c r="C45" s="1364" t="s">
        <v>1255</v>
      </c>
      <c r="D45" s="1365"/>
      <c r="E45" s="1365"/>
      <c r="F45" s="1365"/>
      <c r="G45" s="1366"/>
      <c r="H45" s="1427" t="s">
        <v>1270</v>
      </c>
      <c r="I45" s="1428"/>
      <c r="J45" s="1428"/>
      <c r="K45" s="1428"/>
      <c r="L45" s="1428"/>
      <c r="M45" s="1428"/>
      <c r="N45" s="1428"/>
      <c r="O45" s="1428"/>
      <c r="P45" s="1428"/>
      <c r="Q45" s="1428"/>
      <c r="R45" s="1428"/>
      <c r="S45" s="1428"/>
      <c r="T45" s="1428"/>
      <c r="U45" s="1428"/>
      <c r="V45" s="1428"/>
      <c r="W45" s="1428"/>
      <c r="X45" s="1428"/>
      <c r="Y45" s="1428"/>
      <c r="Z45" s="1428"/>
      <c r="AA45" s="1428"/>
      <c r="AB45" s="1428"/>
      <c r="AC45" s="1428"/>
      <c r="AD45" s="1428"/>
      <c r="AE45" s="1428"/>
      <c r="AF45" s="1428"/>
      <c r="AG45" s="1428"/>
      <c r="AH45" s="1428"/>
      <c r="AI45" s="1428"/>
      <c r="AJ45" s="1428"/>
      <c r="AK45" s="1428"/>
      <c r="AL45" s="1428"/>
      <c r="AM45" s="1428"/>
      <c r="AN45" s="1428"/>
      <c r="AO45" s="1428"/>
      <c r="AP45" s="1428"/>
      <c r="AQ45" s="1428"/>
      <c r="AR45" s="1428"/>
      <c r="AS45" s="1428"/>
      <c r="AT45" s="1428"/>
      <c r="AU45" s="1428"/>
      <c r="AV45" s="1428"/>
      <c r="AW45" s="1428"/>
      <c r="AX45" s="1428"/>
      <c r="AY45" s="1428"/>
      <c r="AZ45" s="1428"/>
      <c r="BA45" s="1428"/>
      <c r="BB45" s="1428"/>
      <c r="BC45" s="1428"/>
      <c r="BD45" s="1428"/>
      <c r="BE45" s="1428"/>
      <c r="BF45" s="1428"/>
      <c r="BG45" s="1428"/>
      <c r="BH45" s="1428"/>
      <c r="BI45" s="1428"/>
      <c r="BJ45" s="1428"/>
      <c r="BK45" s="1428"/>
      <c r="BL45" s="1428"/>
      <c r="BM45" s="1428"/>
      <c r="BN45" s="1428"/>
      <c r="BO45" s="1428"/>
      <c r="BP45" s="1428"/>
      <c r="BQ45" s="1428"/>
      <c r="BR45" s="1428"/>
      <c r="BS45" s="1428"/>
      <c r="BT45" s="1428"/>
      <c r="BU45" s="1428"/>
      <c r="BV45" s="1428"/>
      <c r="BW45" s="1428"/>
      <c r="BX45" s="1428"/>
      <c r="BY45" s="1428"/>
      <c r="BZ45" s="1428"/>
      <c r="CA45" s="1428"/>
      <c r="CB45" s="1428"/>
      <c r="CC45" s="1428"/>
      <c r="CD45" s="1428"/>
      <c r="CE45" s="1428"/>
      <c r="CF45" s="1428"/>
      <c r="CG45" s="1428"/>
      <c r="CH45" s="1428"/>
      <c r="CI45" s="1428"/>
      <c r="CJ45" s="1428"/>
      <c r="CK45" s="1429"/>
      <c r="CL45" s="1496">
        <f>Data_Income!D1190</f>
        <v>0</v>
      </c>
      <c r="CM45" s="1497"/>
      <c r="CN45" s="1497"/>
      <c r="CO45" s="1497"/>
      <c r="CP45" s="1497"/>
      <c r="CQ45" s="1497"/>
      <c r="CR45" s="1497"/>
      <c r="CS45" s="1497"/>
      <c r="CT45" s="1497"/>
      <c r="CU45" s="1497"/>
      <c r="CV45" s="1497"/>
      <c r="CW45" s="1497"/>
      <c r="CX45" s="1497"/>
      <c r="CY45" s="1497"/>
      <c r="CZ45" s="1497"/>
      <c r="DA45" s="1498"/>
      <c r="DB45" s="475"/>
      <c r="DC45" s="23"/>
      <c r="DD45" s="23"/>
      <c r="DE45" s="23"/>
      <c r="DF45" s="481"/>
      <c r="DG45" s="481"/>
      <c r="DH45" s="481"/>
      <c r="DI45" s="481"/>
      <c r="DJ45" s="481"/>
      <c r="DK45" s="481"/>
      <c r="DL45" s="481"/>
      <c r="DM45" s="481"/>
      <c r="DN45" s="481"/>
      <c r="DO45" s="481"/>
      <c r="DP45" s="481"/>
      <c r="DQ45" s="481"/>
      <c r="DR45" s="481"/>
      <c r="DS45" s="481"/>
      <c r="DT45" s="481"/>
      <c r="DU45" s="481"/>
      <c r="DV45" s="481"/>
      <c r="DW45" s="481"/>
      <c r="DX45" s="481"/>
      <c r="DY45" s="481"/>
      <c r="DZ45" s="481"/>
      <c r="EA45" s="481"/>
      <c r="EB45" s="481"/>
      <c r="EC45" s="481"/>
      <c r="ED45" s="481"/>
      <c r="EE45" s="481"/>
      <c r="EF45" s="481"/>
      <c r="EG45" s="481"/>
      <c r="EH45" s="481"/>
      <c r="EI45" s="481"/>
      <c r="EJ45" s="481"/>
      <c r="EK45" s="481"/>
      <c r="EL45" s="481"/>
      <c r="EM45" s="481"/>
      <c r="EN45" s="481"/>
      <c r="EO45" s="481"/>
      <c r="EP45" s="481"/>
      <c r="EQ45" s="481"/>
      <c r="ER45" s="481"/>
      <c r="ES45" s="481"/>
      <c r="ET45" s="481"/>
      <c r="EU45" s="481"/>
      <c r="EV45" s="481"/>
      <c r="EW45" s="481"/>
      <c r="EX45" s="481"/>
      <c r="EY45" s="481"/>
      <c r="EZ45" s="481"/>
      <c r="FA45" s="481"/>
      <c r="FB45" s="481"/>
      <c r="FC45" s="481"/>
      <c r="FD45" s="481"/>
      <c r="FE45" s="481"/>
      <c r="FF45" s="481"/>
      <c r="FG45" s="481"/>
      <c r="FH45" s="481"/>
      <c r="FI45" s="481"/>
      <c r="FJ45" s="481"/>
      <c r="FK45" s="481"/>
      <c r="FL45" s="481"/>
      <c r="FM45" s="481"/>
      <c r="FN45" s="481"/>
      <c r="FO45" s="481"/>
      <c r="FP45" s="481"/>
      <c r="FQ45" s="481"/>
      <c r="FR45" s="481"/>
      <c r="FS45" s="481"/>
      <c r="FT45" s="481"/>
      <c r="FU45" s="481"/>
      <c r="FV45" s="481"/>
      <c r="FW45" s="481"/>
      <c r="FX45" s="481"/>
      <c r="FY45" s="481"/>
      <c r="FZ45" s="481"/>
      <c r="GA45" s="481"/>
      <c r="GB45" s="481"/>
      <c r="GC45" s="481"/>
      <c r="GD45" s="481"/>
      <c r="GE45" s="481"/>
      <c r="GF45" s="481"/>
      <c r="GG45" s="481"/>
      <c r="GH45" s="481"/>
      <c r="GI45" s="481"/>
      <c r="GJ45" s="481"/>
      <c r="GK45" s="481"/>
      <c r="GL45" s="481"/>
      <c r="GM45" s="481"/>
      <c r="GN45" s="481"/>
      <c r="GO45" s="481"/>
      <c r="GP45" s="481"/>
      <c r="GQ45" s="481"/>
      <c r="GR45" s="481"/>
      <c r="GS45" s="481"/>
      <c r="GT45" s="481"/>
      <c r="GU45" s="481"/>
      <c r="GV45" s="481"/>
      <c r="GW45" s="481"/>
      <c r="GX45" s="481"/>
      <c r="GY45" s="481"/>
      <c r="GZ45" s="481"/>
      <c r="HA45" s="481"/>
      <c r="HB45" s="481"/>
      <c r="HC45" s="481"/>
      <c r="HD45" s="481"/>
      <c r="HE45" s="481"/>
      <c r="HF45" s="481"/>
      <c r="HG45" s="481"/>
      <c r="HH45" s="481"/>
      <c r="HI45" s="481"/>
      <c r="HJ45" s="481"/>
      <c r="HK45" s="481"/>
      <c r="HL45" s="481"/>
      <c r="HM45" s="481"/>
      <c r="HN45" s="481"/>
      <c r="HO45" s="481"/>
      <c r="HP45" s="481"/>
      <c r="HQ45" s="481"/>
      <c r="HR45" s="481"/>
      <c r="HS45" s="481"/>
      <c r="HT45" s="481"/>
      <c r="HU45" s="481"/>
      <c r="HV45" s="481"/>
      <c r="HW45" s="481"/>
      <c r="HX45" s="481"/>
      <c r="HY45" s="481"/>
      <c r="HZ45" s="481"/>
      <c r="IA45" s="481"/>
      <c r="IB45" s="481"/>
      <c r="IC45" s="481"/>
      <c r="ID45" s="481"/>
      <c r="IE45" s="481"/>
      <c r="IF45" s="481"/>
      <c r="IG45" s="481"/>
      <c r="IH45" s="481"/>
      <c r="II45" s="481"/>
      <c r="IJ45" s="481"/>
      <c r="IK45" s="481"/>
      <c r="IL45" s="481"/>
      <c r="IM45" s="481"/>
    </row>
    <row r="46" spans="1:247" ht="11.1" customHeight="1" x14ac:dyDescent="0.2">
      <c r="A46" s="472"/>
      <c r="B46" s="175"/>
      <c r="C46" s="1420"/>
      <c r="D46" s="1421"/>
      <c r="E46" s="1421"/>
      <c r="F46" s="1421"/>
      <c r="G46" s="1422"/>
      <c r="H46" s="1399" t="s">
        <v>1269</v>
      </c>
      <c r="I46" s="1400"/>
      <c r="J46" s="1400"/>
      <c r="K46" s="1400"/>
      <c r="L46" s="1400"/>
      <c r="M46" s="1400"/>
      <c r="N46" s="1400"/>
      <c r="O46" s="1400"/>
      <c r="P46" s="1400"/>
      <c r="Q46" s="1400"/>
      <c r="R46" s="1400"/>
      <c r="S46" s="1400"/>
      <c r="T46" s="1400"/>
      <c r="U46" s="1400"/>
      <c r="V46" s="1400"/>
      <c r="W46" s="1400"/>
      <c r="X46" s="1400"/>
      <c r="Y46" s="1400"/>
      <c r="Z46" s="1400"/>
      <c r="AA46" s="1400"/>
      <c r="AB46" s="1400"/>
      <c r="AC46" s="1400"/>
      <c r="AD46" s="1400"/>
      <c r="AE46" s="1400"/>
      <c r="AF46" s="1400"/>
      <c r="AG46" s="1400"/>
      <c r="AH46" s="1400"/>
      <c r="AI46" s="1400"/>
      <c r="AJ46" s="1400"/>
      <c r="AK46" s="1400"/>
      <c r="AL46" s="1400"/>
      <c r="AM46" s="1400"/>
      <c r="AN46" s="1400"/>
      <c r="AO46" s="1400"/>
      <c r="AP46" s="1400"/>
      <c r="AQ46" s="1400"/>
      <c r="AR46" s="1400"/>
      <c r="AS46" s="1400"/>
      <c r="AT46" s="1400"/>
      <c r="AU46" s="1400"/>
      <c r="AV46" s="1400"/>
      <c r="AW46" s="1400"/>
      <c r="AX46" s="1400"/>
      <c r="AY46" s="1400"/>
      <c r="AZ46" s="1400"/>
      <c r="BA46" s="1400"/>
      <c r="BB46" s="1400"/>
      <c r="BC46" s="1400"/>
      <c r="BD46" s="1400"/>
      <c r="BE46" s="1400"/>
      <c r="BF46" s="1400"/>
      <c r="BG46" s="1400"/>
      <c r="BH46" s="1400"/>
      <c r="BI46" s="1400"/>
      <c r="BJ46" s="1400"/>
      <c r="BK46" s="1400"/>
      <c r="BL46" s="1400"/>
      <c r="BM46" s="1400"/>
      <c r="BN46" s="1400"/>
      <c r="BO46" s="1400"/>
      <c r="BP46" s="1400"/>
      <c r="BQ46" s="1400"/>
      <c r="BR46" s="1400"/>
      <c r="BS46" s="1400"/>
      <c r="BT46" s="1400"/>
      <c r="BU46" s="1400"/>
      <c r="BV46" s="1400"/>
      <c r="BW46" s="1400"/>
      <c r="BX46" s="1400"/>
      <c r="BY46" s="1400"/>
      <c r="BZ46" s="1400"/>
      <c r="CA46" s="1400"/>
      <c r="CB46" s="1400"/>
      <c r="CC46" s="1400"/>
      <c r="CD46" s="1400"/>
      <c r="CE46" s="1400"/>
      <c r="CF46" s="1400"/>
      <c r="CG46" s="1400"/>
      <c r="CH46" s="1400"/>
      <c r="CI46" s="1400"/>
      <c r="CJ46" s="1400"/>
      <c r="CK46" s="1401"/>
      <c r="CL46" s="1499"/>
      <c r="CM46" s="1500"/>
      <c r="CN46" s="1500"/>
      <c r="CO46" s="1500"/>
      <c r="CP46" s="1500"/>
      <c r="CQ46" s="1500"/>
      <c r="CR46" s="1500"/>
      <c r="CS46" s="1500"/>
      <c r="CT46" s="1500"/>
      <c r="CU46" s="1500"/>
      <c r="CV46" s="1500"/>
      <c r="CW46" s="1500"/>
      <c r="CX46" s="1500"/>
      <c r="CY46" s="1500"/>
      <c r="CZ46" s="1500"/>
      <c r="DA46" s="1501"/>
      <c r="DB46" s="475"/>
      <c r="DC46" s="23"/>
      <c r="DD46" s="23"/>
      <c r="DE46" s="23"/>
      <c r="DF46" s="481"/>
      <c r="DG46" s="481"/>
      <c r="DH46" s="481"/>
      <c r="DI46" s="481"/>
      <c r="DJ46" s="481"/>
      <c r="DK46" s="481"/>
      <c r="DL46" s="481"/>
      <c r="DM46" s="481"/>
      <c r="DN46" s="481"/>
      <c r="DO46" s="481"/>
      <c r="DP46" s="481"/>
      <c r="DQ46" s="481"/>
      <c r="DR46" s="481"/>
      <c r="DS46" s="481"/>
      <c r="DT46" s="481"/>
      <c r="DU46" s="481"/>
      <c r="DV46" s="481"/>
      <c r="DW46" s="481"/>
      <c r="DX46" s="481"/>
      <c r="DY46" s="481"/>
      <c r="DZ46" s="481"/>
      <c r="EA46" s="481"/>
      <c r="EB46" s="481"/>
      <c r="EC46" s="481"/>
      <c r="ED46" s="481"/>
      <c r="EE46" s="481"/>
      <c r="EF46" s="481"/>
      <c r="EG46" s="481"/>
      <c r="EH46" s="481"/>
      <c r="EI46" s="481"/>
      <c r="EJ46" s="481"/>
      <c r="EK46" s="481"/>
      <c r="EL46" s="481"/>
      <c r="EM46" s="481"/>
      <c r="EN46" s="481"/>
      <c r="EO46" s="481"/>
      <c r="EP46" s="481"/>
      <c r="EQ46" s="481"/>
      <c r="ER46" s="481"/>
      <c r="ES46" s="481"/>
      <c r="ET46" s="481"/>
      <c r="EU46" s="481"/>
      <c r="EV46" s="481"/>
      <c r="EW46" s="481"/>
      <c r="EX46" s="481"/>
      <c r="EY46" s="481"/>
      <c r="EZ46" s="481"/>
      <c r="FA46" s="481"/>
      <c r="FB46" s="481"/>
      <c r="FC46" s="481"/>
      <c r="FD46" s="481"/>
      <c r="FE46" s="481"/>
      <c r="FF46" s="481"/>
      <c r="FG46" s="481"/>
      <c r="FH46" s="481"/>
      <c r="FI46" s="481"/>
      <c r="FJ46" s="481"/>
      <c r="FK46" s="481"/>
      <c r="FL46" s="481"/>
      <c r="FM46" s="481"/>
      <c r="FN46" s="481"/>
      <c r="FO46" s="481"/>
      <c r="FP46" s="481"/>
      <c r="FQ46" s="481"/>
      <c r="FR46" s="481"/>
      <c r="FS46" s="481"/>
      <c r="FT46" s="481"/>
      <c r="FU46" s="481"/>
      <c r="FV46" s="481"/>
      <c r="FW46" s="481"/>
      <c r="FX46" s="481"/>
      <c r="FY46" s="481"/>
      <c r="FZ46" s="481"/>
      <c r="GA46" s="481"/>
      <c r="GB46" s="481"/>
      <c r="GC46" s="481"/>
      <c r="GD46" s="481"/>
      <c r="GE46" s="481"/>
      <c r="GF46" s="481"/>
      <c r="GG46" s="481"/>
      <c r="GH46" s="481"/>
      <c r="GI46" s="481"/>
      <c r="GJ46" s="481"/>
      <c r="GK46" s="481"/>
      <c r="GL46" s="481"/>
      <c r="GM46" s="481"/>
      <c r="GN46" s="481"/>
      <c r="GO46" s="481"/>
      <c r="GP46" s="481"/>
      <c r="GQ46" s="481"/>
      <c r="GR46" s="481"/>
      <c r="GS46" s="481"/>
      <c r="GT46" s="481"/>
      <c r="GU46" s="481"/>
      <c r="GV46" s="481"/>
      <c r="GW46" s="481"/>
      <c r="GX46" s="481"/>
      <c r="GY46" s="481"/>
      <c r="GZ46" s="481"/>
      <c r="HA46" s="481"/>
      <c r="HB46" s="481"/>
      <c r="HC46" s="481"/>
      <c r="HD46" s="481"/>
      <c r="HE46" s="481"/>
      <c r="HF46" s="481"/>
      <c r="HG46" s="481"/>
      <c r="HH46" s="481"/>
      <c r="HI46" s="481"/>
      <c r="HJ46" s="481"/>
      <c r="HK46" s="481"/>
      <c r="HL46" s="481"/>
      <c r="HM46" s="481"/>
      <c r="HN46" s="481"/>
      <c r="HO46" s="481"/>
      <c r="HP46" s="481"/>
      <c r="HQ46" s="481"/>
      <c r="HR46" s="481"/>
      <c r="HS46" s="481"/>
      <c r="HT46" s="481"/>
      <c r="HU46" s="481"/>
      <c r="HV46" s="481"/>
      <c r="HW46" s="481"/>
      <c r="HX46" s="481"/>
      <c r="HY46" s="481"/>
      <c r="HZ46" s="481"/>
      <c r="IA46" s="481"/>
      <c r="IB46" s="481"/>
      <c r="IC46" s="481"/>
      <c r="ID46" s="481"/>
      <c r="IE46" s="481"/>
      <c r="IF46" s="481"/>
      <c r="IG46" s="481"/>
      <c r="IH46" s="481"/>
      <c r="II46" s="481"/>
      <c r="IJ46" s="481"/>
      <c r="IK46" s="481"/>
      <c r="IL46" s="481"/>
      <c r="IM46" s="481"/>
    </row>
    <row r="47" spans="1:247" ht="11.1" customHeight="1" x14ac:dyDescent="0.2">
      <c r="A47" s="472"/>
      <c r="B47" s="175"/>
      <c r="C47" s="1367"/>
      <c r="D47" s="1368"/>
      <c r="E47" s="1368"/>
      <c r="F47" s="1368"/>
      <c r="G47" s="1369"/>
      <c r="H47" s="1417" t="s">
        <v>1268</v>
      </c>
      <c r="I47" s="1418"/>
      <c r="J47" s="1418"/>
      <c r="K47" s="1418"/>
      <c r="L47" s="1418"/>
      <c r="M47" s="1418"/>
      <c r="N47" s="1418"/>
      <c r="O47" s="1418"/>
      <c r="P47" s="1418"/>
      <c r="Q47" s="1418"/>
      <c r="R47" s="1418"/>
      <c r="S47" s="1418"/>
      <c r="T47" s="1418"/>
      <c r="U47" s="1418"/>
      <c r="V47" s="1418"/>
      <c r="W47" s="1418"/>
      <c r="X47" s="1418"/>
      <c r="Y47" s="1418"/>
      <c r="Z47" s="1418"/>
      <c r="AA47" s="1418"/>
      <c r="AB47" s="1418"/>
      <c r="AC47" s="1418"/>
      <c r="AD47" s="1418"/>
      <c r="AE47" s="1418"/>
      <c r="AF47" s="1418"/>
      <c r="AG47" s="1418"/>
      <c r="AH47" s="1418"/>
      <c r="AI47" s="1418"/>
      <c r="AJ47" s="1418"/>
      <c r="AK47" s="1418"/>
      <c r="AL47" s="1418"/>
      <c r="AM47" s="1418"/>
      <c r="AN47" s="1418"/>
      <c r="AO47" s="1418"/>
      <c r="AP47" s="1418"/>
      <c r="AQ47" s="1418"/>
      <c r="AR47" s="1418"/>
      <c r="AS47" s="1418"/>
      <c r="AT47" s="1418"/>
      <c r="AU47" s="1418"/>
      <c r="AV47" s="1418"/>
      <c r="AW47" s="1418"/>
      <c r="AX47" s="1418"/>
      <c r="AY47" s="1418"/>
      <c r="AZ47" s="1418"/>
      <c r="BA47" s="1418"/>
      <c r="BB47" s="1418"/>
      <c r="BC47" s="1418"/>
      <c r="BD47" s="1418"/>
      <c r="BE47" s="1418"/>
      <c r="BF47" s="1418"/>
      <c r="BG47" s="1418"/>
      <c r="BH47" s="1418"/>
      <c r="BI47" s="1418"/>
      <c r="BJ47" s="1418"/>
      <c r="BK47" s="1418"/>
      <c r="BL47" s="1418"/>
      <c r="BM47" s="1418"/>
      <c r="BN47" s="1418"/>
      <c r="BO47" s="1418"/>
      <c r="BP47" s="1418"/>
      <c r="BQ47" s="1418"/>
      <c r="BR47" s="1418"/>
      <c r="BS47" s="1418"/>
      <c r="BT47" s="1418"/>
      <c r="BU47" s="1418"/>
      <c r="BV47" s="1418"/>
      <c r="BW47" s="1418"/>
      <c r="BX47" s="1418"/>
      <c r="BY47" s="1418"/>
      <c r="BZ47" s="1418"/>
      <c r="CA47" s="1418"/>
      <c r="CB47" s="1418"/>
      <c r="CC47" s="1418"/>
      <c r="CD47" s="1418"/>
      <c r="CE47" s="1418"/>
      <c r="CF47" s="1418"/>
      <c r="CG47" s="1418"/>
      <c r="CH47" s="1418"/>
      <c r="CI47" s="1418"/>
      <c r="CJ47" s="1418"/>
      <c r="CK47" s="1419"/>
      <c r="CL47" s="1502"/>
      <c r="CM47" s="1503"/>
      <c r="CN47" s="1503"/>
      <c r="CO47" s="1503"/>
      <c r="CP47" s="1503"/>
      <c r="CQ47" s="1503"/>
      <c r="CR47" s="1503"/>
      <c r="CS47" s="1503"/>
      <c r="CT47" s="1503"/>
      <c r="CU47" s="1503"/>
      <c r="CV47" s="1503"/>
      <c r="CW47" s="1503"/>
      <c r="CX47" s="1503"/>
      <c r="CY47" s="1503"/>
      <c r="CZ47" s="1503"/>
      <c r="DA47" s="1504"/>
      <c r="DB47" s="475"/>
      <c r="DC47" s="23"/>
      <c r="DD47" s="23"/>
      <c r="DE47" s="23"/>
      <c r="DF47" s="481"/>
      <c r="DG47" s="481"/>
      <c r="DH47" s="481"/>
      <c r="DI47" s="481"/>
      <c r="DJ47" s="481"/>
      <c r="DK47" s="481"/>
      <c r="DL47" s="481"/>
      <c r="DM47" s="481"/>
      <c r="DN47" s="481"/>
      <c r="DO47" s="481"/>
      <c r="DP47" s="481"/>
      <c r="DQ47" s="481"/>
      <c r="DR47" s="481"/>
      <c r="DS47" s="481"/>
      <c r="DT47" s="481"/>
      <c r="DU47" s="481"/>
      <c r="DV47" s="481"/>
      <c r="DW47" s="481"/>
      <c r="DX47" s="481"/>
      <c r="DY47" s="481"/>
      <c r="DZ47" s="481"/>
      <c r="EA47" s="481"/>
      <c r="EB47" s="481"/>
      <c r="EC47" s="481"/>
      <c r="ED47" s="481"/>
      <c r="EE47" s="481"/>
      <c r="EF47" s="481"/>
      <c r="EG47" s="481"/>
      <c r="EH47" s="481"/>
      <c r="EI47" s="481"/>
      <c r="EJ47" s="481"/>
      <c r="EK47" s="481"/>
      <c r="EL47" s="481"/>
      <c r="EM47" s="481"/>
      <c r="EN47" s="481"/>
      <c r="EO47" s="481"/>
      <c r="EP47" s="481"/>
      <c r="EQ47" s="481"/>
      <c r="ER47" s="481"/>
      <c r="ES47" s="481"/>
      <c r="ET47" s="481"/>
      <c r="EU47" s="481"/>
      <c r="EV47" s="481"/>
      <c r="EW47" s="481"/>
      <c r="EX47" s="481"/>
      <c r="EY47" s="481"/>
      <c r="EZ47" s="481"/>
      <c r="FA47" s="481"/>
      <c r="FB47" s="481"/>
      <c r="FC47" s="481"/>
      <c r="FD47" s="481"/>
      <c r="FE47" s="481"/>
      <c r="FF47" s="481"/>
      <c r="FG47" s="481"/>
      <c r="FH47" s="481"/>
      <c r="FI47" s="481"/>
      <c r="FJ47" s="481"/>
      <c r="FK47" s="481"/>
      <c r="FL47" s="481"/>
      <c r="FM47" s="481"/>
      <c r="FN47" s="481"/>
      <c r="FO47" s="481"/>
      <c r="FP47" s="481"/>
      <c r="FQ47" s="481"/>
      <c r="FR47" s="481"/>
      <c r="FS47" s="481"/>
      <c r="FT47" s="481"/>
      <c r="FU47" s="481"/>
      <c r="FV47" s="481"/>
      <c r="FW47" s="481"/>
      <c r="FX47" s="481"/>
      <c r="FY47" s="481"/>
      <c r="FZ47" s="481"/>
      <c r="GA47" s="481"/>
      <c r="GB47" s="481"/>
      <c r="GC47" s="481"/>
      <c r="GD47" s="481"/>
      <c r="GE47" s="481"/>
      <c r="GF47" s="481"/>
      <c r="GG47" s="481"/>
      <c r="GH47" s="481"/>
      <c r="GI47" s="481"/>
      <c r="GJ47" s="481"/>
      <c r="GK47" s="481"/>
      <c r="GL47" s="481"/>
      <c r="GM47" s="481"/>
      <c r="GN47" s="481"/>
      <c r="GO47" s="481"/>
      <c r="GP47" s="481"/>
      <c r="GQ47" s="481"/>
      <c r="GR47" s="481"/>
      <c r="GS47" s="481"/>
      <c r="GT47" s="481"/>
      <c r="GU47" s="481"/>
      <c r="GV47" s="481"/>
      <c r="GW47" s="481"/>
      <c r="GX47" s="481"/>
      <c r="GY47" s="481"/>
      <c r="GZ47" s="481"/>
      <c r="HA47" s="481"/>
      <c r="HB47" s="481"/>
      <c r="HC47" s="481"/>
      <c r="HD47" s="481"/>
      <c r="HE47" s="481"/>
      <c r="HF47" s="481"/>
      <c r="HG47" s="481"/>
      <c r="HH47" s="481"/>
      <c r="HI47" s="481"/>
      <c r="HJ47" s="481"/>
      <c r="HK47" s="481"/>
      <c r="HL47" s="481"/>
      <c r="HM47" s="481"/>
      <c r="HN47" s="481"/>
      <c r="HO47" s="481"/>
      <c r="HP47" s="481"/>
      <c r="HQ47" s="481"/>
      <c r="HR47" s="481"/>
      <c r="HS47" s="481"/>
      <c r="HT47" s="481"/>
      <c r="HU47" s="481"/>
      <c r="HV47" s="481"/>
      <c r="HW47" s="481"/>
      <c r="HX47" s="481"/>
      <c r="HY47" s="481"/>
      <c r="HZ47" s="481"/>
      <c r="IA47" s="481"/>
      <c r="IB47" s="481"/>
      <c r="IC47" s="481"/>
      <c r="ID47" s="481"/>
      <c r="IE47" s="481"/>
      <c r="IF47" s="481"/>
      <c r="IG47" s="481"/>
      <c r="IH47" s="481"/>
      <c r="II47" s="481"/>
      <c r="IJ47" s="481"/>
      <c r="IK47" s="481"/>
      <c r="IL47" s="481"/>
      <c r="IM47" s="481"/>
    </row>
    <row r="48" spans="1:247" ht="12" customHeight="1" x14ac:dyDescent="0.2">
      <c r="A48" s="472"/>
      <c r="B48" s="175"/>
      <c r="C48" s="1364" t="s">
        <v>1256</v>
      </c>
      <c r="D48" s="1365"/>
      <c r="E48" s="1365"/>
      <c r="F48" s="1365"/>
      <c r="G48" s="1366"/>
      <c r="H48" s="1427" t="s">
        <v>1271</v>
      </c>
      <c r="I48" s="1428"/>
      <c r="J48" s="1428"/>
      <c r="K48" s="1428"/>
      <c r="L48" s="1428"/>
      <c r="M48" s="1428"/>
      <c r="N48" s="1428"/>
      <c r="O48" s="1428"/>
      <c r="P48" s="1428"/>
      <c r="Q48" s="1428"/>
      <c r="R48" s="1428"/>
      <c r="S48" s="1428"/>
      <c r="T48" s="1428"/>
      <c r="U48" s="1428"/>
      <c r="V48" s="1428"/>
      <c r="W48" s="1428"/>
      <c r="X48" s="1428"/>
      <c r="Y48" s="1428"/>
      <c r="Z48" s="1428"/>
      <c r="AA48" s="1428"/>
      <c r="AB48" s="1428"/>
      <c r="AC48" s="1428"/>
      <c r="AD48" s="1428"/>
      <c r="AE48" s="1428"/>
      <c r="AF48" s="1428"/>
      <c r="AG48" s="1428"/>
      <c r="AH48" s="1428"/>
      <c r="AI48" s="1428"/>
      <c r="AJ48" s="1428"/>
      <c r="AK48" s="1428"/>
      <c r="AL48" s="1428"/>
      <c r="AM48" s="1428"/>
      <c r="AN48" s="1428"/>
      <c r="AO48" s="1428"/>
      <c r="AP48" s="1428"/>
      <c r="AQ48" s="1428"/>
      <c r="AR48" s="1428"/>
      <c r="AS48" s="1428"/>
      <c r="AT48" s="1428"/>
      <c r="AU48" s="1428"/>
      <c r="AV48" s="1428"/>
      <c r="AW48" s="1428"/>
      <c r="AX48" s="1428"/>
      <c r="AY48" s="1428"/>
      <c r="AZ48" s="1428"/>
      <c r="BA48" s="1428"/>
      <c r="BB48" s="1428"/>
      <c r="BC48" s="1428"/>
      <c r="BD48" s="1428"/>
      <c r="BE48" s="1428"/>
      <c r="BF48" s="1428"/>
      <c r="BG48" s="1428"/>
      <c r="BH48" s="1428"/>
      <c r="BI48" s="1428"/>
      <c r="BJ48" s="1428"/>
      <c r="BK48" s="1428"/>
      <c r="BL48" s="1428"/>
      <c r="BM48" s="1428"/>
      <c r="BN48" s="1428"/>
      <c r="BO48" s="1428"/>
      <c r="BP48" s="1428"/>
      <c r="BQ48" s="1428"/>
      <c r="BR48" s="1428"/>
      <c r="BS48" s="1428"/>
      <c r="BT48" s="1428"/>
      <c r="BU48" s="1428"/>
      <c r="BV48" s="1428"/>
      <c r="BW48" s="1428"/>
      <c r="BX48" s="1428"/>
      <c r="BY48" s="1428"/>
      <c r="BZ48" s="1428"/>
      <c r="CA48" s="1428"/>
      <c r="CB48" s="1428"/>
      <c r="CC48" s="1428"/>
      <c r="CD48" s="1428"/>
      <c r="CE48" s="1428"/>
      <c r="CF48" s="1428"/>
      <c r="CG48" s="1428"/>
      <c r="CH48" s="1428"/>
      <c r="CI48" s="1428"/>
      <c r="CJ48" s="1428"/>
      <c r="CK48" s="1429"/>
      <c r="CL48" s="1496">
        <f>Data_Income!D1191</f>
        <v>0</v>
      </c>
      <c r="CM48" s="1497"/>
      <c r="CN48" s="1497"/>
      <c r="CO48" s="1497"/>
      <c r="CP48" s="1497"/>
      <c r="CQ48" s="1497"/>
      <c r="CR48" s="1497"/>
      <c r="CS48" s="1497"/>
      <c r="CT48" s="1497"/>
      <c r="CU48" s="1497"/>
      <c r="CV48" s="1497"/>
      <c r="CW48" s="1497"/>
      <c r="CX48" s="1497"/>
      <c r="CY48" s="1497"/>
      <c r="CZ48" s="1497"/>
      <c r="DA48" s="1498"/>
      <c r="DB48" s="475"/>
      <c r="DC48" s="23"/>
      <c r="DD48" s="23"/>
      <c r="DE48" s="23"/>
      <c r="DF48" s="481"/>
      <c r="DG48" s="481"/>
      <c r="DH48" s="481"/>
      <c r="DI48" s="481"/>
      <c r="DJ48" s="481"/>
      <c r="DK48" s="481"/>
      <c r="DL48" s="481"/>
      <c r="DM48" s="481"/>
      <c r="DN48" s="481"/>
      <c r="DO48" s="481"/>
      <c r="DP48" s="481"/>
      <c r="DQ48" s="481"/>
      <c r="DR48" s="481"/>
      <c r="DS48" s="481"/>
      <c r="DT48" s="481"/>
      <c r="DU48" s="481"/>
      <c r="DV48" s="481"/>
      <c r="DW48" s="481"/>
      <c r="DX48" s="481"/>
      <c r="DY48" s="481"/>
      <c r="DZ48" s="481"/>
      <c r="EA48" s="481"/>
      <c r="EB48" s="481"/>
      <c r="EC48" s="481"/>
      <c r="ED48" s="481"/>
      <c r="EE48" s="481"/>
      <c r="EF48" s="481"/>
      <c r="EG48" s="481"/>
      <c r="EH48" s="481"/>
      <c r="EI48" s="481"/>
      <c r="EJ48" s="481"/>
      <c r="EK48" s="481"/>
      <c r="EL48" s="481"/>
      <c r="EM48" s="481"/>
      <c r="EN48" s="481"/>
      <c r="EO48" s="481"/>
      <c r="EP48" s="481"/>
      <c r="EQ48" s="481"/>
      <c r="ER48" s="481"/>
      <c r="ES48" s="481"/>
      <c r="ET48" s="481"/>
      <c r="EU48" s="481"/>
      <c r="EV48" s="481"/>
      <c r="EW48" s="481"/>
      <c r="EX48" s="481"/>
      <c r="EY48" s="481"/>
      <c r="EZ48" s="481"/>
      <c r="FA48" s="481"/>
      <c r="FB48" s="481"/>
      <c r="FC48" s="481"/>
      <c r="FD48" s="481"/>
      <c r="FE48" s="481"/>
      <c r="FF48" s="481"/>
      <c r="FG48" s="481"/>
      <c r="FH48" s="481"/>
      <c r="FI48" s="481"/>
      <c r="FJ48" s="481"/>
      <c r="FK48" s="481"/>
      <c r="FL48" s="481"/>
      <c r="FM48" s="481"/>
      <c r="FN48" s="481"/>
      <c r="FO48" s="481"/>
      <c r="FP48" s="481"/>
      <c r="FQ48" s="481"/>
      <c r="FR48" s="481"/>
      <c r="FS48" s="481"/>
      <c r="FT48" s="481"/>
      <c r="FU48" s="481"/>
      <c r="FV48" s="481"/>
      <c r="FW48" s="481"/>
      <c r="FX48" s="481"/>
      <c r="FY48" s="481"/>
      <c r="FZ48" s="481"/>
      <c r="GA48" s="481"/>
      <c r="GB48" s="481"/>
      <c r="GC48" s="481"/>
      <c r="GD48" s="481"/>
      <c r="GE48" s="481"/>
      <c r="GF48" s="481"/>
      <c r="GG48" s="481"/>
      <c r="GH48" s="481"/>
      <c r="GI48" s="481"/>
      <c r="GJ48" s="481"/>
      <c r="GK48" s="481"/>
      <c r="GL48" s="481"/>
      <c r="GM48" s="481"/>
      <c r="GN48" s="481"/>
      <c r="GO48" s="481"/>
      <c r="GP48" s="481"/>
      <c r="GQ48" s="481"/>
      <c r="GR48" s="481"/>
      <c r="GS48" s="481"/>
      <c r="GT48" s="481"/>
      <c r="GU48" s="481"/>
      <c r="GV48" s="481"/>
      <c r="GW48" s="481"/>
      <c r="GX48" s="481"/>
      <c r="GY48" s="481"/>
      <c r="GZ48" s="481"/>
      <c r="HA48" s="481"/>
      <c r="HB48" s="481"/>
      <c r="HC48" s="481"/>
      <c r="HD48" s="481"/>
      <c r="HE48" s="481"/>
      <c r="HF48" s="481"/>
      <c r="HG48" s="481"/>
      <c r="HH48" s="481"/>
      <c r="HI48" s="481"/>
      <c r="HJ48" s="481"/>
      <c r="HK48" s="481"/>
      <c r="HL48" s="481"/>
      <c r="HM48" s="481"/>
      <c r="HN48" s="481"/>
      <c r="HO48" s="481"/>
      <c r="HP48" s="481"/>
      <c r="HQ48" s="481"/>
      <c r="HR48" s="481"/>
      <c r="HS48" s="481"/>
      <c r="HT48" s="481"/>
      <c r="HU48" s="481"/>
      <c r="HV48" s="481"/>
      <c r="HW48" s="481"/>
      <c r="HX48" s="481"/>
      <c r="HY48" s="481"/>
      <c r="HZ48" s="481"/>
      <c r="IA48" s="481"/>
      <c r="IB48" s="481"/>
      <c r="IC48" s="481"/>
      <c r="ID48" s="481"/>
      <c r="IE48" s="481"/>
      <c r="IF48" s="481"/>
      <c r="IG48" s="481"/>
      <c r="IH48" s="481"/>
      <c r="II48" s="481"/>
      <c r="IJ48" s="481"/>
      <c r="IK48" s="481"/>
      <c r="IL48" s="481"/>
      <c r="IM48" s="481"/>
    </row>
    <row r="49" spans="1:124" ht="11.1" customHeight="1" x14ac:dyDescent="0.2">
      <c r="A49" s="472"/>
      <c r="B49" s="175"/>
      <c r="C49" s="1367"/>
      <c r="D49" s="1368"/>
      <c r="E49" s="1368"/>
      <c r="F49" s="1368"/>
      <c r="G49" s="1369"/>
      <c r="H49" s="1405" t="s">
        <v>1272</v>
      </c>
      <c r="I49" s="1153"/>
      <c r="J49" s="1153"/>
      <c r="K49" s="1153"/>
      <c r="L49" s="1153"/>
      <c r="M49" s="1153"/>
      <c r="N49" s="1153"/>
      <c r="O49" s="1153"/>
      <c r="P49" s="1153"/>
      <c r="Q49" s="1153"/>
      <c r="R49" s="1153"/>
      <c r="S49" s="1153"/>
      <c r="T49" s="1153"/>
      <c r="U49" s="1153"/>
      <c r="V49" s="1153"/>
      <c r="W49" s="1153"/>
      <c r="X49" s="1153"/>
      <c r="Y49" s="1153"/>
      <c r="Z49" s="1153"/>
      <c r="AA49" s="1153"/>
      <c r="AB49" s="1153"/>
      <c r="AC49" s="1153"/>
      <c r="AD49" s="1153"/>
      <c r="AE49" s="1153"/>
      <c r="AF49" s="1153"/>
      <c r="AG49" s="1153"/>
      <c r="AH49" s="1153"/>
      <c r="AI49" s="1153"/>
      <c r="AJ49" s="1153"/>
      <c r="AK49" s="1153"/>
      <c r="AL49" s="1153"/>
      <c r="AM49" s="1153"/>
      <c r="AN49" s="1153"/>
      <c r="AO49" s="1153"/>
      <c r="AP49" s="1153"/>
      <c r="AQ49" s="1153"/>
      <c r="AR49" s="1153"/>
      <c r="AS49" s="1153"/>
      <c r="AT49" s="1153"/>
      <c r="AU49" s="1153"/>
      <c r="AV49" s="1153"/>
      <c r="AW49" s="1153"/>
      <c r="AX49" s="1153"/>
      <c r="AY49" s="1153"/>
      <c r="AZ49" s="1153"/>
      <c r="BA49" s="1153"/>
      <c r="BB49" s="1153"/>
      <c r="BC49" s="1153"/>
      <c r="BD49" s="1153"/>
      <c r="BE49" s="1153"/>
      <c r="BF49" s="1153"/>
      <c r="BG49" s="1153"/>
      <c r="BH49" s="1153"/>
      <c r="BI49" s="1153"/>
      <c r="BJ49" s="1153"/>
      <c r="BK49" s="1153"/>
      <c r="BL49" s="1153"/>
      <c r="BM49" s="1153"/>
      <c r="BN49" s="1153"/>
      <c r="BO49" s="1153"/>
      <c r="BP49" s="1153"/>
      <c r="BQ49" s="1153"/>
      <c r="BR49" s="1153"/>
      <c r="BS49" s="1153"/>
      <c r="BT49" s="1153"/>
      <c r="BU49" s="1153"/>
      <c r="BV49" s="1153"/>
      <c r="BW49" s="1153"/>
      <c r="BX49" s="1153"/>
      <c r="BY49" s="1153"/>
      <c r="BZ49" s="1153"/>
      <c r="CA49" s="1153"/>
      <c r="CB49" s="1153"/>
      <c r="CC49" s="1153"/>
      <c r="CD49" s="1153"/>
      <c r="CE49" s="1153"/>
      <c r="CF49" s="1153"/>
      <c r="CG49" s="1153"/>
      <c r="CH49" s="1153"/>
      <c r="CI49" s="1153"/>
      <c r="CJ49" s="1153"/>
      <c r="CK49" s="1406"/>
      <c r="CL49" s="1502"/>
      <c r="CM49" s="1503"/>
      <c r="CN49" s="1503"/>
      <c r="CO49" s="1503"/>
      <c r="CP49" s="1503"/>
      <c r="CQ49" s="1503"/>
      <c r="CR49" s="1503"/>
      <c r="CS49" s="1503"/>
      <c r="CT49" s="1503"/>
      <c r="CU49" s="1503"/>
      <c r="CV49" s="1503"/>
      <c r="CW49" s="1503"/>
      <c r="CX49" s="1503"/>
      <c r="CY49" s="1503"/>
      <c r="CZ49" s="1503"/>
      <c r="DA49" s="1504"/>
      <c r="DB49" s="475"/>
      <c r="DC49" s="23"/>
      <c r="DD49" s="23"/>
      <c r="DE49" s="23"/>
      <c r="DF49" s="23"/>
    </row>
    <row r="50" spans="1:124" ht="15.95" customHeight="1" x14ac:dyDescent="0.2">
      <c r="A50" s="472"/>
      <c r="B50" s="175"/>
      <c r="C50" s="1407"/>
      <c r="D50" s="1408"/>
      <c r="E50" s="1408"/>
      <c r="F50" s="1408"/>
      <c r="G50" s="1408"/>
      <c r="H50" s="1408"/>
      <c r="I50" s="1408"/>
      <c r="J50" s="1408"/>
      <c r="K50" s="1408"/>
      <c r="L50" s="1408"/>
      <c r="M50" s="1408"/>
      <c r="N50" s="1408"/>
      <c r="O50" s="1408"/>
      <c r="P50" s="1408"/>
      <c r="Q50" s="1408"/>
      <c r="R50" s="1408"/>
      <c r="S50" s="1408"/>
      <c r="T50" s="1408"/>
      <c r="U50" s="1408"/>
      <c r="V50" s="1408"/>
      <c r="W50" s="1408"/>
      <c r="X50" s="1408"/>
      <c r="Y50" s="1408"/>
      <c r="Z50" s="1408"/>
      <c r="AA50" s="1408"/>
      <c r="AB50" s="1408"/>
      <c r="AC50" s="1408"/>
      <c r="AD50" s="1408"/>
      <c r="AE50" s="1408"/>
      <c r="AF50" s="1408"/>
      <c r="AG50" s="1408"/>
      <c r="AH50" s="1408"/>
      <c r="AI50" s="1408"/>
      <c r="AJ50" s="1408"/>
      <c r="AK50" s="1408"/>
      <c r="AL50" s="1408"/>
      <c r="AM50" s="1408"/>
      <c r="AN50" s="1408"/>
      <c r="AO50" s="1408"/>
      <c r="AP50" s="1408"/>
      <c r="AQ50" s="1408"/>
      <c r="AR50" s="1408"/>
      <c r="AS50" s="1408"/>
      <c r="AT50" s="1408"/>
      <c r="AU50" s="1408"/>
      <c r="AV50" s="1408"/>
      <c r="AW50" s="1408"/>
      <c r="AX50" s="1408"/>
      <c r="AY50" s="1408"/>
      <c r="AZ50" s="1408"/>
      <c r="BA50" s="1408"/>
      <c r="BB50" s="1408"/>
      <c r="BC50" s="1408"/>
      <c r="BD50" s="1408"/>
      <c r="BE50" s="1408"/>
      <c r="BF50" s="1408"/>
      <c r="BG50" s="1408"/>
      <c r="BH50" s="1408"/>
      <c r="BI50" s="1408"/>
      <c r="BJ50" s="1408"/>
      <c r="BK50" s="1408"/>
      <c r="BL50" s="1408"/>
      <c r="BM50" s="1408"/>
      <c r="BN50" s="1408"/>
      <c r="BO50" s="1408"/>
      <c r="BP50" s="1408"/>
      <c r="BQ50" s="1408"/>
      <c r="BR50" s="1408"/>
      <c r="BS50" s="1408"/>
      <c r="BT50" s="1408"/>
      <c r="BU50" s="1408"/>
      <c r="BV50" s="1408"/>
      <c r="BW50" s="1408"/>
      <c r="BX50" s="1408"/>
      <c r="BY50" s="1408"/>
      <c r="BZ50" s="1408"/>
      <c r="CA50" s="1408"/>
      <c r="CB50" s="1408"/>
      <c r="CC50" s="1408"/>
      <c r="CD50" s="1408"/>
      <c r="CE50" s="1408"/>
      <c r="CF50" s="1408"/>
      <c r="CG50" s="1408"/>
      <c r="CH50" s="1408"/>
      <c r="CI50" s="1408"/>
      <c r="CJ50" s="1408"/>
      <c r="CK50" s="1408"/>
      <c r="CL50" s="1408"/>
      <c r="CM50" s="1408"/>
      <c r="CN50" s="1408"/>
      <c r="CO50" s="1408"/>
      <c r="CP50" s="1408"/>
      <c r="CQ50" s="1408"/>
      <c r="CR50" s="1408"/>
      <c r="CS50" s="1408"/>
      <c r="CT50" s="1408"/>
      <c r="CU50" s="1408"/>
      <c r="CV50" s="1408"/>
      <c r="CW50" s="1408"/>
      <c r="CX50" s="1408"/>
      <c r="CY50" s="1408"/>
      <c r="CZ50" s="1408"/>
      <c r="DA50" s="1409"/>
      <c r="DB50" s="475"/>
      <c r="DC50" s="23"/>
      <c r="DD50" s="23"/>
      <c r="DE50" s="23"/>
      <c r="DF50" s="23"/>
    </row>
    <row r="51" spans="1:124" ht="14.1" customHeight="1" x14ac:dyDescent="0.2">
      <c r="A51" s="472"/>
      <c r="B51" s="142"/>
      <c r="C51" s="1396" t="s">
        <v>1222</v>
      </c>
      <c r="D51" s="1397"/>
      <c r="E51" s="1397"/>
      <c r="F51" s="1397"/>
      <c r="G51" s="1397"/>
      <c r="H51" s="1397"/>
      <c r="I51" s="1397"/>
      <c r="J51" s="1397"/>
      <c r="K51" s="1397"/>
      <c r="L51" s="1397"/>
      <c r="M51" s="1397"/>
      <c r="N51" s="1397"/>
      <c r="O51" s="1397"/>
      <c r="P51" s="1397"/>
      <c r="Q51" s="1397"/>
      <c r="R51" s="1397"/>
      <c r="S51" s="1397"/>
      <c r="T51" s="1397"/>
      <c r="U51" s="1397"/>
      <c r="V51" s="1397"/>
      <c r="W51" s="1397"/>
      <c r="X51" s="1397"/>
      <c r="Y51" s="1397"/>
      <c r="Z51" s="1397"/>
      <c r="AA51" s="1397"/>
      <c r="AB51" s="1397"/>
      <c r="AC51" s="1397"/>
      <c r="AD51" s="1397"/>
      <c r="AE51" s="1397"/>
      <c r="AF51" s="1397"/>
      <c r="AG51" s="1397"/>
      <c r="AH51" s="1397"/>
      <c r="AI51" s="1397"/>
      <c r="AJ51" s="1397"/>
      <c r="AK51" s="1397"/>
      <c r="AL51" s="1397"/>
      <c r="AM51" s="1397"/>
      <c r="AN51" s="1397"/>
      <c r="AO51" s="1397"/>
      <c r="AP51" s="1397"/>
      <c r="AQ51" s="1397"/>
      <c r="AR51" s="1397"/>
      <c r="AS51" s="1397"/>
      <c r="AT51" s="1397"/>
      <c r="AU51" s="1397"/>
      <c r="AV51" s="1397"/>
      <c r="AW51" s="1397"/>
      <c r="AX51" s="1397"/>
      <c r="AY51" s="1397"/>
      <c r="AZ51" s="1397"/>
      <c r="BA51" s="1397"/>
      <c r="BB51" s="1397"/>
      <c r="BC51" s="1397"/>
      <c r="BD51" s="1397"/>
      <c r="BE51" s="1397"/>
      <c r="BF51" s="1397"/>
      <c r="BG51" s="1397"/>
      <c r="BH51" s="1397"/>
      <c r="BI51" s="1397"/>
      <c r="BJ51" s="1397"/>
      <c r="BK51" s="1397"/>
      <c r="BL51" s="1397"/>
      <c r="BM51" s="1397"/>
      <c r="BN51" s="1397"/>
      <c r="BO51" s="1397"/>
      <c r="BP51" s="1397"/>
      <c r="BQ51" s="1397"/>
      <c r="BR51" s="1397"/>
      <c r="BS51" s="1397"/>
      <c r="BT51" s="1397"/>
      <c r="BU51" s="1397"/>
      <c r="BV51" s="1397"/>
      <c r="BW51" s="1397"/>
      <c r="BX51" s="1397"/>
      <c r="BY51" s="1397"/>
      <c r="BZ51" s="1397"/>
      <c r="CA51" s="1397"/>
      <c r="CB51" s="1397"/>
      <c r="CC51" s="1397"/>
      <c r="CD51" s="1397"/>
      <c r="CE51" s="1397"/>
      <c r="CF51" s="1397"/>
      <c r="CG51" s="1397"/>
      <c r="CH51" s="1397"/>
      <c r="CI51" s="1397"/>
      <c r="CJ51" s="1397"/>
      <c r="CK51" s="1397"/>
      <c r="CL51" s="1397"/>
      <c r="CM51" s="1397"/>
      <c r="CN51" s="1397"/>
      <c r="CO51" s="1397"/>
      <c r="CP51" s="1397"/>
      <c r="CQ51" s="1397"/>
      <c r="CR51" s="1397"/>
      <c r="CS51" s="1397"/>
      <c r="CT51" s="1397"/>
      <c r="CU51" s="1397"/>
      <c r="CV51" s="1397"/>
      <c r="CW51" s="1397"/>
      <c r="CX51" s="1397"/>
      <c r="CY51" s="1397"/>
      <c r="CZ51" s="1397"/>
      <c r="DA51" s="1398"/>
      <c r="DB51" s="143"/>
      <c r="DC51" s="23"/>
      <c r="DD51" s="23"/>
      <c r="DE51" s="23"/>
      <c r="DF51" s="23"/>
    </row>
    <row r="52" spans="1:124" ht="12" customHeight="1" x14ac:dyDescent="0.2">
      <c r="A52" s="472"/>
      <c r="B52" s="142"/>
      <c r="C52" s="1395" t="s">
        <v>1224</v>
      </c>
      <c r="D52" s="1395"/>
      <c r="E52" s="1395"/>
      <c r="F52" s="1395"/>
      <c r="G52" s="1395"/>
      <c r="H52" s="1395"/>
      <c r="I52" s="1395"/>
      <c r="J52" s="1395"/>
      <c r="K52" s="1395"/>
      <c r="L52" s="1395"/>
      <c r="M52" s="1395"/>
      <c r="N52" s="1395"/>
      <c r="O52" s="1395"/>
      <c r="P52" s="1395"/>
      <c r="Q52" s="1395"/>
      <c r="R52" s="1395"/>
      <c r="S52" s="1395"/>
      <c r="T52" s="1395"/>
      <c r="U52" s="1395"/>
      <c r="V52" s="1395"/>
      <c r="W52" s="1487" t="s">
        <v>1273</v>
      </c>
      <c r="X52" s="1487"/>
      <c r="Y52" s="1487"/>
      <c r="Z52" s="1487"/>
      <c r="AA52" s="1487"/>
      <c r="AB52" s="1487"/>
      <c r="AC52" s="1487"/>
      <c r="AD52" s="1487"/>
      <c r="AE52" s="1487"/>
      <c r="AF52" s="1487"/>
      <c r="AG52" s="1487"/>
      <c r="AH52" s="1487"/>
      <c r="AI52" s="1487"/>
      <c r="AJ52" s="1487"/>
      <c r="AK52" s="1487"/>
      <c r="AL52" s="1487"/>
      <c r="AM52" s="1487"/>
      <c r="AN52" s="1487"/>
      <c r="AO52" s="1487"/>
      <c r="AP52" s="1487"/>
      <c r="AQ52" s="1487"/>
      <c r="AR52" s="1487"/>
      <c r="AS52" s="1487"/>
      <c r="AT52" s="1487"/>
      <c r="AU52" s="1487"/>
      <c r="AV52" s="1487"/>
      <c r="AW52" s="1487"/>
      <c r="AX52" s="1487"/>
      <c r="AY52" s="1487"/>
      <c r="AZ52" s="1487"/>
      <c r="BA52" s="1487"/>
      <c r="BB52" s="1487"/>
      <c r="BC52" s="1487"/>
      <c r="BD52" s="1487"/>
      <c r="BE52" s="1487"/>
      <c r="BF52" s="1487"/>
      <c r="BG52" s="1487"/>
      <c r="BH52" s="1487"/>
      <c r="BI52" s="1487"/>
      <c r="BJ52" s="1487"/>
      <c r="BK52" s="1487"/>
      <c r="BL52" s="1487"/>
      <c r="BM52" s="1487"/>
      <c r="BN52" s="1487"/>
      <c r="BO52" s="1487"/>
      <c r="BP52" s="1487"/>
      <c r="BQ52" s="1487"/>
      <c r="BR52" s="1487"/>
      <c r="BS52" s="1487"/>
      <c r="BT52" s="1487"/>
      <c r="BU52" s="1487"/>
      <c r="BV52" s="1487"/>
      <c r="BW52" s="1487"/>
      <c r="BX52" s="1487"/>
      <c r="BY52" s="1487"/>
      <c r="BZ52" s="1487"/>
      <c r="CA52" s="1487"/>
      <c r="CB52" s="1487"/>
      <c r="CC52" s="1487"/>
      <c r="CD52" s="1487"/>
      <c r="CE52" s="1487"/>
      <c r="CF52" s="1487"/>
      <c r="CG52" s="1487"/>
      <c r="CH52" s="1487"/>
      <c r="CI52" s="1487"/>
      <c r="CJ52" s="1487"/>
      <c r="CK52" s="1487"/>
      <c r="CL52" s="1487"/>
      <c r="CM52" s="1487"/>
      <c r="CN52" s="1487"/>
      <c r="CO52" s="1487"/>
      <c r="CP52" s="1487"/>
      <c r="CQ52" s="1487"/>
      <c r="CR52" s="1487"/>
      <c r="CS52" s="1487"/>
      <c r="CT52" s="1487"/>
      <c r="CU52" s="1487"/>
      <c r="CV52" s="1487"/>
      <c r="CW52" s="1487"/>
      <c r="CX52" s="1487"/>
      <c r="CY52" s="1487"/>
      <c r="CZ52" s="1487"/>
      <c r="DA52" s="1487"/>
      <c r="DB52" s="143"/>
      <c r="DC52" s="23"/>
      <c r="DD52" s="23"/>
      <c r="DE52" s="23"/>
      <c r="DF52" s="23"/>
    </row>
    <row r="53" spans="1:124" ht="9.9499999999999993" customHeight="1" x14ac:dyDescent="0.2">
      <c r="A53" s="472"/>
      <c r="B53" s="142"/>
      <c r="C53" s="1395"/>
      <c r="D53" s="1395"/>
      <c r="E53" s="1395"/>
      <c r="F53" s="1395"/>
      <c r="G53" s="1395"/>
      <c r="H53" s="1395"/>
      <c r="I53" s="1395"/>
      <c r="J53" s="1395"/>
      <c r="K53" s="1395"/>
      <c r="L53" s="1395"/>
      <c r="M53" s="1395"/>
      <c r="N53" s="1395"/>
      <c r="O53" s="1395"/>
      <c r="P53" s="1395"/>
      <c r="Q53" s="1395"/>
      <c r="R53" s="1395"/>
      <c r="S53" s="1395"/>
      <c r="T53" s="1395"/>
      <c r="U53" s="1395"/>
      <c r="V53" s="1395"/>
      <c r="W53" s="1488" t="s">
        <v>1274</v>
      </c>
      <c r="X53" s="1488"/>
      <c r="Y53" s="1488"/>
      <c r="Z53" s="1488"/>
      <c r="AA53" s="1488"/>
      <c r="AB53" s="1488"/>
      <c r="AC53" s="1488"/>
      <c r="AD53" s="1488"/>
      <c r="AE53" s="1488"/>
      <c r="AF53" s="1488"/>
      <c r="AG53" s="1488"/>
      <c r="AH53" s="1488"/>
      <c r="AI53" s="1488"/>
      <c r="AJ53" s="1488"/>
      <c r="AK53" s="1488"/>
      <c r="AL53" s="1488"/>
      <c r="AM53" s="1488"/>
      <c r="AN53" s="1488"/>
      <c r="AO53" s="1488"/>
      <c r="AP53" s="1488"/>
      <c r="AQ53" s="1488"/>
      <c r="AR53" s="1488"/>
      <c r="AS53" s="1488"/>
      <c r="AT53" s="1488"/>
      <c r="AU53" s="1488"/>
      <c r="AV53" s="1488"/>
      <c r="AW53" s="1488"/>
      <c r="AX53" s="1488"/>
      <c r="AY53" s="1488"/>
      <c r="AZ53" s="1488"/>
      <c r="BA53" s="1488"/>
      <c r="BB53" s="1488"/>
      <c r="BC53" s="1488"/>
      <c r="BD53" s="1488"/>
      <c r="BE53" s="1488"/>
      <c r="BF53" s="1488"/>
      <c r="BG53" s="1488"/>
      <c r="BH53" s="1488"/>
      <c r="BI53" s="1488"/>
      <c r="BJ53" s="1488"/>
      <c r="BK53" s="1488"/>
      <c r="BL53" s="1488"/>
      <c r="BM53" s="1488"/>
      <c r="BN53" s="1488"/>
      <c r="BO53" s="1488"/>
      <c r="BP53" s="1488"/>
      <c r="BQ53" s="1488"/>
      <c r="BR53" s="1488"/>
      <c r="BS53" s="1488"/>
      <c r="BT53" s="1488"/>
      <c r="BU53" s="1488"/>
      <c r="BV53" s="1488"/>
      <c r="BW53" s="1488"/>
      <c r="BX53" s="1488"/>
      <c r="BY53" s="1488"/>
      <c r="BZ53" s="1488"/>
      <c r="CA53" s="1488"/>
      <c r="CB53" s="1488"/>
      <c r="CC53" s="1488"/>
      <c r="CD53" s="1488"/>
      <c r="CE53" s="1488"/>
      <c r="CF53" s="1488"/>
      <c r="CG53" s="1488"/>
      <c r="CH53" s="1488"/>
      <c r="CI53" s="1488"/>
      <c r="CJ53" s="1488"/>
      <c r="CK53" s="1488"/>
      <c r="CL53" s="1488"/>
      <c r="CM53" s="1488"/>
      <c r="CN53" s="1488"/>
      <c r="CO53" s="1488"/>
      <c r="CP53" s="1488"/>
      <c r="CQ53" s="1488"/>
      <c r="CR53" s="1488"/>
      <c r="CS53" s="1488"/>
      <c r="CT53" s="1488"/>
      <c r="CU53" s="1488"/>
      <c r="CV53" s="1488"/>
      <c r="CW53" s="1488"/>
      <c r="CX53" s="1488"/>
      <c r="CY53" s="1488"/>
      <c r="CZ53" s="1488"/>
      <c r="DA53" s="1488"/>
      <c r="DB53" s="143"/>
      <c r="DC53" s="23"/>
      <c r="DD53" s="23"/>
      <c r="DE53" s="23"/>
      <c r="DF53" s="23"/>
    </row>
    <row r="54" spans="1:124" ht="12" customHeight="1" x14ac:dyDescent="0.2">
      <c r="A54" s="472"/>
      <c r="B54" s="142"/>
      <c r="C54" s="1395"/>
      <c r="D54" s="1395"/>
      <c r="E54" s="1395"/>
      <c r="F54" s="1395"/>
      <c r="G54" s="1395"/>
      <c r="H54" s="1395"/>
      <c r="I54" s="1395"/>
      <c r="J54" s="1395"/>
      <c r="K54" s="1395"/>
      <c r="L54" s="1395"/>
      <c r="M54" s="1395"/>
      <c r="N54" s="1395"/>
      <c r="O54" s="1395"/>
      <c r="P54" s="1395"/>
      <c r="Q54" s="1395"/>
      <c r="R54" s="1395"/>
      <c r="S54" s="1395"/>
      <c r="T54" s="1395"/>
      <c r="U54" s="1395"/>
      <c r="V54" s="1395"/>
      <c r="W54" s="1505" t="s">
        <v>1275</v>
      </c>
      <c r="X54" s="1506"/>
      <c r="Y54" s="1506"/>
      <c r="Z54" s="1506"/>
      <c r="AA54" s="1506"/>
      <c r="AB54" s="1506"/>
      <c r="AC54" s="1506"/>
      <c r="AD54" s="1506"/>
      <c r="AE54" s="1506"/>
      <c r="AF54" s="1506"/>
      <c r="AG54" s="1506"/>
      <c r="AH54" s="1506"/>
      <c r="AI54" s="1506"/>
      <c r="AJ54" s="1506"/>
      <c r="AK54" s="1506"/>
      <c r="AL54" s="1506"/>
      <c r="AM54" s="1506"/>
      <c r="AN54" s="1506"/>
      <c r="AO54" s="1506"/>
      <c r="AP54" s="1506"/>
      <c r="AQ54" s="1506"/>
      <c r="AR54" s="1506"/>
      <c r="AS54" s="1506"/>
      <c r="AT54" s="1506"/>
      <c r="AU54" s="1506"/>
      <c r="AV54" s="1506"/>
      <c r="AW54" s="1506"/>
      <c r="AX54" s="1506"/>
      <c r="AY54" s="1506"/>
      <c r="AZ54" s="1506"/>
      <c r="BA54" s="1506"/>
      <c r="BB54" s="1506"/>
      <c r="BC54" s="1506"/>
      <c r="BD54" s="1506"/>
      <c r="BE54" s="1506"/>
      <c r="BF54" s="1506"/>
      <c r="BG54" s="1506"/>
      <c r="BH54" s="1506"/>
      <c r="BI54" s="1506"/>
      <c r="BJ54" s="1506"/>
      <c r="BK54" s="1506"/>
      <c r="BL54" s="1506"/>
      <c r="BM54" s="1506"/>
      <c r="BN54" s="1506"/>
      <c r="BO54" s="1506"/>
      <c r="BP54" s="1506"/>
      <c r="BQ54" s="1506"/>
      <c r="BR54" s="1506"/>
      <c r="BS54" s="1506"/>
      <c r="BT54" s="1506"/>
      <c r="BU54" s="1506"/>
      <c r="BV54" s="1506"/>
      <c r="BW54" s="1506"/>
      <c r="BX54" s="1506"/>
      <c r="BY54" s="1506"/>
      <c r="BZ54" s="1506"/>
      <c r="CA54" s="1506"/>
      <c r="CB54" s="1506"/>
      <c r="CC54" s="1506"/>
      <c r="CD54" s="1506"/>
      <c r="CE54" s="1506"/>
      <c r="CF54" s="1506"/>
      <c r="CG54" s="1506"/>
      <c r="CH54" s="1506"/>
      <c r="CI54" s="1506"/>
      <c r="CJ54" s="1506"/>
      <c r="CK54" s="1506"/>
      <c r="CL54" s="1506"/>
      <c r="CM54" s="1506"/>
      <c r="CN54" s="1506"/>
      <c r="CO54" s="1506"/>
      <c r="CP54" s="1506"/>
      <c r="CQ54" s="1506"/>
      <c r="CR54" s="1506"/>
      <c r="CS54" s="1506"/>
      <c r="CT54" s="1506"/>
      <c r="CU54" s="1506"/>
      <c r="CV54" s="1506"/>
      <c r="CW54" s="1506"/>
      <c r="CX54" s="1506"/>
      <c r="CY54" s="1506"/>
      <c r="CZ54" s="1506"/>
      <c r="DA54" s="1507"/>
      <c r="DB54" s="143"/>
      <c r="DC54" s="23"/>
      <c r="DD54" s="23"/>
      <c r="DE54" s="23"/>
      <c r="DF54" s="23"/>
    </row>
    <row r="55" spans="1:124" ht="12" customHeight="1" x14ac:dyDescent="0.2">
      <c r="A55" s="472"/>
      <c r="B55" s="142"/>
      <c r="C55" s="1395" t="s">
        <v>1223</v>
      </c>
      <c r="D55" s="1395"/>
      <c r="E55" s="1395"/>
      <c r="F55" s="1395"/>
      <c r="G55" s="1395"/>
      <c r="H55" s="1395"/>
      <c r="I55" s="1395"/>
      <c r="J55" s="1395"/>
      <c r="K55" s="1395"/>
      <c r="L55" s="1395"/>
      <c r="M55" s="1395"/>
      <c r="N55" s="1395"/>
      <c r="O55" s="1395"/>
      <c r="P55" s="1395"/>
      <c r="Q55" s="1395"/>
      <c r="R55" s="1395"/>
      <c r="S55" s="1395"/>
      <c r="T55" s="1395"/>
      <c r="U55" s="1395"/>
      <c r="V55" s="1395"/>
      <c r="W55" s="1487" t="s">
        <v>1273</v>
      </c>
      <c r="X55" s="1487"/>
      <c r="Y55" s="1487"/>
      <c r="Z55" s="1487"/>
      <c r="AA55" s="1487"/>
      <c r="AB55" s="1487"/>
      <c r="AC55" s="1487"/>
      <c r="AD55" s="1487"/>
      <c r="AE55" s="1487"/>
      <c r="AF55" s="1487"/>
      <c r="AG55" s="1487"/>
      <c r="AH55" s="1487"/>
      <c r="AI55" s="1487"/>
      <c r="AJ55" s="1487"/>
      <c r="AK55" s="1487"/>
      <c r="AL55" s="1487"/>
      <c r="AM55" s="1487"/>
      <c r="AN55" s="1487"/>
      <c r="AO55" s="1487"/>
      <c r="AP55" s="1487"/>
      <c r="AQ55" s="1487"/>
      <c r="AR55" s="1487"/>
      <c r="AS55" s="1487"/>
      <c r="AT55" s="1487"/>
      <c r="AU55" s="1487"/>
      <c r="AV55" s="1487"/>
      <c r="AW55" s="1487"/>
      <c r="AX55" s="1487"/>
      <c r="AY55" s="1487"/>
      <c r="AZ55" s="1487"/>
      <c r="BA55" s="1487"/>
      <c r="BB55" s="1487"/>
      <c r="BC55" s="1487"/>
      <c r="BD55" s="1487"/>
      <c r="BE55" s="1487"/>
      <c r="BF55" s="1487"/>
      <c r="BG55" s="1487"/>
      <c r="BH55" s="1487"/>
      <c r="BI55" s="1487"/>
      <c r="BJ55" s="1487"/>
      <c r="BK55" s="1487"/>
      <c r="BL55" s="1487"/>
      <c r="BM55" s="1487"/>
      <c r="BN55" s="1487"/>
      <c r="BO55" s="1487"/>
      <c r="BP55" s="1487"/>
      <c r="BQ55" s="1487"/>
      <c r="BR55" s="1487"/>
      <c r="BS55" s="1487"/>
      <c r="BT55" s="1487"/>
      <c r="BU55" s="1487"/>
      <c r="BV55" s="1487"/>
      <c r="BW55" s="1487"/>
      <c r="BX55" s="1487"/>
      <c r="BY55" s="1487"/>
      <c r="BZ55" s="1487"/>
      <c r="CA55" s="1487"/>
      <c r="CB55" s="1487"/>
      <c r="CC55" s="1487"/>
      <c r="CD55" s="1487"/>
      <c r="CE55" s="1487"/>
      <c r="CF55" s="1487"/>
      <c r="CG55" s="1487"/>
      <c r="CH55" s="1487"/>
      <c r="CI55" s="1487"/>
      <c r="CJ55" s="1487"/>
      <c r="CK55" s="1487"/>
      <c r="CL55" s="1487"/>
      <c r="CM55" s="1487"/>
      <c r="CN55" s="1487"/>
      <c r="CO55" s="1487"/>
      <c r="CP55" s="1487"/>
      <c r="CQ55" s="1487"/>
      <c r="CR55" s="1487"/>
      <c r="CS55" s="1487"/>
      <c r="CT55" s="1487"/>
      <c r="CU55" s="1487"/>
      <c r="CV55" s="1487"/>
      <c r="CW55" s="1487"/>
      <c r="CX55" s="1487"/>
      <c r="CY55" s="1487"/>
      <c r="CZ55" s="1487"/>
      <c r="DA55" s="1487"/>
      <c r="DB55" s="143"/>
      <c r="DC55" s="23"/>
      <c r="DD55" s="23"/>
      <c r="DE55" s="23"/>
      <c r="DF55" s="23"/>
    </row>
    <row r="56" spans="1:124" ht="9.9499999999999993" customHeight="1" x14ac:dyDescent="0.2">
      <c r="A56" s="472"/>
      <c r="B56" s="142"/>
      <c r="C56" s="1395"/>
      <c r="D56" s="1395"/>
      <c r="E56" s="1395"/>
      <c r="F56" s="1395"/>
      <c r="G56" s="1395"/>
      <c r="H56" s="1395"/>
      <c r="I56" s="1395"/>
      <c r="J56" s="1395"/>
      <c r="K56" s="1395"/>
      <c r="L56" s="1395"/>
      <c r="M56" s="1395"/>
      <c r="N56" s="1395"/>
      <c r="O56" s="1395"/>
      <c r="P56" s="1395"/>
      <c r="Q56" s="1395"/>
      <c r="R56" s="1395"/>
      <c r="S56" s="1395"/>
      <c r="T56" s="1395"/>
      <c r="U56" s="1395"/>
      <c r="V56" s="1395"/>
      <c r="W56" s="1488" t="s">
        <v>1276</v>
      </c>
      <c r="X56" s="1488"/>
      <c r="Y56" s="1488"/>
      <c r="Z56" s="1488"/>
      <c r="AA56" s="1488"/>
      <c r="AB56" s="1488"/>
      <c r="AC56" s="1488"/>
      <c r="AD56" s="1488"/>
      <c r="AE56" s="1488"/>
      <c r="AF56" s="1488"/>
      <c r="AG56" s="1488"/>
      <c r="AH56" s="1488"/>
      <c r="AI56" s="1488"/>
      <c r="AJ56" s="1488"/>
      <c r="AK56" s="1488"/>
      <c r="AL56" s="1488"/>
      <c r="AM56" s="1488"/>
      <c r="AN56" s="1488"/>
      <c r="AO56" s="1488"/>
      <c r="AP56" s="1488"/>
      <c r="AQ56" s="1488"/>
      <c r="AR56" s="1488"/>
      <c r="AS56" s="1488"/>
      <c r="AT56" s="1488"/>
      <c r="AU56" s="1488"/>
      <c r="AV56" s="1488"/>
      <c r="AW56" s="1488"/>
      <c r="AX56" s="1488"/>
      <c r="AY56" s="1488"/>
      <c r="AZ56" s="1488"/>
      <c r="BA56" s="1488"/>
      <c r="BB56" s="1488"/>
      <c r="BC56" s="1488"/>
      <c r="BD56" s="1488"/>
      <c r="BE56" s="1488"/>
      <c r="BF56" s="1488"/>
      <c r="BG56" s="1488"/>
      <c r="BH56" s="1488"/>
      <c r="BI56" s="1488"/>
      <c r="BJ56" s="1488"/>
      <c r="BK56" s="1488"/>
      <c r="BL56" s="1488"/>
      <c r="BM56" s="1488"/>
      <c r="BN56" s="1488"/>
      <c r="BO56" s="1488"/>
      <c r="BP56" s="1488"/>
      <c r="BQ56" s="1488"/>
      <c r="BR56" s="1488"/>
      <c r="BS56" s="1488"/>
      <c r="BT56" s="1488"/>
      <c r="BU56" s="1488"/>
      <c r="BV56" s="1488"/>
      <c r="BW56" s="1488"/>
      <c r="BX56" s="1488"/>
      <c r="BY56" s="1488"/>
      <c r="BZ56" s="1488"/>
      <c r="CA56" s="1488"/>
      <c r="CB56" s="1488"/>
      <c r="CC56" s="1488"/>
      <c r="CD56" s="1488"/>
      <c r="CE56" s="1488"/>
      <c r="CF56" s="1488"/>
      <c r="CG56" s="1488"/>
      <c r="CH56" s="1488"/>
      <c r="CI56" s="1488"/>
      <c r="CJ56" s="1488"/>
      <c r="CK56" s="1488"/>
      <c r="CL56" s="1488"/>
      <c r="CM56" s="1488"/>
      <c r="CN56" s="1488"/>
      <c r="CO56" s="1488"/>
      <c r="CP56" s="1488"/>
      <c r="CQ56" s="1488"/>
      <c r="CR56" s="1488"/>
      <c r="CS56" s="1488"/>
      <c r="CT56" s="1488"/>
      <c r="CU56" s="1488"/>
      <c r="CV56" s="1488"/>
      <c r="CW56" s="1488"/>
      <c r="CX56" s="1488"/>
      <c r="CY56" s="1488"/>
      <c r="CZ56" s="1488"/>
      <c r="DA56" s="1488"/>
      <c r="DB56" s="143"/>
      <c r="DC56" s="23"/>
      <c r="DD56" s="23"/>
      <c r="DE56" s="23"/>
      <c r="DF56" s="23"/>
    </row>
    <row r="57" spans="1:124" ht="12" customHeight="1" x14ac:dyDescent="0.2">
      <c r="A57" s="472"/>
      <c r="B57" s="142"/>
      <c r="C57" s="1395"/>
      <c r="D57" s="1395"/>
      <c r="E57" s="1395"/>
      <c r="F57" s="1395"/>
      <c r="G57" s="1395"/>
      <c r="H57" s="1395"/>
      <c r="I57" s="1395"/>
      <c r="J57" s="1395"/>
      <c r="K57" s="1395"/>
      <c r="L57" s="1395"/>
      <c r="M57" s="1395"/>
      <c r="N57" s="1395"/>
      <c r="O57" s="1395"/>
      <c r="P57" s="1395"/>
      <c r="Q57" s="1395"/>
      <c r="R57" s="1395"/>
      <c r="S57" s="1395"/>
      <c r="T57" s="1395"/>
      <c r="U57" s="1395"/>
      <c r="V57" s="1395"/>
      <c r="W57" s="1395" t="s">
        <v>1277</v>
      </c>
      <c r="X57" s="1395"/>
      <c r="Y57" s="1395"/>
      <c r="Z57" s="1395"/>
      <c r="AA57" s="1395"/>
      <c r="AB57" s="1395"/>
      <c r="AC57" s="1395"/>
      <c r="AD57" s="1395"/>
      <c r="AE57" s="1395"/>
      <c r="AF57" s="1395"/>
      <c r="AG57" s="1395"/>
      <c r="AH57" s="1395"/>
      <c r="AI57" s="1395"/>
      <c r="AJ57" s="1395"/>
      <c r="AK57" s="1395"/>
      <c r="AL57" s="1395"/>
      <c r="AM57" s="1395"/>
      <c r="AN57" s="1395"/>
      <c r="AO57" s="1395"/>
      <c r="AP57" s="1395"/>
      <c r="AQ57" s="1395"/>
      <c r="AR57" s="1395"/>
      <c r="AS57" s="1395"/>
      <c r="AT57" s="1395"/>
      <c r="AU57" s="1395"/>
      <c r="AV57" s="1395"/>
      <c r="AW57" s="1395"/>
      <c r="AX57" s="1395"/>
      <c r="AY57" s="1395"/>
      <c r="AZ57" s="1395"/>
      <c r="BA57" s="1395"/>
      <c r="BB57" s="1395"/>
      <c r="BC57" s="1395"/>
      <c r="BD57" s="1395"/>
      <c r="BE57" s="1395"/>
      <c r="BF57" s="1395"/>
      <c r="BG57" s="1395"/>
      <c r="BH57" s="1395"/>
      <c r="BI57" s="1395"/>
      <c r="BJ57" s="1395"/>
      <c r="BK57" s="1395"/>
      <c r="BL57" s="1395"/>
      <c r="BM57" s="1395"/>
      <c r="BN57" s="1395"/>
      <c r="BO57" s="1395"/>
      <c r="BP57" s="1395"/>
      <c r="BQ57" s="1395"/>
      <c r="BR57" s="1395"/>
      <c r="BS57" s="1395"/>
      <c r="BT57" s="1395"/>
      <c r="BU57" s="1395"/>
      <c r="BV57" s="1395"/>
      <c r="BW57" s="1395"/>
      <c r="BX57" s="1395"/>
      <c r="BY57" s="1395"/>
      <c r="BZ57" s="1395"/>
      <c r="CA57" s="1395"/>
      <c r="CB57" s="1395"/>
      <c r="CC57" s="1395"/>
      <c r="CD57" s="1395"/>
      <c r="CE57" s="1395"/>
      <c r="CF57" s="1395"/>
      <c r="CG57" s="1395"/>
      <c r="CH57" s="1395"/>
      <c r="CI57" s="1395"/>
      <c r="CJ57" s="1395"/>
      <c r="CK57" s="1395"/>
      <c r="CL57" s="1395"/>
      <c r="CM57" s="1395"/>
      <c r="CN57" s="1395"/>
      <c r="CO57" s="1395"/>
      <c r="CP57" s="1395"/>
      <c r="CQ57" s="1395"/>
      <c r="CR57" s="1395"/>
      <c r="CS57" s="1395"/>
      <c r="CT57" s="1395"/>
      <c r="CU57" s="1395"/>
      <c r="CV57" s="1395"/>
      <c r="CW57" s="1395"/>
      <c r="CX57" s="1395"/>
      <c r="CY57" s="1395"/>
      <c r="CZ57" s="1395"/>
      <c r="DA57" s="1395"/>
      <c r="DB57" s="143"/>
      <c r="DC57" s="23"/>
      <c r="DD57" s="23"/>
      <c r="DE57" s="23"/>
      <c r="DF57" s="23"/>
    </row>
    <row r="58" spans="1:124" ht="12" customHeight="1" x14ac:dyDescent="0.2">
      <c r="A58" s="472"/>
      <c r="B58" s="175"/>
      <c r="C58" s="1410" t="s">
        <v>1278</v>
      </c>
      <c r="D58" s="1411"/>
      <c r="E58" s="1411"/>
      <c r="F58" s="1411"/>
      <c r="G58" s="1411"/>
      <c r="H58" s="1411"/>
      <c r="I58" s="1411"/>
      <c r="J58" s="1411"/>
      <c r="K58" s="1411"/>
      <c r="L58" s="1411"/>
      <c r="M58" s="1411"/>
      <c r="N58" s="1411"/>
      <c r="O58" s="1411"/>
      <c r="P58" s="1411"/>
      <c r="Q58" s="1411"/>
      <c r="R58" s="1411"/>
      <c r="S58" s="1411"/>
      <c r="T58" s="1411"/>
      <c r="U58" s="1411"/>
      <c r="V58" s="1411"/>
      <c r="W58" s="1411"/>
      <c r="X58" s="1411"/>
      <c r="Y58" s="1411"/>
      <c r="Z58" s="1411"/>
      <c r="AA58" s="1411"/>
      <c r="AB58" s="1411"/>
      <c r="AC58" s="1411"/>
      <c r="AD58" s="1411"/>
      <c r="AE58" s="1411"/>
      <c r="AF58" s="1411"/>
      <c r="AG58" s="1411"/>
      <c r="AH58" s="1411"/>
      <c r="AI58" s="1411"/>
      <c r="AJ58" s="1411"/>
      <c r="AK58" s="1411"/>
      <c r="AL58" s="1411"/>
      <c r="AM58" s="1411"/>
      <c r="AN58" s="1411"/>
      <c r="AO58" s="1411"/>
      <c r="AP58" s="1411"/>
      <c r="AQ58" s="1411"/>
      <c r="AR58" s="1411"/>
      <c r="AS58" s="1411"/>
      <c r="AT58" s="1411"/>
      <c r="AU58" s="1411"/>
      <c r="AV58" s="1411"/>
      <c r="AW58" s="1411"/>
      <c r="AX58" s="1411"/>
      <c r="AY58" s="1411"/>
      <c r="AZ58" s="1411"/>
      <c r="BA58" s="1411"/>
      <c r="BB58" s="1411"/>
      <c r="BC58" s="1411"/>
      <c r="BD58" s="1411"/>
      <c r="BE58" s="1411"/>
      <c r="BF58" s="1411"/>
      <c r="BG58" s="1411"/>
      <c r="BH58" s="1411"/>
      <c r="BI58" s="1411"/>
      <c r="BJ58" s="1411"/>
      <c r="BK58" s="1411"/>
      <c r="BL58" s="1411"/>
      <c r="BM58" s="1411"/>
      <c r="BN58" s="1411"/>
      <c r="BO58" s="1411"/>
      <c r="BP58" s="1411"/>
      <c r="BQ58" s="1411"/>
      <c r="BR58" s="1411"/>
      <c r="BS58" s="1411"/>
      <c r="BT58" s="1411"/>
      <c r="BU58" s="1411"/>
      <c r="BV58" s="1411"/>
      <c r="BW58" s="1411"/>
      <c r="BX58" s="1411"/>
      <c r="BY58" s="1411"/>
      <c r="BZ58" s="1411"/>
      <c r="CA58" s="1411"/>
      <c r="CB58" s="1411"/>
      <c r="CC58" s="1411"/>
      <c r="CD58" s="1411"/>
      <c r="CE58" s="1411"/>
      <c r="CF58" s="1411"/>
      <c r="CG58" s="1411"/>
      <c r="CH58" s="1411"/>
      <c r="CI58" s="1411"/>
      <c r="CJ58" s="1411"/>
      <c r="CK58" s="1411"/>
      <c r="CL58" s="1411"/>
      <c r="CM58" s="1411"/>
      <c r="CN58" s="1411"/>
      <c r="CO58" s="1411"/>
      <c r="CP58" s="1411"/>
      <c r="CQ58" s="1411"/>
      <c r="CR58" s="1411"/>
      <c r="CS58" s="1411"/>
      <c r="CT58" s="1411"/>
      <c r="CU58" s="1411"/>
      <c r="CV58" s="1411"/>
      <c r="CW58" s="1411"/>
      <c r="CX58" s="1411"/>
      <c r="CY58" s="1411"/>
      <c r="CZ58" s="1411"/>
      <c r="DA58" s="1412"/>
      <c r="DB58" s="475"/>
      <c r="DC58" s="23"/>
      <c r="DD58" s="23"/>
      <c r="DE58" s="23"/>
      <c r="DF58" s="23"/>
    </row>
    <row r="59" spans="1:124" ht="15.95" customHeight="1" x14ac:dyDescent="0.2">
      <c r="A59" s="472"/>
      <c r="B59" s="100"/>
      <c r="C59" s="1363"/>
      <c r="D59" s="1363"/>
      <c r="E59" s="1363"/>
      <c r="F59" s="1363"/>
      <c r="G59" s="1363"/>
      <c r="H59" s="1363"/>
      <c r="I59" s="1363"/>
      <c r="J59" s="1363"/>
      <c r="K59" s="1363"/>
      <c r="L59" s="1363"/>
      <c r="M59" s="1363"/>
      <c r="N59" s="1363"/>
      <c r="O59" s="1363"/>
      <c r="P59" s="1363"/>
      <c r="Q59" s="1363"/>
      <c r="R59" s="1363"/>
      <c r="S59" s="1363"/>
      <c r="T59" s="1363"/>
      <c r="U59" s="1363"/>
      <c r="V59" s="1363"/>
      <c r="W59" s="1363"/>
      <c r="X59" s="1363"/>
      <c r="Y59" s="1363"/>
      <c r="Z59" s="1363"/>
      <c r="AA59" s="1363"/>
      <c r="AB59" s="1363"/>
      <c r="AC59" s="1363"/>
      <c r="AD59" s="1363"/>
      <c r="AE59" s="1363"/>
      <c r="AF59" s="1363"/>
      <c r="AG59" s="1363"/>
      <c r="AH59" s="1363"/>
      <c r="AI59" s="1363"/>
      <c r="AJ59" s="1363"/>
      <c r="AK59" s="1363"/>
      <c r="AL59" s="1363"/>
      <c r="AM59" s="1363"/>
      <c r="AN59" s="1363"/>
      <c r="AO59" s="1363"/>
      <c r="AP59" s="1363"/>
      <c r="AQ59" s="1363"/>
      <c r="AR59" s="1363"/>
      <c r="AS59" s="1363"/>
      <c r="AT59" s="1363"/>
      <c r="AU59" s="1363"/>
      <c r="AV59" s="1363"/>
      <c r="AW59" s="1363"/>
      <c r="AX59" s="1363"/>
      <c r="AY59" s="1363"/>
      <c r="AZ59" s="1363"/>
      <c r="BA59" s="1363"/>
      <c r="BB59" s="1363"/>
      <c r="BC59" s="1363"/>
      <c r="BD59" s="1363"/>
      <c r="BE59" s="1363"/>
      <c r="BF59" s="1363"/>
      <c r="BG59" s="1363"/>
      <c r="BH59" s="1363"/>
      <c r="BI59" s="1363"/>
      <c r="BJ59" s="1363"/>
      <c r="BK59" s="1363"/>
      <c r="BL59" s="1363"/>
      <c r="BM59" s="1363"/>
      <c r="BN59" s="1363"/>
      <c r="BO59" s="1363"/>
      <c r="BP59" s="1363"/>
      <c r="BQ59" s="1363"/>
      <c r="BR59" s="1363"/>
      <c r="BS59" s="1363"/>
      <c r="BT59" s="1363"/>
      <c r="BU59" s="1363"/>
      <c r="BV59" s="1363"/>
      <c r="BW59" s="1363"/>
      <c r="BX59" s="1363"/>
      <c r="BY59" s="1363"/>
      <c r="BZ59" s="1363"/>
      <c r="CA59" s="1363"/>
      <c r="CB59" s="1363"/>
      <c r="CC59" s="1363"/>
      <c r="CD59" s="1363"/>
      <c r="CE59" s="1363"/>
      <c r="CF59" s="1363"/>
      <c r="CG59" s="1363"/>
      <c r="CH59" s="1363"/>
      <c r="CI59" s="1363"/>
      <c r="CJ59" s="1363"/>
      <c r="CK59" s="1363"/>
      <c r="CL59" s="1363"/>
      <c r="CM59" s="1363"/>
      <c r="CN59" s="1363"/>
      <c r="CO59" s="1363"/>
      <c r="CP59" s="1363"/>
      <c r="CQ59" s="1363"/>
      <c r="CR59" s="1363"/>
      <c r="CS59" s="1363"/>
      <c r="CT59" s="1363"/>
      <c r="CU59" s="1363"/>
      <c r="CV59" s="1363"/>
      <c r="CW59" s="1363"/>
      <c r="CX59" s="1363"/>
      <c r="CY59" s="1363"/>
      <c r="CZ59" s="1363"/>
      <c r="DA59" s="1363"/>
      <c r="DB59" s="101"/>
      <c r="DC59" s="23"/>
      <c r="DD59" s="23"/>
      <c r="DE59" s="23"/>
      <c r="DF59" s="23"/>
    </row>
    <row r="60" spans="1:124" ht="15" customHeight="1" x14ac:dyDescent="0.2">
      <c r="A60" s="472"/>
      <c r="B60" s="100"/>
      <c r="C60" s="1310" t="s">
        <v>24</v>
      </c>
      <c r="D60" s="1311"/>
      <c r="E60" s="1311"/>
      <c r="F60" s="1311"/>
      <c r="G60" s="1311"/>
      <c r="H60" s="1311"/>
      <c r="I60" s="1311"/>
      <c r="J60" s="1311"/>
      <c r="K60" s="1311"/>
      <c r="L60" s="1311"/>
      <c r="M60" s="1311"/>
      <c r="N60" s="1311"/>
      <c r="O60" s="1311"/>
      <c r="P60" s="1311"/>
      <c r="Q60" s="1311"/>
      <c r="R60" s="1311"/>
      <c r="S60" s="1311"/>
      <c r="T60" s="1311"/>
      <c r="U60" s="1311"/>
      <c r="V60" s="1311"/>
      <c r="W60" s="1311"/>
      <c r="X60" s="1311"/>
      <c r="Y60" s="1311"/>
      <c r="Z60" s="1311"/>
      <c r="AA60" s="1311"/>
      <c r="AB60" s="1311"/>
      <c r="AC60" s="1311"/>
      <c r="AD60" s="1311"/>
      <c r="AE60" s="1311"/>
      <c r="AF60" s="1311"/>
      <c r="AG60" s="1311"/>
      <c r="AH60" s="1311"/>
      <c r="AI60" s="1311"/>
      <c r="AJ60" s="1311"/>
      <c r="AK60" s="1311"/>
      <c r="AL60" s="1311"/>
      <c r="AM60" s="1311"/>
      <c r="AN60" s="1311"/>
      <c r="AO60" s="1311"/>
      <c r="AP60" s="1311"/>
      <c r="AQ60" s="1311"/>
      <c r="AR60" s="1311"/>
      <c r="AS60" s="1311"/>
      <c r="AT60" s="1311"/>
      <c r="AU60" s="1311"/>
      <c r="AV60" s="1311"/>
      <c r="AW60" s="1311"/>
      <c r="AX60" s="1311"/>
      <c r="AY60" s="1311"/>
      <c r="AZ60" s="1311"/>
      <c r="BA60" s="1311"/>
      <c r="BB60" s="1311"/>
      <c r="BC60" s="1311"/>
      <c r="BD60" s="1311"/>
      <c r="BE60" s="1311"/>
      <c r="BF60" s="1311"/>
      <c r="BG60" s="1311"/>
      <c r="BH60" s="1311"/>
      <c r="BI60" s="1311"/>
      <c r="BJ60" s="1311"/>
      <c r="BK60" s="1311"/>
      <c r="BL60" s="1311"/>
      <c r="BM60" s="1311"/>
      <c r="BN60" s="1311"/>
      <c r="BO60" s="1311"/>
      <c r="BP60" s="1311"/>
      <c r="BQ60" s="1311"/>
      <c r="BR60" s="1311"/>
      <c r="BS60" s="1311"/>
      <c r="BT60" s="1311"/>
      <c r="BU60" s="1311"/>
      <c r="BV60" s="1311"/>
      <c r="BW60" s="1311"/>
      <c r="BX60" s="1311"/>
      <c r="BY60" s="1311"/>
      <c r="BZ60" s="1311"/>
      <c r="CA60" s="1311"/>
      <c r="CB60" s="1311"/>
      <c r="CC60" s="1311"/>
      <c r="CD60" s="1311"/>
      <c r="CE60" s="1311"/>
      <c r="CF60" s="1311"/>
      <c r="CG60" s="1311"/>
      <c r="CH60" s="1311"/>
      <c r="CI60" s="1311"/>
      <c r="CJ60" s="1311"/>
      <c r="CK60" s="1311"/>
      <c r="CL60" s="1311"/>
      <c r="CM60" s="1311"/>
      <c r="CN60" s="1311"/>
      <c r="CO60" s="1311"/>
      <c r="CP60" s="1311"/>
      <c r="CQ60" s="1311"/>
      <c r="CR60" s="1311"/>
      <c r="CS60" s="1311"/>
      <c r="CT60" s="1311"/>
      <c r="CU60" s="1311"/>
      <c r="CV60" s="1311"/>
      <c r="CW60" s="1311"/>
      <c r="CX60" s="1311"/>
      <c r="CY60" s="1311"/>
      <c r="CZ60" s="1311"/>
      <c r="DA60" s="1312"/>
      <c r="DB60" s="101"/>
      <c r="DC60" s="23"/>
      <c r="DD60" s="23"/>
      <c r="DE60" s="23"/>
      <c r="DF60" s="23"/>
    </row>
    <row r="61" spans="1:124" ht="45" customHeight="1" x14ac:dyDescent="0.2">
      <c r="A61" s="472"/>
      <c r="B61" s="100"/>
      <c r="C61" s="1313"/>
      <c r="D61" s="1314"/>
      <c r="E61" s="1314"/>
      <c r="F61" s="1314"/>
      <c r="G61" s="1314"/>
      <c r="H61" s="1314"/>
      <c r="I61" s="1314"/>
      <c r="J61" s="1314"/>
      <c r="K61" s="1314"/>
      <c r="L61" s="1314"/>
      <c r="M61" s="1314"/>
      <c r="N61" s="1314"/>
      <c r="O61" s="1314"/>
      <c r="P61" s="1314"/>
      <c r="Q61" s="1314"/>
      <c r="R61" s="1314"/>
      <c r="S61" s="1314"/>
      <c r="T61" s="1314"/>
      <c r="U61" s="1314"/>
      <c r="V61" s="1314"/>
      <c r="W61" s="1314"/>
      <c r="X61" s="1314"/>
      <c r="Y61" s="1314"/>
      <c r="Z61" s="1314"/>
      <c r="AA61" s="1314"/>
      <c r="AB61" s="1314"/>
      <c r="AC61" s="1314"/>
      <c r="AD61" s="1314"/>
      <c r="AE61" s="1314"/>
      <c r="AF61" s="1314"/>
      <c r="AG61" s="1314"/>
      <c r="AH61" s="1314"/>
      <c r="AI61" s="1314"/>
      <c r="AJ61" s="1314"/>
      <c r="AK61" s="1314"/>
      <c r="AL61" s="1314"/>
      <c r="AM61" s="1314"/>
      <c r="AN61" s="1314"/>
      <c r="AO61" s="1314"/>
      <c r="AP61" s="1314"/>
      <c r="AQ61" s="1314"/>
      <c r="AR61" s="1314"/>
      <c r="AS61" s="1314"/>
      <c r="AT61" s="1314"/>
      <c r="AU61" s="1314"/>
      <c r="AV61" s="1314"/>
      <c r="AW61" s="1314"/>
      <c r="AX61" s="1314"/>
      <c r="AY61" s="1314"/>
      <c r="AZ61" s="1314"/>
      <c r="BA61" s="1314"/>
      <c r="BB61" s="1314"/>
      <c r="BC61" s="1314"/>
      <c r="BD61" s="1314"/>
      <c r="BE61" s="1314"/>
      <c r="BF61" s="1314"/>
      <c r="BG61" s="1314"/>
      <c r="BH61" s="1314"/>
      <c r="BI61" s="1314"/>
      <c r="BJ61" s="1314"/>
      <c r="BK61" s="1314"/>
      <c r="BL61" s="1314"/>
      <c r="BM61" s="1314"/>
      <c r="BN61" s="1314"/>
      <c r="BO61" s="1314"/>
      <c r="BP61" s="1314"/>
      <c r="BQ61" s="1314"/>
      <c r="BR61" s="1314"/>
      <c r="BS61" s="1314"/>
      <c r="BT61" s="1314"/>
      <c r="BU61" s="1314"/>
      <c r="BV61" s="1314"/>
      <c r="BW61" s="1314"/>
      <c r="BX61" s="1314"/>
      <c r="BY61" s="1314"/>
      <c r="BZ61" s="1314"/>
      <c r="CA61" s="1314"/>
      <c r="CB61" s="1314"/>
      <c r="CC61" s="1314"/>
      <c r="CD61" s="1314"/>
      <c r="CE61" s="1314"/>
      <c r="CF61" s="1314"/>
      <c r="CG61" s="1314"/>
      <c r="CH61" s="1314"/>
      <c r="CI61" s="1314"/>
      <c r="CJ61" s="1314"/>
      <c r="CK61" s="1314"/>
      <c r="CL61" s="1314"/>
      <c r="CM61" s="1314"/>
      <c r="CN61" s="1314"/>
      <c r="CO61" s="1314"/>
      <c r="CP61" s="1314"/>
      <c r="CQ61" s="1314"/>
      <c r="CR61" s="1314"/>
      <c r="CS61" s="1314"/>
      <c r="CT61" s="1314"/>
      <c r="CU61" s="1314"/>
      <c r="CV61" s="1314"/>
      <c r="CW61" s="1314"/>
      <c r="CX61" s="1314"/>
      <c r="CY61" s="1314"/>
      <c r="CZ61" s="1314"/>
      <c r="DA61" s="1315"/>
      <c r="DB61" s="101"/>
      <c r="DC61" s="23"/>
      <c r="DD61" s="23"/>
      <c r="DE61" s="23"/>
      <c r="DF61" s="23"/>
    </row>
    <row r="62" spans="1:124" ht="15" customHeight="1" thickBot="1" x14ac:dyDescent="0.25">
      <c r="A62" s="472"/>
      <c r="B62" s="104"/>
      <c r="C62" s="1443"/>
      <c r="D62" s="1443"/>
      <c r="E62" s="1443"/>
      <c r="F62" s="1443"/>
      <c r="G62" s="1443"/>
      <c r="H62" s="1443"/>
      <c r="I62" s="1443"/>
      <c r="J62" s="1443"/>
      <c r="K62" s="1443"/>
      <c r="L62" s="1443"/>
      <c r="M62" s="1443"/>
      <c r="N62" s="1443"/>
      <c r="O62" s="1443"/>
      <c r="P62" s="1443"/>
      <c r="Q62" s="1443"/>
      <c r="R62" s="1443"/>
      <c r="S62" s="1443"/>
      <c r="T62" s="1443"/>
      <c r="U62" s="1443"/>
      <c r="V62" s="1443"/>
      <c r="W62" s="1443"/>
      <c r="X62" s="1443"/>
      <c r="Y62" s="1443"/>
      <c r="Z62" s="1443"/>
      <c r="AA62" s="1443"/>
      <c r="AB62" s="1443"/>
      <c r="AC62" s="1443"/>
      <c r="AD62" s="1443"/>
      <c r="AE62" s="1443"/>
      <c r="AF62" s="1443"/>
      <c r="AG62" s="1443"/>
      <c r="AH62" s="1443"/>
      <c r="AI62" s="1443"/>
      <c r="AJ62" s="1443"/>
      <c r="AK62" s="1443"/>
      <c r="AL62" s="1443"/>
      <c r="AM62" s="1443"/>
      <c r="AN62" s="1443"/>
      <c r="AO62" s="1443"/>
      <c r="AP62" s="1443"/>
      <c r="AQ62" s="1443"/>
      <c r="AR62" s="1443"/>
      <c r="AS62" s="1443"/>
      <c r="AT62" s="1443"/>
      <c r="AU62" s="1443"/>
      <c r="AV62" s="1443"/>
      <c r="AW62" s="1443"/>
      <c r="AX62" s="1443"/>
      <c r="AY62" s="1443"/>
      <c r="AZ62" s="1443"/>
      <c r="BA62" s="1443"/>
      <c r="BB62" s="1443"/>
      <c r="BC62" s="1443"/>
      <c r="BD62" s="1443"/>
      <c r="BE62" s="1443"/>
      <c r="BF62" s="1443"/>
      <c r="BG62" s="1443"/>
      <c r="BH62" s="1443"/>
      <c r="BI62" s="1443"/>
      <c r="BJ62" s="1443"/>
      <c r="BK62" s="1443"/>
      <c r="BL62" s="1443"/>
      <c r="BM62" s="1443"/>
      <c r="BN62" s="1443"/>
      <c r="BO62" s="1443"/>
      <c r="BP62" s="1443"/>
      <c r="BQ62" s="1443"/>
      <c r="BR62" s="1443"/>
      <c r="BS62" s="1443"/>
      <c r="BT62" s="1443"/>
      <c r="BU62" s="1443"/>
      <c r="BV62" s="1443"/>
      <c r="BW62" s="1443"/>
      <c r="BX62" s="1443"/>
      <c r="BY62" s="1443"/>
      <c r="BZ62" s="1443"/>
      <c r="CA62" s="1443"/>
      <c r="CB62" s="1443"/>
      <c r="CC62" s="1443"/>
      <c r="CD62" s="1443"/>
      <c r="CE62" s="1443"/>
      <c r="CF62" s="1443"/>
      <c r="CG62" s="1443"/>
      <c r="CH62" s="1443"/>
      <c r="CI62" s="1443"/>
      <c r="CJ62" s="1443"/>
      <c r="CK62" s="1443"/>
      <c r="CL62" s="1443"/>
      <c r="CM62" s="1443"/>
      <c r="CN62" s="1443"/>
      <c r="CO62" s="1443"/>
      <c r="CP62" s="1443"/>
      <c r="CQ62" s="1443"/>
      <c r="CR62" s="1443"/>
      <c r="CS62" s="1443"/>
      <c r="CT62" s="1443"/>
      <c r="CU62" s="1443"/>
      <c r="CV62" s="1443"/>
      <c r="CW62" s="1443"/>
      <c r="CX62" s="1443"/>
      <c r="CY62" s="1443"/>
      <c r="CZ62" s="1443"/>
      <c r="DA62" s="1443"/>
      <c r="DB62" s="105"/>
      <c r="DC62" s="23"/>
      <c r="DD62" s="23"/>
      <c r="DE62" s="23"/>
      <c r="DF62" s="23"/>
    </row>
    <row r="63" spans="1:124" ht="9.9499999999999993" customHeight="1" x14ac:dyDescent="0.2">
      <c r="A63" s="472"/>
      <c r="B63" s="1444"/>
      <c r="C63" s="1444"/>
      <c r="D63" s="1444"/>
      <c r="E63" s="1444"/>
      <c r="F63" s="1444"/>
      <c r="G63" s="1444"/>
      <c r="H63" s="1444"/>
      <c r="I63" s="1444"/>
      <c r="J63" s="1444"/>
      <c r="K63" s="1444"/>
      <c r="L63" s="1444"/>
      <c r="M63" s="1444"/>
      <c r="N63" s="1444"/>
      <c r="O63" s="1444"/>
      <c r="P63" s="1444"/>
      <c r="Q63" s="1444"/>
      <c r="R63" s="1444"/>
      <c r="S63" s="1444"/>
      <c r="T63" s="1444"/>
      <c r="U63" s="1444"/>
      <c r="V63" s="1444"/>
      <c r="W63" s="1444"/>
      <c r="X63" s="1444"/>
      <c r="Y63" s="1444"/>
      <c r="Z63" s="1444"/>
      <c r="AA63" s="1444"/>
      <c r="AB63" s="1444"/>
      <c r="AC63" s="1444"/>
      <c r="AD63" s="1444"/>
      <c r="AE63" s="1444"/>
      <c r="AF63" s="1444"/>
      <c r="AG63" s="1444"/>
      <c r="AH63" s="1444"/>
      <c r="AI63" s="1444"/>
      <c r="AJ63" s="1444"/>
      <c r="AK63" s="1444"/>
      <c r="AL63" s="1444"/>
      <c r="AM63" s="1444"/>
      <c r="AN63" s="1444"/>
      <c r="AO63" s="1444"/>
      <c r="AP63" s="1444"/>
      <c r="AQ63" s="1444"/>
      <c r="AR63" s="1444"/>
      <c r="AS63" s="1444"/>
      <c r="AT63" s="1444"/>
      <c r="AU63" s="1444"/>
      <c r="AV63" s="1444"/>
      <c r="AW63" s="1444"/>
      <c r="AX63" s="1444"/>
      <c r="AY63" s="1444"/>
      <c r="AZ63" s="1444"/>
      <c r="BA63" s="1444"/>
      <c r="BB63" s="1444"/>
      <c r="BC63" s="1444"/>
      <c r="BD63" s="1444"/>
      <c r="BE63" s="1444"/>
      <c r="BF63" s="1444"/>
      <c r="BG63" s="1444"/>
      <c r="BH63" s="1444"/>
      <c r="BI63" s="1444"/>
      <c r="BJ63" s="1444"/>
      <c r="BK63" s="1444"/>
      <c r="BL63" s="1444"/>
      <c r="BM63" s="1444"/>
      <c r="BN63" s="1444"/>
      <c r="BO63" s="1444"/>
      <c r="BP63" s="1444"/>
      <c r="BQ63" s="1444"/>
      <c r="BR63" s="1444"/>
      <c r="BS63" s="1444"/>
      <c r="BT63" s="1444"/>
      <c r="BU63" s="1444"/>
      <c r="BV63" s="1444"/>
      <c r="BW63" s="1444"/>
      <c r="BX63" s="1444"/>
      <c r="BY63" s="1444"/>
      <c r="BZ63" s="1444"/>
      <c r="CA63" s="1444"/>
      <c r="CB63" s="1444"/>
      <c r="CC63" s="1444"/>
      <c r="CD63" s="1444"/>
      <c r="CE63" s="1444"/>
      <c r="CF63" s="1444"/>
      <c r="CG63" s="1444"/>
      <c r="CH63" s="1444"/>
      <c r="CI63" s="1444"/>
      <c r="CJ63" s="1444"/>
      <c r="CK63" s="1444"/>
      <c r="CL63" s="1444"/>
      <c r="CM63" s="1444"/>
      <c r="CN63" s="1444"/>
      <c r="CO63" s="1444"/>
      <c r="CP63" s="1444"/>
      <c r="CQ63" s="1444"/>
      <c r="CR63" s="1444"/>
      <c r="CS63" s="1444"/>
      <c r="CT63" s="1444"/>
      <c r="CU63" s="1444"/>
      <c r="CV63" s="1444"/>
      <c r="CW63" s="1444"/>
      <c r="CX63" s="1444"/>
      <c r="CY63" s="1444"/>
      <c r="CZ63" s="1444"/>
      <c r="DA63" s="1444"/>
      <c r="DB63" s="1444"/>
      <c r="DC63" s="23"/>
      <c r="DD63" s="23"/>
      <c r="DE63" s="23"/>
      <c r="DF63" s="23"/>
      <c r="DG63" s="23"/>
      <c r="DH63" s="23"/>
      <c r="DI63" s="23"/>
      <c r="DJ63" s="23"/>
      <c r="DK63" s="23"/>
      <c r="DL63" s="23"/>
      <c r="DM63" s="23"/>
      <c r="DN63" s="23"/>
      <c r="DO63" s="23"/>
      <c r="DP63" s="23"/>
      <c r="DQ63" s="23"/>
      <c r="DR63" s="23"/>
      <c r="DS63" s="23"/>
      <c r="DT63" s="23"/>
    </row>
    <row r="64" spans="1:124" ht="7.9" customHeight="1" x14ac:dyDescent="0.2">
      <c r="A64" s="470"/>
      <c r="B64" s="673" t="s">
        <v>1169</v>
      </c>
      <c r="C64" s="673"/>
      <c r="D64" s="673"/>
      <c r="E64" s="673"/>
      <c r="F64" s="673"/>
      <c r="G64" s="673"/>
      <c r="H64" s="673"/>
      <c r="I64" s="673"/>
      <c r="J64" s="673"/>
      <c r="K64" s="673"/>
      <c r="L64" s="673"/>
      <c r="M64" s="673"/>
      <c r="N64" s="673"/>
      <c r="O64" s="673"/>
      <c r="P64" s="673"/>
      <c r="Q64" s="673"/>
      <c r="R64" s="673"/>
      <c r="S64" s="673"/>
      <c r="T64" s="673"/>
      <c r="U64" s="673"/>
      <c r="V64" s="673"/>
      <c r="W64" s="673"/>
      <c r="X64" s="673"/>
      <c r="Y64" s="673"/>
      <c r="Z64" s="673"/>
      <c r="AA64" s="673"/>
      <c r="AB64" s="673"/>
      <c r="AC64" s="673"/>
      <c r="AD64" s="673"/>
      <c r="AE64" s="673"/>
      <c r="AF64" s="673"/>
      <c r="AG64" s="673"/>
      <c r="AH64" s="673"/>
      <c r="AI64" s="673"/>
      <c r="AJ64" s="673"/>
      <c r="AK64" s="673"/>
      <c r="AL64" s="673"/>
      <c r="AM64" s="673"/>
      <c r="AN64" s="673"/>
      <c r="AO64" s="673"/>
      <c r="AP64" s="673"/>
      <c r="AQ64" s="673"/>
      <c r="AR64" s="673"/>
      <c r="AS64" s="673"/>
      <c r="AT64" s="673"/>
      <c r="AU64" s="673"/>
      <c r="AV64" s="673"/>
      <c r="AW64" s="673"/>
      <c r="AX64" s="673"/>
      <c r="AY64" s="673"/>
      <c r="AZ64" s="673"/>
      <c r="BA64" s="673"/>
      <c r="BB64" s="673"/>
      <c r="BC64" s="673"/>
      <c r="BD64" s="673"/>
      <c r="BE64" s="673"/>
      <c r="BF64" s="673"/>
      <c r="BG64" s="673"/>
      <c r="BH64" s="673"/>
      <c r="BI64" s="673"/>
      <c r="BJ64" s="673"/>
      <c r="BK64" s="673"/>
      <c r="BL64" s="673"/>
      <c r="BM64" s="673"/>
      <c r="BN64" s="673"/>
      <c r="BO64" s="673"/>
      <c r="BP64" s="673"/>
      <c r="BQ64" s="673"/>
      <c r="BR64" s="673"/>
      <c r="BS64" s="673"/>
      <c r="BT64" s="673"/>
      <c r="BU64" s="673"/>
      <c r="BV64" s="673"/>
      <c r="BW64" s="673"/>
      <c r="BX64" s="673"/>
      <c r="BY64" s="673"/>
      <c r="BZ64" s="673"/>
      <c r="CA64" s="673"/>
      <c r="CB64" s="673"/>
      <c r="CC64" s="673"/>
      <c r="CD64" s="673"/>
      <c r="CE64" s="673"/>
      <c r="CF64" s="673"/>
      <c r="CG64" s="673"/>
      <c r="CH64" s="673"/>
      <c r="CI64" s="673"/>
      <c r="CJ64" s="673"/>
      <c r="CK64" s="673"/>
      <c r="CL64" s="673"/>
      <c r="CM64" s="673"/>
      <c r="CN64" s="673"/>
      <c r="CO64" s="673"/>
      <c r="CP64" s="673"/>
      <c r="CQ64" s="673"/>
      <c r="CR64" s="673"/>
      <c r="CS64" s="673"/>
      <c r="CT64" s="673"/>
      <c r="CU64" s="673"/>
      <c r="CV64" s="673"/>
      <c r="CW64" s="673"/>
      <c r="CX64" s="673"/>
      <c r="CY64" s="673"/>
      <c r="CZ64" s="673"/>
      <c r="DA64" s="673"/>
      <c r="DB64" s="673"/>
      <c r="DC64" s="469"/>
      <c r="DD64" s="469"/>
      <c r="DE64" s="469"/>
      <c r="DF64" s="469"/>
      <c r="DG64" s="469"/>
      <c r="DH64" s="469"/>
      <c r="DI64" s="469"/>
      <c r="DJ64" s="469"/>
      <c r="DK64" s="469"/>
      <c r="DL64" s="469"/>
      <c r="DM64" s="469"/>
      <c r="DN64" s="469"/>
      <c r="DO64" s="469"/>
      <c r="DP64" s="469"/>
      <c r="DQ64" s="469"/>
      <c r="DR64" s="469"/>
      <c r="DS64" s="469"/>
      <c r="DT64" s="469"/>
    </row>
    <row r="65" spans="1:124" ht="7.9" customHeight="1" x14ac:dyDescent="0.2">
      <c r="A65" s="470"/>
      <c r="B65" s="673" t="s">
        <v>1170</v>
      </c>
      <c r="C65" s="673"/>
      <c r="D65" s="673"/>
      <c r="E65" s="673"/>
      <c r="F65" s="673"/>
      <c r="G65" s="673"/>
      <c r="H65" s="673"/>
      <c r="I65" s="673"/>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3"/>
      <c r="BZ65" s="673"/>
      <c r="CA65" s="673"/>
      <c r="CB65" s="673"/>
      <c r="CC65" s="673"/>
      <c r="CD65" s="673"/>
      <c r="CE65" s="673"/>
      <c r="CF65" s="673"/>
      <c r="CG65" s="673"/>
      <c r="CH65" s="673"/>
      <c r="CI65" s="673"/>
      <c r="CJ65" s="673"/>
      <c r="CK65" s="673"/>
      <c r="CL65" s="673"/>
      <c r="CM65" s="673"/>
      <c r="CN65" s="673"/>
      <c r="CO65" s="673"/>
      <c r="CP65" s="673"/>
      <c r="CQ65" s="673"/>
      <c r="CR65" s="673"/>
      <c r="CS65" s="673"/>
      <c r="CT65" s="673"/>
      <c r="CU65" s="673"/>
      <c r="CV65" s="673"/>
      <c r="CW65" s="673"/>
      <c r="CX65" s="673"/>
      <c r="CY65" s="673"/>
      <c r="CZ65" s="673"/>
      <c r="DA65" s="673"/>
      <c r="DB65" s="673"/>
      <c r="DC65" s="469"/>
      <c r="DD65" s="469"/>
      <c r="DE65" s="469"/>
      <c r="DF65" s="469"/>
      <c r="DG65" s="469"/>
      <c r="DH65" s="469"/>
      <c r="DI65" s="469"/>
      <c r="DJ65" s="469"/>
      <c r="DK65" s="469"/>
      <c r="DL65" s="469"/>
      <c r="DM65" s="469"/>
      <c r="DN65" s="469"/>
      <c r="DO65" s="469"/>
      <c r="DP65" s="469"/>
      <c r="DQ65" s="469"/>
      <c r="DR65" s="469"/>
      <c r="DS65" s="469"/>
      <c r="DT65" s="469"/>
    </row>
    <row r="66" spans="1:124" ht="7.9" customHeight="1" x14ac:dyDescent="0.2">
      <c r="A66" s="470"/>
      <c r="B66" s="673" t="s">
        <v>1171</v>
      </c>
      <c r="C66" s="673"/>
      <c r="D66" s="673"/>
      <c r="E66" s="673"/>
      <c r="F66" s="673"/>
      <c r="G66" s="673"/>
      <c r="H66" s="673"/>
      <c r="I66" s="673"/>
      <c r="J66" s="673"/>
      <c r="K66" s="673"/>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O66" s="673"/>
      <c r="CP66" s="673"/>
      <c r="CQ66" s="673"/>
      <c r="CR66" s="673"/>
      <c r="CS66" s="673"/>
      <c r="CT66" s="673"/>
      <c r="CU66" s="673"/>
      <c r="CV66" s="673"/>
      <c r="CW66" s="673"/>
      <c r="CX66" s="673"/>
      <c r="CY66" s="673"/>
      <c r="CZ66" s="673"/>
      <c r="DA66" s="673"/>
      <c r="DB66" s="673"/>
      <c r="DC66" s="469"/>
      <c r="DD66" s="469"/>
      <c r="DE66" s="469"/>
      <c r="DF66" s="469"/>
      <c r="DG66" s="469"/>
      <c r="DH66" s="469"/>
      <c r="DI66" s="469"/>
      <c r="DJ66" s="469"/>
      <c r="DK66" s="469"/>
      <c r="DL66" s="469"/>
      <c r="DM66" s="469"/>
      <c r="DN66" s="469"/>
      <c r="DO66" s="469"/>
      <c r="DP66" s="469"/>
      <c r="DQ66" s="469"/>
      <c r="DR66" s="469"/>
      <c r="DS66" s="469"/>
      <c r="DT66" s="469"/>
    </row>
    <row r="67" spans="1:124" ht="7.9" customHeight="1" x14ac:dyDescent="0.2">
      <c r="A67" s="470"/>
      <c r="B67" s="673" t="s">
        <v>1172</v>
      </c>
      <c r="C67" s="673"/>
      <c r="D67" s="673"/>
      <c r="E67" s="673"/>
      <c r="F67" s="673"/>
      <c r="G67" s="673"/>
      <c r="H67" s="673"/>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O67" s="673"/>
      <c r="CP67" s="673"/>
      <c r="CQ67" s="673"/>
      <c r="CR67" s="673"/>
      <c r="CS67" s="673"/>
      <c r="CT67" s="673"/>
      <c r="CU67" s="673"/>
      <c r="CV67" s="673"/>
      <c r="CW67" s="673"/>
      <c r="CX67" s="673"/>
      <c r="CY67" s="673"/>
      <c r="CZ67" s="673"/>
      <c r="DA67" s="673"/>
      <c r="DB67" s="673"/>
      <c r="DC67" s="469"/>
      <c r="DD67" s="469"/>
      <c r="DE67" s="469"/>
      <c r="DF67" s="469"/>
      <c r="DG67" s="469"/>
      <c r="DH67" s="469"/>
      <c r="DI67" s="469"/>
      <c r="DJ67" s="469"/>
      <c r="DK67" s="469"/>
      <c r="DL67" s="469"/>
      <c r="DM67" s="469"/>
      <c r="DN67" s="469"/>
      <c r="DO67" s="469"/>
      <c r="DP67" s="469"/>
      <c r="DQ67" s="469"/>
      <c r="DR67" s="469"/>
      <c r="DS67" s="469"/>
      <c r="DT67" s="469"/>
    </row>
    <row r="68" spans="1:124"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c r="DG68" s="23"/>
      <c r="DH68" s="23"/>
      <c r="DI68" s="23"/>
      <c r="DJ68" s="23"/>
      <c r="DK68" s="23"/>
      <c r="DL68" s="23"/>
      <c r="DM68" s="23"/>
      <c r="DN68" s="23"/>
      <c r="DO68" s="23"/>
      <c r="DP68" s="23"/>
      <c r="DQ68" s="23"/>
      <c r="DR68" s="23"/>
      <c r="DS68" s="23"/>
      <c r="DT68" s="23"/>
    </row>
    <row r="69" spans="1:124"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c r="DG69" s="23"/>
      <c r="DH69" s="23"/>
      <c r="DI69" s="23"/>
      <c r="DJ69" s="23"/>
      <c r="DK69" s="23"/>
      <c r="DL69" s="23"/>
      <c r="DM69" s="23"/>
      <c r="DN69" s="23"/>
      <c r="DO69" s="23"/>
      <c r="DP69" s="23"/>
      <c r="DQ69" s="23"/>
      <c r="DR69" s="23"/>
      <c r="DS69" s="23"/>
      <c r="DT69" s="23"/>
    </row>
    <row r="70" spans="1:124"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c r="DG70" s="23"/>
      <c r="DH70" s="23"/>
      <c r="DI70" s="23"/>
      <c r="DJ70" s="23"/>
      <c r="DK70" s="23"/>
      <c r="DL70" s="23"/>
      <c r="DM70" s="23"/>
      <c r="DN70" s="23"/>
      <c r="DO70" s="23"/>
      <c r="DP70" s="23"/>
      <c r="DQ70" s="23"/>
      <c r="DR70" s="23"/>
      <c r="DS70" s="23"/>
      <c r="DT70" s="23"/>
    </row>
    <row r="71" spans="1:124"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c r="DG71" s="23"/>
      <c r="DH71" s="23"/>
      <c r="DI71" s="23"/>
      <c r="DJ71" s="23"/>
      <c r="DK71" s="23"/>
      <c r="DL71" s="23"/>
      <c r="DM71" s="23"/>
      <c r="DN71" s="23"/>
      <c r="DO71" s="23"/>
      <c r="DP71" s="23"/>
      <c r="DQ71" s="23"/>
      <c r="DR71" s="23"/>
      <c r="DS71" s="23"/>
      <c r="DT71" s="23"/>
    </row>
    <row r="72" spans="1:124"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c r="DG72" s="23"/>
      <c r="DH72" s="23"/>
      <c r="DI72" s="23"/>
      <c r="DJ72" s="23"/>
      <c r="DK72" s="23"/>
      <c r="DL72" s="23"/>
      <c r="DM72" s="23"/>
      <c r="DN72" s="23"/>
      <c r="DO72" s="23"/>
      <c r="DP72" s="23"/>
      <c r="DQ72" s="23"/>
      <c r="DR72" s="23"/>
      <c r="DS72" s="23"/>
      <c r="DT72" s="23"/>
    </row>
    <row r="73" spans="1:124"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c r="DG73" s="23"/>
      <c r="DH73" s="23"/>
      <c r="DI73" s="23"/>
      <c r="DJ73" s="23"/>
      <c r="DK73" s="23"/>
      <c r="DL73" s="23"/>
      <c r="DM73" s="23"/>
      <c r="DN73" s="23"/>
      <c r="DO73" s="23"/>
      <c r="DP73" s="23"/>
      <c r="DQ73" s="23"/>
      <c r="DR73" s="23"/>
      <c r="DS73" s="23"/>
      <c r="DT73" s="23"/>
    </row>
    <row r="74" spans="1:124"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c r="DG74" s="23"/>
      <c r="DH74" s="23"/>
      <c r="DI74" s="23"/>
      <c r="DJ74" s="23"/>
      <c r="DK74" s="23"/>
      <c r="DL74" s="23"/>
      <c r="DM74" s="23"/>
      <c r="DN74" s="23"/>
      <c r="DO74" s="23"/>
      <c r="DP74" s="23"/>
      <c r="DQ74" s="23"/>
      <c r="DR74" s="23"/>
      <c r="DS74" s="23"/>
      <c r="DT74" s="23"/>
    </row>
    <row r="75" spans="1:124"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c r="DG75" s="23"/>
      <c r="DH75" s="23"/>
      <c r="DI75" s="23"/>
      <c r="DJ75" s="23"/>
      <c r="DK75" s="23"/>
      <c r="DL75" s="23"/>
      <c r="DM75" s="23"/>
      <c r="DN75" s="23"/>
      <c r="DO75" s="23"/>
      <c r="DP75" s="23"/>
      <c r="DQ75" s="23"/>
      <c r="DR75" s="23"/>
      <c r="DS75" s="23"/>
      <c r="DT75" s="23"/>
    </row>
    <row r="76" spans="1:124"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c r="DG76" s="23"/>
      <c r="DH76" s="23"/>
      <c r="DI76" s="23"/>
      <c r="DJ76" s="23"/>
      <c r="DK76" s="23"/>
      <c r="DL76" s="23"/>
      <c r="DM76" s="23"/>
      <c r="DN76" s="23"/>
      <c r="DO76" s="23"/>
      <c r="DP76" s="23"/>
      <c r="DQ76" s="23"/>
      <c r="DR76" s="23"/>
      <c r="DS76" s="23"/>
      <c r="DT76" s="23"/>
    </row>
    <row r="77" spans="1:124"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c r="DG77" s="23"/>
      <c r="DH77" s="23"/>
      <c r="DI77" s="23"/>
      <c r="DJ77" s="23"/>
      <c r="DK77" s="23"/>
      <c r="DL77" s="23"/>
      <c r="DM77" s="23"/>
      <c r="DN77" s="23"/>
      <c r="DO77" s="23"/>
      <c r="DP77" s="23"/>
      <c r="DQ77" s="23"/>
      <c r="DR77" s="23"/>
      <c r="DS77" s="23"/>
      <c r="DT77" s="23"/>
    </row>
    <row r="78" spans="1:124"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c r="DG78" s="23"/>
      <c r="DH78" s="23"/>
      <c r="DI78" s="23"/>
      <c r="DJ78" s="23"/>
      <c r="DK78" s="23"/>
      <c r="DL78" s="23"/>
      <c r="DM78" s="23"/>
      <c r="DN78" s="23"/>
      <c r="DO78" s="23"/>
      <c r="DP78" s="23"/>
      <c r="DQ78" s="23"/>
      <c r="DR78" s="23"/>
      <c r="DS78" s="23"/>
      <c r="DT78" s="23"/>
    </row>
    <row r="79" spans="1:124"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c r="DG79" s="23"/>
      <c r="DH79" s="23"/>
      <c r="DI79" s="23"/>
      <c r="DJ79" s="23"/>
      <c r="DK79" s="23"/>
      <c r="DL79" s="23"/>
      <c r="DM79" s="23"/>
      <c r="DN79" s="23"/>
      <c r="DO79" s="23"/>
      <c r="DP79" s="23"/>
      <c r="DQ79" s="23"/>
      <c r="DR79" s="23"/>
      <c r="DS79" s="23"/>
      <c r="DT79" s="23"/>
    </row>
    <row r="80" spans="1:124"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c r="DG80" s="23"/>
      <c r="DH80" s="23"/>
      <c r="DI80" s="23"/>
      <c r="DJ80" s="23"/>
      <c r="DK80" s="23"/>
      <c r="DL80" s="23"/>
      <c r="DM80" s="23"/>
      <c r="DN80" s="23"/>
      <c r="DO80" s="23"/>
      <c r="DP80" s="23"/>
      <c r="DQ80" s="23"/>
      <c r="DR80" s="23"/>
      <c r="DS80" s="23"/>
      <c r="DT80" s="23"/>
    </row>
    <row r="81" spans="1:124"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c r="DG81" s="23"/>
      <c r="DH81" s="23"/>
      <c r="DI81" s="23"/>
      <c r="DJ81" s="23"/>
      <c r="DK81" s="23"/>
      <c r="DL81" s="23"/>
      <c r="DM81" s="23"/>
      <c r="DN81" s="23"/>
      <c r="DO81" s="23"/>
      <c r="DP81" s="23"/>
      <c r="DQ81" s="23"/>
      <c r="DR81" s="23"/>
      <c r="DS81" s="23"/>
      <c r="DT81" s="23"/>
    </row>
    <row r="82" spans="1:124" x14ac:dyDescent="0.2">
      <c r="A82" s="23"/>
      <c r="DC82" s="23"/>
      <c r="DD82" s="23"/>
      <c r="DE82" s="23"/>
      <c r="DF82" s="23"/>
      <c r="DG82" s="23"/>
      <c r="DH82" s="23"/>
      <c r="DI82" s="23"/>
      <c r="DJ82" s="23"/>
      <c r="DK82" s="23"/>
      <c r="DL82" s="23"/>
      <c r="DM82" s="23"/>
      <c r="DN82" s="23"/>
      <c r="DO82" s="23"/>
      <c r="DP82" s="23"/>
      <c r="DQ82" s="23"/>
      <c r="DR82" s="23"/>
      <c r="DS82" s="23"/>
      <c r="DT82" s="23"/>
    </row>
    <row r="83" spans="1:124" x14ac:dyDescent="0.2">
      <c r="A83" s="23"/>
      <c r="DC83" s="23"/>
      <c r="DD83" s="23"/>
      <c r="DE83" s="23"/>
      <c r="DF83" s="23"/>
      <c r="DG83" s="23"/>
      <c r="DH83" s="23"/>
      <c r="DI83" s="23"/>
      <c r="DJ83" s="23"/>
      <c r="DK83" s="23"/>
      <c r="DL83" s="23"/>
      <c r="DM83" s="23"/>
      <c r="DN83" s="23"/>
      <c r="DO83" s="23"/>
      <c r="DP83" s="23"/>
      <c r="DQ83" s="23"/>
      <c r="DR83" s="23"/>
      <c r="DS83" s="23"/>
      <c r="DT83" s="23"/>
    </row>
    <row r="84" spans="1:124" x14ac:dyDescent="0.2">
      <c r="A84" s="23"/>
      <c r="DC84" s="23"/>
      <c r="DD84" s="23"/>
      <c r="DE84" s="23"/>
      <c r="DF84" s="23"/>
      <c r="DG84" s="23"/>
      <c r="DH84" s="23"/>
      <c r="DI84" s="23"/>
      <c r="DJ84" s="23"/>
      <c r="DK84" s="23"/>
      <c r="DL84" s="23"/>
      <c r="DM84" s="23"/>
      <c r="DN84" s="23"/>
      <c r="DO84" s="23"/>
      <c r="DP84" s="23"/>
      <c r="DQ84" s="23"/>
      <c r="DR84" s="23"/>
      <c r="DS84" s="23"/>
      <c r="DT84" s="23"/>
    </row>
    <row r="85" spans="1:124" x14ac:dyDescent="0.2">
      <c r="DC85" s="23"/>
      <c r="DD85" s="23"/>
      <c r="DE85" s="23"/>
      <c r="DF85" s="23"/>
      <c r="DG85" s="23"/>
      <c r="DH85" s="23"/>
      <c r="DI85" s="23"/>
      <c r="DJ85" s="23"/>
      <c r="DK85" s="23"/>
      <c r="DL85" s="23"/>
      <c r="DM85" s="23"/>
      <c r="DN85" s="23"/>
      <c r="DO85" s="23"/>
      <c r="DP85" s="23"/>
      <c r="DQ85" s="23"/>
      <c r="DR85" s="23"/>
      <c r="DS85" s="23"/>
      <c r="DT85" s="23"/>
    </row>
    <row r="86" spans="1:124" x14ac:dyDescent="0.2">
      <c r="DC86" s="23"/>
      <c r="DD86" s="23"/>
      <c r="DE86" s="23"/>
      <c r="DF86" s="23"/>
      <c r="DG86" s="23"/>
      <c r="DH86" s="23"/>
      <c r="DI86" s="23"/>
      <c r="DJ86" s="23"/>
      <c r="DK86" s="23"/>
      <c r="DL86" s="23"/>
      <c r="DM86" s="23"/>
      <c r="DN86" s="23"/>
      <c r="DO86" s="23"/>
      <c r="DP86" s="23"/>
      <c r="DQ86" s="23"/>
      <c r="DR86" s="23"/>
      <c r="DS86" s="23"/>
      <c r="DT86" s="23"/>
    </row>
    <row r="87" spans="1:124" x14ac:dyDescent="0.2">
      <c r="DC87" s="23"/>
      <c r="DD87" s="23"/>
      <c r="DE87" s="23"/>
      <c r="DF87" s="23"/>
      <c r="DG87" s="23"/>
      <c r="DH87" s="23"/>
      <c r="DI87" s="23"/>
      <c r="DJ87" s="23"/>
      <c r="DK87" s="23"/>
      <c r="DL87" s="23"/>
      <c r="DM87" s="23"/>
      <c r="DN87" s="23"/>
      <c r="DO87" s="23"/>
      <c r="DP87" s="23"/>
      <c r="DQ87" s="23"/>
      <c r="DR87" s="23"/>
      <c r="DS87" s="23"/>
      <c r="DT87" s="23"/>
    </row>
    <row r="88" spans="1:124" x14ac:dyDescent="0.2">
      <c r="DC88" s="23"/>
      <c r="DD88" s="23"/>
      <c r="DE88" s="23"/>
      <c r="DF88" s="23"/>
      <c r="DG88" s="23"/>
      <c r="DH88" s="23"/>
      <c r="DI88" s="23"/>
      <c r="DJ88" s="23"/>
      <c r="DK88" s="23"/>
      <c r="DL88" s="23"/>
      <c r="DM88" s="23"/>
      <c r="DN88" s="23"/>
      <c r="DO88" s="23"/>
      <c r="DP88" s="23"/>
      <c r="DQ88" s="23"/>
      <c r="DR88" s="23"/>
      <c r="DS88" s="23"/>
      <c r="DT88" s="23"/>
    </row>
    <row r="89" spans="1:124" x14ac:dyDescent="0.2">
      <c r="DC89" s="23"/>
      <c r="DD89" s="23"/>
      <c r="DE89" s="23"/>
      <c r="DF89" s="23"/>
      <c r="DG89" s="23"/>
      <c r="DH89" s="23"/>
      <c r="DI89" s="23"/>
      <c r="DJ89" s="23"/>
      <c r="DK89" s="23"/>
      <c r="DL89" s="23"/>
      <c r="DM89" s="23"/>
      <c r="DN89" s="23"/>
      <c r="DO89" s="23"/>
      <c r="DP89" s="23"/>
      <c r="DQ89" s="23"/>
      <c r="DR89" s="23"/>
      <c r="DS89" s="23"/>
      <c r="DT89" s="23"/>
    </row>
    <row r="90" spans="1:124" x14ac:dyDescent="0.2">
      <c r="DC90" s="23"/>
      <c r="DD90" s="23"/>
      <c r="DE90" s="23"/>
      <c r="DF90" s="23"/>
      <c r="DG90" s="23"/>
      <c r="DH90" s="23"/>
      <c r="DI90" s="23"/>
      <c r="DJ90" s="23"/>
      <c r="DK90" s="23"/>
      <c r="DL90" s="23"/>
      <c r="DM90" s="23"/>
      <c r="DN90" s="23"/>
      <c r="DO90" s="23"/>
      <c r="DP90" s="23"/>
      <c r="DQ90" s="23"/>
      <c r="DR90" s="23"/>
      <c r="DS90" s="23"/>
      <c r="DT90" s="23"/>
    </row>
    <row r="91" spans="1:124" x14ac:dyDescent="0.2">
      <c r="DC91" s="23"/>
      <c r="DD91" s="23"/>
      <c r="DE91" s="23"/>
      <c r="DF91" s="23"/>
      <c r="DG91" s="23"/>
      <c r="DH91" s="23"/>
      <c r="DI91" s="23"/>
      <c r="DJ91" s="23"/>
      <c r="DK91" s="23"/>
      <c r="DL91" s="23"/>
      <c r="DM91" s="23"/>
      <c r="DN91" s="23"/>
      <c r="DO91" s="23"/>
      <c r="DP91" s="23"/>
      <c r="DQ91" s="23"/>
      <c r="DR91" s="23"/>
      <c r="DS91" s="23"/>
      <c r="DT91" s="23"/>
    </row>
    <row r="92" spans="1:124" x14ac:dyDescent="0.2">
      <c r="DC92" s="23"/>
      <c r="DD92" s="23"/>
      <c r="DE92" s="23"/>
      <c r="DF92" s="23"/>
      <c r="DG92" s="23"/>
      <c r="DH92" s="23"/>
      <c r="DI92" s="23"/>
      <c r="DJ92" s="23"/>
      <c r="DK92" s="23"/>
      <c r="DL92" s="23"/>
      <c r="DM92" s="23"/>
      <c r="DN92" s="23"/>
      <c r="DO92" s="23"/>
      <c r="DP92" s="23"/>
      <c r="DQ92" s="23"/>
      <c r="DR92" s="23"/>
      <c r="DS92" s="23"/>
      <c r="DT92" s="23"/>
    </row>
    <row r="93" spans="1:124" x14ac:dyDescent="0.2">
      <c r="DC93" s="23"/>
      <c r="DD93" s="23"/>
      <c r="DE93" s="23"/>
      <c r="DF93" s="23"/>
      <c r="DG93" s="23"/>
      <c r="DH93" s="23"/>
      <c r="DI93" s="23"/>
      <c r="DJ93" s="23"/>
      <c r="DK93" s="23"/>
      <c r="DL93" s="23"/>
      <c r="DM93" s="23"/>
      <c r="DN93" s="23"/>
      <c r="DO93" s="23"/>
      <c r="DP93" s="23"/>
      <c r="DQ93" s="23"/>
      <c r="DR93" s="23"/>
      <c r="DS93" s="23"/>
      <c r="DT93" s="23"/>
    </row>
    <row r="94" spans="1:124" x14ac:dyDescent="0.2">
      <c r="DC94" s="23"/>
      <c r="DD94" s="23"/>
      <c r="DE94" s="23"/>
      <c r="DF94" s="23"/>
      <c r="DG94" s="23"/>
      <c r="DH94" s="23"/>
      <c r="DI94" s="23"/>
      <c r="DJ94" s="23"/>
      <c r="DK94" s="23"/>
      <c r="DL94" s="23"/>
      <c r="DM94" s="23"/>
      <c r="DN94" s="23"/>
      <c r="DO94" s="23"/>
      <c r="DP94" s="23"/>
      <c r="DQ94" s="23"/>
      <c r="DR94" s="23"/>
      <c r="DS94" s="23"/>
      <c r="DT94" s="23"/>
    </row>
    <row r="95" spans="1:124" x14ac:dyDescent="0.2">
      <c r="DC95" s="23"/>
      <c r="DD95" s="23"/>
      <c r="DE95" s="23"/>
      <c r="DF95" s="23"/>
      <c r="DG95" s="23"/>
      <c r="DH95" s="23"/>
      <c r="DI95" s="23"/>
      <c r="DJ95" s="23"/>
      <c r="DK95" s="23"/>
      <c r="DL95" s="23"/>
      <c r="DM95" s="23"/>
      <c r="DN95" s="23"/>
      <c r="DO95" s="23"/>
      <c r="DP95" s="23"/>
      <c r="DQ95" s="23"/>
      <c r="DR95" s="23"/>
      <c r="DS95" s="23"/>
      <c r="DT95" s="23"/>
    </row>
    <row r="96" spans="1:124" x14ac:dyDescent="0.2">
      <c r="DC96" s="23"/>
      <c r="DD96" s="23"/>
      <c r="DE96" s="23"/>
      <c r="DF96" s="23"/>
      <c r="DG96" s="23"/>
      <c r="DH96" s="23"/>
      <c r="DI96" s="23"/>
      <c r="DJ96" s="23"/>
      <c r="DK96" s="23"/>
      <c r="DL96" s="23"/>
      <c r="DM96" s="23"/>
      <c r="DN96" s="23"/>
      <c r="DO96" s="23"/>
      <c r="DP96" s="23"/>
      <c r="DQ96" s="23"/>
      <c r="DR96" s="23"/>
      <c r="DS96" s="23"/>
      <c r="DT96" s="23"/>
    </row>
    <row r="97" spans="107:124" x14ac:dyDescent="0.2">
      <c r="DC97" s="23"/>
      <c r="DD97" s="23"/>
      <c r="DE97" s="23"/>
      <c r="DF97" s="23"/>
      <c r="DG97" s="23"/>
      <c r="DH97" s="23"/>
      <c r="DI97" s="23"/>
      <c r="DJ97" s="23"/>
      <c r="DK97" s="23"/>
      <c r="DL97" s="23"/>
      <c r="DM97" s="23"/>
      <c r="DN97" s="23"/>
      <c r="DO97" s="23"/>
      <c r="DP97" s="23"/>
      <c r="DQ97" s="23"/>
      <c r="DR97" s="23"/>
      <c r="DS97" s="23"/>
      <c r="DT97" s="23"/>
    </row>
    <row r="98" spans="107:124" x14ac:dyDescent="0.2">
      <c r="DC98" s="23"/>
      <c r="DD98" s="23"/>
      <c r="DE98" s="23"/>
      <c r="DF98" s="23"/>
      <c r="DG98" s="23"/>
      <c r="DH98" s="23"/>
      <c r="DI98" s="23"/>
      <c r="DJ98" s="23"/>
      <c r="DK98" s="23"/>
      <c r="DL98" s="23"/>
      <c r="DM98" s="23"/>
      <c r="DN98" s="23"/>
      <c r="DO98" s="23"/>
      <c r="DP98" s="23"/>
      <c r="DQ98" s="23"/>
      <c r="DR98" s="23"/>
      <c r="DS98" s="23"/>
      <c r="DT98" s="23"/>
    </row>
    <row r="99" spans="107:124" x14ac:dyDescent="0.2">
      <c r="DC99" s="23"/>
      <c r="DD99" s="23"/>
      <c r="DE99" s="23"/>
      <c r="DF99" s="23"/>
      <c r="DG99" s="23"/>
      <c r="DH99" s="23"/>
      <c r="DI99" s="23"/>
      <c r="DJ99" s="23"/>
      <c r="DK99" s="23"/>
      <c r="DL99" s="23"/>
      <c r="DM99" s="23"/>
      <c r="DN99" s="23"/>
      <c r="DO99" s="23"/>
      <c r="DP99" s="23"/>
      <c r="DQ99" s="23"/>
      <c r="DR99" s="23"/>
      <c r="DS99" s="23"/>
      <c r="DT99" s="23"/>
    </row>
    <row r="100" spans="107:124" x14ac:dyDescent="0.2">
      <c r="DC100" s="23"/>
      <c r="DD100" s="23"/>
      <c r="DE100" s="23"/>
      <c r="DF100" s="23"/>
      <c r="DG100" s="23"/>
      <c r="DH100" s="23"/>
      <c r="DI100" s="23"/>
      <c r="DJ100" s="23"/>
      <c r="DK100" s="23"/>
      <c r="DL100" s="23"/>
      <c r="DM100" s="23"/>
      <c r="DN100" s="23"/>
      <c r="DO100" s="23"/>
      <c r="DP100" s="23"/>
      <c r="DQ100" s="23"/>
      <c r="DR100" s="23"/>
      <c r="DS100" s="23"/>
      <c r="DT100" s="23"/>
    </row>
    <row r="101" spans="107:124" x14ac:dyDescent="0.2">
      <c r="DC101" s="23"/>
      <c r="DD101" s="23"/>
      <c r="DE101" s="23"/>
      <c r="DF101" s="23"/>
      <c r="DG101" s="23"/>
      <c r="DH101" s="23"/>
      <c r="DI101" s="23"/>
      <c r="DJ101" s="23"/>
      <c r="DK101" s="23"/>
      <c r="DL101" s="23"/>
      <c r="DM101" s="23"/>
      <c r="DN101" s="23"/>
      <c r="DO101" s="23"/>
      <c r="DP101" s="23"/>
      <c r="DQ101" s="23"/>
      <c r="DR101" s="23"/>
      <c r="DS101" s="23"/>
      <c r="DT101" s="23"/>
    </row>
    <row r="102" spans="107:124" x14ac:dyDescent="0.2">
      <c r="DC102" s="23"/>
      <c r="DD102" s="23"/>
      <c r="DE102" s="23"/>
      <c r="DF102" s="23"/>
      <c r="DG102" s="23"/>
      <c r="DH102" s="23"/>
      <c r="DI102" s="23"/>
      <c r="DJ102" s="23"/>
      <c r="DK102" s="23"/>
      <c r="DL102" s="23"/>
      <c r="DM102" s="23"/>
      <c r="DN102" s="23"/>
      <c r="DO102" s="23"/>
      <c r="DP102" s="23"/>
      <c r="DQ102" s="23"/>
      <c r="DR102" s="23"/>
      <c r="DS102" s="23"/>
      <c r="DT102" s="23"/>
    </row>
    <row r="103" spans="107:124" x14ac:dyDescent="0.2">
      <c r="DC103" s="23"/>
      <c r="DD103" s="23"/>
      <c r="DE103" s="23"/>
      <c r="DF103" s="23"/>
      <c r="DG103" s="23"/>
      <c r="DH103" s="23"/>
      <c r="DI103" s="23"/>
      <c r="DJ103" s="23"/>
      <c r="DK103" s="23"/>
      <c r="DL103" s="23"/>
      <c r="DM103" s="23"/>
      <c r="DN103" s="23"/>
      <c r="DO103" s="23"/>
      <c r="DP103" s="23"/>
      <c r="DQ103" s="23"/>
      <c r="DR103" s="23"/>
      <c r="DS103" s="23"/>
      <c r="DT103" s="23"/>
    </row>
    <row r="104" spans="107:124" x14ac:dyDescent="0.2">
      <c r="DC104" s="23"/>
      <c r="DD104" s="23"/>
      <c r="DE104" s="23"/>
      <c r="DF104" s="23"/>
      <c r="DG104" s="23"/>
      <c r="DH104" s="23"/>
      <c r="DI104" s="23"/>
      <c r="DJ104" s="23"/>
      <c r="DK104" s="23"/>
      <c r="DL104" s="23"/>
      <c r="DM104" s="23"/>
      <c r="DN104" s="23"/>
      <c r="DO104" s="23"/>
      <c r="DP104" s="23"/>
      <c r="DQ104" s="23"/>
      <c r="DR104" s="23"/>
      <c r="DS104" s="23"/>
      <c r="DT104" s="23"/>
    </row>
    <row r="105" spans="107:124" x14ac:dyDescent="0.2">
      <c r="DC105" s="23"/>
      <c r="DD105" s="23"/>
      <c r="DE105" s="23"/>
      <c r="DF105" s="23"/>
      <c r="DG105" s="23"/>
      <c r="DH105" s="23"/>
      <c r="DI105" s="23"/>
      <c r="DJ105" s="23"/>
      <c r="DK105" s="23"/>
      <c r="DL105" s="23"/>
      <c r="DM105" s="23"/>
      <c r="DN105" s="23"/>
      <c r="DO105" s="23"/>
      <c r="DP105" s="23"/>
      <c r="DQ105" s="23"/>
      <c r="DR105" s="23"/>
      <c r="DS105" s="23"/>
      <c r="DT105" s="23"/>
    </row>
    <row r="106" spans="107:124" x14ac:dyDescent="0.2">
      <c r="DC106" s="23"/>
      <c r="DD106" s="23"/>
      <c r="DE106" s="23"/>
      <c r="DF106" s="23"/>
      <c r="DG106" s="23"/>
      <c r="DH106" s="23"/>
      <c r="DI106" s="23"/>
      <c r="DJ106" s="23"/>
      <c r="DK106" s="23"/>
      <c r="DL106" s="23"/>
      <c r="DM106" s="23"/>
      <c r="DN106" s="23"/>
      <c r="DO106" s="23"/>
      <c r="DP106" s="23"/>
      <c r="DQ106" s="23"/>
      <c r="DR106" s="23"/>
      <c r="DS106" s="23"/>
      <c r="DT106" s="23"/>
    </row>
    <row r="107" spans="107:124" x14ac:dyDescent="0.2">
      <c r="DC107" s="23"/>
      <c r="DD107" s="23"/>
      <c r="DE107" s="23"/>
      <c r="DF107" s="23"/>
      <c r="DG107" s="23"/>
      <c r="DH107" s="23"/>
      <c r="DI107" s="23"/>
      <c r="DJ107" s="23"/>
      <c r="DK107" s="23"/>
      <c r="DL107" s="23"/>
      <c r="DM107" s="23"/>
      <c r="DN107" s="23"/>
      <c r="DO107" s="23"/>
      <c r="DP107" s="23"/>
      <c r="DQ107" s="23"/>
      <c r="DR107" s="23"/>
      <c r="DS107" s="23"/>
      <c r="DT107" s="23"/>
    </row>
    <row r="108" spans="107:124" x14ac:dyDescent="0.2">
      <c r="DC108" s="23"/>
      <c r="DD108" s="23"/>
      <c r="DE108" s="23"/>
      <c r="DF108" s="23"/>
      <c r="DG108" s="23"/>
      <c r="DH108" s="23"/>
      <c r="DI108" s="23"/>
      <c r="DJ108" s="23"/>
      <c r="DK108" s="23"/>
      <c r="DL108" s="23"/>
      <c r="DM108" s="23"/>
      <c r="DN108" s="23"/>
      <c r="DO108" s="23"/>
      <c r="DP108" s="23"/>
      <c r="DQ108" s="23"/>
      <c r="DR108" s="23"/>
      <c r="DS108" s="23"/>
      <c r="DT108" s="23"/>
    </row>
    <row r="109" spans="107:124" x14ac:dyDescent="0.2">
      <c r="DC109" s="23"/>
      <c r="DD109" s="23"/>
      <c r="DE109" s="23"/>
      <c r="DF109" s="23"/>
      <c r="DG109" s="23"/>
      <c r="DH109" s="23"/>
      <c r="DI109" s="23"/>
      <c r="DJ109" s="23"/>
      <c r="DK109" s="23"/>
      <c r="DL109" s="23"/>
      <c r="DM109" s="23"/>
      <c r="DN109" s="23"/>
      <c r="DO109" s="23"/>
      <c r="DP109" s="23"/>
      <c r="DQ109" s="23"/>
      <c r="DR109" s="23"/>
      <c r="DS109" s="23"/>
      <c r="DT109" s="23"/>
    </row>
    <row r="110" spans="107:124" x14ac:dyDescent="0.2">
      <c r="DC110" s="23"/>
      <c r="DD110" s="23"/>
      <c r="DE110" s="23"/>
      <c r="DF110" s="23"/>
      <c r="DG110" s="23"/>
      <c r="DH110" s="23"/>
      <c r="DI110" s="23"/>
      <c r="DJ110" s="23"/>
      <c r="DK110" s="23"/>
      <c r="DL110" s="23"/>
      <c r="DM110" s="23"/>
      <c r="DN110" s="23"/>
      <c r="DO110" s="23"/>
      <c r="DP110" s="23"/>
      <c r="DQ110" s="23"/>
      <c r="DR110" s="23"/>
      <c r="DS110" s="23"/>
      <c r="DT110" s="23"/>
    </row>
    <row r="111" spans="107:124" x14ac:dyDescent="0.2">
      <c r="DC111" s="23"/>
      <c r="DD111" s="23"/>
      <c r="DE111" s="23"/>
      <c r="DF111" s="23"/>
      <c r="DG111" s="23"/>
      <c r="DH111" s="23"/>
      <c r="DI111" s="23"/>
      <c r="DJ111" s="23"/>
      <c r="DK111" s="23"/>
      <c r="DL111" s="23"/>
      <c r="DM111" s="23"/>
      <c r="DN111" s="23"/>
      <c r="DO111" s="23"/>
      <c r="DP111" s="23"/>
      <c r="DQ111" s="23"/>
      <c r="DR111" s="23"/>
      <c r="DS111" s="23"/>
      <c r="DT111" s="23"/>
    </row>
    <row r="112" spans="107:124" x14ac:dyDescent="0.2">
      <c r="DC112" s="23"/>
      <c r="DD112" s="23"/>
      <c r="DE112" s="23"/>
      <c r="DF112" s="23"/>
      <c r="DG112" s="23"/>
      <c r="DH112" s="23"/>
      <c r="DI112" s="23"/>
      <c r="DJ112" s="23"/>
      <c r="DK112" s="23"/>
      <c r="DL112" s="23"/>
      <c r="DM112" s="23"/>
      <c r="DN112" s="23"/>
      <c r="DO112" s="23"/>
      <c r="DP112" s="23"/>
      <c r="DQ112" s="23"/>
      <c r="DR112" s="23"/>
      <c r="DS112" s="23"/>
      <c r="DT112" s="23"/>
    </row>
    <row r="113" spans="107:124" x14ac:dyDescent="0.2">
      <c r="DC113" s="23"/>
      <c r="DD113" s="23"/>
      <c r="DE113" s="23"/>
      <c r="DF113" s="23"/>
      <c r="DG113" s="23"/>
      <c r="DH113" s="23"/>
      <c r="DI113" s="23"/>
      <c r="DJ113" s="23"/>
      <c r="DK113" s="23"/>
      <c r="DL113" s="23"/>
      <c r="DM113" s="23"/>
      <c r="DN113" s="23"/>
      <c r="DO113" s="23"/>
      <c r="DP113" s="23"/>
      <c r="DQ113" s="23"/>
      <c r="DR113" s="23"/>
      <c r="DS113" s="23"/>
      <c r="DT113" s="23"/>
    </row>
    <row r="114" spans="107:124" x14ac:dyDescent="0.2">
      <c r="DC114" s="23"/>
      <c r="DD114" s="23"/>
      <c r="DE114" s="23"/>
      <c r="DF114" s="23"/>
      <c r="DG114" s="23"/>
      <c r="DH114" s="23"/>
      <c r="DI114" s="23"/>
      <c r="DJ114" s="23"/>
      <c r="DK114" s="23"/>
      <c r="DL114" s="23"/>
      <c r="DM114" s="23"/>
      <c r="DN114" s="23"/>
      <c r="DO114" s="23"/>
      <c r="DP114" s="23"/>
      <c r="DQ114" s="23"/>
      <c r="DR114" s="23"/>
      <c r="DS114" s="23"/>
      <c r="DT114" s="23"/>
    </row>
    <row r="115" spans="107:124" x14ac:dyDescent="0.2">
      <c r="DC115" s="23"/>
      <c r="DD115" s="23"/>
      <c r="DE115" s="23"/>
      <c r="DF115" s="23"/>
      <c r="DG115" s="23"/>
      <c r="DH115" s="23"/>
      <c r="DI115" s="23"/>
      <c r="DJ115" s="23"/>
      <c r="DK115" s="23"/>
      <c r="DL115" s="23"/>
      <c r="DM115" s="23"/>
      <c r="DN115" s="23"/>
      <c r="DO115" s="23"/>
      <c r="DP115" s="23"/>
      <c r="DQ115" s="23"/>
      <c r="DR115" s="23"/>
      <c r="DS115" s="23"/>
      <c r="DT115" s="23"/>
    </row>
    <row r="116" spans="107:124" x14ac:dyDescent="0.2">
      <c r="DC116" s="23"/>
      <c r="DD116" s="23"/>
      <c r="DE116" s="23"/>
      <c r="DF116" s="23"/>
      <c r="DG116" s="23"/>
      <c r="DH116" s="23"/>
      <c r="DI116" s="23"/>
      <c r="DJ116" s="23"/>
      <c r="DK116" s="23"/>
      <c r="DL116" s="23"/>
      <c r="DM116" s="23"/>
      <c r="DN116" s="23"/>
      <c r="DO116" s="23"/>
      <c r="DP116" s="23"/>
      <c r="DQ116" s="23"/>
      <c r="DR116" s="23"/>
      <c r="DS116" s="23"/>
      <c r="DT116" s="23"/>
    </row>
    <row r="117" spans="107:124" x14ac:dyDescent="0.2">
      <c r="DC117" s="23"/>
      <c r="DD117" s="23"/>
      <c r="DE117" s="23"/>
      <c r="DF117" s="23"/>
      <c r="DG117" s="23"/>
      <c r="DH117" s="23"/>
      <c r="DI117" s="23"/>
      <c r="DJ117" s="23"/>
      <c r="DK117" s="23"/>
      <c r="DL117" s="23"/>
      <c r="DM117" s="23"/>
      <c r="DN117" s="23"/>
      <c r="DO117" s="23"/>
      <c r="DP117" s="23"/>
      <c r="DQ117" s="23"/>
      <c r="DR117" s="23"/>
      <c r="DS117" s="23"/>
      <c r="DT117" s="23"/>
    </row>
    <row r="118" spans="107:124" x14ac:dyDescent="0.2">
      <c r="DC118" s="23"/>
      <c r="DD118" s="23"/>
      <c r="DE118" s="23"/>
      <c r="DF118" s="23"/>
      <c r="DG118" s="23"/>
      <c r="DH118" s="23"/>
      <c r="DI118" s="23"/>
      <c r="DJ118" s="23"/>
      <c r="DK118" s="23"/>
      <c r="DL118" s="23"/>
      <c r="DM118" s="23"/>
      <c r="DN118" s="23"/>
      <c r="DO118" s="23"/>
      <c r="DP118" s="23"/>
      <c r="DQ118" s="23"/>
      <c r="DR118" s="23"/>
      <c r="DS118" s="23"/>
      <c r="DT118" s="23"/>
    </row>
    <row r="119" spans="107:124" x14ac:dyDescent="0.2">
      <c r="DC119" s="23"/>
      <c r="DD119" s="23"/>
      <c r="DE119" s="23"/>
      <c r="DF119" s="23"/>
      <c r="DG119" s="23"/>
      <c r="DH119" s="23"/>
      <c r="DI119" s="23"/>
      <c r="DJ119" s="23"/>
      <c r="DK119" s="23"/>
      <c r="DL119" s="23"/>
      <c r="DM119" s="23"/>
      <c r="DN119" s="23"/>
      <c r="DO119" s="23"/>
      <c r="DP119" s="23"/>
      <c r="DQ119" s="23"/>
      <c r="DR119" s="23"/>
      <c r="DS119" s="23"/>
      <c r="DT119" s="23"/>
    </row>
    <row r="120" spans="107:124" x14ac:dyDescent="0.2">
      <c r="DC120" s="23"/>
      <c r="DD120" s="23"/>
      <c r="DE120" s="23"/>
      <c r="DF120" s="23"/>
      <c r="DG120" s="23"/>
      <c r="DH120" s="23"/>
      <c r="DI120" s="23"/>
      <c r="DJ120" s="23"/>
      <c r="DK120" s="23"/>
      <c r="DL120" s="23"/>
      <c r="DM120" s="23"/>
      <c r="DN120" s="23"/>
      <c r="DO120" s="23"/>
      <c r="DP120" s="23"/>
      <c r="DQ120" s="23"/>
      <c r="DR120" s="23"/>
      <c r="DS120" s="23"/>
      <c r="DT120" s="23"/>
    </row>
    <row r="121" spans="107:124" x14ac:dyDescent="0.2">
      <c r="DC121" s="23"/>
      <c r="DD121" s="23"/>
      <c r="DE121" s="23"/>
      <c r="DF121" s="23"/>
      <c r="DG121" s="23"/>
      <c r="DH121" s="23"/>
      <c r="DI121" s="23"/>
      <c r="DJ121" s="23"/>
      <c r="DK121" s="23"/>
      <c r="DL121" s="23"/>
      <c r="DM121" s="23"/>
      <c r="DN121" s="23"/>
      <c r="DO121" s="23"/>
      <c r="DP121" s="23"/>
      <c r="DQ121" s="23"/>
      <c r="DR121" s="23"/>
      <c r="DS121" s="23"/>
      <c r="DT121" s="23"/>
    </row>
    <row r="122" spans="107:124" x14ac:dyDescent="0.2">
      <c r="DC122" s="23"/>
      <c r="DD122" s="23"/>
      <c r="DE122" s="23"/>
      <c r="DF122" s="23"/>
      <c r="DG122" s="23"/>
      <c r="DH122" s="23"/>
      <c r="DI122" s="23"/>
      <c r="DJ122" s="23"/>
      <c r="DK122" s="23"/>
      <c r="DL122" s="23"/>
      <c r="DM122" s="23"/>
      <c r="DN122" s="23"/>
      <c r="DO122" s="23"/>
      <c r="DP122" s="23"/>
      <c r="DQ122" s="23"/>
      <c r="DR122" s="23"/>
      <c r="DS122" s="23"/>
      <c r="DT122" s="23"/>
    </row>
    <row r="123" spans="107:124" x14ac:dyDescent="0.2">
      <c r="DC123" s="23"/>
      <c r="DD123" s="23"/>
      <c r="DE123" s="23"/>
      <c r="DF123" s="23"/>
      <c r="DG123" s="23"/>
      <c r="DH123" s="23"/>
      <c r="DI123" s="23"/>
      <c r="DJ123" s="23"/>
      <c r="DK123" s="23"/>
      <c r="DL123" s="23"/>
      <c r="DM123" s="23"/>
      <c r="DN123" s="23"/>
      <c r="DO123" s="23"/>
      <c r="DP123" s="23"/>
      <c r="DQ123" s="23"/>
      <c r="DR123" s="23"/>
      <c r="DS123" s="23"/>
      <c r="DT123" s="23"/>
    </row>
    <row r="124" spans="107:124" x14ac:dyDescent="0.2">
      <c r="DC124" s="23"/>
      <c r="DD124" s="23"/>
      <c r="DE124" s="23"/>
      <c r="DF124" s="23"/>
      <c r="DG124" s="23"/>
      <c r="DH124" s="23"/>
      <c r="DI124" s="23"/>
      <c r="DJ124" s="23"/>
      <c r="DK124" s="23"/>
      <c r="DL124" s="23"/>
      <c r="DM124" s="23"/>
      <c r="DN124" s="23"/>
      <c r="DO124" s="23"/>
      <c r="DP124" s="23"/>
      <c r="DQ124" s="23"/>
      <c r="DR124" s="23"/>
      <c r="DS124" s="23"/>
      <c r="DT124" s="23"/>
    </row>
    <row r="125" spans="107:124" x14ac:dyDescent="0.2">
      <c r="DC125" s="23"/>
      <c r="DD125" s="23"/>
      <c r="DE125" s="23"/>
      <c r="DF125" s="23"/>
      <c r="DG125" s="23"/>
      <c r="DH125" s="23"/>
      <c r="DI125" s="23"/>
      <c r="DJ125" s="23"/>
      <c r="DK125" s="23"/>
      <c r="DL125" s="23"/>
      <c r="DM125" s="23"/>
      <c r="DN125" s="23"/>
      <c r="DO125" s="23"/>
      <c r="DP125" s="23"/>
      <c r="DQ125" s="23"/>
      <c r="DR125" s="23"/>
      <c r="DS125" s="23"/>
      <c r="DT125" s="23"/>
    </row>
    <row r="126" spans="107:124" x14ac:dyDescent="0.2">
      <c r="DC126" s="23"/>
      <c r="DD126" s="23"/>
      <c r="DE126" s="23"/>
      <c r="DF126" s="23"/>
      <c r="DG126" s="23"/>
      <c r="DH126" s="23"/>
      <c r="DI126" s="23"/>
      <c r="DJ126" s="23"/>
      <c r="DK126" s="23"/>
      <c r="DL126" s="23"/>
      <c r="DM126" s="23"/>
      <c r="DN126" s="23"/>
      <c r="DO126" s="23"/>
      <c r="DP126" s="23"/>
      <c r="DQ126" s="23"/>
      <c r="DR126" s="23"/>
      <c r="DS126" s="23"/>
      <c r="DT126" s="23"/>
    </row>
    <row r="127" spans="107:124" x14ac:dyDescent="0.2">
      <c r="DC127" s="23"/>
      <c r="DD127" s="23"/>
      <c r="DE127" s="23"/>
      <c r="DF127" s="23"/>
      <c r="DG127" s="23"/>
      <c r="DH127" s="23"/>
      <c r="DI127" s="23"/>
      <c r="DJ127" s="23"/>
      <c r="DK127" s="23"/>
      <c r="DL127" s="23"/>
      <c r="DM127" s="23"/>
      <c r="DN127" s="23"/>
      <c r="DO127" s="23"/>
      <c r="DP127" s="23"/>
      <c r="DQ127" s="23"/>
      <c r="DR127" s="23"/>
      <c r="DS127" s="23"/>
      <c r="DT127" s="23"/>
    </row>
    <row r="128" spans="107:124" x14ac:dyDescent="0.2">
      <c r="DC128" s="23"/>
      <c r="DD128" s="23"/>
      <c r="DE128" s="23"/>
      <c r="DF128" s="23"/>
      <c r="DG128" s="23"/>
      <c r="DH128" s="23"/>
      <c r="DI128" s="23"/>
      <c r="DJ128" s="23"/>
      <c r="DK128" s="23"/>
      <c r="DL128" s="23"/>
      <c r="DM128" s="23"/>
      <c r="DN128" s="23"/>
      <c r="DO128" s="23"/>
      <c r="DP128" s="23"/>
      <c r="DQ128" s="23"/>
      <c r="DR128" s="23"/>
      <c r="DS128" s="23"/>
      <c r="DT128" s="23"/>
    </row>
    <row r="129" spans="107:124" x14ac:dyDescent="0.2">
      <c r="DC129" s="23"/>
      <c r="DD129" s="23"/>
      <c r="DE129" s="23"/>
      <c r="DF129" s="23"/>
      <c r="DG129" s="23"/>
      <c r="DH129" s="23"/>
      <c r="DI129" s="23"/>
      <c r="DJ129" s="23"/>
      <c r="DK129" s="23"/>
      <c r="DL129" s="23"/>
      <c r="DM129" s="23"/>
      <c r="DN129" s="23"/>
      <c r="DO129" s="23"/>
      <c r="DP129" s="23"/>
      <c r="DQ129" s="23"/>
      <c r="DR129" s="23"/>
      <c r="DS129" s="23"/>
      <c r="DT129" s="23"/>
    </row>
    <row r="130" spans="107:124" x14ac:dyDescent="0.2">
      <c r="DC130" s="23"/>
      <c r="DD130" s="23"/>
      <c r="DE130" s="23"/>
      <c r="DF130" s="23"/>
      <c r="DG130" s="23"/>
      <c r="DH130" s="23"/>
      <c r="DI130" s="23"/>
      <c r="DJ130" s="23"/>
      <c r="DK130" s="23"/>
      <c r="DL130" s="23"/>
      <c r="DM130" s="23"/>
      <c r="DN130" s="23"/>
      <c r="DO130" s="23"/>
      <c r="DP130" s="23"/>
      <c r="DQ130" s="23"/>
      <c r="DR130" s="23"/>
      <c r="DS130" s="23"/>
      <c r="DT130" s="23"/>
    </row>
    <row r="131" spans="107:124" x14ac:dyDescent="0.2">
      <c r="DC131" s="23"/>
      <c r="DD131" s="23"/>
      <c r="DE131" s="23"/>
      <c r="DF131" s="23"/>
      <c r="DG131" s="23"/>
      <c r="DH131" s="23"/>
      <c r="DI131" s="23"/>
      <c r="DJ131" s="23"/>
      <c r="DK131" s="23"/>
      <c r="DL131" s="23"/>
      <c r="DM131" s="23"/>
      <c r="DN131" s="23"/>
      <c r="DO131" s="23"/>
      <c r="DP131" s="23"/>
      <c r="DQ131" s="23"/>
      <c r="DR131" s="23"/>
      <c r="DS131" s="23"/>
      <c r="DT131" s="23"/>
    </row>
    <row r="132" spans="107:124" x14ac:dyDescent="0.2">
      <c r="DC132" s="23"/>
      <c r="DD132" s="23"/>
      <c r="DE132" s="23"/>
      <c r="DF132" s="23"/>
      <c r="DG132" s="23"/>
      <c r="DH132" s="23"/>
      <c r="DI132" s="23"/>
      <c r="DJ132" s="23"/>
      <c r="DK132" s="23"/>
      <c r="DL132" s="23"/>
      <c r="DM132" s="23"/>
      <c r="DN132" s="23"/>
      <c r="DO132" s="23"/>
      <c r="DP132" s="23"/>
      <c r="DQ132" s="23"/>
      <c r="DR132" s="23"/>
      <c r="DS132" s="23"/>
      <c r="DT132" s="23"/>
    </row>
    <row r="133" spans="107:124" x14ac:dyDescent="0.2">
      <c r="DC133" s="23"/>
      <c r="DD133" s="23"/>
      <c r="DE133" s="23"/>
      <c r="DF133" s="23"/>
      <c r="DG133" s="23"/>
      <c r="DH133" s="23"/>
      <c r="DI133" s="23"/>
      <c r="DJ133" s="23"/>
      <c r="DK133" s="23"/>
      <c r="DL133" s="23"/>
      <c r="DM133" s="23"/>
      <c r="DN133" s="23"/>
      <c r="DO133" s="23"/>
      <c r="DP133" s="23"/>
      <c r="DQ133" s="23"/>
      <c r="DR133" s="23"/>
      <c r="DS133" s="23"/>
      <c r="DT133" s="23"/>
    </row>
    <row r="134" spans="107:124" x14ac:dyDescent="0.2">
      <c r="DC134" s="23"/>
      <c r="DD134" s="23"/>
      <c r="DE134" s="23"/>
      <c r="DF134" s="23"/>
      <c r="DG134" s="23"/>
      <c r="DH134" s="23"/>
      <c r="DI134" s="23"/>
      <c r="DJ134" s="23"/>
      <c r="DK134" s="23"/>
      <c r="DL134" s="23"/>
      <c r="DM134" s="23"/>
      <c r="DN134" s="23"/>
      <c r="DO134" s="23"/>
      <c r="DP134" s="23"/>
      <c r="DQ134" s="23"/>
      <c r="DR134" s="23"/>
      <c r="DS134" s="23"/>
      <c r="DT134" s="23"/>
    </row>
    <row r="135" spans="107:124" x14ac:dyDescent="0.2">
      <c r="DC135" s="23"/>
      <c r="DD135" s="23"/>
      <c r="DE135" s="23"/>
      <c r="DF135" s="23"/>
      <c r="DG135" s="23"/>
      <c r="DH135" s="23"/>
      <c r="DI135" s="23"/>
      <c r="DJ135" s="23"/>
      <c r="DK135" s="23"/>
      <c r="DL135" s="23"/>
      <c r="DM135" s="23"/>
      <c r="DN135" s="23"/>
      <c r="DO135" s="23"/>
      <c r="DP135" s="23"/>
      <c r="DQ135" s="23"/>
      <c r="DR135" s="23"/>
      <c r="DS135" s="23"/>
      <c r="DT135" s="23"/>
    </row>
    <row r="136" spans="107:124" x14ac:dyDescent="0.2">
      <c r="DC136" s="23"/>
      <c r="DD136" s="23"/>
      <c r="DE136" s="23"/>
      <c r="DF136" s="23"/>
      <c r="DG136" s="23"/>
      <c r="DH136" s="23"/>
      <c r="DI136" s="23"/>
      <c r="DJ136" s="23"/>
      <c r="DK136" s="23"/>
      <c r="DL136" s="23"/>
      <c r="DM136" s="23"/>
      <c r="DN136" s="23"/>
      <c r="DO136" s="23"/>
      <c r="DP136" s="23"/>
      <c r="DQ136" s="23"/>
      <c r="DR136" s="23"/>
      <c r="DS136" s="23"/>
      <c r="DT136" s="23"/>
    </row>
    <row r="137" spans="107:124" x14ac:dyDescent="0.2">
      <c r="DC137" s="23"/>
      <c r="DD137" s="23"/>
      <c r="DE137" s="23"/>
      <c r="DF137" s="23"/>
      <c r="DG137" s="23"/>
      <c r="DH137" s="23"/>
      <c r="DI137" s="23"/>
      <c r="DJ137" s="23"/>
      <c r="DK137" s="23"/>
      <c r="DL137" s="23"/>
      <c r="DM137" s="23"/>
      <c r="DN137" s="23"/>
      <c r="DO137" s="23"/>
      <c r="DP137" s="23"/>
      <c r="DQ137" s="23"/>
      <c r="DR137" s="23"/>
      <c r="DS137" s="23"/>
      <c r="DT137" s="23"/>
    </row>
    <row r="138" spans="107:124" x14ac:dyDescent="0.2">
      <c r="DC138" s="23"/>
      <c r="DD138" s="23"/>
      <c r="DE138" s="23"/>
      <c r="DF138" s="23"/>
      <c r="DG138" s="23"/>
      <c r="DH138" s="23"/>
      <c r="DI138" s="23"/>
      <c r="DJ138" s="23"/>
      <c r="DK138" s="23"/>
      <c r="DL138" s="23"/>
      <c r="DM138" s="23"/>
      <c r="DN138" s="23"/>
      <c r="DO138" s="23"/>
      <c r="DP138" s="23"/>
      <c r="DQ138" s="23"/>
      <c r="DR138" s="23"/>
      <c r="DS138" s="23"/>
      <c r="DT138" s="23"/>
    </row>
    <row r="139" spans="107:124" x14ac:dyDescent="0.2">
      <c r="DC139" s="23"/>
      <c r="DD139" s="23"/>
      <c r="DE139" s="23"/>
      <c r="DF139" s="23"/>
      <c r="DG139" s="23"/>
      <c r="DH139" s="23"/>
      <c r="DI139" s="23"/>
      <c r="DJ139" s="23"/>
      <c r="DK139" s="23"/>
      <c r="DL139" s="23"/>
      <c r="DM139" s="23"/>
      <c r="DN139" s="23"/>
      <c r="DO139" s="23"/>
      <c r="DP139" s="23"/>
      <c r="DQ139" s="23"/>
      <c r="DR139" s="23"/>
      <c r="DS139" s="23"/>
      <c r="DT139" s="23"/>
    </row>
    <row r="140" spans="107:124" x14ac:dyDescent="0.2">
      <c r="DC140" s="23"/>
      <c r="DD140" s="23"/>
      <c r="DE140" s="23"/>
      <c r="DF140" s="23"/>
      <c r="DG140" s="23"/>
      <c r="DH140" s="23"/>
      <c r="DI140" s="23"/>
      <c r="DJ140" s="23"/>
      <c r="DK140" s="23"/>
      <c r="DL140" s="23"/>
      <c r="DM140" s="23"/>
      <c r="DN140" s="23"/>
      <c r="DO140" s="23"/>
      <c r="DP140" s="23"/>
      <c r="DQ140" s="23"/>
      <c r="DR140" s="23"/>
      <c r="DS140" s="23"/>
      <c r="DT140" s="23"/>
    </row>
    <row r="141" spans="107:124" x14ac:dyDescent="0.2">
      <c r="DC141" s="23"/>
      <c r="DD141" s="23"/>
      <c r="DE141" s="23"/>
      <c r="DF141" s="23"/>
      <c r="DG141" s="23"/>
      <c r="DH141" s="23"/>
      <c r="DI141" s="23"/>
      <c r="DJ141" s="23"/>
      <c r="DK141" s="23"/>
      <c r="DL141" s="23"/>
      <c r="DM141" s="23"/>
      <c r="DN141" s="23"/>
      <c r="DO141" s="23"/>
      <c r="DP141" s="23"/>
      <c r="DQ141" s="23"/>
      <c r="DR141" s="23"/>
      <c r="DS141" s="23"/>
      <c r="DT141" s="23"/>
    </row>
    <row r="142" spans="107:124" x14ac:dyDescent="0.2">
      <c r="DC142" s="23"/>
      <c r="DD142" s="23"/>
      <c r="DE142" s="23"/>
      <c r="DF142" s="23"/>
      <c r="DG142" s="23"/>
      <c r="DH142" s="23"/>
      <c r="DI142" s="23"/>
      <c r="DJ142" s="23"/>
      <c r="DK142" s="23"/>
      <c r="DL142" s="23"/>
      <c r="DM142" s="23"/>
      <c r="DN142" s="23"/>
      <c r="DO142" s="23"/>
      <c r="DP142" s="23"/>
      <c r="DQ142" s="23"/>
      <c r="DR142" s="23"/>
      <c r="DS142" s="23"/>
      <c r="DT142" s="23"/>
    </row>
    <row r="143" spans="107:124" x14ac:dyDescent="0.2">
      <c r="DC143" s="23"/>
      <c r="DD143" s="23"/>
      <c r="DE143" s="23"/>
      <c r="DF143" s="23"/>
      <c r="DG143" s="23"/>
      <c r="DH143" s="23"/>
      <c r="DI143" s="23"/>
      <c r="DJ143" s="23"/>
      <c r="DK143" s="23"/>
      <c r="DL143" s="23"/>
      <c r="DM143" s="23"/>
      <c r="DN143" s="23"/>
      <c r="DO143" s="23"/>
      <c r="DP143" s="23"/>
      <c r="DQ143" s="23"/>
      <c r="DR143" s="23"/>
      <c r="DS143" s="23"/>
      <c r="DT143" s="23"/>
    </row>
    <row r="144" spans="107:124" x14ac:dyDescent="0.2">
      <c r="DC144" s="23"/>
      <c r="DD144" s="23"/>
      <c r="DE144" s="23"/>
      <c r="DF144" s="23"/>
      <c r="DG144" s="23"/>
      <c r="DH144" s="23"/>
      <c r="DI144" s="23"/>
      <c r="DJ144" s="23"/>
      <c r="DK144" s="23"/>
      <c r="DL144" s="23"/>
      <c r="DM144" s="23"/>
      <c r="DN144" s="23"/>
      <c r="DO144" s="23"/>
      <c r="DP144" s="23"/>
      <c r="DQ144" s="23"/>
      <c r="DR144" s="23"/>
      <c r="DS144" s="23"/>
      <c r="DT144" s="23"/>
    </row>
    <row r="145" spans="107:124" x14ac:dyDescent="0.2">
      <c r="DC145" s="23"/>
      <c r="DD145" s="23"/>
      <c r="DE145" s="23"/>
      <c r="DF145" s="23"/>
      <c r="DG145" s="23"/>
      <c r="DH145" s="23"/>
      <c r="DI145" s="23"/>
      <c r="DJ145" s="23"/>
      <c r="DK145" s="23"/>
      <c r="DL145" s="23"/>
      <c r="DM145" s="23"/>
      <c r="DN145" s="23"/>
      <c r="DO145" s="23"/>
      <c r="DP145" s="23"/>
      <c r="DQ145" s="23"/>
      <c r="DR145" s="23"/>
      <c r="DS145" s="23"/>
      <c r="DT145" s="23"/>
    </row>
    <row r="146" spans="107:124" x14ac:dyDescent="0.2">
      <c r="DC146" s="23"/>
      <c r="DD146" s="23"/>
      <c r="DE146" s="23"/>
      <c r="DF146" s="23"/>
      <c r="DG146" s="23"/>
      <c r="DH146" s="23"/>
      <c r="DI146" s="23"/>
      <c r="DJ146" s="23"/>
      <c r="DK146" s="23"/>
      <c r="DL146" s="23"/>
      <c r="DM146" s="23"/>
      <c r="DN146" s="23"/>
      <c r="DO146" s="23"/>
      <c r="DP146" s="23"/>
      <c r="DQ146" s="23"/>
      <c r="DR146" s="23"/>
      <c r="DS146" s="23"/>
      <c r="DT146" s="23"/>
    </row>
    <row r="147" spans="107:124" x14ac:dyDescent="0.2">
      <c r="DC147" s="23"/>
      <c r="DD147" s="23"/>
      <c r="DE147" s="23"/>
      <c r="DF147" s="23"/>
      <c r="DG147" s="23"/>
      <c r="DH147" s="23"/>
      <c r="DI147" s="23"/>
      <c r="DJ147" s="23"/>
      <c r="DK147" s="23"/>
      <c r="DL147" s="23"/>
      <c r="DM147" s="23"/>
      <c r="DN147" s="23"/>
      <c r="DO147" s="23"/>
      <c r="DP147" s="23"/>
      <c r="DQ147" s="23"/>
      <c r="DR147" s="23"/>
      <c r="DS147" s="23"/>
      <c r="DT147" s="23"/>
    </row>
    <row r="148" spans="107:124" x14ac:dyDescent="0.2">
      <c r="DC148" s="23"/>
      <c r="DD148" s="23"/>
      <c r="DE148" s="23"/>
      <c r="DF148" s="23"/>
      <c r="DG148" s="23"/>
      <c r="DH148" s="23"/>
      <c r="DI148" s="23"/>
      <c r="DJ148" s="23"/>
      <c r="DK148" s="23"/>
      <c r="DL148" s="23"/>
      <c r="DM148" s="23"/>
      <c r="DN148" s="23"/>
      <c r="DO148" s="23"/>
      <c r="DP148" s="23"/>
      <c r="DQ148" s="23"/>
      <c r="DR148" s="23"/>
      <c r="DS148" s="23"/>
      <c r="DT148" s="23"/>
    </row>
    <row r="149" spans="107:124" x14ac:dyDescent="0.2">
      <c r="DC149" s="23"/>
      <c r="DD149" s="23"/>
      <c r="DE149" s="23"/>
      <c r="DF149" s="23"/>
      <c r="DG149" s="23"/>
      <c r="DH149" s="23"/>
      <c r="DI149" s="23"/>
      <c r="DJ149" s="23"/>
      <c r="DK149" s="23"/>
      <c r="DL149" s="23"/>
      <c r="DM149" s="23"/>
      <c r="DN149" s="23"/>
      <c r="DO149" s="23"/>
      <c r="DP149" s="23"/>
      <c r="DQ149" s="23"/>
      <c r="DR149" s="23"/>
      <c r="DS149" s="23"/>
      <c r="DT149" s="23"/>
    </row>
    <row r="150" spans="107:124" x14ac:dyDescent="0.2">
      <c r="DC150" s="23"/>
      <c r="DD150" s="23"/>
      <c r="DE150" s="23"/>
      <c r="DF150" s="23"/>
      <c r="DG150" s="23"/>
      <c r="DH150" s="23"/>
      <c r="DI150" s="23"/>
      <c r="DJ150" s="23"/>
      <c r="DK150" s="23"/>
      <c r="DL150" s="23"/>
      <c r="DM150" s="23"/>
      <c r="DN150" s="23"/>
      <c r="DO150" s="23"/>
      <c r="DP150" s="23"/>
      <c r="DQ150" s="23"/>
      <c r="DR150" s="23"/>
      <c r="DS150" s="23"/>
      <c r="DT150" s="23"/>
    </row>
    <row r="151" spans="107:124" x14ac:dyDescent="0.2">
      <c r="DC151" s="23"/>
      <c r="DD151" s="23"/>
      <c r="DE151" s="23"/>
      <c r="DF151" s="23"/>
      <c r="DG151" s="23"/>
      <c r="DH151" s="23"/>
      <c r="DI151" s="23"/>
      <c r="DJ151" s="23"/>
      <c r="DK151" s="23"/>
      <c r="DL151" s="23"/>
      <c r="DM151" s="23"/>
      <c r="DN151" s="23"/>
      <c r="DO151" s="23"/>
      <c r="DP151" s="23"/>
      <c r="DQ151" s="23"/>
      <c r="DR151" s="23"/>
      <c r="DS151" s="23"/>
      <c r="DT151" s="23"/>
    </row>
    <row r="152" spans="107:124" x14ac:dyDescent="0.2">
      <c r="DC152" s="23"/>
      <c r="DD152" s="23"/>
      <c r="DE152" s="23"/>
      <c r="DF152" s="23"/>
      <c r="DG152" s="23"/>
      <c r="DH152" s="23"/>
      <c r="DI152" s="23"/>
      <c r="DJ152" s="23"/>
      <c r="DK152" s="23"/>
      <c r="DL152" s="23"/>
      <c r="DM152" s="23"/>
      <c r="DN152" s="23"/>
      <c r="DO152" s="23"/>
      <c r="DP152" s="23"/>
      <c r="DQ152" s="23"/>
      <c r="DR152" s="23"/>
      <c r="DS152" s="23"/>
      <c r="DT152" s="23"/>
    </row>
    <row r="153" spans="107:124" x14ac:dyDescent="0.2">
      <c r="DC153" s="23"/>
      <c r="DD153" s="23"/>
      <c r="DE153" s="23"/>
      <c r="DF153" s="23"/>
      <c r="DG153" s="23"/>
      <c r="DH153" s="23"/>
      <c r="DI153" s="23"/>
      <c r="DJ153" s="23"/>
      <c r="DK153" s="23"/>
      <c r="DL153" s="23"/>
      <c r="DM153" s="23"/>
      <c r="DN153" s="23"/>
      <c r="DO153" s="23"/>
      <c r="DP153" s="23"/>
      <c r="DQ153" s="23"/>
      <c r="DR153" s="23"/>
      <c r="DS153" s="23"/>
      <c r="DT153" s="23"/>
    </row>
    <row r="154" spans="107:124" x14ac:dyDescent="0.2">
      <c r="DC154" s="23"/>
      <c r="DD154" s="23"/>
      <c r="DE154" s="23"/>
      <c r="DF154" s="23"/>
      <c r="DG154" s="23"/>
      <c r="DH154" s="23"/>
      <c r="DI154" s="23"/>
      <c r="DJ154" s="23"/>
      <c r="DK154" s="23"/>
      <c r="DL154" s="23"/>
      <c r="DM154" s="23"/>
      <c r="DN154" s="23"/>
      <c r="DO154" s="23"/>
      <c r="DP154" s="23"/>
      <c r="DQ154" s="23"/>
      <c r="DR154" s="23"/>
      <c r="DS154" s="23"/>
      <c r="DT154" s="23"/>
    </row>
    <row r="155" spans="107:124" x14ac:dyDescent="0.2">
      <c r="DC155" s="23"/>
      <c r="DD155" s="23"/>
      <c r="DE155" s="23"/>
      <c r="DF155" s="23"/>
      <c r="DG155" s="23"/>
      <c r="DH155" s="23"/>
      <c r="DI155" s="23"/>
      <c r="DJ155" s="23"/>
      <c r="DK155" s="23"/>
      <c r="DL155" s="23"/>
      <c r="DM155" s="23"/>
      <c r="DN155" s="23"/>
      <c r="DO155" s="23"/>
      <c r="DP155" s="23"/>
      <c r="DQ155" s="23"/>
      <c r="DR155" s="23"/>
      <c r="DS155" s="23"/>
      <c r="DT155" s="23"/>
    </row>
    <row r="156" spans="107:124" x14ac:dyDescent="0.2">
      <c r="DC156" s="23"/>
      <c r="DD156" s="23"/>
      <c r="DE156" s="23"/>
      <c r="DF156" s="23"/>
      <c r="DG156" s="23"/>
      <c r="DH156" s="23"/>
      <c r="DI156" s="23"/>
      <c r="DJ156" s="23"/>
      <c r="DK156" s="23"/>
      <c r="DL156" s="23"/>
      <c r="DM156" s="23"/>
      <c r="DN156" s="23"/>
      <c r="DO156" s="23"/>
      <c r="DP156" s="23"/>
      <c r="DQ156" s="23"/>
      <c r="DR156" s="23"/>
      <c r="DS156" s="23"/>
      <c r="DT156" s="23"/>
    </row>
    <row r="157" spans="107:124" x14ac:dyDescent="0.2">
      <c r="DC157" s="23"/>
      <c r="DD157" s="23"/>
      <c r="DE157" s="23"/>
      <c r="DF157" s="23"/>
      <c r="DG157" s="23"/>
      <c r="DH157" s="23"/>
      <c r="DI157" s="23"/>
      <c r="DJ157" s="23"/>
      <c r="DK157" s="23"/>
      <c r="DL157" s="23"/>
      <c r="DM157" s="23"/>
      <c r="DN157" s="23"/>
      <c r="DO157" s="23"/>
      <c r="DP157" s="23"/>
      <c r="DQ157" s="23"/>
      <c r="DR157" s="23"/>
      <c r="DS157" s="23"/>
      <c r="DT157" s="23"/>
    </row>
    <row r="158" spans="107:124" x14ac:dyDescent="0.2">
      <c r="DC158" s="23"/>
      <c r="DD158" s="23"/>
      <c r="DE158" s="23"/>
      <c r="DF158" s="23"/>
      <c r="DG158" s="23"/>
      <c r="DH158" s="23"/>
      <c r="DI158" s="23"/>
      <c r="DJ158" s="23"/>
      <c r="DK158" s="23"/>
      <c r="DL158" s="23"/>
      <c r="DM158" s="23"/>
      <c r="DN158" s="23"/>
      <c r="DO158" s="23"/>
      <c r="DP158" s="23"/>
      <c r="DQ158" s="23"/>
      <c r="DR158" s="23"/>
      <c r="DS158" s="23"/>
      <c r="DT158" s="23"/>
    </row>
    <row r="159" spans="107:124" x14ac:dyDescent="0.2">
      <c r="DC159" s="23"/>
      <c r="DD159" s="23"/>
      <c r="DE159" s="23"/>
      <c r="DF159" s="23"/>
      <c r="DG159" s="23"/>
      <c r="DH159" s="23"/>
      <c r="DI159" s="23"/>
      <c r="DJ159" s="23"/>
      <c r="DK159" s="23"/>
      <c r="DL159" s="23"/>
      <c r="DM159" s="23"/>
      <c r="DN159" s="23"/>
      <c r="DO159" s="23"/>
      <c r="DP159" s="23"/>
      <c r="DQ159" s="23"/>
      <c r="DR159" s="23"/>
      <c r="DS159" s="23"/>
      <c r="DT159" s="23"/>
    </row>
    <row r="160" spans="107:124" x14ac:dyDescent="0.2">
      <c r="DC160" s="23"/>
      <c r="DD160" s="23"/>
      <c r="DE160" s="23"/>
      <c r="DF160" s="23"/>
      <c r="DG160" s="23"/>
      <c r="DH160" s="23"/>
      <c r="DI160" s="23"/>
      <c r="DJ160" s="23"/>
      <c r="DK160" s="23"/>
      <c r="DL160" s="23"/>
      <c r="DM160" s="23"/>
      <c r="DN160" s="23"/>
      <c r="DO160" s="23"/>
      <c r="DP160" s="23"/>
      <c r="DQ160" s="23"/>
      <c r="DR160" s="23"/>
      <c r="DS160" s="23"/>
      <c r="DT160" s="23"/>
    </row>
    <row r="161" spans="107:124" x14ac:dyDescent="0.2">
      <c r="DC161" s="23"/>
      <c r="DD161" s="23"/>
      <c r="DE161" s="23"/>
      <c r="DF161" s="23"/>
      <c r="DG161" s="23"/>
      <c r="DH161" s="23"/>
      <c r="DI161" s="23"/>
      <c r="DJ161" s="23"/>
      <c r="DK161" s="23"/>
      <c r="DL161" s="23"/>
      <c r="DM161" s="23"/>
      <c r="DN161" s="23"/>
      <c r="DO161" s="23"/>
      <c r="DP161" s="23"/>
      <c r="DQ161" s="23"/>
      <c r="DR161" s="23"/>
      <c r="DS161" s="23"/>
      <c r="DT161" s="23"/>
    </row>
    <row r="162" spans="107:124" x14ac:dyDescent="0.2">
      <c r="DC162" s="23"/>
      <c r="DD162" s="23"/>
      <c r="DE162" s="23"/>
      <c r="DF162" s="23"/>
      <c r="DG162" s="23"/>
      <c r="DH162" s="23"/>
      <c r="DI162" s="23"/>
      <c r="DJ162" s="23"/>
      <c r="DK162" s="23"/>
      <c r="DL162" s="23"/>
      <c r="DM162" s="23"/>
      <c r="DN162" s="23"/>
      <c r="DO162" s="23"/>
      <c r="DP162" s="23"/>
      <c r="DQ162" s="23"/>
      <c r="DR162" s="23"/>
      <c r="DS162" s="23"/>
      <c r="DT162" s="23"/>
    </row>
    <row r="163" spans="107:124" x14ac:dyDescent="0.2">
      <c r="DC163" s="23"/>
      <c r="DD163" s="23"/>
      <c r="DE163" s="23"/>
      <c r="DF163" s="23"/>
      <c r="DG163" s="23"/>
      <c r="DH163" s="23"/>
      <c r="DI163" s="23"/>
      <c r="DJ163" s="23"/>
      <c r="DK163" s="23"/>
      <c r="DL163" s="23"/>
      <c r="DM163" s="23"/>
      <c r="DN163" s="23"/>
      <c r="DO163" s="23"/>
      <c r="DP163" s="23"/>
      <c r="DQ163" s="23"/>
      <c r="DR163" s="23"/>
      <c r="DS163" s="23"/>
      <c r="DT163" s="23"/>
    </row>
    <row r="164" spans="107:124" x14ac:dyDescent="0.2">
      <c r="DC164" s="23"/>
      <c r="DD164" s="23"/>
      <c r="DE164" s="23"/>
      <c r="DF164" s="23"/>
      <c r="DG164" s="23"/>
      <c r="DH164" s="23"/>
      <c r="DI164" s="23"/>
      <c r="DJ164" s="23"/>
      <c r="DK164" s="23"/>
      <c r="DL164" s="23"/>
      <c r="DM164" s="23"/>
      <c r="DN164" s="23"/>
      <c r="DO164" s="23"/>
      <c r="DP164" s="23"/>
      <c r="DQ164" s="23"/>
      <c r="DR164" s="23"/>
      <c r="DS164" s="23"/>
      <c r="DT164" s="23"/>
    </row>
    <row r="165" spans="107:124" x14ac:dyDescent="0.2">
      <c r="DC165" s="23"/>
      <c r="DD165" s="23"/>
      <c r="DE165" s="23"/>
      <c r="DF165" s="23"/>
      <c r="DG165" s="23"/>
      <c r="DH165" s="23"/>
      <c r="DI165" s="23"/>
      <c r="DJ165" s="23"/>
      <c r="DK165" s="23"/>
      <c r="DL165" s="23"/>
      <c r="DM165" s="23"/>
      <c r="DN165" s="23"/>
      <c r="DO165" s="23"/>
      <c r="DP165" s="23"/>
      <c r="DQ165" s="23"/>
      <c r="DR165" s="23"/>
      <c r="DS165" s="23"/>
      <c r="DT165" s="23"/>
    </row>
    <row r="166" spans="107:124" x14ac:dyDescent="0.2">
      <c r="DC166" s="23"/>
      <c r="DD166" s="23"/>
      <c r="DE166" s="23"/>
      <c r="DF166" s="23"/>
      <c r="DG166" s="23"/>
      <c r="DH166" s="23"/>
      <c r="DI166" s="23"/>
      <c r="DJ166" s="23"/>
      <c r="DK166" s="23"/>
      <c r="DL166" s="23"/>
      <c r="DM166" s="23"/>
      <c r="DN166" s="23"/>
      <c r="DO166" s="23"/>
      <c r="DP166" s="23"/>
      <c r="DQ166" s="23"/>
      <c r="DR166" s="23"/>
      <c r="DS166" s="23"/>
      <c r="DT166" s="23"/>
    </row>
    <row r="167" spans="107:124" x14ac:dyDescent="0.2">
      <c r="DC167" s="23"/>
      <c r="DD167" s="23"/>
      <c r="DE167" s="23"/>
      <c r="DF167" s="23"/>
      <c r="DG167" s="23"/>
      <c r="DH167" s="23"/>
      <c r="DI167" s="23"/>
      <c r="DJ167" s="23"/>
      <c r="DK167" s="23"/>
      <c r="DL167" s="23"/>
      <c r="DM167" s="23"/>
      <c r="DN167" s="23"/>
      <c r="DO167" s="23"/>
      <c r="DP167" s="23"/>
      <c r="DQ167" s="23"/>
      <c r="DR167" s="23"/>
      <c r="DS167" s="23"/>
      <c r="DT167" s="23"/>
    </row>
    <row r="168" spans="107:124" x14ac:dyDescent="0.2">
      <c r="DC168" s="23"/>
      <c r="DD168" s="23"/>
      <c r="DE168" s="23"/>
      <c r="DF168" s="23"/>
      <c r="DG168" s="23"/>
      <c r="DH168" s="23"/>
      <c r="DI168" s="23"/>
      <c r="DJ168" s="23"/>
      <c r="DK168" s="23"/>
      <c r="DL168" s="23"/>
      <c r="DM168" s="23"/>
      <c r="DN168" s="23"/>
      <c r="DO168" s="23"/>
      <c r="DP168" s="23"/>
      <c r="DQ168" s="23"/>
      <c r="DR168" s="23"/>
      <c r="DS168" s="23"/>
      <c r="DT168" s="23"/>
    </row>
    <row r="169" spans="107:124" x14ac:dyDescent="0.2">
      <c r="DC169" s="23"/>
      <c r="DD169" s="23"/>
      <c r="DE169" s="23"/>
      <c r="DF169" s="23"/>
      <c r="DG169" s="23"/>
      <c r="DH169" s="23"/>
      <c r="DI169" s="23"/>
      <c r="DJ169" s="23"/>
      <c r="DK169" s="23"/>
      <c r="DL169" s="23"/>
      <c r="DM169" s="23"/>
      <c r="DN169" s="23"/>
      <c r="DO169" s="23"/>
      <c r="DP169" s="23"/>
      <c r="DQ169" s="23"/>
      <c r="DR169" s="23"/>
      <c r="DS169" s="23"/>
      <c r="DT169" s="23"/>
    </row>
    <row r="170" spans="107:124" x14ac:dyDescent="0.2">
      <c r="DC170" s="23"/>
      <c r="DD170" s="23"/>
      <c r="DE170" s="23"/>
      <c r="DF170" s="23"/>
      <c r="DG170" s="23"/>
      <c r="DH170" s="23"/>
      <c r="DI170" s="23"/>
      <c r="DJ170" s="23"/>
      <c r="DK170" s="23"/>
      <c r="DL170" s="23"/>
      <c r="DM170" s="23"/>
      <c r="DN170" s="23"/>
      <c r="DO170" s="23"/>
      <c r="DP170" s="23"/>
      <c r="DQ170" s="23"/>
      <c r="DR170" s="23"/>
      <c r="DS170" s="23"/>
      <c r="DT170" s="23"/>
    </row>
    <row r="171" spans="107:124" x14ac:dyDescent="0.2">
      <c r="DC171" s="23"/>
      <c r="DD171" s="23"/>
      <c r="DE171" s="23"/>
      <c r="DF171" s="23"/>
      <c r="DG171" s="23"/>
      <c r="DH171" s="23"/>
      <c r="DI171" s="23"/>
      <c r="DJ171" s="23"/>
      <c r="DK171" s="23"/>
      <c r="DL171" s="23"/>
      <c r="DM171" s="23"/>
      <c r="DN171" s="23"/>
      <c r="DO171" s="23"/>
      <c r="DP171" s="23"/>
      <c r="DQ171" s="23"/>
      <c r="DR171" s="23"/>
      <c r="DS171" s="23"/>
      <c r="DT171" s="23"/>
    </row>
    <row r="172" spans="107:124" x14ac:dyDescent="0.2">
      <c r="DC172" s="23"/>
      <c r="DD172" s="23"/>
      <c r="DE172" s="23"/>
      <c r="DF172" s="23"/>
      <c r="DG172" s="23"/>
      <c r="DH172" s="23"/>
      <c r="DI172" s="23"/>
      <c r="DJ172" s="23"/>
      <c r="DK172" s="23"/>
      <c r="DL172" s="23"/>
      <c r="DM172" s="23"/>
      <c r="DN172" s="23"/>
      <c r="DO172" s="23"/>
      <c r="DP172" s="23"/>
      <c r="DQ172" s="23"/>
      <c r="DR172" s="23"/>
      <c r="DS172" s="23"/>
      <c r="DT172" s="23"/>
    </row>
    <row r="173" spans="107:124" x14ac:dyDescent="0.2">
      <c r="DC173" s="23"/>
      <c r="DD173" s="23"/>
      <c r="DE173" s="23"/>
      <c r="DF173" s="23"/>
      <c r="DG173" s="23"/>
      <c r="DH173" s="23"/>
      <c r="DI173" s="23"/>
      <c r="DJ173" s="23"/>
      <c r="DK173" s="23"/>
      <c r="DL173" s="23"/>
      <c r="DM173" s="23"/>
      <c r="DN173" s="23"/>
      <c r="DO173" s="23"/>
      <c r="DP173" s="23"/>
      <c r="DQ173" s="23"/>
      <c r="DR173" s="23"/>
      <c r="DS173" s="23"/>
      <c r="DT173" s="23"/>
    </row>
    <row r="174" spans="107:124" x14ac:dyDescent="0.2">
      <c r="DC174" s="23"/>
      <c r="DD174" s="23"/>
      <c r="DE174" s="23"/>
      <c r="DF174" s="23"/>
      <c r="DG174" s="23"/>
      <c r="DH174" s="23"/>
      <c r="DI174" s="23"/>
      <c r="DJ174" s="23"/>
      <c r="DK174" s="23"/>
      <c r="DL174" s="23"/>
      <c r="DM174" s="23"/>
      <c r="DN174" s="23"/>
      <c r="DO174" s="23"/>
      <c r="DP174" s="23"/>
      <c r="DQ174" s="23"/>
      <c r="DR174" s="23"/>
      <c r="DS174" s="23"/>
      <c r="DT174" s="23"/>
    </row>
    <row r="175" spans="107:124" x14ac:dyDescent="0.2">
      <c r="DC175" s="23"/>
      <c r="DD175" s="23"/>
      <c r="DE175" s="23"/>
      <c r="DF175" s="23"/>
      <c r="DG175" s="23"/>
      <c r="DH175" s="23"/>
      <c r="DI175" s="23"/>
      <c r="DJ175" s="23"/>
      <c r="DK175" s="23"/>
      <c r="DL175" s="23"/>
      <c r="DM175" s="23"/>
      <c r="DN175" s="23"/>
      <c r="DO175" s="23"/>
      <c r="DP175" s="23"/>
      <c r="DQ175" s="23"/>
      <c r="DR175" s="23"/>
      <c r="DS175" s="23"/>
      <c r="DT175" s="23"/>
    </row>
    <row r="176" spans="107:124" x14ac:dyDescent="0.2">
      <c r="DC176" s="23"/>
      <c r="DD176" s="23"/>
      <c r="DE176" s="23"/>
      <c r="DF176" s="23"/>
      <c r="DG176" s="23"/>
      <c r="DH176" s="23"/>
      <c r="DI176" s="23"/>
      <c r="DJ176" s="23"/>
      <c r="DK176" s="23"/>
      <c r="DL176" s="23"/>
      <c r="DM176" s="23"/>
      <c r="DN176" s="23"/>
      <c r="DO176" s="23"/>
      <c r="DP176" s="23"/>
      <c r="DQ176" s="23"/>
      <c r="DR176" s="23"/>
      <c r="DS176" s="23"/>
      <c r="DT176" s="23"/>
    </row>
    <row r="177" spans="107:124" x14ac:dyDescent="0.2">
      <c r="DC177" s="23"/>
      <c r="DD177" s="23"/>
      <c r="DE177" s="23"/>
      <c r="DF177" s="23"/>
      <c r="DG177" s="23"/>
      <c r="DH177" s="23"/>
      <c r="DI177" s="23"/>
      <c r="DJ177" s="23"/>
      <c r="DK177" s="23"/>
      <c r="DL177" s="23"/>
      <c r="DM177" s="23"/>
      <c r="DN177" s="23"/>
      <c r="DO177" s="23"/>
      <c r="DP177" s="23"/>
      <c r="DQ177" s="23"/>
      <c r="DR177" s="23"/>
      <c r="DS177" s="23"/>
      <c r="DT177" s="23"/>
    </row>
    <row r="178" spans="107:124" x14ac:dyDescent="0.2">
      <c r="DC178" s="23"/>
      <c r="DD178" s="23"/>
      <c r="DE178" s="23"/>
      <c r="DF178" s="23"/>
      <c r="DG178" s="23"/>
      <c r="DH178" s="23"/>
      <c r="DI178" s="23"/>
      <c r="DJ178" s="23"/>
      <c r="DK178" s="23"/>
      <c r="DL178" s="23"/>
      <c r="DM178" s="23"/>
      <c r="DN178" s="23"/>
      <c r="DO178" s="23"/>
      <c r="DP178" s="23"/>
      <c r="DQ178" s="23"/>
      <c r="DR178" s="23"/>
      <c r="DS178" s="23"/>
      <c r="DT178" s="23"/>
    </row>
    <row r="179" spans="107:124" x14ac:dyDescent="0.2">
      <c r="DC179" s="23"/>
      <c r="DD179" s="23"/>
      <c r="DE179" s="23"/>
      <c r="DF179" s="23"/>
      <c r="DG179" s="23"/>
      <c r="DH179" s="23"/>
      <c r="DI179" s="23"/>
      <c r="DJ179" s="23"/>
      <c r="DK179" s="23"/>
      <c r="DL179" s="23"/>
      <c r="DM179" s="23"/>
      <c r="DN179" s="23"/>
      <c r="DO179" s="23"/>
      <c r="DP179" s="23"/>
      <c r="DQ179" s="23"/>
      <c r="DR179" s="23"/>
      <c r="DS179" s="23"/>
      <c r="DT179" s="23"/>
    </row>
    <row r="180" spans="107:124" x14ac:dyDescent="0.2">
      <c r="DC180" s="23"/>
      <c r="DD180" s="23"/>
      <c r="DE180" s="23"/>
      <c r="DF180" s="23"/>
      <c r="DG180" s="23"/>
      <c r="DH180" s="23"/>
      <c r="DI180" s="23"/>
      <c r="DJ180" s="23"/>
      <c r="DK180" s="23"/>
      <c r="DL180" s="23"/>
      <c r="DM180" s="23"/>
      <c r="DN180" s="23"/>
      <c r="DO180" s="23"/>
      <c r="DP180" s="23"/>
      <c r="DQ180" s="23"/>
      <c r="DR180" s="23"/>
      <c r="DS180" s="23"/>
      <c r="DT180" s="23"/>
    </row>
    <row r="181" spans="107:124" x14ac:dyDescent="0.2">
      <c r="DC181" s="23"/>
      <c r="DD181" s="23"/>
      <c r="DE181" s="23"/>
      <c r="DF181" s="23"/>
      <c r="DG181" s="23"/>
      <c r="DH181" s="23"/>
      <c r="DI181" s="23"/>
      <c r="DJ181" s="23"/>
      <c r="DK181" s="23"/>
      <c r="DL181" s="23"/>
      <c r="DM181" s="23"/>
      <c r="DN181" s="23"/>
      <c r="DO181" s="23"/>
      <c r="DP181" s="23"/>
      <c r="DQ181" s="23"/>
      <c r="DR181" s="23"/>
      <c r="DS181" s="23"/>
      <c r="DT181" s="23"/>
    </row>
    <row r="182" spans="107:124" x14ac:dyDescent="0.2">
      <c r="DC182" s="23"/>
      <c r="DD182" s="23"/>
      <c r="DE182" s="23"/>
      <c r="DF182" s="23"/>
      <c r="DG182" s="23"/>
      <c r="DH182" s="23"/>
      <c r="DI182" s="23"/>
      <c r="DJ182" s="23"/>
      <c r="DK182" s="23"/>
      <c r="DL182" s="23"/>
      <c r="DM182" s="23"/>
      <c r="DN182" s="23"/>
      <c r="DO182" s="23"/>
      <c r="DP182" s="23"/>
      <c r="DQ182" s="23"/>
      <c r="DR182" s="23"/>
      <c r="DS182" s="23"/>
      <c r="DT182" s="23"/>
    </row>
    <row r="183" spans="107:124" x14ac:dyDescent="0.2">
      <c r="DC183" s="23"/>
      <c r="DD183" s="23"/>
      <c r="DE183" s="23"/>
      <c r="DF183" s="23"/>
      <c r="DG183" s="23"/>
      <c r="DH183" s="23"/>
      <c r="DI183" s="23"/>
      <c r="DJ183" s="23"/>
      <c r="DK183" s="23"/>
      <c r="DL183" s="23"/>
      <c r="DM183" s="23"/>
      <c r="DN183" s="23"/>
      <c r="DO183" s="23"/>
      <c r="DP183" s="23"/>
      <c r="DQ183" s="23"/>
      <c r="DR183" s="23"/>
      <c r="DS183" s="23"/>
      <c r="DT183" s="23"/>
    </row>
    <row r="184" spans="107:124" x14ac:dyDescent="0.2">
      <c r="DC184" s="23"/>
      <c r="DD184" s="23"/>
      <c r="DE184" s="23"/>
      <c r="DF184" s="23"/>
      <c r="DG184" s="23"/>
      <c r="DH184" s="23"/>
      <c r="DI184" s="23"/>
      <c r="DJ184" s="23"/>
      <c r="DK184" s="23"/>
      <c r="DL184" s="23"/>
      <c r="DM184" s="23"/>
      <c r="DN184" s="23"/>
      <c r="DO184" s="23"/>
      <c r="DP184" s="23"/>
      <c r="DQ184" s="23"/>
      <c r="DR184" s="23"/>
      <c r="DS184" s="23"/>
      <c r="DT184" s="23"/>
    </row>
    <row r="185" spans="107:124" x14ac:dyDescent="0.2">
      <c r="DC185" s="23"/>
      <c r="DD185" s="23"/>
      <c r="DE185" s="23"/>
      <c r="DF185" s="23"/>
      <c r="DG185" s="23"/>
      <c r="DH185" s="23"/>
      <c r="DI185" s="23"/>
      <c r="DJ185" s="23"/>
      <c r="DK185" s="23"/>
      <c r="DL185" s="23"/>
      <c r="DM185" s="23"/>
      <c r="DN185" s="23"/>
      <c r="DO185" s="23"/>
      <c r="DP185" s="23"/>
      <c r="DQ185" s="23"/>
      <c r="DR185" s="23"/>
      <c r="DS185" s="23"/>
      <c r="DT185" s="23"/>
    </row>
    <row r="186" spans="107:124" x14ac:dyDescent="0.2">
      <c r="DC186" s="23"/>
      <c r="DD186" s="23"/>
      <c r="DE186" s="23"/>
      <c r="DF186" s="23"/>
      <c r="DG186" s="23"/>
      <c r="DH186" s="23"/>
      <c r="DI186" s="23"/>
      <c r="DJ186" s="23"/>
      <c r="DK186" s="23"/>
      <c r="DL186" s="23"/>
      <c r="DM186" s="23"/>
      <c r="DN186" s="23"/>
      <c r="DO186" s="23"/>
      <c r="DP186" s="23"/>
      <c r="DQ186" s="23"/>
      <c r="DR186" s="23"/>
      <c r="DS186" s="23"/>
      <c r="DT186" s="23"/>
    </row>
    <row r="187" spans="107:124" x14ac:dyDescent="0.2">
      <c r="DC187" s="23"/>
      <c r="DD187" s="23"/>
      <c r="DE187" s="23"/>
      <c r="DF187" s="23"/>
      <c r="DG187" s="23"/>
      <c r="DH187" s="23"/>
      <c r="DI187" s="23"/>
      <c r="DJ187" s="23"/>
      <c r="DK187" s="23"/>
      <c r="DL187" s="23"/>
      <c r="DM187" s="23"/>
      <c r="DN187" s="23"/>
      <c r="DO187" s="23"/>
      <c r="DP187" s="23"/>
      <c r="DQ187" s="23"/>
      <c r="DR187" s="23"/>
      <c r="DS187" s="23"/>
      <c r="DT187" s="23"/>
    </row>
    <row r="188" spans="107:124" x14ac:dyDescent="0.2">
      <c r="DC188" s="23"/>
      <c r="DD188" s="23"/>
      <c r="DE188" s="23"/>
      <c r="DF188" s="23"/>
      <c r="DG188" s="23"/>
      <c r="DH188" s="23"/>
      <c r="DI188" s="23"/>
      <c r="DJ188" s="23"/>
      <c r="DK188" s="23"/>
      <c r="DL188" s="23"/>
      <c r="DM188" s="23"/>
      <c r="DN188" s="23"/>
      <c r="DO188" s="23"/>
      <c r="DP188" s="23"/>
      <c r="DQ188" s="23"/>
      <c r="DR188" s="23"/>
      <c r="DS188" s="23"/>
      <c r="DT188" s="23"/>
    </row>
    <row r="189" spans="107:124" x14ac:dyDescent="0.2">
      <c r="DC189" s="23"/>
      <c r="DD189" s="23"/>
      <c r="DE189" s="23"/>
      <c r="DF189" s="23"/>
      <c r="DG189" s="23"/>
      <c r="DH189" s="23"/>
      <c r="DI189" s="23"/>
      <c r="DJ189" s="23"/>
      <c r="DK189" s="23"/>
      <c r="DL189" s="23"/>
      <c r="DM189" s="23"/>
      <c r="DN189" s="23"/>
      <c r="DO189" s="23"/>
      <c r="DP189" s="23"/>
      <c r="DQ189" s="23"/>
      <c r="DR189" s="23"/>
      <c r="DS189" s="23"/>
      <c r="DT189" s="23"/>
    </row>
    <row r="190" spans="107:124" x14ac:dyDescent="0.2">
      <c r="DC190" s="23"/>
      <c r="DD190" s="23"/>
      <c r="DE190" s="23"/>
      <c r="DF190" s="23"/>
      <c r="DG190" s="23"/>
      <c r="DH190" s="23"/>
      <c r="DI190" s="23"/>
      <c r="DJ190" s="23"/>
      <c r="DK190" s="23"/>
      <c r="DL190" s="23"/>
      <c r="DM190" s="23"/>
      <c r="DN190" s="23"/>
      <c r="DO190" s="23"/>
      <c r="DP190" s="23"/>
      <c r="DQ190" s="23"/>
      <c r="DR190" s="23"/>
      <c r="DS190" s="23"/>
      <c r="DT190" s="23"/>
    </row>
    <row r="191" spans="107:124" x14ac:dyDescent="0.2">
      <c r="DC191" s="23"/>
      <c r="DD191" s="23"/>
      <c r="DE191" s="23"/>
      <c r="DF191" s="23"/>
      <c r="DG191" s="23"/>
      <c r="DH191" s="23"/>
      <c r="DI191" s="23"/>
      <c r="DJ191" s="23"/>
      <c r="DK191" s="23"/>
      <c r="DL191" s="23"/>
      <c r="DM191" s="23"/>
      <c r="DN191" s="23"/>
      <c r="DO191" s="23"/>
      <c r="DP191" s="23"/>
      <c r="DQ191" s="23"/>
      <c r="DR191" s="23"/>
      <c r="DS191" s="23"/>
      <c r="DT191" s="23"/>
    </row>
    <row r="192" spans="107:124" x14ac:dyDescent="0.2">
      <c r="DC192" s="23"/>
      <c r="DD192" s="23"/>
      <c r="DE192" s="23"/>
      <c r="DF192" s="23"/>
      <c r="DG192" s="23"/>
      <c r="DH192" s="23"/>
      <c r="DI192" s="23"/>
      <c r="DJ192" s="23"/>
      <c r="DK192" s="23"/>
      <c r="DL192" s="23"/>
      <c r="DM192" s="23"/>
      <c r="DN192" s="23"/>
      <c r="DO192" s="23"/>
      <c r="DP192" s="23"/>
      <c r="DQ192" s="23"/>
      <c r="DR192" s="23"/>
      <c r="DS192" s="23"/>
      <c r="DT192" s="23"/>
    </row>
    <row r="193" spans="107:124" x14ac:dyDescent="0.2">
      <c r="DC193" s="23"/>
      <c r="DD193" s="23"/>
      <c r="DE193" s="23"/>
      <c r="DF193" s="23"/>
      <c r="DG193" s="23"/>
      <c r="DH193" s="23"/>
      <c r="DI193" s="23"/>
      <c r="DJ193" s="23"/>
      <c r="DK193" s="23"/>
      <c r="DL193" s="23"/>
      <c r="DM193" s="23"/>
      <c r="DN193" s="23"/>
      <c r="DO193" s="23"/>
      <c r="DP193" s="23"/>
      <c r="DQ193" s="23"/>
      <c r="DR193" s="23"/>
      <c r="DS193" s="23"/>
      <c r="DT193" s="23"/>
    </row>
    <row r="194" spans="107:124" x14ac:dyDescent="0.2">
      <c r="DC194" s="23"/>
      <c r="DD194" s="23"/>
      <c r="DE194" s="23"/>
      <c r="DF194" s="23"/>
      <c r="DG194" s="23"/>
      <c r="DH194" s="23"/>
      <c r="DI194" s="23"/>
      <c r="DJ194" s="23"/>
      <c r="DK194" s="23"/>
      <c r="DL194" s="23"/>
      <c r="DM194" s="23"/>
      <c r="DN194" s="23"/>
      <c r="DO194" s="23"/>
      <c r="DP194" s="23"/>
      <c r="DQ194" s="23"/>
      <c r="DR194" s="23"/>
      <c r="DS194" s="23"/>
      <c r="DT194" s="23"/>
    </row>
    <row r="195" spans="107:124" x14ac:dyDescent="0.2">
      <c r="DC195" s="23"/>
      <c r="DD195" s="23"/>
      <c r="DE195" s="23"/>
      <c r="DF195" s="23"/>
      <c r="DG195" s="23"/>
      <c r="DH195" s="23"/>
      <c r="DI195" s="23"/>
      <c r="DJ195" s="23"/>
      <c r="DK195" s="23"/>
      <c r="DL195" s="23"/>
      <c r="DM195" s="23"/>
      <c r="DN195" s="23"/>
      <c r="DO195" s="23"/>
      <c r="DP195" s="23"/>
      <c r="DQ195" s="23"/>
      <c r="DR195" s="23"/>
      <c r="DS195" s="23"/>
      <c r="DT195" s="23"/>
    </row>
    <row r="196" spans="107:124" x14ac:dyDescent="0.2">
      <c r="DC196" s="23"/>
      <c r="DD196" s="23"/>
      <c r="DE196" s="23"/>
      <c r="DF196" s="23"/>
      <c r="DG196" s="23"/>
      <c r="DH196" s="23"/>
      <c r="DI196" s="23"/>
      <c r="DJ196" s="23"/>
      <c r="DK196" s="23"/>
      <c r="DL196" s="23"/>
      <c r="DM196" s="23"/>
      <c r="DN196" s="23"/>
      <c r="DO196" s="23"/>
      <c r="DP196" s="23"/>
      <c r="DQ196" s="23"/>
      <c r="DR196" s="23"/>
      <c r="DS196" s="23"/>
      <c r="DT196" s="23"/>
    </row>
    <row r="197" spans="107:124" x14ac:dyDescent="0.2">
      <c r="DC197" s="23"/>
      <c r="DD197" s="23"/>
      <c r="DE197" s="23"/>
      <c r="DF197" s="23"/>
      <c r="DG197" s="23"/>
      <c r="DH197" s="23"/>
      <c r="DI197" s="23"/>
      <c r="DJ197" s="23"/>
      <c r="DK197" s="23"/>
      <c r="DL197" s="23"/>
      <c r="DM197" s="23"/>
      <c r="DN197" s="23"/>
      <c r="DO197" s="23"/>
      <c r="DP197" s="23"/>
      <c r="DQ197" s="23"/>
      <c r="DR197" s="23"/>
      <c r="DS197" s="23"/>
      <c r="DT197" s="23"/>
    </row>
    <row r="198" spans="107:124" x14ac:dyDescent="0.2">
      <c r="DC198" s="23"/>
      <c r="DD198" s="23"/>
      <c r="DE198" s="23"/>
      <c r="DF198" s="23"/>
      <c r="DG198" s="23"/>
      <c r="DH198" s="23"/>
      <c r="DI198" s="23"/>
      <c r="DJ198" s="23"/>
      <c r="DK198" s="23"/>
      <c r="DL198" s="23"/>
      <c r="DM198" s="23"/>
      <c r="DN198" s="23"/>
      <c r="DO198" s="23"/>
      <c r="DP198" s="23"/>
      <c r="DQ198" s="23"/>
      <c r="DR198" s="23"/>
      <c r="DS198" s="23"/>
      <c r="DT198" s="23"/>
    </row>
    <row r="199" spans="107:124" x14ac:dyDescent="0.2">
      <c r="DC199" s="23"/>
      <c r="DD199" s="23"/>
      <c r="DE199" s="23"/>
      <c r="DF199" s="23"/>
      <c r="DG199" s="23"/>
      <c r="DH199" s="23"/>
      <c r="DI199" s="23"/>
      <c r="DJ199" s="23"/>
      <c r="DK199" s="23"/>
      <c r="DL199" s="23"/>
      <c r="DM199" s="23"/>
      <c r="DN199" s="23"/>
      <c r="DO199" s="23"/>
      <c r="DP199" s="23"/>
      <c r="DQ199" s="23"/>
      <c r="DR199" s="23"/>
      <c r="DS199" s="23"/>
      <c r="DT199" s="23"/>
    </row>
    <row r="200" spans="107:124" x14ac:dyDescent="0.2">
      <c r="DC200" s="23"/>
      <c r="DD200" s="23"/>
      <c r="DE200" s="23"/>
      <c r="DF200" s="23"/>
      <c r="DG200" s="23"/>
      <c r="DH200" s="23"/>
      <c r="DI200" s="23"/>
      <c r="DJ200" s="23"/>
      <c r="DK200" s="23"/>
      <c r="DL200" s="23"/>
      <c r="DM200" s="23"/>
      <c r="DN200" s="23"/>
      <c r="DO200" s="23"/>
      <c r="DP200" s="23"/>
      <c r="DQ200" s="23"/>
      <c r="DR200" s="23"/>
      <c r="DS200" s="23"/>
      <c r="DT200" s="23"/>
    </row>
    <row r="201" spans="107:124" x14ac:dyDescent="0.2">
      <c r="DC201" s="23"/>
      <c r="DD201" s="23"/>
      <c r="DE201" s="23"/>
      <c r="DF201" s="23"/>
      <c r="DG201" s="23"/>
      <c r="DH201" s="23"/>
      <c r="DI201" s="23"/>
      <c r="DJ201" s="23"/>
      <c r="DK201" s="23"/>
      <c r="DL201" s="23"/>
      <c r="DM201" s="23"/>
      <c r="DN201" s="23"/>
      <c r="DO201" s="23"/>
      <c r="DP201" s="23"/>
      <c r="DQ201" s="23"/>
      <c r="DR201" s="23"/>
      <c r="DS201" s="23"/>
      <c r="DT201" s="23"/>
    </row>
    <row r="202" spans="107:124" x14ac:dyDescent="0.2">
      <c r="DC202" s="23"/>
      <c r="DD202" s="23"/>
      <c r="DE202" s="23"/>
      <c r="DF202" s="23"/>
      <c r="DG202" s="23"/>
      <c r="DH202" s="23"/>
      <c r="DI202" s="23"/>
      <c r="DJ202" s="23"/>
      <c r="DK202" s="23"/>
      <c r="DL202" s="23"/>
      <c r="DM202" s="23"/>
      <c r="DN202" s="23"/>
      <c r="DO202" s="23"/>
      <c r="DP202" s="23"/>
      <c r="DQ202" s="23"/>
      <c r="DR202" s="23"/>
      <c r="DS202" s="23"/>
      <c r="DT202" s="23"/>
    </row>
    <row r="203" spans="107:124" x14ac:dyDescent="0.2">
      <c r="DC203" s="23"/>
      <c r="DD203" s="23"/>
      <c r="DE203" s="23"/>
      <c r="DF203" s="23"/>
      <c r="DG203" s="23"/>
      <c r="DH203" s="23"/>
      <c r="DI203" s="23"/>
      <c r="DJ203" s="23"/>
      <c r="DK203" s="23"/>
      <c r="DL203" s="23"/>
      <c r="DM203" s="23"/>
      <c r="DN203" s="23"/>
      <c r="DO203" s="23"/>
      <c r="DP203" s="23"/>
      <c r="DQ203" s="23"/>
      <c r="DR203" s="23"/>
      <c r="DS203" s="23"/>
      <c r="DT203" s="23"/>
    </row>
    <row r="204" spans="107:124" x14ac:dyDescent="0.2">
      <c r="DC204" s="23"/>
      <c r="DD204" s="23"/>
      <c r="DE204" s="23"/>
      <c r="DF204" s="23"/>
      <c r="DG204" s="23"/>
      <c r="DH204" s="23"/>
      <c r="DI204" s="23"/>
      <c r="DJ204" s="23"/>
      <c r="DK204" s="23"/>
      <c r="DL204" s="23"/>
      <c r="DM204" s="23"/>
      <c r="DN204" s="23"/>
      <c r="DO204" s="23"/>
      <c r="DP204" s="23"/>
      <c r="DQ204" s="23"/>
      <c r="DR204" s="23"/>
      <c r="DS204" s="23"/>
      <c r="DT204" s="23"/>
    </row>
    <row r="205" spans="107:124" x14ac:dyDescent="0.2">
      <c r="DC205" s="23"/>
      <c r="DD205" s="23"/>
      <c r="DE205" s="23"/>
      <c r="DF205" s="23"/>
      <c r="DG205" s="23"/>
      <c r="DH205" s="23"/>
      <c r="DI205" s="23"/>
      <c r="DJ205" s="23"/>
      <c r="DK205" s="23"/>
      <c r="DL205" s="23"/>
      <c r="DM205" s="23"/>
      <c r="DN205" s="23"/>
      <c r="DO205" s="23"/>
      <c r="DP205" s="23"/>
      <c r="DQ205" s="23"/>
      <c r="DR205" s="23"/>
      <c r="DS205" s="23"/>
      <c r="DT205" s="23"/>
    </row>
    <row r="206" spans="107:124" x14ac:dyDescent="0.2">
      <c r="DC206" s="23"/>
      <c r="DD206" s="23"/>
      <c r="DE206" s="23"/>
      <c r="DF206" s="23"/>
      <c r="DG206" s="23"/>
      <c r="DH206" s="23"/>
      <c r="DI206" s="23"/>
      <c r="DJ206" s="23"/>
      <c r="DK206" s="23"/>
      <c r="DL206" s="23"/>
      <c r="DM206" s="23"/>
      <c r="DN206" s="23"/>
      <c r="DO206" s="23"/>
      <c r="DP206" s="23"/>
      <c r="DQ206" s="23"/>
      <c r="DR206" s="23"/>
      <c r="DS206" s="23"/>
      <c r="DT206" s="23"/>
    </row>
    <row r="207" spans="107:124" x14ac:dyDescent="0.2">
      <c r="DC207" s="23"/>
      <c r="DD207" s="23"/>
      <c r="DE207" s="23"/>
      <c r="DF207" s="23"/>
      <c r="DG207" s="23"/>
      <c r="DH207" s="23"/>
      <c r="DI207" s="23"/>
      <c r="DJ207" s="23"/>
      <c r="DK207" s="23"/>
      <c r="DL207" s="23"/>
      <c r="DM207" s="23"/>
      <c r="DN207" s="23"/>
      <c r="DO207" s="23"/>
      <c r="DP207" s="23"/>
      <c r="DQ207" s="23"/>
      <c r="DR207" s="23"/>
      <c r="DS207" s="23"/>
      <c r="DT207" s="23"/>
    </row>
    <row r="208" spans="107:124" x14ac:dyDescent="0.2">
      <c r="DC208" s="23"/>
      <c r="DD208" s="23"/>
      <c r="DE208" s="23"/>
      <c r="DF208" s="23"/>
      <c r="DG208" s="23"/>
      <c r="DH208" s="23"/>
      <c r="DI208" s="23"/>
      <c r="DJ208" s="23"/>
      <c r="DK208" s="23"/>
      <c r="DL208" s="23"/>
      <c r="DM208" s="23"/>
      <c r="DN208" s="23"/>
      <c r="DO208" s="23"/>
      <c r="DP208" s="23"/>
      <c r="DQ208" s="23"/>
      <c r="DR208" s="23"/>
      <c r="DS208" s="23"/>
      <c r="DT208" s="23"/>
    </row>
    <row r="209" spans="107:124" x14ac:dyDescent="0.2">
      <c r="DC209" s="23"/>
      <c r="DD209" s="23"/>
      <c r="DE209" s="23"/>
      <c r="DF209" s="23"/>
      <c r="DG209" s="23"/>
      <c r="DH209" s="23"/>
      <c r="DI209" s="23"/>
      <c r="DJ209" s="23"/>
      <c r="DK209" s="23"/>
      <c r="DL209" s="23"/>
      <c r="DM209" s="23"/>
      <c r="DN209" s="23"/>
      <c r="DO209" s="23"/>
      <c r="DP209" s="23"/>
      <c r="DQ209" s="23"/>
      <c r="DR209" s="23"/>
      <c r="DS209" s="23"/>
      <c r="DT209" s="23"/>
    </row>
    <row r="210" spans="107:124" x14ac:dyDescent="0.2">
      <c r="DC210" s="23"/>
      <c r="DD210" s="23"/>
      <c r="DE210" s="23"/>
      <c r="DF210" s="23"/>
      <c r="DG210" s="23"/>
      <c r="DH210" s="23"/>
      <c r="DI210" s="23"/>
      <c r="DJ210" s="23"/>
      <c r="DK210" s="23"/>
      <c r="DL210" s="23"/>
      <c r="DM210" s="23"/>
      <c r="DN210" s="23"/>
      <c r="DO210" s="23"/>
      <c r="DP210" s="23"/>
      <c r="DQ210" s="23"/>
      <c r="DR210" s="23"/>
      <c r="DS210" s="23"/>
      <c r="DT210" s="23"/>
    </row>
    <row r="211" spans="107:124" x14ac:dyDescent="0.2">
      <c r="DC211" s="23"/>
      <c r="DD211" s="23"/>
      <c r="DE211" s="23"/>
      <c r="DF211" s="23"/>
      <c r="DG211" s="23"/>
      <c r="DH211" s="23"/>
      <c r="DI211" s="23"/>
      <c r="DJ211" s="23"/>
      <c r="DK211" s="23"/>
      <c r="DL211" s="23"/>
      <c r="DM211" s="23"/>
      <c r="DN211" s="23"/>
      <c r="DO211" s="23"/>
      <c r="DP211" s="23"/>
      <c r="DQ211" s="23"/>
      <c r="DR211" s="23"/>
      <c r="DS211" s="23"/>
      <c r="DT211" s="23"/>
    </row>
    <row r="212" spans="107:124" x14ac:dyDescent="0.2">
      <c r="DC212" s="23"/>
      <c r="DD212" s="23"/>
      <c r="DE212" s="23"/>
      <c r="DF212" s="23"/>
      <c r="DG212" s="23"/>
      <c r="DH212" s="23"/>
      <c r="DI212" s="23"/>
      <c r="DJ212" s="23"/>
      <c r="DK212" s="23"/>
      <c r="DL212" s="23"/>
      <c r="DM212" s="23"/>
      <c r="DN212" s="23"/>
      <c r="DO212" s="23"/>
      <c r="DP212" s="23"/>
      <c r="DQ212" s="23"/>
      <c r="DR212" s="23"/>
      <c r="DS212" s="23"/>
      <c r="DT212" s="23"/>
    </row>
    <row r="213" spans="107:124" x14ac:dyDescent="0.2">
      <c r="DC213" s="23"/>
      <c r="DD213" s="23"/>
      <c r="DE213" s="23"/>
      <c r="DF213" s="23"/>
      <c r="DG213" s="23"/>
      <c r="DH213" s="23"/>
      <c r="DI213" s="23"/>
      <c r="DJ213" s="23"/>
      <c r="DK213" s="23"/>
      <c r="DL213" s="23"/>
      <c r="DM213" s="23"/>
      <c r="DN213" s="23"/>
      <c r="DO213" s="23"/>
      <c r="DP213" s="23"/>
      <c r="DQ213" s="23"/>
      <c r="DR213" s="23"/>
      <c r="DS213" s="23"/>
      <c r="DT213" s="23"/>
    </row>
    <row r="214" spans="107:124" x14ac:dyDescent="0.2">
      <c r="DC214" s="23"/>
      <c r="DD214" s="23"/>
      <c r="DE214" s="23"/>
      <c r="DF214" s="23"/>
      <c r="DG214" s="23"/>
      <c r="DH214" s="23"/>
      <c r="DI214" s="23"/>
      <c r="DJ214" s="23"/>
      <c r="DK214" s="23"/>
      <c r="DL214" s="23"/>
      <c r="DM214" s="23"/>
      <c r="DN214" s="23"/>
      <c r="DO214" s="23"/>
      <c r="DP214" s="23"/>
      <c r="DQ214" s="23"/>
      <c r="DR214" s="23"/>
      <c r="DS214" s="23"/>
      <c r="DT214" s="23"/>
    </row>
    <row r="215" spans="107:124" x14ac:dyDescent="0.2">
      <c r="DC215" s="23"/>
      <c r="DD215" s="23"/>
      <c r="DE215" s="23"/>
      <c r="DF215" s="23"/>
      <c r="DG215" s="23"/>
      <c r="DH215" s="23"/>
      <c r="DI215" s="23"/>
      <c r="DJ215" s="23"/>
      <c r="DK215" s="23"/>
      <c r="DL215" s="23"/>
      <c r="DM215" s="23"/>
      <c r="DN215" s="23"/>
      <c r="DO215" s="23"/>
      <c r="DP215" s="23"/>
      <c r="DQ215" s="23"/>
      <c r="DR215" s="23"/>
      <c r="DS215" s="23"/>
      <c r="DT215" s="23"/>
    </row>
    <row r="216" spans="107:124" x14ac:dyDescent="0.2">
      <c r="DC216" s="23"/>
      <c r="DD216" s="23"/>
      <c r="DE216" s="23"/>
      <c r="DF216" s="23"/>
      <c r="DG216" s="23"/>
      <c r="DH216" s="23"/>
      <c r="DI216" s="23"/>
      <c r="DJ216" s="23"/>
      <c r="DK216" s="23"/>
      <c r="DL216" s="23"/>
      <c r="DM216" s="23"/>
      <c r="DN216" s="23"/>
      <c r="DO216" s="23"/>
      <c r="DP216" s="23"/>
      <c r="DQ216" s="23"/>
      <c r="DR216" s="23"/>
      <c r="DS216" s="23"/>
      <c r="DT216" s="23"/>
    </row>
    <row r="217" spans="107:124" x14ac:dyDescent="0.2">
      <c r="DC217" s="23"/>
      <c r="DD217" s="23"/>
      <c r="DE217" s="23"/>
      <c r="DF217" s="23"/>
      <c r="DG217" s="23"/>
      <c r="DH217" s="23"/>
      <c r="DI217" s="23"/>
      <c r="DJ217" s="23"/>
      <c r="DK217" s="23"/>
      <c r="DL217" s="23"/>
      <c r="DM217" s="23"/>
      <c r="DN217" s="23"/>
      <c r="DO217" s="23"/>
      <c r="DP217" s="23"/>
      <c r="DQ217" s="23"/>
      <c r="DR217" s="23"/>
      <c r="DS217" s="23"/>
      <c r="DT217" s="23"/>
    </row>
    <row r="218" spans="107:124" x14ac:dyDescent="0.2">
      <c r="DC218" s="23"/>
      <c r="DD218" s="23"/>
      <c r="DE218" s="23"/>
      <c r="DF218" s="23"/>
      <c r="DG218" s="23"/>
      <c r="DH218" s="23"/>
      <c r="DI218" s="23"/>
      <c r="DJ218" s="23"/>
      <c r="DK218" s="23"/>
      <c r="DL218" s="23"/>
      <c r="DM218" s="23"/>
      <c r="DN218" s="23"/>
      <c r="DO218" s="23"/>
      <c r="DP218" s="23"/>
      <c r="DQ218" s="23"/>
      <c r="DR218" s="23"/>
      <c r="DS218" s="23"/>
      <c r="DT218" s="23"/>
    </row>
    <row r="219" spans="107:124" x14ac:dyDescent="0.2">
      <c r="DC219" s="23"/>
      <c r="DD219" s="23"/>
      <c r="DE219" s="23"/>
      <c r="DF219" s="23"/>
      <c r="DG219" s="23"/>
      <c r="DH219" s="23"/>
      <c r="DI219" s="23"/>
      <c r="DJ219" s="23"/>
      <c r="DK219" s="23"/>
      <c r="DL219" s="23"/>
      <c r="DM219" s="23"/>
      <c r="DN219" s="23"/>
      <c r="DO219" s="23"/>
      <c r="DP219" s="23"/>
      <c r="DQ219" s="23"/>
      <c r="DR219" s="23"/>
      <c r="DS219" s="23"/>
      <c r="DT219" s="23"/>
    </row>
    <row r="220" spans="107:124" x14ac:dyDescent="0.2">
      <c r="DC220" s="23"/>
      <c r="DD220" s="23"/>
      <c r="DE220" s="23"/>
      <c r="DF220" s="23"/>
      <c r="DG220" s="23"/>
      <c r="DH220" s="23"/>
      <c r="DI220" s="23"/>
      <c r="DJ220" s="23"/>
      <c r="DK220" s="23"/>
      <c r="DL220" s="23"/>
      <c r="DM220" s="23"/>
      <c r="DN220" s="23"/>
      <c r="DO220" s="23"/>
      <c r="DP220" s="23"/>
      <c r="DQ220" s="23"/>
      <c r="DR220" s="23"/>
      <c r="DS220" s="23"/>
      <c r="DT220" s="23"/>
    </row>
    <row r="221" spans="107:124" x14ac:dyDescent="0.2">
      <c r="DC221" s="23"/>
      <c r="DD221" s="23"/>
      <c r="DE221" s="23"/>
      <c r="DF221" s="23"/>
      <c r="DG221" s="23"/>
      <c r="DH221" s="23"/>
      <c r="DI221" s="23"/>
      <c r="DJ221" s="23"/>
      <c r="DK221" s="23"/>
      <c r="DL221" s="23"/>
      <c r="DM221" s="23"/>
      <c r="DN221" s="23"/>
      <c r="DO221" s="23"/>
      <c r="DP221" s="23"/>
      <c r="DQ221" s="23"/>
      <c r="DR221" s="23"/>
      <c r="DS221" s="23"/>
      <c r="DT221" s="23"/>
    </row>
    <row r="222" spans="107:124" x14ac:dyDescent="0.2">
      <c r="DC222" s="23"/>
      <c r="DD222" s="23"/>
      <c r="DE222" s="23"/>
      <c r="DF222" s="23"/>
      <c r="DG222" s="23"/>
      <c r="DH222" s="23"/>
      <c r="DI222" s="23"/>
      <c r="DJ222" s="23"/>
      <c r="DK222" s="23"/>
      <c r="DL222" s="23"/>
      <c r="DM222" s="23"/>
      <c r="DN222" s="23"/>
      <c r="DO222" s="23"/>
      <c r="DP222" s="23"/>
      <c r="DQ222" s="23"/>
      <c r="DR222" s="23"/>
      <c r="DS222" s="23"/>
      <c r="DT222" s="23"/>
    </row>
    <row r="223" spans="107:124" x14ac:dyDescent="0.2">
      <c r="DC223" s="23"/>
      <c r="DD223" s="23"/>
      <c r="DE223" s="23"/>
      <c r="DF223" s="23"/>
      <c r="DG223" s="23"/>
      <c r="DH223" s="23"/>
      <c r="DI223" s="23"/>
      <c r="DJ223" s="23"/>
      <c r="DK223" s="23"/>
      <c r="DL223" s="23"/>
      <c r="DM223" s="23"/>
      <c r="DN223" s="23"/>
      <c r="DO223" s="23"/>
      <c r="DP223" s="23"/>
      <c r="DQ223" s="23"/>
      <c r="DR223" s="23"/>
      <c r="DS223" s="23"/>
      <c r="DT223" s="23"/>
    </row>
    <row r="224" spans="107:124" x14ac:dyDescent="0.2">
      <c r="DC224" s="23"/>
      <c r="DD224" s="23"/>
      <c r="DE224" s="23"/>
      <c r="DF224" s="23"/>
      <c r="DG224" s="23"/>
      <c r="DH224" s="23"/>
      <c r="DI224" s="23"/>
      <c r="DJ224" s="23"/>
      <c r="DK224" s="23"/>
      <c r="DL224" s="23"/>
      <c r="DM224" s="23"/>
      <c r="DN224" s="23"/>
      <c r="DO224" s="23"/>
      <c r="DP224" s="23"/>
      <c r="DQ224" s="23"/>
      <c r="DR224" s="23"/>
      <c r="DS224" s="23"/>
      <c r="DT224" s="23"/>
    </row>
    <row r="225" spans="107:124" x14ac:dyDescent="0.2">
      <c r="DC225" s="23"/>
      <c r="DD225" s="23"/>
      <c r="DE225" s="23"/>
      <c r="DF225" s="23"/>
      <c r="DG225" s="23"/>
      <c r="DH225" s="23"/>
      <c r="DI225" s="23"/>
      <c r="DJ225" s="23"/>
      <c r="DK225" s="23"/>
      <c r="DL225" s="23"/>
      <c r="DM225" s="23"/>
      <c r="DN225" s="23"/>
      <c r="DO225" s="23"/>
      <c r="DP225" s="23"/>
      <c r="DQ225" s="23"/>
      <c r="DR225" s="23"/>
      <c r="DS225" s="23"/>
      <c r="DT225" s="23"/>
    </row>
    <row r="226" spans="107:124" x14ac:dyDescent="0.2">
      <c r="DC226" s="23"/>
      <c r="DD226" s="23"/>
      <c r="DE226" s="23"/>
      <c r="DF226" s="23"/>
      <c r="DG226" s="23"/>
      <c r="DH226" s="23"/>
      <c r="DI226" s="23"/>
      <c r="DJ226" s="23"/>
      <c r="DK226" s="23"/>
      <c r="DL226" s="23"/>
      <c r="DM226" s="23"/>
      <c r="DN226" s="23"/>
      <c r="DO226" s="23"/>
      <c r="DP226" s="23"/>
      <c r="DQ226" s="23"/>
      <c r="DR226" s="23"/>
      <c r="DS226" s="23"/>
      <c r="DT226" s="23"/>
    </row>
    <row r="227" spans="107:124" x14ac:dyDescent="0.2">
      <c r="DC227" s="23"/>
      <c r="DD227" s="23"/>
      <c r="DE227" s="23"/>
      <c r="DF227" s="23"/>
      <c r="DG227" s="23"/>
      <c r="DH227" s="23"/>
      <c r="DI227" s="23"/>
      <c r="DJ227" s="23"/>
      <c r="DK227" s="23"/>
      <c r="DL227" s="23"/>
      <c r="DM227" s="23"/>
      <c r="DN227" s="23"/>
      <c r="DO227" s="23"/>
      <c r="DP227" s="23"/>
      <c r="DQ227" s="23"/>
      <c r="DR227" s="23"/>
      <c r="DS227" s="23"/>
      <c r="DT227" s="23"/>
    </row>
    <row r="228" spans="107:124" x14ac:dyDescent="0.2">
      <c r="DC228" s="23"/>
      <c r="DD228" s="23"/>
      <c r="DE228" s="23"/>
      <c r="DF228" s="23"/>
      <c r="DG228" s="23"/>
      <c r="DH228" s="23"/>
      <c r="DI228" s="23"/>
      <c r="DJ228" s="23"/>
      <c r="DK228" s="23"/>
      <c r="DL228" s="23"/>
      <c r="DM228" s="23"/>
      <c r="DN228" s="23"/>
      <c r="DO228" s="23"/>
      <c r="DP228" s="23"/>
      <c r="DQ228" s="23"/>
      <c r="DR228" s="23"/>
      <c r="DS228" s="23"/>
      <c r="DT228" s="23"/>
    </row>
    <row r="229" spans="107:124" x14ac:dyDescent="0.2">
      <c r="DC229" s="23"/>
      <c r="DD229" s="23"/>
      <c r="DE229" s="23"/>
      <c r="DF229" s="23"/>
      <c r="DG229" s="23"/>
      <c r="DH229" s="23"/>
      <c r="DI229" s="23"/>
      <c r="DJ229" s="23"/>
      <c r="DK229" s="23"/>
      <c r="DL229" s="23"/>
      <c r="DM229" s="23"/>
      <c r="DN229" s="23"/>
      <c r="DO229" s="23"/>
      <c r="DP229" s="23"/>
      <c r="DQ229" s="23"/>
      <c r="DR229" s="23"/>
      <c r="DS229" s="23"/>
      <c r="DT229" s="23"/>
    </row>
    <row r="230" spans="107:124" x14ac:dyDescent="0.2">
      <c r="DC230" s="23"/>
      <c r="DD230" s="23"/>
      <c r="DE230" s="23"/>
      <c r="DF230" s="23"/>
      <c r="DG230" s="23"/>
      <c r="DH230" s="23"/>
      <c r="DI230" s="23"/>
      <c r="DJ230" s="23"/>
      <c r="DK230" s="23"/>
      <c r="DL230" s="23"/>
      <c r="DM230" s="23"/>
      <c r="DN230" s="23"/>
      <c r="DO230" s="23"/>
      <c r="DP230" s="23"/>
      <c r="DQ230" s="23"/>
      <c r="DR230" s="23"/>
      <c r="DS230" s="23"/>
      <c r="DT230" s="23"/>
    </row>
    <row r="231" spans="107:124" x14ac:dyDescent="0.2">
      <c r="DC231" s="23"/>
      <c r="DD231" s="23"/>
      <c r="DE231" s="23"/>
      <c r="DF231" s="23"/>
      <c r="DG231" s="23"/>
      <c r="DH231" s="23"/>
      <c r="DI231" s="23"/>
      <c r="DJ231" s="23"/>
      <c r="DK231" s="23"/>
      <c r="DL231" s="23"/>
      <c r="DM231" s="23"/>
      <c r="DN231" s="23"/>
      <c r="DO231" s="23"/>
      <c r="DP231" s="23"/>
      <c r="DQ231" s="23"/>
      <c r="DR231" s="23"/>
      <c r="DS231" s="23"/>
      <c r="DT231" s="23"/>
    </row>
    <row r="232" spans="107:124" x14ac:dyDescent="0.2">
      <c r="DC232" s="23"/>
      <c r="DD232" s="23"/>
      <c r="DE232" s="23"/>
      <c r="DF232" s="23"/>
      <c r="DG232" s="23"/>
      <c r="DH232" s="23"/>
      <c r="DI232" s="23"/>
      <c r="DJ232" s="23"/>
      <c r="DK232" s="23"/>
      <c r="DL232" s="23"/>
      <c r="DM232" s="23"/>
      <c r="DN232" s="23"/>
      <c r="DO232" s="23"/>
      <c r="DP232" s="23"/>
      <c r="DQ232" s="23"/>
      <c r="DR232" s="23"/>
      <c r="DS232" s="23"/>
      <c r="DT232" s="23"/>
    </row>
    <row r="233" spans="107:124" x14ac:dyDescent="0.2">
      <c r="DC233" s="23"/>
      <c r="DD233" s="23"/>
      <c r="DE233" s="23"/>
      <c r="DF233" s="23"/>
      <c r="DG233" s="23"/>
      <c r="DH233" s="23"/>
      <c r="DI233" s="23"/>
      <c r="DJ233" s="23"/>
      <c r="DK233" s="23"/>
      <c r="DL233" s="23"/>
      <c r="DM233" s="23"/>
      <c r="DN233" s="23"/>
      <c r="DO233" s="23"/>
      <c r="DP233" s="23"/>
      <c r="DQ233" s="23"/>
      <c r="DR233" s="23"/>
      <c r="DS233" s="23"/>
      <c r="DT233" s="23"/>
    </row>
    <row r="234" spans="107:124" x14ac:dyDescent="0.2">
      <c r="DC234" s="23"/>
      <c r="DD234" s="23"/>
      <c r="DE234" s="23"/>
      <c r="DF234" s="23"/>
      <c r="DG234" s="23"/>
      <c r="DH234" s="23"/>
      <c r="DI234" s="23"/>
      <c r="DJ234" s="23"/>
      <c r="DK234" s="23"/>
      <c r="DL234" s="23"/>
      <c r="DM234" s="23"/>
      <c r="DN234" s="23"/>
      <c r="DO234" s="23"/>
      <c r="DP234" s="23"/>
      <c r="DQ234" s="23"/>
      <c r="DR234" s="23"/>
      <c r="DS234" s="23"/>
      <c r="DT234" s="23"/>
    </row>
    <row r="235" spans="107:124" x14ac:dyDescent="0.2">
      <c r="DC235" s="23"/>
      <c r="DD235" s="23"/>
      <c r="DE235" s="23"/>
      <c r="DF235" s="23"/>
      <c r="DG235" s="23"/>
      <c r="DH235" s="23"/>
      <c r="DI235" s="23"/>
      <c r="DJ235" s="23"/>
      <c r="DK235" s="23"/>
      <c r="DL235" s="23"/>
      <c r="DM235" s="23"/>
      <c r="DN235" s="23"/>
      <c r="DO235" s="23"/>
      <c r="DP235" s="23"/>
      <c r="DQ235" s="23"/>
      <c r="DR235" s="23"/>
      <c r="DS235" s="23"/>
      <c r="DT235" s="23"/>
    </row>
    <row r="236" spans="107:124" x14ac:dyDescent="0.2">
      <c r="DC236" s="23"/>
      <c r="DD236" s="23"/>
      <c r="DE236" s="23"/>
      <c r="DF236" s="23"/>
      <c r="DG236" s="23"/>
      <c r="DH236" s="23"/>
      <c r="DI236" s="23"/>
      <c r="DJ236" s="23"/>
      <c r="DK236" s="23"/>
      <c r="DL236" s="23"/>
      <c r="DM236" s="23"/>
      <c r="DN236" s="23"/>
      <c r="DO236" s="23"/>
      <c r="DP236" s="23"/>
      <c r="DQ236" s="23"/>
      <c r="DR236" s="23"/>
      <c r="DS236" s="23"/>
      <c r="DT236" s="23"/>
    </row>
    <row r="237" spans="107:124" x14ac:dyDescent="0.2">
      <c r="DC237" s="23"/>
      <c r="DD237" s="23"/>
      <c r="DE237" s="23"/>
      <c r="DF237" s="23"/>
      <c r="DG237" s="23"/>
      <c r="DH237" s="23"/>
      <c r="DI237" s="23"/>
      <c r="DJ237" s="23"/>
      <c r="DK237" s="23"/>
      <c r="DL237" s="23"/>
      <c r="DM237" s="23"/>
      <c r="DN237" s="23"/>
      <c r="DO237" s="23"/>
      <c r="DP237" s="23"/>
      <c r="DQ237" s="23"/>
      <c r="DR237" s="23"/>
      <c r="DS237" s="23"/>
      <c r="DT237" s="23"/>
    </row>
    <row r="238" spans="107:124" x14ac:dyDescent="0.2">
      <c r="DC238" s="23"/>
      <c r="DD238" s="23"/>
      <c r="DE238" s="23"/>
      <c r="DF238" s="23"/>
      <c r="DG238" s="23"/>
      <c r="DH238" s="23"/>
      <c r="DI238" s="23"/>
      <c r="DJ238" s="23"/>
      <c r="DK238" s="23"/>
      <c r="DL238" s="23"/>
      <c r="DM238" s="23"/>
      <c r="DN238" s="23"/>
      <c r="DO238" s="23"/>
      <c r="DP238" s="23"/>
      <c r="DQ238" s="23"/>
      <c r="DR238" s="23"/>
      <c r="DS238" s="23"/>
      <c r="DT238" s="23"/>
    </row>
    <row r="239" spans="107:124" x14ac:dyDescent="0.2">
      <c r="DC239" s="23"/>
      <c r="DD239" s="23"/>
      <c r="DE239" s="23"/>
      <c r="DF239" s="23"/>
      <c r="DG239" s="23"/>
      <c r="DH239" s="23"/>
      <c r="DI239" s="23"/>
      <c r="DJ239" s="23"/>
      <c r="DK239" s="23"/>
      <c r="DL239" s="23"/>
      <c r="DM239" s="23"/>
      <c r="DN239" s="23"/>
      <c r="DO239" s="23"/>
      <c r="DP239" s="23"/>
      <c r="DQ239" s="23"/>
      <c r="DR239" s="23"/>
      <c r="DS239" s="23"/>
      <c r="DT239" s="23"/>
    </row>
    <row r="240" spans="107:124" x14ac:dyDescent="0.2">
      <c r="DC240" s="23"/>
      <c r="DD240" s="23"/>
      <c r="DE240" s="23"/>
      <c r="DF240" s="23"/>
      <c r="DG240" s="23"/>
      <c r="DH240" s="23"/>
      <c r="DI240" s="23"/>
      <c r="DJ240" s="23"/>
      <c r="DK240" s="23"/>
      <c r="DL240" s="23"/>
      <c r="DM240" s="23"/>
      <c r="DN240" s="23"/>
      <c r="DO240" s="23"/>
      <c r="DP240" s="23"/>
      <c r="DQ240" s="23"/>
      <c r="DR240" s="23"/>
      <c r="DS240" s="23"/>
      <c r="DT240" s="23"/>
    </row>
    <row r="241" spans="107:124" x14ac:dyDescent="0.2">
      <c r="DC241" s="23"/>
      <c r="DD241" s="23"/>
      <c r="DE241" s="23"/>
      <c r="DF241" s="23"/>
      <c r="DG241" s="23"/>
      <c r="DH241" s="23"/>
      <c r="DI241" s="23"/>
      <c r="DJ241" s="23"/>
      <c r="DK241" s="23"/>
      <c r="DL241" s="23"/>
      <c r="DM241" s="23"/>
      <c r="DN241" s="23"/>
      <c r="DO241" s="23"/>
      <c r="DP241" s="23"/>
      <c r="DQ241" s="23"/>
      <c r="DR241" s="23"/>
      <c r="DS241" s="23"/>
      <c r="DT241" s="23"/>
    </row>
    <row r="242" spans="107:124" x14ac:dyDescent="0.2">
      <c r="DC242" s="23"/>
      <c r="DD242" s="23"/>
      <c r="DE242" s="23"/>
      <c r="DF242" s="23"/>
      <c r="DG242" s="23"/>
      <c r="DH242" s="23"/>
      <c r="DI242" s="23"/>
      <c r="DJ242" s="23"/>
      <c r="DK242" s="23"/>
      <c r="DL242" s="23"/>
      <c r="DM242" s="23"/>
      <c r="DN242" s="23"/>
      <c r="DO242" s="23"/>
      <c r="DP242" s="23"/>
      <c r="DQ242" s="23"/>
      <c r="DR242" s="23"/>
      <c r="DS242" s="23"/>
      <c r="DT242" s="23"/>
    </row>
    <row r="243" spans="107:124" x14ac:dyDescent="0.2">
      <c r="DC243" s="23"/>
      <c r="DD243" s="23"/>
      <c r="DE243" s="23"/>
      <c r="DF243" s="23"/>
      <c r="DG243" s="23"/>
      <c r="DH243" s="23"/>
      <c r="DI243" s="23"/>
      <c r="DJ243" s="23"/>
      <c r="DK243" s="23"/>
      <c r="DL243" s="23"/>
      <c r="DM243" s="23"/>
      <c r="DN243" s="23"/>
      <c r="DO243" s="23"/>
      <c r="DP243" s="23"/>
      <c r="DQ243" s="23"/>
      <c r="DR243" s="23"/>
      <c r="DS243" s="23"/>
      <c r="DT243" s="23"/>
    </row>
    <row r="244" spans="107:124" x14ac:dyDescent="0.2">
      <c r="DC244" s="23"/>
      <c r="DD244" s="23"/>
      <c r="DE244" s="23"/>
      <c r="DF244" s="23"/>
      <c r="DG244" s="23"/>
      <c r="DH244" s="23"/>
      <c r="DI244" s="23"/>
      <c r="DJ244" s="23"/>
      <c r="DK244" s="23"/>
      <c r="DL244" s="23"/>
      <c r="DM244" s="23"/>
      <c r="DN244" s="23"/>
      <c r="DO244" s="23"/>
      <c r="DP244" s="23"/>
      <c r="DQ244" s="23"/>
      <c r="DR244" s="23"/>
      <c r="DS244" s="23"/>
      <c r="DT244" s="23"/>
    </row>
    <row r="245" spans="107:124" x14ac:dyDescent="0.2">
      <c r="DC245" s="23"/>
      <c r="DD245" s="23"/>
      <c r="DE245" s="23"/>
      <c r="DF245" s="23"/>
      <c r="DG245" s="23"/>
      <c r="DH245" s="23"/>
      <c r="DI245" s="23"/>
      <c r="DJ245" s="23"/>
      <c r="DK245" s="23"/>
      <c r="DL245" s="23"/>
      <c r="DM245" s="23"/>
      <c r="DN245" s="23"/>
      <c r="DO245" s="23"/>
      <c r="DP245" s="23"/>
      <c r="DQ245" s="23"/>
      <c r="DR245" s="23"/>
      <c r="DS245" s="23"/>
      <c r="DT245" s="23"/>
    </row>
    <row r="246" spans="107:124" x14ac:dyDescent="0.2">
      <c r="DC246" s="23"/>
      <c r="DD246" s="23"/>
      <c r="DE246" s="23"/>
      <c r="DF246" s="23"/>
      <c r="DG246" s="23"/>
      <c r="DH246" s="23"/>
      <c r="DI246" s="23"/>
      <c r="DJ246" s="23"/>
      <c r="DK246" s="23"/>
      <c r="DL246" s="23"/>
      <c r="DM246" s="23"/>
      <c r="DN246" s="23"/>
      <c r="DO246" s="23"/>
      <c r="DP246" s="23"/>
      <c r="DQ246" s="23"/>
      <c r="DR246" s="23"/>
      <c r="DS246" s="23"/>
      <c r="DT246" s="23"/>
    </row>
    <row r="247" spans="107:124" x14ac:dyDescent="0.2">
      <c r="DC247" s="23"/>
      <c r="DD247" s="23"/>
      <c r="DE247" s="23"/>
      <c r="DF247" s="23"/>
      <c r="DG247" s="23"/>
      <c r="DH247" s="23"/>
      <c r="DI247" s="23"/>
      <c r="DJ247" s="23"/>
      <c r="DK247" s="23"/>
      <c r="DL247" s="23"/>
      <c r="DM247" s="23"/>
      <c r="DN247" s="23"/>
      <c r="DO247" s="23"/>
      <c r="DP247" s="23"/>
      <c r="DQ247" s="23"/>
      <c r="DR247" s="23"/>
      <c r="DS247" s="23"/>
      <c r="DT247" s="23"/>
    </row>
    <row r="248" spans="107:124" x14ac:dyDescent="0.2">
      <c r="DC248" s="23"/>
      <c r="DD248" s="23"/>
      <c r="DE248" s="23"/>
      <c r="DF248" s="23"/>
      <c r="DG248" s="23"/>
      <c r="DH248" s="23"/>
      <c r="DI248" s="23"/>
      <c r="DJ248" s="23"/>
      <c r="DK248" s="23"/>
      <c r="DL248" s="23"/>
      <c r="DM248" s="23"/>
      <c r="DN248" s="23"/>
      <c r="DO248" s="23"/>
      <c r="DP248" s="23"/>
      <c r="DQ248" s="23"/>
      <c r="DR248" s="23"/>
      <c r="DS248" s="23"/>
      <c r="DT248" s="23"/>
    </row>
    <row r="249" spans="107:124" x14ac:dyDescent="0.2">
      <c r="DC249" s="23"/>
      <c r="DD249" s="23"/>
      <c r="DE249" s="23"/>
      <c r="DF249" s="23"/>
      <c r="DG249" s="23"/>
      <c r="DH249" s="23"/>
      <c r="DI249" s="23"/>
      <c r="DJ249" s="23"/>
      <c r="DK249" s="23"/>
      <c r="DL249" s="23"/>
      <c r="DM249" s="23"/>
      <c r="DN249" s="23"/>
      <c r="DO249" s="23"/>
      <c r="DP249" s="23"/>
      <c r="DQ249" s="23"/>
      <c r="DR249" s="23"/>
      <c r="DS249" s="23"/>
      <c r="DT249" s="23"/>
    </row>
    <row r="250" spans="107:124" x14ac:dyDescent="0.2">
      <c r="DC250" s="23"/>
      <c r="DD250" s="23"/>
      <c r="DE250" s="23"/>
      <c r="DF250" s="23"/>
      <c r="DG250" s="23"/>
      <c r="DH250" s="23"/>
      <c r="DI250" s="23"/>
      <c r="DJ250" s="23"/>
      <c r="DK250" s="23"/>
      <c r="DL250" s="23"/>
      <c r="DM250" s="23"/>
      <c r="DN250" s="23"/>
      <c r="DO250" s="23"/>
      <c r="DP250" s="23"/>
      <c r="DQ250" s="23"/>
      <c r="DR250" s="23"/>
      <c r="DS250" s="23"/>
      <c r="DT250" s="23"/>
    </row>
    <row r="251" spans="107:124" x14ac:dyDescent="0.2">
      <c r="DC251" s="23"/>
      <c r="DD251" s="23"/>
      <c r="DE251" s="23"/>
      <c r="DF251" s="23"/>
      <c r="DG251" s="23"/>
      <c r="DH251" s="23"/>
      <c r="DI251" s="23"/>
      <c r="DJ251" s="23"/>
      <c r="DK251" s="23"/>
      <c r="DL251" s="23"/>
      <c r="DM251" s="23"/>
      <c r="DN251" s="23"/>
      <c r="DO251" s="23"/>
      <c r="DP251" s="23"/>
      <c r="DQ251" s="23"/>
      <c r="DR251" s="23"/>
      <c r="DS251" s="23"/>
      <c r="DT251" s="23"/>
    </row>
    <row r="252" spans="107:124" x14ac:dyDescent="0.2">
      <c r="DC252" s="23"/>
      <c r="DD252" s="23"/>
      <c r="DE252" s="23"/>
      <c r="DF252" s="23"/>
      <c r="DG252" s="23"/>
      <c r="DH252" s="23"/>
      <c r="DI252" s="23"/>
      <c r="DJ252" s="23"/>
      <c r="DK252" s="23"/>
      <c r="DL252" s="23"/>
      <c r="DM252" s="23"/>
      <c r="DN252" s="23"/>
      <c r="DO252" s="23"/>
      <c r="DP252" s="23"/>
      <c r="DQ252" s="23"/>
      <c r="DR252" s="23"/>
      <c r="DS252" s="23"/>
      <c r="DT252" s="23"/>
    </row>
    <row r="253" spans="107:124" x14ac:dyDescent="0.2">
      <c r="DC253" s="23"/>
      <c r="DD253" s="23"/>
      <c r="DE253" s="23"/>
      <c r="DF253" s="23"/>
      <c r="DG253" s="23"/>
      <c r="DH253" s="23"/>
      <c r="DI253" s="23"/>
      <c r="DJ253" s="23"/>
      <c r="DK253" s="23"/>
      <c r="DL253" s="23"/>
      <c r="DM253" s="23"/>
      <c r="DN253" s="23"/>
      <c r="DO253" s="23"/>
      <c r="DP253" s="23"/>
      <c r="DQ253" s="23"/>
      <c r="DR253" s="23"/>
      <c r="DS253" s="23"/>
      <c r="DT253" s="23"/>
    </row>
    <row r="254" spans="107:124" x14ac:dyDescent="0.2">
      <c r="DC254" s="23"/>
      <c r="DD254" s="23"/>
      <c r="DE254" s="23"/>
      <c r="DF254" s="23"/>
      <c r="DG254" s="23"/>
      <c r="DH254" s="23"/>
      <c r="DI254" s="23"/>
      <c r="DJ254" s="23"/>
      <c r="DK254" s="23"/>
      <c r="DL254" s="23"/>
      <c r="DM254" s="23"/>
      <c r="DN254" s="23"/>
      <c r="DO254" s="23"/>
      <c r="DP254" s="23"/>
      <c r="DQ254" s="23"/>
      <c r="DR254" s="23"/>
      <c r="DS254" s="23"/>
      <c r="DT254" s="23"/>
    </row>
    <row r="255" spans="107:124" x14ac:dyDescent="0.2">
      <c r="DC255" s="23"/>
      <c r="DD255" s="23"/>
      <c r="DE255" s="23"/>
      <c r="DF255" s="23"/>
      <c r="DG255" s="23"/>
      <c r="DH255" s="23"/>
      <c r="DI255" s="23"/>
      <c r="DJ255" s="23"/>
      <c r="DK255" s="23"/>
      <c r="DL255" s="23"/>
      <c r="DM255" s="23"/>
      <c r="DN255" s="23"/>
      <c r="DO255" s="23"/>
      <c r="DP255" s="23"/>
      <c r="DQ255" s="23"/>
      <c r="DR255" s="23"/>
      <c r="DS255" s="23"/>
      <c r="DT255" s="23"/>
    </row>
    <row r="256" spans="107:124" x14ac:dyDescent="0.2">
      <c r="DC256" s="23"/>
      <c r="DD256" s="23"/>
      <c r="DE256" s="23"/>
      <c r="DF256" s="23"/>
      <c r="DG256" s="23"/>
      <c r="DH256" s="23"/>
      <c r="DI256" s="23"/>
      <c r="DJ256" s="23"/>
      <c r="DK256" s="23"/>
      <c r="DL256" s="23"/>
      <c r="DM256" s="23"/>
      <c r="DN256" s="23"/>
      <c r="DO256" s="23"/>
      <c r="DP256" s="23"/>
      <c r="DQ256" s="23"/>
      <c r="DR256" s="23"/>
      <c r="DS256" s="23"/>
      <c r="DT256" s="23"/>
    </row>
    <row r="257" spans="107:124" x14ac:dyDescent="0.2">
      <c r="DC257" s="23"/>
      <c r="DD257" s="23"/>
      <c r="DE257" s="23"/>
      <c r="DF257" s="23"/>
      <c r="DG257" s="23"/>
      <c r="DH257" s="23"/>
      <c r="DI257" s="23"/>
      <c r="DJ257" s="23"/>
      <c r="DK257" s="23"/>
      <c r="DL257" s="23"/>
      <c r="DM257" s="23"/>
      <c r="DN257" s="23"/>
      <c r="DO257" s="23"/>
      <c r="DP257" s="23"/>
      <c r="DQ257" s="23"/>
      <c r="DR257" s="23"/>
      <c r="DS257" s="23"/>
      <c r="DT257" s="23"/>
    </row>
    <row r="258" spans="107:124" x14ac:dyDescent="0.2">
      <c r="DC258" s="23"/>
      <c r="DD258" s="23"/>
      <c r="DE258" s="23"/>
      <c r="DF258" s="23"/>
      <c r="DG258" s="23"/>
      <c r="DH258" s="23"/>
      <c r="DI258" s="23"/>
      <c r="DJ258" s="23"/>
      <c r="DK258" s="23"/>
      <c r="DL258" s="23"/>
      <c r="DM258" s="23"/>
      <c r="DN258" s="23"/>
      <c r="DO258" s="23"/>
      <c r="DP258" s="23"/>
      <c r="DQ258" s="23"/>
      <c r="DR258" s="23"/>
      <c r="DS258" s="23"/>
      <c r="DT258" s="23"/>
    </row>
    <row r="259" spans="107:124" x14ac:dyDescent="0.2">
      <c r="DC259" s="23"/>
      <c r="DD259" s="23"/>
      <c r="DE259" s="23"/>
      <c r="DF259" s="23"/>
      <c r="DG259" s="23"/>
      <c r="DH259" s="23"/>
      <c r="DI259" s="23"/>
      <c r="DJ259" s="23"/>
      <c r="DK259" s="23"/>
      <c r="DL259" s="23"/>
      <c r="DM259" s="23"/>
      <c r="DN259" s="23"/>
      <c r="DO259" s="23"/>
      <c r="DP259" s="23"/>
      <c r="DQ259" s="23"/>
      <c r="DR259" s="23"/>
      <c r="DS259" s="23"/>
      <c r="DT259" s="23"/>
    </row>
    <row r="260" spans="107:124" x14ac:dyDescent="0.2">
      <c r="DC260" s="23"/>
      <c r="DD260" s="23"/>
      <c r="DE260" s="23"/>
      <c r="DF260" s="23"/>
      <c r="DG260" s="23"/>
      <c r="DH260" s="23"/>
      <c r="DI260" s="23"/>
      <c r="DJ260" s="23"/>
      <c r="DK260" s="23"/>
      <c r="DL260" s="23"/>
      <c r="DM260" s="23"/>
      <c r="DN260" s="23"/>
      <c r="DO260" s="23"/>
      <c r="DP260" s="23"/>
      <c r="DQ260" s="23"/>
      <c r="DR260" s="23"/>
      <c r="DS260" s="23"/>
      <c r="DT260" s="23"/>
    </row>
    <row r="261" spans="107:124" x14ac:dyDescent="0.2">
      <c r="DC261" s="23"/>
      <c r="DD261" s="23"/>
      <c r="DE261" s="23"/>
      <c r="DF261" s="23"/>
      <c r="DG261" s="23"/>
      <c r="DH261" s="23"/>
      <c r="DI261" s="23"/>
      <c r="DJ261" s="23"/>
      <c r="DK261" s="23"/>
      <c r="DL261" s="23"/>
      <c r="DM261" s="23"/>
      <c r="DN261" s="23"/>
      <c r="DO261" s="23"/>
      <c r="DP261" s="23"/>
      <c r="DQ261" s="23"/>
      <c r="DR261" s="23"/>
      <c r="DS261" s="23"/>
      <c r="DT261" s="23"/>
    </row>
    <row r="262" spans="107:124" x14ac:dyDescent="0.2">
      <c r="DC262" s="23"/>
      <c r="DD262" s="23"/>
      <c r="DE262" s="23"/>
      <c r="DF262" s="23"/>
      <c r="DG262" s="23"/>
      <c r="DH262" s="23"/>
      <c r="DI262" s="23"/>
      <c r="DJ262" s="23"/>
      <c r="DK262" s="23"/>
      <c r="DL262" s="23"/>
      <c r="DM262" s="23"/>
      <c r="DN262" s="23"/>
      <c r="DO262" s="23"/>
      <c r="DP262" s="23"/>
      <c r="DQ262" s="23"/>
      <c r="DR262" s="23"/>
      <c r="DS262" s="23"/>
      <c r="DT262" s="23"/>
    </row>
    <row r="263" spans="107:124" x14ac:dyDescent="0.2">
      <c r="DC263" s="23"/>
      <c r="DD263" s="23"/>
      <c r="DE263" s="23"/>
      <c r="DF263" s="23"/>
      <c r="DG263" s="23"/>
      <c r="DH263" s="23"/>
      <c r="DI263" s="23"/>
      <c r="DJ263" s="23"/>
      <c r="DK263" s="23"/>
      <c r="DL263" s="23"/>
      <c r="DM263" s="23"/>
      <c r="DN263" s="23"/>
      <c r="DO263" s="23"/>
      <c r="DP263" s="23"/>
      <c r="DQ263" s="23"/>
      <c r="DR263" s="23"/>
      <c r="DS263" s="23"/>
      <c r="DT263" s="23"/>
    </row>
    <row r="264" spans="107:124" x14ac:dyDescent="0.2">
      <c r="DC264" s="23"/>
      <c r="DD264" s="23"/>
      <c r="DE264" s="23"/>
      <c r="DF264" s="23"/>
      <c r="DG264" s="23"/>
      <c r="DH264" s="23"/>
      <c r="DI264" s="23"/>
      <c r="DJ264" s="23"/>
      <c r="DK264" s="23"/>
      <c r="DL264" s="23"/>
      <c r="DM264" s="23"/>
      <c r="DN264" s="23"/>
      <c r="DO264" s="23"/>
      <c r="DP264" s="23"/>
      <c r="DQ264" s="23"/>
      <c r="DR264" s="23"/>
      <c r="DS264" s="23"/>
      <c r="DT264" s="23"/>
    </row>
    <row r="265" spans="107:124" x14ac:dyDescent="0.2">
      <c r="DC265" s="23"/>
      <c r="DD265" s="23"/>
      <c r="DE265" s="23"/>
      <c r="DF265" s="23"/>
      <c r="DG265" s="23"/>
      <c r="DH265" s="23"/>
      <c r="DI265" s="23"/>
      <c r="DJ265" s="23"/>
      <c r="DK265" s="23"/>
      <c r="DL265" s="23"/>
      <c r="DM265" s="23"/>
      <c r="DN265" s="23"/>
      <c r="DO265" s="23"/>
      <c r="DP265" s="23"/>
      <c r="DQ265" s="23"/>
      <c r="DR265" s="23"/>
      <c r="DS265" s="23"/>
      <c r="DT265" s="23"/>
    </row>
    <row r="266" spans="107:124" x14ac:dyDescent="0.2">
      <c r="DC266" s="23"/>
      <c r="DD266" s="23"/>
      <c r="DE266" s="23"/>
      <c r="DF266" s="23"/>
      <c r="DG266" s="23"/>
      <c r="DH266" s="23"/>
      <c r="DI266" s="23"/>
      <c r="DJ266" s="23"/>
      <c r="DK266" s="23"/>
      <c r="DL266" s="23"/>
      <c r="DM266" s="23"/>
      <c r="DN266" s="23"/>
      <c r="DO266" s="23"/>
      <c r="DP266" s="23"/>
      <c r="DQ266" s="23"/>
      <c r="DR266" s="23"/>
      <c r="DS266" s="23"/>
      <c r="DT266" s="23"/>
    </row>
    <row r="267" spans="107:124" x14ac:dyDescent="0.2">
      <c r="DC267" s="23"/>
      <c r="DD267" s="23"/>
      <c r="DE267" s="23"/>
      <c r="DF267" s="23"/>
      <c r="DG267" s="23"/>
      <c r="DH267" s="23"/>
      <c r="DI267" s="23"/>
      <c r="DJ267" s="23"/>
      <c r="DK267" s="23"/>
      <c r="DL267" s="23"/>
      <c r="DM267" s="23"/>
      <c r="DN267" s="23"/>
      <c r="DO267" s="23"/>
      <c r="DP267" s="23"/>
      <c r="DQ267" s="23"/>
      <c r="DR267" s="23"/>
      <c r="DS267" s="23"/>
      <c r="DT267" s="23"/>
    </row>
    <row r="268" spans="107:124" x14ac:dyDescent="0.2">
      <c r="DC268" s="23"/>
      <c r="DD268" s="23"/>
      <c r="DE268" s="23"/>
      <c r="DF268" s="23"/>
      <c r="DG268" s="23"/>
      <c r="DH268" s="23"/>
      <c r="DI268" s="23"/>
      <c r="DJ268" s="23"/>
      <c r="DK268" s="23"/>
      <c r="DL268" s="23"/>
      <c r="DM268" s="23"/>
      <c r="DN268" s="23"/>
      <c r="DO268" s="23"/>
      <c r="DP268" s="23"/>
      <c r="DQ268" s="23"/>
      <c r="DR268" s="23"/>
      <c r="DS268" s="23"/>
      <c r="DT268" s="23"/>
    </row>
    <row r="269" spans="107:124" x14ac:dyDescent="0.2">
      <c r="DC269" s="23"/>
      <c r="DD269" s="23"/>
      <c r="DE269" s="23"/>
      <c r="DF269" s="23"/>
      <c r="DG269" s="23"/>
      <c r="DH269" s="23"/>
      <c r="DI269" s="23"/>
      <c r="DJ269" s="23"/>
      <c r="DK269" s="23"/>
      <c r="DL269" s="23"/>
      <c r="DM269" s="23"/>
      <c r="DN269" s="23"/>
      <c r="DO269" s="23"/>
      <c r="DP269" s="23"/>
      <c r="DQ269" s="23"/>
      <c r="DR269" s="23"/>
      <c r="DS269" s="23"/>
      <c r="DT269" s="23"/>
    </row>
    <row r="270" spans="107:124" x14ac:dyDescent="0.2">
      <c r="DC270" s="23"/>
      <c r="DD270" s="23"/>
      <c r="DE270" s="23"/>
      <c r="DF270" s="23"/>
      <c r="DG270" s="23"/>
      <c r="DH270" s="23"/>
      <c r="DI270" s="23"/>
      <c r="DJ270" s="23"/>
      <c r="DK270" s="23"/>
      <c r="DL270" s="23"/>
      <c r="DM270" s="23"/>
      <c r="DN270" s="23"/>
      <c r="DO270" s="23"/>
      <c r="DP270" s="23"/>
      <c r="DQ270" s="23"/>
      <c r="DR270" s="23"/>
      <c r="DS270" s="23"/>
      <c r="DT270" s="23"/>
    </row>
    <row r="271" spans="107:124" x14ac:dyDescent="0.2">
      <c r="DC271" s="23"/>
      <c r="DD271" s="23"/>
      <c r="DE271" s="23"/>
      <c r="DF271" s="23"/>
      <c r="DG271" s="23"/>
      <c r="DH271" s="23"/>
      <c r="DI271" s="23"/>
      <c r="DJ271" s="23"/>
      <c r="DK271" s="23"/>
      <c r="DL271" s="23"/>
      <c r="DM271" s="23"/>
      <c r="DN271" s="23"/>
      <c r="DO271" s="23"/>
      <c r="DP271" s="23"/>
      <c r="DQ271" s="23"/>
      <c r="DR271" s="23"/>
      <c r="DS271" s="23"/>
      <c r="DT271" s="23"/>
    </row>
    <row r="272" spans="107:124" x14ac:dyDescent="0.2">
      <c r="DC272" s="23"/>
      <c r="DD272" s="23"/>
      <c r="DE272" s="23"/>
      <c r="DF272" s="23"/>
      <c r="DG272" s="23"/>
      <c r="DH272" s="23"/>
      <c r="DI272" s="23"/>
      <c r="DJ272" s="23"/>
      <c r="DK272" s="23"/>
      <c r="DL272" s="23"/>
      <c r="DM272" s="23"/>
      <c r="DN272" s="23"/>
      <c r="DO272" s="23"/>
      <c r="DP272" s="23"/>
      <c r="DQ272" s="23"/>
      <c r="DR272" s="23"/>
      <c r="DS272" s="23"/>
      <c r="DT272" s="23"/>
    </row>
    <row r="273" spans="107:124" x14ac:dyDescent="0.2">
      <c r="DC273" s="23"/>
      <c r="DD273" s="23"/>
      <c r="DE273" s="23"/>
      <c r="DF273" s="23"/>
      <c r="DG273" s="23"/>
      <c r="DH273" s="23"/>
      <c r="DI273" s="23"/>
      <c r="DJ273" s="23"/>
      <c r="DK273" s="23"/>
      <c r="DL273" s="23"/>
      <c r="DM273" s="23"/>
      <c r="DN273" s="23"/>
      <c r="DO273" s="23"/>
      <c r="DP273" s="23"/>
      <c r="DQ273" s="23"/>
      <c r="DR273" s="23"/>
      <c r="DS273" s="23"/>
      <c r="DT273" s="23"/>
    </row>
    <row r="274" spans="107:124" x14ac:dyDescent="0.2">
      <c r="DC274" s="23"/>
      <c r="DD274" s="23"/>
      <c r="DE274" s="23"/>
      <c r="DF274" s="23"/>
      <c r="DG274" s="23"/>
      <c r="DH274" s="23"/>
      <c r="DI274" s="23"/>
      <c r="DJ274" s="23"/>
      <c r="DK274" s="23"/>
      <c r="DL274" s="23"/>
      <c r="DM274" s="23"/>
      <c r="DN274" s="23"/>
      <c r="DO274" s="23"/>
      <c r="DP274" s="23"/>
      <c r="DQ274" s="23"/>
      <c r="DR274" s="23"/>
      <c r="DS274" s="23"/>
      <c r="DT274" s="23"/>
    </row>
    <row r="275" spans="107:124" x14ac:dyDescent="0.2">
      <c r="DC275" s="23"/>
      <c r="DD275" s="23"/>
      <c r="DE275" s="23"/>
      <c r="DF275" s="23"/>
      <c r="DG275" s="23"/>
      <c r="DH275" s="23"/>
      <c r="DI275" s="23"/>
      <c r="DJ275" s="23"/>
      <c r="DK275" s="23"/>
      <c r="DL275" s="23"/>
      <c r="DM275" s="23"/>
      <c r="DN275" s="23"/>
      <c r="DO275" s="23"/>
      <c r="DP275" s="23"/>
      <c r="DQ275" s="23"/>
      <c r="DR275" s="23"/>
      <c r="DS275" s="23"/>
      <c r="DT275" s="23"/>
    </row>
    <row r="276" spans="107:124" x14ac:dyDescent="0.2">
      <c r="DC276" s="23"/>
      <c r="DD276" s="23"/>
      <c r="DE276" s="23"/>
      <c r="DF276" s="23"/>
      <c r="DG276" s="23"/>
      <c r="DH276" s="23"/>
      <c r="DI276" s="23"/>
      <c r="DJ276" s="23"/>
      <c r="DK276" s="23"/>
      <c r="DL276" s="23"/>
      <c r="DM276" s="23"/>
      <c r="DN276" s="23"/>
      <c r="DO276" s="23"/>
      <c r="DP276" s="23"/>
      <c r="DQ276" s="23"/>
      <c r="DR276" s="23"/>
      <c r="DS276" s="23"/>
      <c r="DT276" s="23"/>
    </row>
    <row r="277" spans="107:124" x14ac:dyDescent="0.2">
      <c r="DC277" s="23"/>
      <c r="DD277" s="23"/>
      <c r="DE277" s="23"/>
      <c r="DF277" s="23"/>
      <c r="DG277" s="23"/>
      <c r="DH277" s="23"/>
      <c r="DI277" s="23"/>
      <c r="DJ277" s="23"/>
      <c r="DK277" s="23"/>
      <c r="DL277" s="23"/>
      <c r="DM277" s="23"/>
      <c r="DN277" s="23"/>
      <c r="DO277" s="23"/>
      <c r="DP277" s="23"/>
      <c r="DQ277" s="23"/>
      <c r="DR277" s="23"/>
      <c r="DS277" s="23"/>
      <c r="DT277" s="23"/>
    </row>
    <row r="278" spans="107:124" x14ac:dyDescent="0.2">
      <c r="DC278" s="23"/>
      <c r="DD278" s="23"/>
      <c r="DE278" s="23"/>
      <c r="DF278" s="23"/>
      <c r="DG278" s="23"/>
      <c r="DH278" s="23"/>
      <c r="DI278" s="23"/>
      <c r="DJ278" s="23"/>
      <c r="DK278" s="23"/>
      <c r="DL278" s="23"/>
      <c r="DM278" s="23"/>
      <c r="DN278" s="23"/>
      <c r="DO278" s="23"/>
      <c r="DP278" s="23"/>
      <c r="DQ278" s="23"/>
      <c r="DR278" s="23"/>
      <c r="DS278" s="23"/>
      <c r="DT278" s="23"/>
    </row>
    <row r="279" spans="107:124" x14ac:dyDescent="0.2">
      <c r="DC279" s="23"/>
      <c r="DD279" s="23"/>
      <c r="DE279" s="23"/>
      <c r="DF279" s="23"/>
      <c r="DG279" s="23"/>
      <c r="DH279" s="23"/>
      <c r="DI279" s="23"/>
      <c r="DJ279" s="23"/>
      <c r="DK279" s="23"/>
      <c r="DL279" s="23"/>
      <c r="DM279" s="23"/>
      <c r="DN279" s="23"/>
      <c r="DO279" s="23"/>
      <c r="DP279" s="23"/>
      <c r="DQ279" s="23"/>
      <c r="DR279" s="23"/>
      <c r="DS279" s="23"/>
      <c r="DT279" s="23"/>
    </row>
    <row r="280" spans="107:124" x14ac:dyDescent="0.2">
      <c r="DC280" s="23"/>
      <c r="DD280" s="23"/>
      <c r="DE280" s="23"/>
      <c r="DF280" s="23"/>
      <c r="DG280" s="23"/>
      <c r="DH280" s="23"/>
      <c r="DI280" s="23"/>
      <c r="DJ280" s="23"/>
      <c r="DK280" s="23"/>
      <c r="DL280" s="23"/>
      <c r="DM280" s="23"/>
      <c r="DN280" s="23"/>
      <c r="DO280" s="23"/>
      <c r="DP280" s="23"/>
      <c r="DQ280" s="23"/>
      <c r="DR280" s="23"/>
      <c r="DS280" s="23"/>
      <c r="DT280" s="23"/>
    </row>
    <row r="281" spans="107:124" x14ac:dyDescent="0.2">
      <c r="DC281" s="23"/>
      <c r="DD281" s="23"/>
      <c r="DE281" s="23"/>
      <c r="DF281" s="23"/>
      <c r="DG281" s="23"/>
      <c r="DH281" s="23"/>
      <c r="DI281" s="23"/>
      <c r="DJ281" s="23"/>
      <c r="DK281" s="23"/>
      <c r="DL281" s="23"/>
      <c r="DM281" s="23"/>
      <c r="DN281" s="23"/>
      <c r="DO281" s="23"/>
      <c r="DP281" s="23"/>
      <c r="DQ281" s="23"/>
      <c r="DR281" s="23"/>
      <c r="DS281" s="23"/>
      <c r="DT281" s="23"/>
    </row>
    <row r="282" spans="107:124" x14ac:dyDescent="0.2">
      <c r="DC282" s="23"/>
      <c r="DD282" s="23"/>
      <c r="DE282" s="23"/>
      <c r="DF282" s="23"/>
      <c r="DG282" s="23"/>
      <c r="DH282" s="23"/>
      <c r="DI282" s="23"/>
      <c r="DJ282" s="23"/>
      <c r="DK282" s="23"/>
      <c r="DL282" s="23"/>
      <c r="DM282" s="23"/>
      <c r="DN282" s="23"/>
      <c r="DO282" s="23"/>
      <c r="DP282" s="23"/>
      <c r="DQ282" s="23"/>
      <c r="DR282" s="23"/>
      <c r="DS282" s="23"/>
      <c r="DT282" s="23"/>
    </row>
    <row r="283" spans="107:124" x14ac:dyDescent="0.2">
      <c r="DC283" s="23"/>
      <c r="DD283" s="23"/>
      <c r="DE283" s="23"/>
      <c r="DF283" s="23"/>
      <c r="DG283" s="23"/>
      <c r="DH283" s="23"/>
      <c r="DI283" s="23"/>
      <c r="DJ283" s="23"/>
      <c r="DK283" s="23"/>
      <c r="DL283" s="23"/>
      <c r="DM283" s="23"/>
      <c r="DN283" s="23"/>
      <c r="DO283" s="23"/>
      <c r="DP283" s="23"/>
      <c r="DQ283" s="23"/>
      <c r="DR283" s="23"/>
      <c r="DS283" s="23"/>
      <c r="DT283" s="23"/>
    </row>
    <row r="284" spans="107:124" x14ac:dyDescent="0.2">
      <c r="DC284" s="23"/>
      <c r="DD284" s="23"/>
      <c r="DE284" s="23"/>
      <c r="DF284" s="23"/>
      <c r="DG284" s="23"/>
      <c r="DH284" s="23"/>
      <c r="DI284" s="23"/>
      <c r="DJ284" s="23"/>
      <c r="DK284" s="23"/>
      <c r="DL284" s="23"/>
      <c r="DM284" s="23"/>
      <c r="DN284" s="23"/>
      <c r="DO284" s="23"/>
      <c r="DP284" s="23"/>
      <c r="DQ284" s="23"/>
      <c r="DR284" s="23"/>
      <c r="DS284" s="23"/>
      <c r="DT284" s="23"/>
    </row>
    <row r="285" spans="107:124" x14ac:dyDescent="0.2">
      <c r="DC285" s="23"/>
      <c r="DD285" s="23"/>
      <c r="DE285" s="23"/>
      <c r="DF285" s="23"/>
      <c r="DG285" s="23"/>
      <c r="DH285" s="23"/>
      <c r="DI285" s="23"/>
      <c r="DJ285" s="23"/>
      <c r="DK285" s="23"/>
      <c r="DL285" s="23"/>
      <c r="DM285" s="23"/>
      <c r="DN285" s="23"/>
      <c r="DO285" s="23"/>
      <c r="DP285" s="23"/>
      <c r="DQ285" s="23"/>
      <c r="DR285" s="23"/>
      <c r="DS285" s="23"/>
      <c r="DT285" s="23"/>
    </row>
    <row r="286" spans="107:124" x14ac:dyDescent="0.2">
      <c r="DC286" s="23"/>
      <c r="DD286" s="23"/>
      <c r="DE286" s="23"/>
      <c r="DF286" s="23"/>
      <c r="DG286" s="23"/>
      <c r="DH286" s="23"/>
      <c r="DI286" s="23"/>
      <c r="DJ286" s="23"/>
      <c r="DK286" s="23"/>
      <c r="DL286" s="23"/>
      <c r="DM286" s="23"/>
      <c r="DN286" s="23"/>
      <c r="DO286" s="23"/>
      <c r="DP286" s="23"/>
      <c r="DQ286" s="23"/>
      <c r="DR286" s="23"/>
      <c r="DS286" s="23"/>
      <c r="DT286" s="23"/>
    </row>
    <row r="287" spans="107:124" x14ac:dyDescent="0.2">
      <c r="DC287" s="23"/>
      <c r="DD287" s="23"/>
      <c r="DE287" s="23"/>
      <c r="DF287" s="23"/>
      <c r="DG287" s="23"/>
      <c r="DH287" s="23"/>
      <c r="DI287" s="23"/>
      <c r="DJ287" s="23"/>
      <c r="DK287" s="23"/>
      <c r="DL287" s="23"/>
      <c r="DM287" s="23"/>
      <c r="DN287" s="23"/>
      <c r="DO287" s="23"/>
      <c r="DP287" s="23"/>
      <c r="DQ287" s="23"/>
      <c r="DR287" s="23"/>
      <c r="DS287" s="23"/>
      <c r="DT287" s="23"/>
    </row>
    <row r="288" spans="107:124" x14ac:dyDescent="0.2">
      <c r="DC288" s="23"/>
      <c r="DD288" s="23"/>
      <c r="DE288" s="23"/>
      <c r="DF288" s="23"/>
      <c r="DG288" s="23"/>
      <c r="DH288" s="23"/>
      <c r="DI288" s="23"/>
      <c r="DJ288" s="23"/>
      <c r="DK288" s="23"/>
      <c r="DL288" s="23"/>
      <c r="DM288" s="23"/>
      <c r="DN288" s="23"/>
      <c r="DO288" s="23"/>
      <c r="DP288" s="23"/>
      <c r="DQ288" s="23"/>
      <c r="DR288" s="23"/>
      <c r="DS288" s="23"/>
      <c r="DT288" s="23"/>
    </row>
    <row r="289" spans="107:124" x14ac:dyDescent="0.2">
      <c r="DC289" s="23"/>
      <c r="DD289" s="23"/>
      <c r="DE289" s="23"/>
      <c r="DF289" s="23"/>
      <c r="DG289" s="23"/>
      <c r="DH289" s="23"/>
      <c r="DI289" s="23"/>
      <c r="DJ289" s="23"/>
      <c r="DK289" s="23"/>
      <c r="DL289" s="23"/>
      <c r="DM289" s="23"/>
      <c r="DN289" s="23"/>
      <c r="DO289" s="23"/>
      <c r="DP289" s="23"/>
      <c r="DQ289" s="23"/>
      <c r="DR289" s="23"/>
      <c r="DS289" s="23"/>
      <c r="DT289" s="23"/>
    </row>
    <row r="290" spans="107:124" x14ac:dyDescent="0.2">
      <c r="DC290" s="23"/>
      <c r="DD290" s="23"/>
      <c r="DE290" s="23"/>
      <c r="DF290" s="23"/>
      <c r="DG290" s="23"/>
      <c r="DH290" s="23"/>
      <c r="DI290" s="23"/>
      <c r="DJ290" s="23"/>
      <c r="DK290" s="23"/>
      <c r="DL290" s="23"/>
      <c r="DM290" s="23"/>
      <c r="DN290" s="23"/>
      <c r="DO290" s="23"/>
      <c r="DP290" s="23"/>
      <c r="DQ290" s="23"/>
      <c r="DR290" s="23"/>
      <c r="DS290" s="23"/>
      <c r="DT290" s="23"/>
    </row>
    <row r="291" spans="107:124" x14ac:dyDescent="0.2">
      <c r="DC291" s="23"/>
      <c r="DD291" s="23"/>
      <c r="DE291" s="23"/>
      <c r="DF291" s="23"/>
      <c r="DG291" s="23"/>
      <c r="DH291" s="23"/>
      <c r="DI291" s="23"/>
      <c r="DJ291" s="23"/>
      <c r="DK291" s="23"/>
      <c r="DL291" s="23"/>
      <c r="DM291" s="23"/>
      <c r="DN291" s="23"/>
      <c r="DO291" s="23"/>
      <c r="DP291" s="23"/>
      <c r="DQ291" s="23"/>
      <c r="DR291" s="23"/>
      <c r="DS291" s="23"/>
      <c r="DT291" s="23"/>
    </row>
    <row r="292" spans="107:124" x14ac:dyDescent="0.2">
      <c r="DC292" s="23"/>
      <c r="DD292" s="23"/>
      <c r="DE292" s="23"/>
      <c r="DF292" s="23"/>
      <c r="DG292" s="23"/>
      <c r="DH292" s="23"/>
      <c r="DI292" s="23"/>
      <c r="DJ292" s="23"/>
      <c r="DK292" s="23"/>
      <c r="DL292" s="23"/>
      <c r="DM292" s="23"/>
      <c r="DN292" s="23"/>
      <c r="DO292" s="23"/>
      <c r="DP292" s="23"/>
      <c r="DQ292" s="23"/>
      <c r="DR292" s="23"/>
      <c r="DS292" s="23"/>
      <c r="DT292" s="23"/>
    </row>
    <row r="293" spans="107:124" x14ac:dyDescent="0.2">
      <c r="DC293" s="23"/>
      <c r="DD293" s="23"/>
      <c r="DE293" s="23"/>
      <c r="DF293" s="23"/>
      <c r="DG293" s="23"/>
      <c r="DH293" s="23"/>
      <c r="DI293" s="23"/>
      <c r="DJ293" s="23"/>
      <c r="DK293" s="23"/>
      <c r="DL293" s="23"/>
      <c r="DM293" s="23"/>
      <c r="DN293" s="23"/>
      <c r="DO293" s="23"/>
      <c r="DP293" s="23"/>
      <c r="DQ293" s="23"/>
      <c r="DR293" s="23"/>
      <c r="DS293" s="23"/>
      <c r="DT293" s="23"/>
    </row>
    <row r="294" spans="107:124" x14ac:dyDescent="0.2">
      <c r="DC294" s="23"/>
      <c r="DD294" s="23"/>
      <c r="DE294" s="23"/>
      <c r="DF294" s="23"/>
      <c r="DG294" s="23"/>
      <c r="DH294" s="23"/>
      <c r="DI294" s="23"/>
      <c r="DJ294" s="23"/>
      <c r="DK294" s="23"/>
      <c r="DL294" s="23"/>
      <c r="DM294" s="23"/>
      <c r="DN294" s="23"/>
      <c r="DO294" s="23"/>
      <c r="DP294" s="23"/>
      <c r="DQ294" s="23"/>
      <c r="DR294" s="23"/>
      <c r="DS294" s="23"/>
      <c r="DT294" s="23"/>
    </row>
    <row r="295" spans="107:124" x14ac:dyDescent="0.2">
      <c r="DC295" s="23"/>
      <c r="DD295" s="23"/>
      <c r="DE295" s="23"/>
      <c r="DF295" s="23"/>
      <c r="DG295" s="23"/>
      <c r="DH295" s="23"/>
      <c r="DI295" s="23"/>
      <c r="DJ295" s="23"/>
      <c r="DK295" s="23"/>
      <c r="DL295" s="23"/>
      <c r="DM295" s="23"/>
      <c r="DN295" s="23"/>
      <c r="DO295" s="23"/>
      <c r="DP295" s="23"/>
      <c r="DQ295" s="23"/>
      <c r="DR295" s="23"/>
      <c r="DS295" s="23"/>
      <c r="DT295" s="23"/>
    </row>
    <row r="296" spans="107:124" x14ac:dyDescent="0.2">
      <c r="DC296" s="23"/>
      <c r="DD296" s="23"/>
      <c r="DE296" s="23"/>
      <c r="DF296" s="23"/>
      <c r="DG296" s="23"/>
      <c r="DH296" s="23"/>
      <c r="DI296" s="23"/>
      <c r="DJ296" s="23"/>
      <c r="DK296" s="23"/>
      <c r="DL296" s="23"/>
      <c r="DM296" s="23"/>
      <c r="DN296" s="23"/>
      <c r="DO296" s="23"/>
      <c r="DP296" s="23"/>
      <c r="DQ296" s="23"/>
      <c r="DR296" s="23"/>
      <c r="DS296" s="23"/>
      <c r="DT296" s="23"/>
    </row>
    <row r="297" spans="107:124" x14ac:dyDescent="0.2">
      <c r="DC297" s="23"/>
      <c r="DD297" s="23"/>
      <c r="DE297" s="23"/>
      <c r="DF297" s="23"/>
      <c r="DG297" s="23"/>
      <c r="DH297" s="23"/>
      <c r="DI297" s="23"/>
      <c r="DJ297" s="23"/>
      <c r="DK297" s="23"/>
      <c r="DL297" s="23"/>
      <c r="DM297" s="23"/>
      <c r="DN297" s="23"/>
      <c r="DO297" s="23"/>
      <c r="DP297" s="23"/>
      <c r="DQ297" s="23"/>
      <c r="DR297" s="23"/>
      <c r="DS297" s="23"/>
      <c r="DT297" s="23"/>
    </row>
    <row r="298" spans="107:124" x14ac:dyDescent="0.2">
      <c r="DC298" s="23"/>
      <c r="DD298" s="23"/>
      <c r="DE298" s="23"/>
      <c r="DF298" s="23"/>
      <c r="DG298" s="23"/>
      <c r="DH298" s="23"/>
      <c r="DI298" s="23"/>
      <c r="DJ298" s="23"/>
      <c r="DK298" s="23"/>
      <c r="DL298" s="23"/>
      <c r="DM298" s="23"/>
      <c r="DN298" s="23"/>
      <c r="DO298" s="23"/>
      <c r="DP298" s="23"/>
      <c r="DQ298" s="23"/>
      <c r="DR298" s="23"/>
      <c r="DS298" s="23"/>
      <c r="DT298" s="23"/>
    </row>
    <row r="299" spans="107:124" x14ac:dyDescent="0.2">
      <c r="DC299" s="23"/>
      <c r="DD299" s="23"/>
      <c r="DE299" s="23"/>
      <c r="DF299" s="23"/>
      <c r="DG299" s="23"/>
      <c r="DH299" s="23"/>
      <c r="DI299" s="23"/>
      <c r="DJ299" s="23"/>
      <c r="DK299" s="23"/>
      <c r="DL299" s="23"/>
      <c r="DM299" s="23"/>
      <c r="DN299" s="23"/>
      <c r="DO299" s="23"/>
      <c r="DP299" s="23"/>
      <c r="DQ299" s="23"/>
      <c r="DR299" s="23"/>
      <c r="DS299" s="23"/>
      <c r="DT299" s="23"/>
    </row>
    <row r="300" spans="107:124" x14ac:dyDescent="0.2">
      <c r="DC300" s="23"/>
      <c r="DD300" s="23"/>
      <c r="DE300" s="23"/>
      <c r="DF300" s="23"/>
      <c r="DG300" s="23"/>
      <c r="DH300" s="23"/>
      <c r="DI300" s="23"/>
      <c r="DJ300" s="23"/>
      <c r="DK300" s="23"/>
      <c r="DL300" s="23"/>
      <c r="DM300" s="23"/>
      <c r="DN300" s="23"/>
      <c r="DO300" s="23"/>
      <c r="DP300" s="23"/>
      <c r="DQ300" s="23"/>
      <c r="DR300" s="23"/>
      <c r="DS300" s="23"/>
      <c r="DT300" s="23"/>
    </row>
    <row r="301" spans="107:124" x14ac:dyDescent="0.2">
      <c r="DC301" s="23"/>
      <c r="DD301" s="23"/>
      <c r="DE301" s="23"/>
      <c r="DF301" s="23"/>
      <c r="DG301" s="23"/>
      <c r="DH301" s="23"/>
      <c r="DI301" s="23"/>
      <c r="DJ301" s="23"/>
      <c r="DK301" s="23"/>
      <c r="DL301" s="23"/>
      <c r="DM301" s="23"/>
      <c r="DN301" s="23"/>
      <c r="DO301" s="23"/>
      <c r="DP301" s="23"/>
      <c r="DQ301" s="23"/>
      <c r="DR301" s="23"/>
      <c r="DS301" s="23"/>
      <c r="DT301" s="23"/>
    </row>
    <row r="302" spans="107:124" x14ac:dyDescent="0.2">
      <c r="DC302" s="23"/>
      <c r="DD302" s="23"/>
      <c r="DE302" s="23"/>
      <c r="DF302" s="23"/>
      <c r="DG302" s="23"/>
      <c r="DH302" s="23"/>
      <c r="DI302" s="23"/>
      <c r="DJ302" s="23"/>
      <c r="DK302" s="23"/>
      <c r="DL302" s="23"/>
      <c r="DM302" s="23"/>
      <c r="DN302" s="23"/>
      <c r="DO302" s="23"/>
      <c r="DP302" s="23"/>
      <c r="DQ302" s="23"/>
      <c r="DR302" s="23"/>
      <c r="DS302" s="23"/>
      <c r="DT302" s="23"/>
    </row>
    <row r="303" spans="107:124" x14ac:dyDescent="0.2">
      <c r="DC303" s="23"/>
      <c r="DD303" s="23"/>
      <c r="DE303" s="23"/>
      <c r="DF303" s="23"/>
      <c r="DG303" s="23"/>
      <c r="DH303" s="23"/>
      <c r="DI303" s="23"/>
      <c r="DJ303" s="23"/>
      <c r="DK303" s="23"/>
      <c r="DL303" s="23"/>
      <c r="DM303" s="23"/>
      <c r="DN303" s="23"/>
      <c r="DO303" s="23"/>
      <c r="DP303" s="23"/>
      <c r="DQ303" s="23"/>
      <c r="DR303" s="23"/>
      <c r="DS303" s="23"/>
      <c r="DT303" s="23"/>
    </row>
    <row r="304" spans="107:124" x14ac:dyDescent="0.2">
      <c r="DC304" s="23"/>
      <c r="DD304" s="23"/>
      <c r="DE304" s="23"/>
      <c r="DF304" s="23"/>
      <c r="DG304" s="23"/>
      <c r="DH304" s="23"/>
      <c r="DI304" s="23"/>
      <c r="DJ304" s="23"/>
      <c r="DK304" s="23"/>
      <c r="DL304" s="23"/>
      <c r="DM304" s="23"/>
      <c r="DN304" s="23"/>
      <c r="DO304" s="23"/>
      <c r="DP304" s="23"/>
      <c r="DQ304" s="23"/>
      <c r="DR304" s="23"/>
      <c r="DS304" s="23"/>
      <c r="DT304" s="23"/>
    </row>
    <row r="305" spans="107:124" x14ac:dyDescent="0.2">
      <c r="DC305" s="23"/>
      <c r="DD305" s="23"/>
      <c r="DE305" s="23"/>
      <c r="DF305" s="23"/>
      <c r="DG305" s="23"/>
      <c r="DH305" s="23"/>
      <c r="DI305" s="23"/>
      <c r="DJ305" s="23"/>
      <c r="DK305" s="23"/>
      <c r="DL305" s="23"/>
      <c r="DM305" s="23"/>
      <c r="DN305" s="23"/>
      <c r="DO305" s="23"/>
      <c r="DP305" s="23"/>
      <c r="DQ305" s="23"/>
      <c r="DR305" s="23"/>
      <c r="DS305" s="23"/>
      <c r="DT305" s="23"/>
    </row>
    <row r="306" spans="107:124" x14ac:dyDescent="0.2">
      <c r="DC306" s="23"/>
      <c r="DD306" s="23"/>
      <c r="DE306" s="23"/>
      <c r="DF306" s="23"/>
      <c r="DG306" s="23"/>
      <c r="DH306" s="23"/>
      <c r="DI306" s="23"/>
      <c r="DJ306" s="23"/>
      <c r="DK306" s="23"/>
      <c r="DL306" s="23"/>
      <c r="DM306" s="23"/>
      <c r="DN306" s="23"/>
      <c r="DO306" s="23"/>
      <c r="DP306" s="23"/>
      <c r="DQ306" s="23"/>
      <c r="DR306" s="23"/>
      <c r="DS306" s="23"/>
      <c r="DT306" s="23"/>
    </row>
    <row r="307" spans="107:124" x14ac:dyDescent="0.2">
      <c r="DC307" s="23"/>
      <c r="DD307" s="23"/>
      <c r="DE307" s="23"/>
      <c r="DF307" s="23"/>
      <c r="DG307" s="23"/>
      <c r="DH307" s="23"/>
      <c r="DI307" s="23"/>
      <c r="DJ307" s="23"/>
      <c r="DK307" s="23"/>
      <c r="DL307" s="23"/>
      <c r="DM307" s="23"/>
      <c r="DN307" s="23"/>
      <c r="DO307" s="23"/>
      <c r="DP307" s="23"/>
      <c r="DQ307" s="23"/>
      <c r="DR307" s="23"/>
      <c r="DS307" s="23"/>
      <c r="DT307" s="23"/>
    </row>
    <row r="308" spans="107:124" x14ac:dyDescent="0.2">
      <c r="DC308" s="23"/>
      <c r="DD308" s="23"/>
      <c r="DE308" s="23"/>
      <c r="DF308" s="23"/>
      <c r="DG308" s="23"/>
      <c r="DH308" s="23"/>
      <c r="DI308" s="23"/>
      <c r="DJ308" s="23"/>
      <c r="DK308" s="23"/>
      <c r="DL308" s="23"/>
      <c r="DM308" s="23"/>
      <c r="DN308" s="23"/>
      <c r="DO308" s="23"/>
      <c r="DP308" s="23"/>
      <c r="DQ308" s="23"/>
      <c r="DR308" s="23"/>
      <c r="DS308" s="23"/>
      <c r="DT308" s="23"/>
    </row>
    <row r="309" spans="107:124" x14ac:dyDescent="0.2">
      <c r="DC309" s="23"/>
      <c r="DD309" s="23"/>
      <c r="DE309" s="23"/>
      <c r="DF309" s="23"/>
      <c r="DG309" s="23"/>
      <c r="DH309" s="23"/>
      <c r="DI309" s="23"/>
      <c r="DJ309" s="23"/>
      <c r="DK309" s="23"/>
      <c r="DL309" s="23"/>
      <c r="DM309" s="23"/>
      <c r="DN309" s="23"/>
      <c r="DO309" s="23"/>
      <c r="DP309" s="23"/>
      <c r="DQ309" s="23"/>
      <c r="DR309" s="23"/>
      <c r="DS309" s="23"/>
      <c r="DT309" s="23"/>
    </row>
    <row r="310" spans="107:124" x14ac:dyDescent="0.2">
      <c r="DC310" s="23"/>
      <c r="DD310" s="23"/>
      <c r="DE310" s="23"/>
      <c r="DF310" s="23"/>
      <c r="DG310" s="23"/>
      <c r="DH310" s="23"/>
      <c r="DI310" s="23"/>
      <c r="DJ310" s="23"/>
      <c r="DK310" s="23"/>
      <c r="DL310" s="23"/>
      <c r="DM310" s="23"/>
      <c r="DN310" s="23"/>
      <c r="DO310" s="23"/>
      <c r="DP310" s="23"/>
      <c r="DQ310" s="23"/>
      <c r="DR310" s="23"/>
      <c r="DS310" s="23"/>
      <c r="DT310" s="23"/>
    </row>
    <row r="311" spans="107:124" x14ac:dyDescent="0.2">
      <c r="DC311" s="23"/>
      <c r="DD311" s="23"/>
      <c r="DE311" s="23"/>
      <c r="DF311" s="23"/>
      <c r="DG311" s="23"/>
      <c r="DH311" s="23"/>
      <c r="DI311" s="23"/>
      <c r="DJ311" s="23"/>
      <c r="DK311" s="23"/>
      <c r="DL311" s="23"/>
      <c r="DM311" s="23"/>
      <c r="DN311" s="23"/>
      <c r="DO311" s="23"/>
      <c r="DP311" s="23"/>
      <c r="DQ311" s="23"/>
      <c r="DR311" s="23"/>
      <c r="DS311" s="23"/>
      <c r="DT311" s="23"/>
    </row>
    <row r="312" spans="107:124" x14ac:dyDescent="0.2">
      <c r="DC312" s="23"/>
      <c r="DD312" s="23"/>
      <c r="DE312" s="23"/>
      <c r="DF312" s="23"/>
      <c r="DG312" s="23"/>
      <c r="DH312" s="23"/>
      <c r="DI312" s="23"/>
      <c r="DJ312" s="23"/>
      <c r="DK312" s="23"/>
      <c r="DL312" s="23"/>
      <c r="DM312" s="23"/>
      <c r="DN312" s="23"/>
      <c r="DO312" s="23"/>
      <c r="DP312" s="23"/>
      <c r="DQ312" s="23"/>
      <c r="DR312" s="23"/>
      <c r="DS312" s="23"/>
      <c r="DT312" s="23"/>
    </row>
    <row r="313" spans="107:124" x14ac:dyDescent="0.2">
      <c r="DC313" s="23"/>
      <c r="DD313" s="23"/>
      <c r="DE313" s="23"/>
      <c r="DF313" s="23"/>
      <c r="DG313" s="23"/>
      <c r="DH313" s="23"/>
      <c r="DI313" s="23"/>
      <c r="DJ313" s="23"/>
      <c r="DK313" s="23"/>
      <c r="DL313" s="23"/>
      <c r="DM313" s="23"/>
      <c r="DN313" s="23"/>
      <c r="DO313" s="23"/>
      <c r="DP313" s="23"/>
      <c r="DQ313" s="23"/>
      <c r="DR313" s="23"/>
      <c r="DS313" s="23"/>
      <c r="DT313" s="23"/>
    </row>
    <row r="314" spans="107:124" x14ac:dyDescent="0.2">
      <c r="DC314" s="23"/>
      <c r="DD314" s="23"/>
      <c r="DE314" s="23"/>
      <c r="DF314" s="23"/>
      <c r="DG314" s="23"/>
      <c r="DH314" s="23"/>
      <c r="DI314" s="23"/>
      <c r="DJ314" s="23"/>
      <c r="DK314" s="23"/>
      <c r="DL314" s="23"/>
      <c r="DM314" s="23"/>
      <c r="DN314" s="23"/>
      <c r="DO314" s="23"/>
      <c r="DP314" s="23"/>
      <c r="DQ314" s="23"/>
      <c r="DR314" s="23"/>
      <c r="DS314" s="23"/>
      <c r="DT314" s="23"/>
    </row>
    <row r="315" spans="107:124" x14ac:dyDescent="0.2">
      <c r="DC315" s="23"/>
      <c r="DD315" s="23"/>
      <c r="DE315" s="23"/>
      <c r="DF315" s="23"/>
      <c r="DG315" s="23"/>
      <c r="DH315" s="23"/>
      <c r="DI315" s="23"/>
      <c r="DJ315" s="23"/>
      <c r="DK315" s="23"/>
      <c r="DL315" s="23"/>
      <c r="DM315" s="23"/>
      <c r="DN315" s="23"/>
      <c r="DO315" s="23"/>
      <c r="DP315" s="23"/>
      <c r="DQ315" s="23"/>
      <c r="DR315" s="23"/>
      <c r="DS315" s="23"/>
      <c r="DT315" s="23"/>
    </row>
    <row r="316" spans="107:124" x14ac:dyDescent="0.2">
      <c r="DC316" s="23"/>
      <c r="DD316" s="23"/>
      <c r="DE316" s="23"/>
      <c r="DF316" s="23"/>
      <c r="DG316" s="23"/>
      <c r="DH316" s="23"/>
      <c r="DI316" s="23"/>
      <c r="DJ316" s="23"/>
      <c r="DK316" s="23"/>
      <c r="DL316" s="23"/>
      <c r="DM316" s="23"/>
      <c r="DN316" s="23"/>
      <c r="DO316" s="23"/>
      <c r="DP316" s="23"/>
      <c r="DQ316" s="23"/>
      <c r="DR316" s="23"/>
      <c r="DS316" s="23"/>
      <c r="DT316" s="23"/>
    </row>
    <row r="317" spans="107:124" x14ac:dyDescent="0.2">
      <c r="DC317" s="23"/>
      <c r="DD317" s="23"/>
      <c r="DE317" s="23"/>
      <c r="DF317" s="23"/>
      <c r="DG317" s="23"/>
      <c r="DH317" s="23"/>
      <c r="DI317" s="23"/>
      <c r="DJ317" s="23"/>
      <c r="DK317" s="23"/>
      <c r="DL317" s="23"/>
      <c r="DM317" s="23"/>
      <c r="DN317" s="23"/>
      <c r="DO317" s="23"/>
      <c r="DP317" s="23"/>
      <c r="DQ317" s="23"/>
      <c r="DR317" s="23"/>
      <c r="DS317" s="23"/>
      <c r="DT317" s="23"/>
    </row>
    <row r="318" spans="107:124" x14ac:dyDescent="0.2">
      <c r="DC318" s="23"/>
      <c r="DD318" s="23"/>
      <c r="DE318" s="23"/>
      <c r="DF318" s="23"/>
      <c r="DG318" s="23"/>
      <c r="DH318" s="23"/>
      <c r="DI318" s="23"/>
      <c r="DJ318" s="23"/>
      <c r="DK318" s="23"/>
      <c r="DL318" s="23"/>
      <c r="DM318" s="23"/>
      <c r="DN318" s="23"/>
      <c r="DO318" s="23"/>
      <c r="DP318" s="23"/>
      <c r="DQ318" s="23"/>
      <c r="DR318" s="23"/>
      <c r="DS318" s="23"/>
      <c r="DT318" s="23"/>
    </row>
    <row r="319" spans="107:124" x14ac:dyDescent="0.2">
      <c r="DC319" s="23"/>
      <c r="DD319" s="23"/>
      <c r="DE319" s="23"/>
      <c r="DF319" s="23"/>
      <c r="DG319" s="23"/>
      <c r="DH319" s="23"/>
      <c r="DI319" s="23"/>
      <c r="DJ319" s="23"/>
      <c r="DK319" s="23"/>
      <c r="DL319" s="23"/>
      <c r="DM319" s="23"/>
      <c r="DN319" s="23"/>
      <c r="DO319" s="23"/>
      <c r="DP319" s="23"/>
      <c r="DQ319" s="23"/>
      <c r="DR319" s="23"/>
      <c r="DS319" s="23"/>
      <c r="DT319" s="23"/>
    </row>
    <row r="320" spans="107:124" x14ac:dyDescent="0.2">
      <c r="DC320" s="23"/>
      <c r="DD320" s="23"/>
      <c r="DE320" s="23"/>
      <c r="DF320" s="23"/>
      <c r="DG320" s="23"/>
      <c r="DH320" s="23"/>
      <c r="DI320" s="23"/>
      <c r="DJ320" s="23"/>
      <c r="DK320" s="23"/>
      <c r="DL320" s="23"/>
      <c r="DM320" s="23"/>
      <c r="DN320" s="23"/>
      <c r="DO320" s="23"/>
      <c r="DP320" s="23"/>
      <c r="DQ320" s="23"/>
      <c r="DR320" s="23"/>
      <c r="DS320" s="23"/>
      <c r="DT320" s="23"/>
    </row>
    <row r="321" spans="107:124" x14ac:dyDescent="0.2">
      <c r="DC321" s="23"/>
      <c r="DD321" s="23"/>
      <c r="DE321" s="23"/>
      <c r="DF321" s="23"/>
      <c r="DG321" s="23"/>
      <c r="DH321" s="23"/>
      <c r="DI321" s="23"/>
      <c r="DJ321" s="23"/>
      <c r="DK321" s="23"/>
      <c r="DL321" s="23"/>
      <c r="DM321" s="23"/>
      <c r="DN321" s="23"/>
      <c r="DO321" s="23"/>
      <c r="DP321" s="23"/>
      <c r="DQ321" s="23"/>
      <c r="DR321" s="23"/>
      <c r="DS321" s="23"/>
      <c r="DT321" s="23"/>
    </row>
    <row r="322" spans="107:124" x14ac:dyDescent="0.2">
      <c r="DC322" s="23"/>
      <c r="DD322" s="23"/>
      <c r="DE322" s="23"/>
      <c r="DF322" s="23"/>
      <c r="DG322" s="23"/>
      <c r="DH322" s="23"/>
      <c r="DI322" s="23"/>
      <c r="DJ322" s="23"/>
      <c r="DK322" s="23"/>
      <c r="DL322" s="23"/>
      <c r="DM322" s="23"/>
      <c r="DN322" s="23"/>
      <c r="DO322" s="23"/>
      <c r="DP322" s="23"/>
      <c r="DQ322" s="23"/>
      <c r="DR322" s="23"/>
      <c r="DS322" s="23"/>
      <c r="DT322" s="23"/>
    </row>
    <row r="323" spans="107:124" x14ac:dyDescent="0.2">
      <c r="DC323" s="23"/>
      <c r="DD323" s="23"/>
      <c r="DE323" s="23"/>
      <c r="DF323" s="23"/>
      <c r="DG323" s="23"/>
      <c r="DH323" s="23"/>
      <c r="DI323" s="23"/>
      <c r="DJ323" s="23"/>
      <c r="DK323" s="23"/>
      <c r="DL323" s="23"/>
      <c r="DM323" s="23"/>
      <c r="DN323" s="23"/>
      <c r="DO323" s="23"/>
      <c r="DP323" s="23"/>
      <c r="DQ323" s="23"/>
      <c r="DR323" s="23"/>
      <c r="DS323" s="23"/>
      <c r="DT323" s="23"/>
    </row>
    <row r="324" spans="107:124" x14ac:dyDescent="0.2">
      <c r="DC324" s="23"/>
      <c r="DD324" s="23"/>
      <c r="DE324" s="23"/>
      <c r="DF324" s="23"/>
      <c r="DG324" s="23"/>
      <c r="DH324" s="23"/>
      <c r="DI324" s="23"/>
      <c r="DJ324" s="23"/>
      <c r="DK324" s="23"/>
      <c r="DL324" s="23"/>
      <c r="DM324" s="23"/>
      <c r="DN324" s="23"/>
      <c r="DO324" s="23"/>
      <c r="DP324" s="23"/>
      <c r="DQ324" s="23"/>
      <c r="DR324" s="23"/>
      <c r="DS324" s="23"/>
      <c r="DT324" s="23"/>
    </row>
    <row r="325" spans="107:124" x14ac:dyDescent="0.2">
      <c r="DC325" s="23"/>
      <c r="DD325" s="23"/>
      <c r="DE325" s="23"/>
      <c r="DF325" s="23"/>
      <c r="DG325" s="23"/>
      <c r="DH325" s="23"/>
      <c r="DI325" s="23"/>
      <c r="DJ325" s="23"/>
      <c r="DK325" s="23"/>
      <c r="DL325" s="23"/>
      <c r="DM325" s="23"/>
      <c r="DN325" s="23"/>
      <c r="DO325" s="23"/>
      <c r="DP325" s="23"/>
      <c r="DQ325" s="23"/>
      <c r="DR325" s="23"/>
      <c r="DS325" s="23"/>
      <c r="DT325" s="23"/>
    </row>
    <row r="326" spans="107:124" x14ac:dyDescent="0.2">
      <c r="DC326" s="23"/>
      <c r="DD326" s="23"/>
      <c r="DE326" s="23"/>
      <c r="DF326" s="23"/>
      <c r="DG326" s="23"/>
      <c r="DH326" s="23"/>
      <c r="DI326" s="23"/>
      <c r="DJ326" s="23"/>
      <c r="DK326" s="23"/>
      <c r="DL326" s="23"/>
      <c r="DM326" s="23"/>
      <c r="DN326" s="23"/>
      <c r="DO326" s="23"/>
      <c r="DP326" s="23"/>
      <c r="DQ326" s="23"/>
      <c r="DR326" s="23"/>
      <c r="DS326" s="23"/>
      <c r="DT326" s="23"/>
    </row>
    <row r="327" spans="107:124" x14ac:dyDescent="0.2">
      <c r="DC327" s="23"/>
      <c r="DD327" s="23"/>
      <c r="DE327" s="23"/>
      <c r="DF327" s="23"/>
      <c r="DG327" s="23"/>
      <c r="DH327" s="23"/>
      <c r="DI327" s="23"/>
      <c r="DJ327" s="23"/>
      <c r="DK327" s="23"/>
      <c r="DL327" s="23"/>
      <c r="DM327" s="23"/>
      <c r="DN327" s="23"/>
      <c r="DO327" s="23"/>
      <c r="DP327" s="23"/>
      <c r="DQ327" s="23"/>
      <c r="DR327" s="23"/>
      <c r="DS327" s="23"/>
      <c r="DT327" s="23"/>
    </row>
    <row r="328" spans="107:124" x14ac:dyDescent="0.2">
      <c r="DC328" s="23"/>
      <c r="DD328" s="23"/>
      <c r="DE328" s="23"/>
      <c r="DF328" s="23"/>
      <c r="DG328" s="23"/>
      <c r="DH328" s="23"/>
      <c r="DI328" s="23"/>
      <c r="DJ328" s="23"/>
      <c r="DK328" s="23"/>
      <c r="DL328" s="23"/>
      <c r="DM328" s="23"/>
      <c r="DN328" s="23"/>
      <c r="DO328" s="23"/>
      <c r="DP328" s="23"/>
      <c r="DQ328" s="23"/>
      <c r="DR328" s="23"/>
      <c r="DS328" s="23"/>
      <c r="DT328" s="23"/>
    </row>
    <row r="329" spans="107:124" x14ac:dyDescent="0.2">
      <c r="DC329" s="23"/>
      <c r="DD329" s="23"/>
      <c r="DE329" s="23"/>
      <c r="DF329" s="23"/>
      <c r="DG329" s="23"/>
      <c r="DH329" s="23"/>
      <c r="DI329" s="23"/>
      <c r="DJ329" s="23"/>
      <c r="DK329" s="23"/>
      <c r="DL329" s="23"/>
      <c r="DM329" s="23"/>
      <c r="DN329" s="23"/>
      <c r="DO329" s="23"/>
      <c r="DP329" s="23"/>
      <c r="DQ329" s="23"/>
      <c r="DR329" s="23"/>
      <c r="DS329" s="23"/>
      <c r="DT329" s="23"/>
    </row>
    <row r="330" spans="107:124" x14ac:dyDescent="0.2">
      <c r="DC330" s="23"/>
      <c r="DD330" s="23"/>
      <c r="DE330" s="23"/>
      <c r="DF330" s="23"/>
      <c r="DG330" s="23"/>
      <c r="DH330" s="23"/>
      <c r="DI330" s="23"/>
      <c r="DJ330" s="23"/>
      <c r="DK330" s="23"/>
      <c r="DL330" s="23"/>
      <c r="DM330" s="23"/>
      <c r="DN330" s="23"/>
      <c r="DO330" s="23"/>
      <c r="DP330" s="23"/>
      <c r="DQ330" s="23"/>
      <c r="DR330" s="23"/>
      <c r="DS330" s="23"/>
      <c r="DT330" s="23"/>
    </row>
    <row r="331" spans="107:124" x14ac:dyDescent="0.2">
      <c r="DC331" s="23"/>
      <c r="DD331" s="23"/>
      <c r="DE331" s="23"/>
      <c r="DF331" s="23"/>
      <c r="DG331" s="23"/>
      <c r="DH331" s="23"/>
      <c r="DI331" s="23"/>
      <c r="DJ331" s="23"/>
      <c r="DK331" s="23"/>
      <c r="DL331" s="23"/>
      <c r="DM331" s="23"/>
      <c r="DN331" s="23"/>
      <c r="DO331" s="23"/>
      <c r="DP331" s="23"/>
      <c r="DQ331" s="23"/>
      <c r="DR331" s="23"/>
      <c r="DS331" s="23"/>
      <c r="DT331" s="23"/>
    </row>
    <row r="332" spans="107:124" x14ac:dyDescent="0.2">
      <c r="DC332" s="23"/>
      <c r="DD332" s="23"/>
      <c r="DE332" s="23"/>
      <c r="DF332" s="23"/>
      <c r="DG332" s="23"/>
      <c r="DH332" s="23"/>
      <c r="DI332" s="23"/>
      <c r="DJ332" s="23"/>
      <c r="DK332" s="23"/>
      <c r="DL332" s="23"/>
      <c r="DM332" s="23"/>
      <c r="DN332" s="23"/>
      <c r="DO332" s="23"/>
      <c r="DP332" s="23"/>
      <c r="DQ332" s="23"/>
      <c r="DR332" s="23"/>
      <c r="DS332" s="23"/>
      <c r="DT332" s="23"/>
    </row>
    <row r="333" spans="107:124" x14ac:dyDescent="0.2">
      <c r="DC333" s="23"/>
      <c r="DD333" s="23"/>
      <c r="DE333" s="23"/>
      <c r="DF333" s="23"/>
      <c r="DG333" s="23"/>
      <c r="DH333" s="23"/>
      <c r="DI333" s="23"/>
      <c r="DJ333" s="23"/>
      <c r="DK333" s="23"/>
      <c r="DL333" s="23"/>
      <c r="DM333" s="23"/>
      <c r="DN333" s="23"/>
      <c r="DO333" s="23"/>
      <c r="DP333" s="23"/>
      <c r="DQ333" s="23"/>
      <c r="DR333" s="23"/>
      <c r="DS333" s="23"/>
      <c r="DT333" s="23"/>
    </row>
    <row r="334" spans="107:124" x14ac:dyDescent="0.2">
      <c r="DC334" s="23"/>
      <c r="DD334" s="23"/>
      <c r="DE334" s="23"/>
      <c r="DF334" s="23"/>
      <c r="DG334" s="23"/>
      <c r="DH334" s="23"/>
      <c r="DI334" s="23"/>
      <c r="DJ334" s="23"/>
      <c r="DK334" s="23"/>
      <c r="DL334" s="23"/>
      <c r="DM334" s="23"/>
      <c r="DN334" s="23"/>
      <c r="DO334" s="23"/>
      <c r="DP334" s="23"/>
      <c r="DQ334" s="23"/>
      <c r="DR334" s="23"/>
      <c r="DS334" s="23"/>
      <c r="DT334" s="23"/>
    </row>
    <row r="335" spans="107:124" x14ac:dyDescent="0.2">
      <c r="DC335" s="23"/>
      <c r="DD335" s="23"/>
      <c r="DE335" s="23"/>
      <c r="DF335" s="23"/>
      <c r="DG335" s="23"/>
      <c r="DH335" s="23"/>
      <c r="DI335" s="23"/>
      <c r="DJ335" s="23"/>
      <c r="DK335" s="23"/>
      <c r="DL335" s="23"/>
      <c r="DM335" s="23"/>
      <c r="DN335" s="23"/>
      <c r="DO335" s="23"/>
      <c r="DP335" s="23"/>
      <c r="DQ335" s="23"/>
      <c r="DR335" s="23"/>
      <c r="DS335" s="23"/>
      <c r="DT335" s="23"/>
    </row>
    <row r="336" spans="107:124" x14ac:dyDescent="0.2">
      <c r="DC336" s="23"/>
      <c r="DD336" s="23"/>
      <c r="DE336" s="23"/>
      <c r="DF336" s="23"/>
      <c r="DG336" s="23"/>
      <c r="DH336" s="23"/>
      <c r="DI336" s="23"/>
      <c r="DJ336" s="23"/>
      <c r="DK336" s="23"/>
      <c r="DL336" s="23"/>
      <c r="DM336" s="23"/>
      <c r="DN336" s="23"/>
      <c r="DO336" s="23"/>
      <c r="DP336" s="23"/>
      <c r="DQ336" s="23"/>
      <c r="DR336" s="23"/>
      <c r="DS336" s="23"/>
      <c r="DT336" s="23"/>
    </row>
    <row r="337" spans="107:124" x14ac:dyDescent="0.2">
      <c r="DC337" s="23"/>
      <c r="DD337" s="23"/>
      <c r="DE337" s="23"/>
      <c r="DF337" s="23"/>
      <c r="DG337" s="23"/>
      <c r="DH337" s="23"/>
      <c r="DI337" s="23"/>
      <c r="DJ337" s="23"/>
      <c r="DK337" s="23"/>
      <c r="DL337" s="23"/>
      <c r="DM337" s="23"/>
      <c r="DN337" s="23"/>
      <c r="DO337" s="23"/>
      <c r="DP337" s="23"/>
      <c r="DQ337" s="23"/>
      <c r="DR337" s="23"/>
      <c r="DS337" s="23"/>
      <c r="DT337" s="23"/>
    </row>
    <row r="338" spans="107:124" x14ac:dyDescent="0.2">
      <c r="DC338" s="23"/>
      <c r="DD338" s="23"/>
      <c r="DE338" s="23"/>
      <c r="DF338" s="23"/>
      <c r="DG338" s="23"/>
      <c r="DH338" s="23"/>
      <c r="DI338" s="23"/>
      <c r="DJ338" s="23"/>
      <c r="DK338" s="23"/>
      <c r="DL338" s="23"/>
      <c r="DM338" s="23"/>
      <c r="DN338" s="23"/>
      <c r="DO338" s="23"/>
      <c r="DP338" s="23"/>
      <c r="DQ338" s="23"/>
      <c r="DR338" s="23"/>
      <c r="DS338" s="23"/>
      <c r="DT338" s="23"/>
    </row>
    <row r="339" spans="107:124" x14ac:dyDescent="0.2">
      <c r="DC339" s="23"/>
      <c r="DD339" s="23"/>
      <c r="DE339" s="23"/>
      <c r="DF339" s="23"/>
      <c r="DG339" s="23"/>
      <c r="DH339" s="23"/>
      <c r="DI339" s="23"/>
      <c r="DJ339" s="23"/>
      <c r="DK339" s="23"/>
      <c r="DL339" s="23"/>
      <c r="DM339" s="23"/>
      <c r="DN339" s="23"/>
      <c r="DO339" s="23"/>
      <c r="DP339" s="23"/>
      <c r="DQ339" s="23"/>
      <c r="DR339" s="23"/>
      <c r="DS339" s="23"/>
      <c r="DT339" s="23"/>
    </row>
    <row r="340" spans="107:124" x14ac:dyDescent="0.2">
      <c r="DC340" s="23"/>
      <c r="DD340" s="23"/>
      <c r="DE340" s="23"/>
      <c r="DF340" s="23"/>
      <c r="DG340" s="23"/>
      <c r="DH340" s="23"/>
      <c r="DI340" s="23"/>
      <c r="DJ340" s="23"/>
      <c r="DK340" s="23"/>
      <c r="DL340" s="23"/>
      <c r="DM340" s="23"/>
      <c r="DN340" s="23"/>
      <c r="DO340" s="23"/>
      <c r="DP340" s="23"/>
      <c r="DQ340" s="23"/>
      <c r="DR340" s="23"/>
      <c r="DS340" s="23"/>
      <c r="DT340" s="23"/>
    </row>
    <row r="341" spans="107:124" x14ac:dyDescent="0.2">
      <c r="DC341" s="23"/>
      <c r="DD341" s="23"/>
      <c r="DE341" s="23"/>
      <c r="DF341" s="23"/>
      <c r="DG341" s="23"/>
      <c r="DH341" s="23"/>
      <c r="DI341" s="23"/>
      <c r="DJ341" s="23"/>
      <c r="DK341" s="23"/>
      <c r="DL341" s="23"/>
      <c r="DM341" s="23"/>
      <c r="DN341" s="23"/>
      <c r="DO341" s="23"/>
      <c r="DP341" s="23"/>
      <c r="DQ341" s="23"/>
      <c r="DR341" s="23"/>
      <c r="DS341" s="23"/>
      <c r="DT341" s="23"/>
    </row>
    <row r="342" spans="107:124" x14ac:dyDescent="0.2">
      <c r="DC342" s="23"/>
      <c r="DD342" s="23"/>
      <c r="DE342" s="23"/>
      <c r="DF342" s="23"/>
      <c r="DG342" s="23"/>
      <c r="DH342" s="23"/>
      <c r="DI342" s="23"/>
      <c r="DJ342" s="23"/>
      <c r="DK342" s="23"/>
      <c r="DL342" s="23"/>
      <c r="DM342" s="23"/>
      <c r="DN342" s="23"/>
      <c r="DO342" s="23"/>
      <c r="DP342" s="23"/>
      <c r="DQ342" s="23"/>
      <c r="DR342" s="23"/>
      <c r="DS342" s="23"/>
      <c r="DT342" s="23"/>
    </row>
    <row r="343" spans="107:124" x14ac:dyDescent="0.2">
      <c r="DC343" s="23"/>
      <c r="DD343" s="23"/>
      <c r="DE343" s="23"/>
      <c r="DF343" s="23"/>
      <c r="DG343" s="23"/>
      <c r="DH343" s="23"/>
      <c r="DI343" s="23"/>
      <c r="DJ343" s="23"/>
      <c r="DK343" s="23"/>
      <c r="DL343" s="23"/>
      <c r="DM343" s="23"/>
      <c r="DN343" s="23"/>
      <c r="DO343" s="23"/>
      <c r="DP343" s="23"/>
      <c r="DQ343" s="23"/>
      <c r="DR343" s="23"/>
      <c r="DS343" s="23"/>
      <c r="DT343" s="23"/>
    </row>
    <row r="344" spans="107:124" x14ac:dyDescent="0.2">
      <c r="DC344" s="23"/>
      <c r="DD344" s="23"/>
      <c r="DE344" s="23"/>
      <c r="DF344" s="23"/>
      <c r="DG344" s="23"/>
      <c r="DH344" s="23"/>
      <c r="DI344" s="23"/>
      <c r="DJ344" s="23"/>
      <c r="DK344" s="23"/>
      <c r="DL344" s="23"/>
      <c r="DM344" s="23"/>
      <c r="DN344" s="23"/>
      <c r="DO344" s="23"/>
      <c r="DP344" s="23"/>
      <c r="DQ344" s="23"/>
      <c r="DR344" s="23"/>
      <c r="DS344" s="23"/>
      <c r="DT344" s="23"/>
    </row>
    <row r="345" spans="107:124" x14ac:dyDescent="0.2">
      <c r="DC345" s="23"/>
      <c r="DD345" s="23"/>
      <c r="DE345" s="23"/>
      <c r="DF345" s="23"/>
      <c r="DG345" s="23"/>
      <c r="DH345" s="23"/>
      <c r="DI345" s="23"/>
      <c r="DJ345" s="23"/>
      <c r="DK345" s="23"/>
      <c r="DL345" s="23"/>
      <c r="DM345" s="23"/>
      <c r="DN345" s="23"/>
      <c r="DO345" s="23"/>
      <c r="DP345" s="23"/>
      <c r="DQ345" s="23"/>
      <c r="DR345" s="23"/>
      <c r="DS345" s="23"/>
      <c r="DT345" s="23"/>
    </row>
    <row r="346" spans="107:124" x14ac:dyDescent="0.2">
      <c r="DC346" s="23"/>
      <c r="DD346" s="23"/>
      <c r="DE346" s="23"/>
      <c r="DF346" s="23"/>
      <c r="DG346" s="23"/>
      <c r="DH346" s="23"/>
      <c r="DI346" s="23"/>
      <c r="DJ346" s="23"/>
      <c r="DK346" s="23"/>
      <c r="DL346" s="23"/>
      <c r="DM346" s="23"/>
      <c r="DN346" s="23"/>
      <c r="DO346" s="23"/>
      <c r="DP346" s="23"/>
      <c r="DQ346" s="23"/>
      <c r="DR346" s="23"/>
      <c r="DS346" s="23"/>
      <c r="DT346" s="23"/>
    </row>
    <row r="347" spans="107:124" x14ac:dyDescent="0.2">
      <c r="DC347" s="23"/>
      <c r="DD347" s="23"/>
      <c r="DE347" s="23"/>
      <c r="DF347" s="23"/>
      <c r="DG347" s="23"/>
      <c r="DH347" s="23"/>
      <c r="DI347" s="23"/>
      <c r="DJ347" s="23"/>
      <c r="DK347" s="23"/>
      <c r="DL347" s="23"/>
      <c r="DM347" s="23"/>
      <c r="DN347" s="23"/>
      <c r="DO347" s="23"/>
      <c r="DP347" s="23"/>
      <c r="DQ347" s="23"/>
      <c r="DR347" s="23"/>
      <c r="DS347" s="23"/>
      <c r="DT347" s="23"/>
    </row>
    <row r="348" spans="107:124" x14ac:dyDescent="0.2">
      <c r="DC348" s="23"/>
      <c r="DD348" s="23"/>
      <c r="DE348" s="23"/>
      <c r="DF348" s="23"/>
      <c r="DG348" s="23"/>
      <c r="DH348" s="23"/>
      <c r="DI348" s="23"/>
      <c r="DJ348" s="23"/>
      <c r="DK348" s="23"/>
      <c r="DL348" s="23"/>
      <c r="DM348" s="23"/>
      <c r="DN348" s="23"/>
      <c r="DO348" s="23"/>
      <c r="DP348" s="23"/>
      <c r="DQ348" s="23"/>
      <c r="DR348" s="23"/>
      <c r="DS348" s="23"/>
      <c r="DT348" s="23"/>
    </row>
    <row r="349" spans="107:124" x14ac:dyDescent="0.2">
      <c r="DC349" s="23"/>
      <c r="DD349" s="23"/>
      <c r="DE349" s="23"/>
      <c r="DF349" s="23"/>
      <c r="DG349" s="23"/>
      <c r="DH349" s="23"/>
      <c r="DI349" s="23"/>
      <c r="DJ349" s="23"/>
      <c r="DK349" s="23"/>
      <c r="DL349" s="23"/>
      <c r="DM349" s="23"/>
      <c r="DN349" s="23"/>
      <c r="DO349" s="23"/>
      <c r="DP349" s="23"/>
      <c r="DQ349" s="23"/>
      <c r="DR349" s="23"/>
      <c r="DS349" s="23"/>
      <c r="DT349" s="23"/>
    </row>
    <row r="350" spans="107:124" x14ac:dyDescent="0.2">
      <c r="DC350" s="23"/>
      <c r="DD350" s="23"/>
      <c r="DE350" s="23"/>
      <c r="DF350" s="23"/>
      <c r="DG350" s="23"/>
      <c r="DH350" s="23"/>
      <c r="DI350" s="23"/>
      <c r="DJ350" s="23"/>
      <c r="DK350" s="23"/>
      <c r="DL350" s="23"/>
      <c r="DM350" s="23"/>
      <c r="DN350" s="23"/>
      <c r="DO350" s="23"/>
      <c r="DP350" s="23"/>
      <c r="DQ350" s="23"/>
      <c r="DR350" s="23"/>
      <c r="DS350" s="23"/>
      <c r="DT350" s="23"/>
    </row>
    <row r="351" spans="107:124" x14ac:dyDescent="0.2">
      <c r="DC351" s="23"/>
      <c r="DD351" s="23"/>
      <c r="DE351" s="23"/>
      <c r="DF351" s="23"/>
      <c r="DG351" s="23"/>
      <c r="DH351" s="23"/>
      <c r="DI351" s="23"/>
      <c r="DJ351" s="23"/>
      <c r="DK351" s="23"/>
      <c r="DL351" s="23"/>
      <c r="DM351" s="23"/>
      <c r="DN351" s="23"/>
      <c r="DO351" s="23"/>
      <c r="DP351" s="23"/>
      <c r="DQ351" s="23"/>
      <c r="DR351" s="23"/>
      <c r="DS351" s="23"/>
      <c r="DT351" s="23"/>
    </row>
    <row r="352" spans="107:124" x14ac:dyDescent="0.2">
      <c r="DC352" s="23"/>
      <c r="DD352" s="23"/>
      <c r="DE352" s="23"/>
      <c r="DF352" s="23"/>
      <c r="DG352" s="23"/>
      <c r="DH352" s="23"/>
      <c r="DI352" s="23"/>
      <c r="DJ352" s="23"/>
      <c r="DK352" s="23"/>
      <c r="DL352" s="23"/>
      <c r="DM352" s="23"/>
      <c r="DN352" s="23"/>
      <c r="DO352" s="23"/>
      <c r="DP352" s="23"/>
      <c r="DQ352" s="23"/>
      <c r="DR352" s="23"/>
      <c r="DS352" s="23"/>
      <c r="DT352" s="23"/>
    </row>
    <row r="353" spans="107:124" x14ac:dyDescent="0.2">
      <c r="DC353" s="23"/>
      <c r="DD353" s="23"/>
      <c r="DE353" s="23"/>
      <c r="DF353" s="23"/>
      <c r="DG353" s="23"/>
      <c r="DH353" s="23"/>
      <c r="DI353" s="23"/>
      <c r="DJ353" s="23"/>
      <c r="DK353" s="23"/>
      <c r="DL353" s="23"/>
      <c r="DM353" s="23"/>
      <c r="DN353" s="23"/>
      <c r="DO353" s="23"/>
      <c r="DP353" s="23"/>
      <c r="DQ353" s="23"/>
      <c r="DR353" s="23"/>
      <c r="DS353" s="23"/>
      <c r="DT353" s="23"/>
    </row>
    <row r="354" spans="107:124" x14ac:dyDescent="0.2">
      <c r="DC354" s="23"/>
      <c r="DD354" s="23"/>
      <c r="DE354" s="23"/>
      <c r="DF354" s="23"/>
      <c r="DG354" s="23"/>
      <c r="DH354" s="23"/>
      <c r="DI354" s="23"/>
      <c r="DJ354" s="23"/>
      <c r="DK354" s="23"/>
      <c r="DL354" s="23"/>
      <c r="DM354" s="23"/>
      <c r="DN354" s="23"/>
      <c r="DO354" s="23"/>
      <c r="DP354" s="23"/>
      <c r="DQ354" s="23"/>
      <c r="DR354" s="23"/>
      <c r="DS354" s="23"/>
      <c r="DT354" s="23"/>
    </row>
    <row r="355" spans="107:124" x14ac:dyDescent="0.2">
      <c r="DC355" s="23"/>
      <c r="DD355" s="23"/>
      <c r="DE355" s="23"/>
      <c r="DF355" s="23"/>
      <c r="DG355" s="23"/>
      <c r="DH355" s="23"/>
      <c r="DI355" s="23"/>
      <c r="DJ355" s="23"/>
      <c r="DK355" s="23"/>
      <c r="DL355" s="23"/>
      <c r="DM355" s="23"/>
      <c r="DN355" s="23"/>
      <c r="DO355" s="23"/>
      <c r="DP355" s="23"/>
      <c r="DQ355" s="23"/>
      <c r="DR355" s="23"/>
      <c r="DS355" s="23"/>
      <c r="DT355" s="23"/>
    </row>
    <row r="356" spans="107:124" x14ac:dyDescent="0.2">
      <c r="DC356" s="23"/>
      <c r="DD356" s="23"/>
      <c r="DE356" s="23"/>
      <c r="DF356" s="23"/>
      <c r="DG356" s="23"/>
      <c r="DH356" s="23"/>
      <c r="DI356" s="23"/>
      <c r="DJ356" s="23"/>
      <c r="DK356" s="23"/>
      <c r="DL356" s="23"/>
      <c r="DM356" s="23"/>
      <c r="DN356" s="23"/>
      <c r="DO356" s="23"/>
      <c r="DP356" s="23"/>
      <c r="DQ356" s="23"/>
      <c r="DR356" s="23"/>
      <c r="DS356" s="23"/>
      <c r="DT356" s="23"/>
    </row>
    <row r="357" spans="107:124" x14ac:dyDescent="0.2">
      <c r="DC357" s="23"/>
      <c r="DD357" s="23"/>
      <c r="DE357" s="23"/>
      <c r="DF357" s="23"/>
      <c r="DG357" s="23"/>
      <c r="DH357" s="23"/>
      <c r="DI357" s="23"/>
      <c r="DJ357" s="23"/>
      <c r="DK357" s="23"/>
      <c r="DL357" s="23"/>
      <c r="DM357" s="23"/>
      <c r="DN357" s="23"/>
      <c r="DO357" s="23"/>
      <c r="DP357" s="23"/>
      <c r="DQ357" s="23"/>
      <c r="DR357" s="23"/>
      <c r="DS357" s="23"/>
      <c r="DT357" s="23"/>
    </row>
    <row r="358" spans="107:124" x14ac:dyDescent="0.2">
      <c r="DC358" s="23"/>
      <c r="DD358" s="23"/>
      <c r="DE358" s="23"/>
      <c r="DF358" s="23"/>
      <c r="DG358" s="23"/>
      <c r="DH358" s="23"/>
      <c r="DI358" s="23"/>
      <c r="DJ358" s="23"/>
      <c r="DK358" s="23"/>
      <c r="DL358" s="23"/>
      <c r="DM358" s="23"/>
      <c r="DN358" s="23"/>
      <c r="DO358" s="23"/>
      <c r="DP358" s="23"/>
      <c r="DQ358" s="23"/>
      <c r="DR358" s="23"/>
      <c r="DS358" s="23"/>
      <c r="DT358" s="23"/>
    </row>
    <row r="359" spans="107:124" x14ac:dyDescent="0.2">
      <c r="DC359" s="23"/>
      <c r="DD359" s="23"/>
      <c r="DE359" s="23"/>
      <c r="DF359" s="23"/>
      <c r="DG359" s="23"/>
      <c r="DH359" s="23"/>
      <c r="DI359" s="23"/>
      <c r="DJ359" s="23"/>
      <c r="DK359" s="23"/>
      <c r="DL359" s="23"/>
      <c r="DM359" s="23"/>
      <c r="DN359" s="23"/>
      <c r="DO359" s="23"/>
      <c r="DP359" s="23"/>
      <c r="DQ359" s="23"/>
      <c r="DR359" s="23"/>
      <c r="DS359" s="23"/>
      <c r="DT359" s="23"/>
    </row>
    <row r="360" spans="107:124" x14ac:dyDescent="0.2">
      <c r="DC360" s="23"/>
      <c r="DD360" s="23"/>
      <c r="DE360" s="23"/>
      <c r="DF360" s="23"/>
      <c r="DG360" s="23"/>
      <c r="DH360" s="23"/>
      <c r="DI360" s="23"/>
      <c r="DJ360" s="23"/>
      <c r="DK360" s="23"/>
      <c r="DL360" s="23"/>
      <c r="DM360" s="23"/>
      <c r="DN360" s="23"/>
      <c r="DO360" s="23"/>
      <c r="DP360" s="23"/>
      <c r="DQ360" s="23"/>
      <c r="DR360" s="23"/>
      <c r="DS360" s="23"/>
      <c r="DT360" s="23"/>
    </row>
    <row r="361" spans="107:124" x14ac:dyDescent="0.2">
      <c r="DC361" s="23"/>
      <c r="DD361" s="23"/>
      <c r="DE361" s="23"/>
      <c r="DF361" s="23"/>
      <c r="DG361" s="23"/>
      <c r="DH361" s="23"/>
      <c r="DI361" s="23"/>
      <c r="DJ361" s="23"/>
      <c r="DK361" s="23"/>
      <c r="DL361" s="23"/>
      <c r="DM361" s="23"/>
      <c r="DN361" s="23"/>
      <c r="DO361" s="23"/>
      <c r="DP361" s="23"/>
      <c r="DQ361" s="23"/>
      <c r="DR361" s="23"/>
      <c r="DS361" s="23"/>
      <c r="DT361" s="23"/>
    </row>
    <row r="362" spans="107:124" x14ac:dyDescent="0.2">
      <c r="DC362" s="23"/>
      <c r="DD362" s="23"/>
      <c r="DE362" s="23"/>
      <c r="DF362" s="23"/>
      <c r="DG362" s="23"/>
      <c r="DH362" s="23"/>
      <c r="DI362" s="23"/>
      <c r="DJ362" s="23"/>
      <c r="DK362" s="23"/>
      <c r="DL362" s="23"/>
      <c r="DM362" s="23"/>
      <c r="DN362" s="23"/>
      <c r="DO362" s="23"/>
      <c r="DP362" s="23"/>
      <c r="DQ362" s="23"/>
      <c r="DR362" s="23"/>
      <c r="DS362" s="23"/>
      <c r="DT362" s="23"/>
    </row>
    <row r="363" spans="107:124" x14ac:dyDescent="0.2">
      <c r="DC363" s="23"/>
      <c r="DD363" s="23"/>
      <c r="DE363" s="23"/>
      <c r="DF363" s="23"/>
      <c r="DG363" s="23"/>
      <c r="DH363" s="23"/>
      <c r="DI363" s="23"/>
      <c r="DJ363" s="23"/>
      <c r="DK363" s="23"/>
      <c r="DL363" s="23"/>
      <c r="DM363" s="23"/>
      <c r="DN363" s="23"/>
      <c r="DO363" s="23"/>
      <c r="DP363" s="23"/>
      <c r="DQ363" s="23"/>
      <c r="DR363" s="23"/>
      <c r="DS363" s="23"/>
      <c r="DT363" s="23"/>
    </row>
    <row r="364" spans="107:124" x14ac:dyDescent="0.2">
      <c r="DC364" s="23"/>
      <c r="DD364" s="23"/>
      <c r="DE364" s="23"/>
      <c r="DF364" s="23"/>
      <c r="DG364" s="23"/>
      <c r="DH364" s="23"/>
      <c r="DI364" s="23"/>
      <c r="DJ364" s="23"/>
      <c r="DK364" s="23"/>
      <c r="DL364" s="23"/>
      <c r="DM364" s="23"/>
      <c r="DN364" s="23"/>
      <c r="DO364" s="23"/>
      <c r="DP364" s="23"/>
      <c r="DQ364" s="23"/>
      <c r="DR364" s="23"/>
      <c r="DS364" s="23"/>
      <c r="DT364" s="23"/>
    </row>
    <row r="365" spans="107:124" x14ac:dyDescent="0.2">
      <c r="DC365" s="23"/>
      <c r="DD365" s="23"/>
      <c r="DE365" s="23"/>
      <c r="DF365" s="23"/>
      <c r="DG365" s="23"/>
      <c r="DH365" s="23"/>
      <c r="DI365" s="23"/>
      <c r="DJ365" s="23"/>
      <c r="DK365" s="23"/>
      <c r="DL365" s="23"/>
      <c r="DM365" s="23"/>
      <c r="DN365" s="23"/>
      <c r="DO365" s="23"/>
      <c r="DP365" s="23"/>
      <c r="DQ365" s="23"/>
      <c r="DR365" s="23"/>
      <c r="DS365" s="23"/>
      <c r="DT365" s="23"/>
    </row>
    <row r="366" spans="107:124" x14ac:dyDescent="0.2">
      <c r="DC366" s="23"/>
      <c r="DD366" s="23"/>
      <c r="DE366" s="23"/>
      <c r="DF366" s="23"/>
      <c r="DG366" s="23"/>
      <c r="DH366" s="23"/>
      <c r="DI366" s="23"/>
      <c r="DJ366" s="23"/>
      <c r="DK366" s="23"/>
      <c r="DL366" s="23"/>
      <c r="DM366" s="23"/>
      <c r="DN366" s="23"/>
      <c r="DO366" s="23"/>
      <c r="DP366" s="23"/>
      <c r="DQ366" s="23"/>
      <c r="DR366" s="23"/>
      <c r="DS366" s="23"/>
      <c r="DT366" s="23"/>
    </row>
    <row r="367" spans="107:124" x14ac:dyDescent="0.2">
      <c r="DC367" s="23"/>
      <c r="DD367" s="23"/>
      <c r="DE367" s="23"/>
      <c r="DF367" s="23"/>
      <c r="DG367" s="23"/>
      <c r="DH367" s="23"/>
      <c r="DI367" s="23"/>
      <c r="DJ367" s="23"/>
      <c r="DK367" s="23"/>
      <c r="DL367" s="23"/>
      <c r="DM367" s="23"/>
      <c r="DN367" s="23"/>
      <c r="DO367" s="23"/>
      <c r="DP367" s="23"/>
      <c r="DQ367" s="23"/>
      <c r="DR367" s="23"/>
      <c r="DS367" s="23"/>
      <c r="DT367" s="23"/>
    </row>
    <row r="368" spans="107:124" x14ac:dyDescent="0.2">
      <c r="DC368" s="23"/>
      <c r="DD368" s="23"/>
      <c r="DE368" s="23"/>
      <c r="DF368" s="23"/>
      <c r="DG368" s="23"/>
      <c r="DH368" s="23"/>
      <c r="DI368" s="23"/>
      <c r="DJ368" s="23"/>
      <c r="DK368" s="23"/>
      <c r="DL368" s="23"/>
      <c r="DM368" s="23"/>
      <c r="DN368" s="23"/>
      <c r="DO368" s="23"/>
      <c r="DP368" s="23"/>
      <c r="DQ368" s="23"/>
      <c r="DR368" s="23"/>
      <c r="DS368" s="23"/>
      <c r="DT368" s="23"/>
    </row>
    <row r="369" spans="107:124" x14ac:dyDescent="0.2">
      <c r="DC369" s="23"/>
      <c r="DD369" s="23"/>
      <c r="DE369" s="23"/>
      <c r="DF369" s="23"/>
      <c r="DG369" s="23"/>
      <c r="DH369" s="23"/>
      <c r="DI369" s="23"/>
      <c r="DJ369" s="23"/>
      <c r="DK369" s="23"/>
      <c r="DL369" s="23"/>
      <c r="DM369" s="23"/>
      <c r="DN369" s="23"/>
      <c r="DO369" s="23"/>
      <c r="DP369" s="23"/>
      <c r="DQ369" s="23"/>
      <c r="DR369" s="23"/>
      <c r="DS369" s="23"/>
      <c r="DT369" s="23"/>
    </row>
    <row r="370" spans="107:124" x14ac:dyDescent="0.2">
      <c r="DC370" s="23"/>
      <c r="DD370" s="23"/>
      <c r="DE370" s="23"/>
      <c r="DF370" s="23"/>
      <c r="DG370" s="23"/>
      <c r="DH370" s="23"/>
      <c r="DI370" s="23"/>
      <c r="DJ370" s="23"/>
      <c r="DK370" s="23"/>
      <c r="DL370" s="23"/>
      <c r="DM370" s="23"/>
      <c r="DN370" s="23"/>
      <c r="DO370" s="23"/>
      <c r="DP370" s="23"/>
      <c r="DQ370" s="23"/>
      <c r="DR370" s="23"/>
      <c r="DS370" s="23"/>
      <c r="DT370" s="23"/>
    </row>
    <row r="371" spans="107:124" x14ac:dyDescent="0.2">
      <c r="DC371" s="23"/>
      <c r="DD371" s="23"/>
      <c r="DE371" s="23"/>
      <c r="DF371" s="23"/>
      <c r="DG371" s="23"/>
      <c r="DH371" s="23"/>
      <c r="DI371" s="23"/>
      <c r="DJ371" s="23"/>
      <c r="DK371" s="23"/>
      <c r="DL371" s="23"/>
      <c r="DM371" s="23"/>
      <c r="DN371" s="23"/>
      <c r="DO371" s="23"/>
      <c r="DP371" s="23"/>
      <c r="DQ371" s="23"/>
      <c r="DR371" s="23"/>
      <c r="DS371" s="23"/>
      <c r="DT371" s="23"/>
    </row>
    <row r="372" spans="107:124" x14ac:dyDescent="0.2">
      <c r="DC372" s="23"/>
      <c r="DD372" s="23"/>
      <c r="DE372" s="23"/>
      <c r="DF372" s="23"/>
      <c r="DG372" s="23"/>
      <c r="DH372" s="23"/>
      <c r="DI372" s="23"/>
      <c r="DJ372" s="23"/>
      <c r="DK372" s="23"/>
      <c r="DL372" s="23"/>
      <c r="DM372" s="23"/>
      <c r="DN372" s="23"/>
      <c r="DO372" s="23"/>
      <c r="DP372" s="23"/>
      <c r="DQ372" s="23"/>
      <c r="DR372" s="23"/>
      <c r="DS372" s="23"/>
      <c r="DT372" s="23"/>
    </row>
    <row r="373" spans="107:124" x14ac:dyDescent="0.2">
      <c r="DC373" s="23"/>
      <c r="DD373" s="23"/>
      <c r="DE373" s="23"/>
      <c r="DF373" s="23"/>
      <c r="DG373" s="23"/>
      <c r="DH373" s="23"/>
      <c r="DI373" s="23"/>
      <c r="DJ373" s="23"/>
      <c r="DK373" s="23"/>
      <c r="DL373" s="23"/>
      <c r="DM373" s="23"/>
      <c r="DN373" s="23"/>
      <c r="DO373" s="23"/>
      <c r="DP373" s="23"/>
      <c r="DQ373" s="23"/>
      <c r="DR373" s="23"/>
      <c r="DS373" s="23"/>
      <c r="DT373" s="23"/>
    </row>
    <row r="374" spans="107:124" x14ac:dyDescent="0.2">
      <c r="DC374" s="23"/>
      <c r="DD374" s="23"/>
      <c r="DE374" s="23"/>
      <c r="DF374" s="23"/>
      <c r="DG374" s="23"/>
      <c r="DH374" s="23"/>
      <c r="DI374" s="23"/>
      <c r="DJ374" s="23"/>
      <c r="DK374" s="23"/>
      <c r="DL374" s="23"/>
      <c r="DM374" s="23"/>
      <c r="DN374" s="23"/>
      <c r="DO374" s="23"/>
      <c r="DP374" s="23"/>
      <c r="DQ374" s="23"/>
      <c r="DR374" s="23"/>
      <c r="DS374" s="23"/>
      <c r="DT374" s="23"/>
    </row>
    <row r="375" spans="107:124" x14ac:dyDescent="0.2">
      <c r="DC375" s="23"/>
      <c r="DD375" s="23"/>
      <c r="DE375" s="23"/>
      <c r="DF375" s="23"/>
      <c r="DG375" s="23"/>
      <c r="DH375" s="23"/>
      <c r="DI375" s="23"/>
      <c r="DJ375" s="23"/>
      <c r="DK375" s="23"/>
      <c r="DL375" s="23"/>
      <c r="DM375" s="23"/>
      <c r="DN375" s="23"/>
      <c r="DO375" s="23"/>
      <c r="DP375" s="23"/>
      <c r="DQ375" s="23"/>
      <c r="DR375" s="23"/>
      <c r="DS375" s="23"/>
      <c r="DT375" s="23"/>
    </row>
    <row r="376" spans="107:124" x14ac:dyDescent="0.2">
      <c r="DC376" s="23"/>
      <c r="DD376" s="23"/>
      <c r="DE376" s="23"/>
      <c r="DF376" s="23"/>
      <c r="DG376" s="23"/>
      <c r="DH376" s="23"/>
      <c r="DI376" s="23"/>
      <c r="DJ376" s="23"/>
      <c r="DK376" s="23"/>
      <c r="DL376" s="23"/>
      <c r="DM376" s="23"/>
      <c r="DN376" s="23"/>
      <c r="DO376" s="23"/>
      <c r="DP376" s="23"/>
      <c r="DQ376" s="23"/>
      <c r="DR376" s="23"/>
      <c r="DS376" s="23"/>
      <c r="DT376" s="23"/>
    </row>
    <row r="377" spans="107:124" x14ac:dyDescent="0.2">
      <c r="DC377" s="23"/>
      <c r="DD377" s="23"/>
      <c r="DE377" s="23"/>
      <c r="DF377" s="23"/>
      <c r="DG377" s="23"/>
      <c r="DH377" s="23"/>
      <c r="DI377" s="23"/>
      <c r="DJ377" s="23"/>
      <c r="DK377" s="23"/>
      <c r="DL377" s="23"/>
      <c r="DM377" s="23"/>
      <c r="DN377" s="23"/>
      <c r="DO377" s="23"/>
      <c r="DP377" s="23"/>
      <c r="DQ377" s="23"/>
      <c r="DR377" s="23"/>
      <c r="DS377" s="23"/>
      <c r="DT377" s="23"/>
    </row>
    <row r="378" spans="107:124" x14ac:dyDescent="0.2">
      <c r="DC378" s="23"/>
      <c r="DD378" s="23"/>
      <c r="DE378" s="23"/>
      <c r="DF378" s="23"/>
      <c r="DG378" s="23"/>
      <c r="DH378" s="23"/>
      <c r="DI378" s="23"/>
      <c r="DJ378" s="23"/>
      <c r="DK378" s="23"/>
      <c r="DL378" s="23"/>
      <c r="DM378" s="23"/>
      <c r="DN378" s="23"/>
      <c r="DO378" s="23"/>
      <c r="DP378" s="23"/>
      <c r="DQ378" s="23"/>
      <c r="DR378" s="23"/>
      <c r="DS378" s="23"/>
      <c r="DT378" s="23"/>
    </row>
    <row r="379" spans="107:124" x14ac:dyDescent="0.2">
      <c r="DC379" s="23"/>
      <c r="DD379" s="23"/>
      <c r="DE379" s="23"/>
      <c r="DF379" s="23"/>
      <c r="DG379" s="23"/>
      <c r="DH379" s="23"/>
      <c r="DI379" s="23"/>
      <c r="DJ379" s="23"/>
      <c r="DK379" s="23"/>
      <c r="DL379" s="23"/>
      <c r="DM379" s="23"/>
      <c r="DN379" s="23"/>
      <c r="DO379" s="23"/>
      <c r="DP379" s="23"/>
      <c r="DQ379" s="23"/>
      <c r="DR379" s="23"/>
      <c r="DS379" s="23"/>
      <c r="DT379" s="23"/>
    </row>
    <row r="380" spans="107:124" x14ac:dyDescent="0.2">
      <c r="DC380" s="23"/>
      <c r="DD380" s="23"/>
      <c r="DE380" s="23"/>
      <c r="DF380" s="23"/>
      <c r="DG380" s="23"/>
      <c r="DH380" s="23"/>
      <c r="DI380" s="23"/>
      <c r="DJ380" s="23"/>
      <c r="DK380" s="23"/>
      <c r="DL380" s="23"/>
      <c r="DM380" s="23"/>
      <c r="DN380" s="23"/>
      <c r="DO380" s="23"/>
      <c r="DP380" s="23"/>
      <c r="DQ380" s="23"/>
      <c r="DR380" s="23"/>
      <c r="DS380" s="23"/>
      <c r="DT380" s="23"/>
    </row>
    <row r="381" spans="107:124" x14ac:dyDescent="0.2">
      <c r="DC381" s="23"/>
      <c r="DD381" s="23"/>
      <c r="DE381" s="23"/>
      <c r="DF381" s="23"/>
      <c r="DG381" s="23"/>
      <c r="DH381" s="23"/>
      <c r="DI381" s="23"/>
      <c r="DJ381" s="23"/>
      <c r="DK381" s="23"/>
      <c r="DL381" s="23"/>
      <c r="DM381" s="23"/>
      <c r="DN381" s="23"/>
      <c r="DO381" s="23"/>
      <c r="DP381" s="23"/>
      <c r="DQ381" s="23"/>
      <c r="DR381" s="23"/>
      <c r="DS381" s="23"/>
      <c r="DT381" s="23"/>
    </row>
    <row r="382" spans="107:124" x14ac:dyDescent="0.2">
      <c r="DC382" s="23"/>
      <c r="DD382" s="23"/>
      <c r="DE382" s="23"/>
      <c r="DF382" s="23"/>
      <c r="DG382" s="23"/>
      <c r="DH382" s="23"/>
      <c r="DI382" s="23"/>
      <c r="DJ382" s="23"/>
      <c r="DK382" s="23"/>
      <c r="DL382" s="23"/>
      <c r="DM382" s="23"/>
      <c r="DN382" s="23"/>
      <c r="DO382" s="23"/>
      <c r="DP382" s="23"/>
      <c r="DQ382" s="23"/>
      <c r="DR382" s="23"/>
      <c r="DS382" s="23"/>
      <c r="DT382" s="23"/>
    </row>
    <row r="383" spans="107:124" x14ac:dyDescent="0.2">
      <c r="DC383" s="23"/>
      <c r="DD383" s="23"/>
      <c r="DE383" s="23"/>
      <c r="DF383" s="23"/>
      <c r="DG383" s="23"/>
      <c r="DH383" s="23"/>
      <c r="DI383" s="23"/>
      <c r="DJ383" s="23"/>
      <c r="DK383" s="23"/>
      <c r="DL383" s="23"/>
      <c r="DM383" s="23"/>
      <c r="DN383" s="23"/>
      <c r="DO383" s="23"/>
      <c r="DP383" s="23"/>
      <c r="DQ383" s="23"/>
      <c r="DR383" s="23"/>
      <c r="DS383" s="23"/>
      <c r="DT383" s="23"/>
    </row>
    <row r="384" spans="107:124" x14ac:dyDescent="0.2">
      <c r="DC384" s="23"/>
      <c r="DD384" s="23"/>
      <c r="DE384" s="23"/>
      <c r="DF384" s="23"/>
      <c r="DG384" s="23"/>
      <c r="DH384" s="23"/>
      <c r="DI384" s="23"/>
      <c r="DJ384" s="23"/>
      <c r="DK384" s="23"/>
      <c r="DL384" s="23"/>
      <c r="DM384" s="23"/>
      <c r="DN384" s="23"/>
      <c r="DO384" s="23"/>
      <c r="DP384" s="23"/>
      <c r="DQ384" s="23"/>
      <c r="DR384" s="23"/>
      <c r="DS384" s="23"/>
      <c r="DT384" s="23"/>
    </row>
    <row r="385" spans="107:124" x14ac:dyDescent="0.2">
      <c r="DC385" s="23"/>
      <c r="DD385" s="23"/>
      <c r="DE385" s="23"/>
      <c r="DF385" s="23"/>
      <c r="DG385" s="23"/>
      <c r="DH385" s="23"/>
      <c r="DI385" s="23"/>
      <c r="DJ385" s="23"/>
      <c r="DK385" s="23"/>
      <c r="DL385" s="23"/>
      <c r="DM385" s="23"/>
      <c r="DN385" s="23"/>
      <c r="DO385" s="23"/>
      <c r="DP385" s="23"/>
      <c r="DQ385" s="23"/>
      <c r="DR385" s="23"/>
      <c r="DS385" s="23"/>
      <c r="DT385" s="23"/>
    </row>
    <row r="386" spans="107:124" x14ac:dyDescent="0.2">
      <c r="DC386" s="23"/>
      <c r="DD386" s="23"/>
      <c r="DE386" s="23"/>
      <c r="DF386" s="23"/>
      <c r="DG386" s="23"/>
      <c r="DH386" s="23"/>
      <c r="DI386" s="23"/>
      <c r="DJ386" s="23"/>
      <c r="DK386" s="23"/>
      <c r="DL386" s="23"/>
      <c r="DM386" s="23"/>
      <c r="DN386" s="23"/>
      <c r="DO386" s="23"/>
      <c r="DP386" s="23"/>
      <c r="DQ386" s="23"/>
      <c r="DR386" s="23"/>
      <c r="DS386" s="23"/>
      <c r="DT386" s="23"/>
    </row>
    <row r="387" spans="107:124" x14ac:dyDescent="0.2">
      <c r="DC387" s="23"/>
      <c r="DD387" s="23"/>
      <c r="DE387" s="23"/>
      <c r="DF387" s="23"/>
      <c r="DG387" s="23"/>
      <c r="DH387" s="23"/>
      <c r="DI387" s="23"/>
      <c r="DJ387" s="23"/>
      <c r="DK387" s="23"/>
      <c r="DL387" s="23"/>
      <c r="DM387" s="23"/>
      <c r="DN387" s="23"/>
      <c r="DO387" s="23"/>
      <c r="DP387" s="23"/>
      <c r="DQ387" s="23"/>
      <c r="DR387" s="23"/>
      <c r="DS387" s="23"/>
      <c r="DT387" s="23"/>
    </row>
    <row r="388" spans="107:124" x14ac:dyDescent="0.2">
      <c r="DC388" s="23"/>
      <c r="DD388" s="23"/>
      <c r="DE388" s="23"/>
      <c r="DF388" s="23"/>
      <c r="DG388" s="23"/>
      <c r="DH388" s="23"/>
      <c r="DI388" s="23"/>
      <c r="DJ388" s="23"/>
      <c r="DK388" s="23"/>
      <c r="DL388" s="23"/>
      <c r="DM388" s="23"/>
      <c r="DN388" s="23"/>
      <c r="DO388" s="23"/>
      <c r="DP388" s="23"/>
      <c r="DQ388" s="23"/>
      <c r="DR388" s="23"/>
      <c r="DS388" s="23"/>
      <c r="DT388" s="23"/>
    </row>
    <row r="389" spans="107:124" x14ac:dyDescent="0.2">
      <c r="DC389" s="23"/>
      <c r="DD389" s="23"/>
      <c r="DE389" s="23"/>
      <c r="DF389" s="23"/>
      <c r="DG389" s="23"/>
      <c r="DH389" s="23"/>
      <c r="DI389" s="23"/>
      <c r="DJ389" s="23"/>
      <c r="DK389" s="23"/>
      <c r="DL389" s="23"/>
      <c r="DM389" s="23"/>
      <c r="DN389" s="23"/>
      <c r="DO389" s="23"/>
      <c r="DP389" s="23"/>
      <c r="DQ389" s="23"/>
      <c r="DR389" s="23"/>
      <c r="DS389" s="23"/>
      <c r="DT389" s="23"/>
    </row>
    <row r="390" spans="107:124" x14ac:dyDescent="0.2">
      <c r="DC390" s="23"/>
      <c r="DD390" s="23"/>
      <c r="DE390" s="23"/>
      <c r="DF390" s="23"/>
      <c r="DG390" s="23"/>
      <c r="DH390" s="23"/>
      <c r="DI390" s="23"/>
      <c r="DJ390" s="23"/>
      <c r="DK390" s="23"/>
      <c r="DL390" s="23"/>
      <c r="DM390" s="23"/>
      <c r="DN390" s="23"/>
      <c r="DO390" s="23"/>
      <c r="DP390" s="23"/>
      <c r="DQ390" s="23"/>
      <c r="DR390" s="23"/>
      <c r="DS390" s="23"/>
      <c r="DT390" s="23"/>
    </row>
    <row r="391" spans="107:124" x14ac:dyDescent="0.2">
      <c r="DC391" s="23"/>
      <c r="DD391" s="23"/>
      <c r="DE391" s="23"/>
      <c r="DF391" s="23"/>
      <c r="DG391" s="23"/>
      <c r="DH391" s="23"/>
      <c r="DI391" s="23"/>
      <c r="DJ391" s="23"/>
      <c r="DK391" s="23"/>
      <c r="DL391" s="23"/>
      <c r="DM391" s="23"/>
      <c r="DN391" s="23"/>
      <c r="DO391" s="23"/>
      <c r="DP391" s="23"/>
      <c r="DQ391" s="23"/>
      <c r="DR391" s="23"/>
      <c r="DS391" s="23"/>
      <c r="DT391" s="23"/>
    </row>
    <row r="392" spans="107:124" x14ac:dyDescent="0.2">
      <c r="DC392" s="23"/>
      <c r="DD392" s="23"/>
      <c r="DE392" s="23"/>
      <c r="DF392" s="23"/>
      <c r="DG392" s="23"/>
      <c r="DH392" s="23"/>
      <c r="DI392" s="23"/>
      <c r="DJ392" s="23"/>
      <c r="DK392" s="23"/>
      <c r="DL392" s="23"/>
      <c r="DM392" s="23"/>
      <c r="DN392" s="23"/>
      <c r="DO392" s="23"/>
      <c r="DP392" s="23"/>
      <c r="DQ392" s="23"/>
      <c r="DR392" s="23"/>
      <c r="DS392" s="23"/>
      <c r="DT392" s="23"/>
    </row>
    <row r="393" spans="107:124" x14ac:dyDescent="0.2">
      <c r="DC393" s="23"/>
      <c r="DD393" s="23"/>
      <c r="DE393" s="23"/>
      <c r="DF393" s="23"/>
      <c r="DG393" s="23"/>
      <c r="DH393" s="23"/>
      <c r="DI393" s="23"/>
      <c r="DJ393" s="23"/>
      <c r="DK393" s="23"/>
      <c r="DL393" s="23"/>
      <c r="DM393" s="23"/>
      <c r="DN393" s="23"/>
      <c r="DO393" s="23"/>
      <c r="DP393" s="23"/>
      <c r="DQ393" s="23"/>
      <c r="DR393" s="23"/>
      <c r="DS393" s="23"/>
      <c r="DT393" s="23"/>
    </row>
    <row r="394" spans="107:124" x14ac:dyDescent="0.2">
      <c r="DC394" s="23"/>
      <c r="DD394" s="23"/>
      <c r="DE394" s="23"/>
      <c r="DF394" s="23"/>
      <c r="DG394" s="23"/>
      <c r="DH394" s="23"/>
      <c r="DI394" s="23"/>
      <c r="DJ394" s="23"/>
      <c r="DK394" s="23"/>
      <c r="DL394" s="23"/>
      <c r="DM394" s="23"/>
      <c r="DN394" s="23"/>
      <c r="DO394" s="23"/>
      <c r="DP394" s="23"/>
      <c r="DQ394" s="23"/>
      <c r="DR394" s="23"/>
      <c r="DS394" s="23"/>
      <c r="DT394" s="23"/>
    </row>
    <row r="395" spans="107:124" x14ac:dyDescent="0.2">
      <c r="DC395" s="23"/>
      <c r="DD395" s="23"/>
      <c r="DE395" s="23"/>
      <c r="DF395" s="23"/>
      <c r="DG395" s="23"/>
      <c r="DH395" s="23"/>
      <c r="DI395" s="23"/>
      <c r="DJ395" s="23"/>
      <c r="DK395" s="23"/>
      <c r="DL395" s="23"/>
      <c r="DM395" s="23"/>
      <c r="DN395" s="23"/>
      <c r="DO395" s="23"/>
      <c r="DP395" s="23"/>
      <c r="DQ395" s="23"/>
      <c r="DR395" s="23"/>
      <c r="DS395" s="23"/>
      <c r="DT395" s="23"/>
    </row>
    <row r="396" spans="107:124" x14ac:dyDescent="0.2">
      <c r="DC396" s="23"/>
      <c r="DD396" s="23"/>
      <c r="DE396" s="23"/>
      <c r="DF396" s="23"/>
      <c r="DG396" s="23"/>
      <c r="DH396" s="23"/>
      <c r="DI396" s="23"/>
      <c r="DJ396" s="23"/>
      <c r="DK396" s="23"/>
      <c r="DL396" s="23"/>
      <c r="DM396" s="23"/>
      <c r="DN396" s="23"/>
      <c r="DO396" s="23"/>
      <c r="DP396" s="23"/>
      <c r="DQ396" s="23"/>
      <c r="DR396" s="23"/>
      <c r="DS396" s="23"/>
      <c r="DT396" s="23"/>
    </row>
    <row r="397" spans="107:124" x14ac:dyDescent="0.2">
      <c r="DC397" s="23"/>
      <c r="DD397" s="23"/>
      <c r="DE397" s="23"/>
      <c r="DF397" s="23"/>
      <c r="DG397" s="23"/>
      <c r="DH397" s="23"/>
      <c r="DI397" s="23"/>
      <c r="DJ397" s="23"/>
      <c r="DK397" s="23"/>
      <c r="DL397" s="23"/>
      <c r="DM397" s="23"/>
      <c r="DN397" s="23"/>
      <c r="DO397" s="23"/>
      <c r="DP397" s="23"/>
      <c r="DQ397" s="23"/>
      <c r="DR397" s="23"/>
      <c r="DS397" s="23"/>
      <c r="DT397" s="23"/>
    </row>
    <row r="398" spans="107:124" x14ac:dyDescent="0.2">
      <c r="DC398" s="23"/>
      <c r="DD398" s="23"/>
      <c r="DE398" s="23"/>
      <c r="DF398" s="23"/>
      <c r="DG398" s="23"/>
      <c r="DH398" s="23"/>
      <c r="DI398" s="23"/>
      <c r="DJ398" s="23"/>
      <c r="DK398" s="23"/>
      <c r="DL398" s="23"/>
      <c r="DM398" s="23"/>
      <c r="DN398" s="23"/>
      <c r="DO398" s="23"/>
      <c r="DP398" s="23"/>
      <c r="DQ398" s="23"/>
      <c r="DR398" s="23"/>
      <c r="DS398" s="23"/>
      <c r="DT398" s="23"/>
    </row>
    <row r="399" spans="107:124" x14ac:dyDescent="0.2">
      <c r="DC399" s="23"/>
      <c r="DD399" s="23"/>
      <c r="DE399" s="23"/>
      <c r="DF399" s="23"/>
      <c r="DG399" s="23"/>
      <c r="DH399" s="23"/>
      <c r="DI399" s="23"/>
      <c r="DJ399" s="23"/>
      <c r="DK399" s="23"/>
      <c r="DL399" s="23"/>
      <c r="DM399" s="23"/>
      <c r="DN399" s="23"/>
      <c r="DO399" s="23"/>
      <c r="DP399" s="23"/>
      <c r="DQ399" s="23"/>
      <c r="DR399" s="23"/>
      <c r="DS399" s="23"/>
      <c r="DT399" s="23"/>
    </row>
    <row r="400" spans="107:124" x14ac:dyDescent="0.2">
      <c r="DC400" s="23"/>
      <c r="DD400" s="23"/>
      <c r="DE400" s="23"/>
      <c r="DF400" s="23"/>
      <c r="DG400" s="23"/>
      <c r="DH400" s="23"/>
      <c r="DI400" s="23"/>
      <c r="DJ400" s="23"/>
      <c r="DK400" s="23"/>
      <c r="DL400" s="23"/>
      <c r="DM400" s="23"/>
      <c r="DN400" s="23"/>
      <c r="DO400" s="23"/>
      <c r="DP400" s="23"/>
      <c r="DQ400" s="23"/>
      <c r="DR400" s="23"/>
      <c r="DS400" s="23"/>
      <c r="DT400" s="23"/>
    </row>
    <row r="401" spans="107:124" x14ac:dyDescent="0.2">
      <c r="DC401" s="23"/>
      <c r="DD401" s="23"/>
      <c r="DE401" s="23"/>
      <c r="DF401" s="23"/>
      <c r="DG401" s="23"/>
      <c r="DH401" s="23"/>
      <c r="DI401" s="23"/>
      <c r="DJ401" s="23"/>
      <c r="DK401" s="23"/>
      <c r="DL401" s="23"/>
      <c r="DM401" s="23"/>
      <c r="DN401" s="23"/>
      <c r="DO401" s="23"/>
      <c r="DP401" s="23"/>
      <c r="DQ401" s="23"/>
      <c r="DR401" s="23"/>
      <c r="DS401" s="23"/>
      <c r="DT401" s="23"/>
    </row>
    <row r="402" spans="107:124" x14ac:dyDescent="0.2">
      <c r="DC402" s="23"/>
      <c r="DD402" s="23"/>
      <c r="DE402" s="23"/>
      <c r="DF402" s="23"/>
      <c r="DG402" s="23"/>
      <c r="DH402" s="23"/>
      <c r="DI402" s="23"/>
      <c r="DJ402" s="23"/>
      <c r="DK402" s="23"/>
      <c r="DL402" s="23"/>
      <c r="DM402" s="23"/>
      <c r="DN402" s="23"/>
      <c r="DO402" s="23"/>
      <c r="DP402" s="23"/>
      <c r="DQ402" s="23"/>
      <c r="DR402" s="23"/>
      <c r="DS402" s="23"/>
      <c r="DT402" s="23"/>
    </row>
    <row r="403" spans="107:124" x14ac:dyDescent="0.2">
      <c r="DC403" s="23"/>
      <c r="DD403" s="23"/>
      <c r="DE403" s="23"/>
      <c r="DF403" s="23"/>
      <c r="DG403" s="23"/>
      <c r="DH403" s="23"/>
      <c r="DI403" s="23"/>
      <c r="DJ403" s="23"/>
      <c r="DK403" s="23"/>
      <c r="DL403" s="23"/>
      <c r="DM403" s="23"/>
      <c r="DN403" s="23"/>
      <c r="DO403" s="23"/>
      <c r="DP403" s="23"/>
      <c r="DQ403" s="23"/>
      <c r="DR403" s="23"/>
      <c r="DS403" s="23"/>
      <c r="DT403" s="23"/>
    </row>
    <row r="404" spans="107:124" x14ac:dyDescent="0.2">
      <c r="DC404" s="23"/>
      <c r="DD404" s="23"/>
      <c r="DE404" s="23"/>
      <c r="DF404" s="23"/>
      <c r="DG404" s="23"/>
      <c r="DH404" s="23"/>
      <c r="DI404" s="23"/>
      <c r="DJ404" s="23"/>
      <c r="DK404" s="23"/>
      <c r="DL404" s="23"/>
      <c r="DM404" s="23"/>
      <c r="DN404" s="23"/>
      <c r="DO404" s="23"/>
      <c r="DP404" s="23"/>
      <c r="DQ404" s="23"/>
      <c r="DR404" s="23"/>
      <c r="DS404" s="23"/>
      <c r="DT404" s="23"/>
    </row>
    <row r="405" spans="107:124" x14ac:dyDescent="0.2">
      <c r="DC405" s="23"/>
      <c r="DD405" s="23"/>
      <c r="DE405" s="23"/>
      <c r="DF405" s="23"/>
      <c r="DG405" s="23"/>
      <c r="DH405" s="23"/>
      <c r="DI405" s="23"/>
      <c r="DJ405" s="23"/>
      <c r="DK405" s="23"/>
      <c r="DL405" s="23"/>
      <c r="DM405" s="23"/>
      <c r="DN405" s="23"/>
      <c r="DO405" s="23"/>
      <c r="DP405" s="23"/>
      <c r="DQ405" s="23"/>
      <c r="DR405" s="23"/>
      <c r="DS405" s="23"/>
      <c r="DT405" s="23"/>
    </row>
    <row r="406" spans="107:124" x14ac:dyDescent="0.2">
      <c r="DC406" s="23"/>
      <c r="DD406" s="23"/>
      <c r="DE406" s="23"/>
      <c r="DF406" s="23"/>
      <c r="DG406" s="23"/>
      <c r="DH406" s="23"/>
      <c r="DI406" s="23"/>
      <c r="DJ406" s="23"/>
      <c r="DK406" s="23"/>
      <c r="DL406" s="23"/>
      <c r="DM406" s="23"/>
      <c r="DN406" s="23"/>
      <c r="DO406" s="23"/>
      <c r="DP406" s="23"/>
      <c r="DQ406" s="23"/>
      <c r="DR406" s="23"/>
      <c r="DS406" s="23"/>
      <c r="DT406" s="23"/>
    </row>
    <row r="407" spans="107:124" x14ac:dyDescent="0.2">
      <c r="DC407" s="23"/>
      <c r="DD407" s="23"/>
      <c r="DE407" s="23"/>
      <c r="DF407" s="23"/>
      <c r="DG407" s="23"/>
      <c r="DH407" s="23"/>
      <c r="DI407" s="23"/>
      <c r="DJ407" s="23"/>
      <c r="DK407" s="23"/>
      <c r="DL407" s="23"/>
      <c r="DM407" s="23"/>
      <c r="DN407" s="23"/>
      <c r="DO407" s="23"/>
      <c r="DP407" s="23"/>
      <c r="DQ407" s="23"/>
      <c r="DR407" s="23"/>
      <c r="DS407" s="23"/>
      <c r="DT407" s="23"/>
    </row>
    <row r="408" spans="107:124" x14ac:dyDescent="0.2">
      <c r="DC408" s="23"/>
      <c r="DD408" s="23"/>
      <c r="DE408" s="23"/>
      <c r="DF408" s="23"/>
      <c r="DG408" s="23"/>
      <c r="DH408" s="23"/>
      <c r="DI408" s="23"/>
      <c r="DJ408" s="23"/>
      <c r="DK408" s="23"/>
      <c r="DL408" s="23"/>
      <c r="DM408" s="23"/>
      <c r="DN408" s="23"/>
      <c r="DO408" s="23"/>
      <c r="DP408" s="23"/>
      <c r="DQ408" s="23"/>
      <c r="DR408" s="23"/>
      <c r="DS408" s="23"/>
      <c r="DT408" s="23"/>
    </row>
    <row r="409" spans="107:124" x14ac:dyDescent="0.2">
      <c r="DC409" s="23"/>
      <c r="DD409" s="23"/>
      <c r="DE409" s="23"/>
      <c r="DF409" s="23"/>
      <c r="DG409" s="23"/>
      <c r="DH409" s="23"/>
      <c r="DI409" s="23"/>
      <c r="DJ409" s="23"/>
      <c r="DK409" s="23"/>
      <c r="DL409" s="23"/>
      <c r="DM409" s="23"/>
      <c r="DN409" s="23"/>
      <c r="DO409" s="23"/>
      <c r="DP409" s="23"/>
      <c r="DQ409" s="23"/>
      <c r="DR409" s="23"/>
      <c r="DS409" s="23"/>
      <c r="DT409" s="23"/>
    </row>
    <row r="410" spans="107:124" x14ac:dyDescent="0.2">
      <c r="DC410" s="23"/>
      <c r="DD410" s="23"/>
      <c r="DE410" s="23"/>
      <c r="DF410" s="23"/>
      <c r="DG410" s="23"/>
      <c r="DH410" s="23"/>
      <c r="DI410" s="23"/>
      <c r="DJ410" s="23"/>
      <c r="DK410" s="23"/>
      <c r="DL410" s="23"/>
      <c r="DM410" s="23"/>
      <c r="DN410" s="23"/>
      <c r="DO410" s="23"/>
      <c r="DP410" s="23"/>
      <c r="DQ410" s="23"/>
      <c r="DR410" s="23"/>
      <c r="DS410" s="23"/>
      <c r="DT410" s="23"/>
    </row>
    <row r="411" spans="107:124" x14ac:dyDescent="0.2">
      <c r="DC411" s="23"/>
      <c r="DD411" s="23"/>
      <c r="DE411" s="23"/>
      <c r="DF411" s="23"/>
      <c r="DG411" s="23"/>
      <c r="DH411" s="23"/>
      <c r="DI411" s="23"/>
      <c r="DJ411" s="23"/>
      <c r="DK411" s="23"/>
      <c r="DL411" s="23"/>
      <c r="DM411" s="23"/>
      <c r="DN411" s="23"/>
      <c r="DO411" s="23"/>
      <c r="DP411" s="23"/>
      <c r="DQ411" s="23"/>
      <c r="DR411" s="23"/>
      <c r="DS411" s="23"/>
      <c r="DT411" s="23"/>
    </row>
    <row r="412" spans="107:124" x14ac:dyDescent="0.2">
      <c r="DC412" s="23"/>
      <c r="DD412" s="23"/>
      <c r="DE412" s="23"/>
      <c r="DF412" s="23"/>
      <c r="DG412" s="23"/>
      <c r="DH412" s="23"/>
      <c r="DI412" s="23"/>
      <c r="DJ412" s="23"/>
      <c r="DK412" s="23"/>
      <c r="DL412" s="23"/>
      <c r="DM412" s="23"/>
      <c r="DN412" s="23"/>
      <c r="DO412" s="23"/>
      <c r="DP412" s="23"/>
      <c r="DQ412" s="23"/>
      <c r="DR412" s="23"/>
      <c r="DS412" s="23"/>
      <c r="DT412" s="23"/>
    </row>
    <row r="413" spans="107:124" x14ac:dyDescent="0.2">
      <c r="DC413" s="23"/>
      <c r="DD413" s="23"/>
      <c r="DE413" s="23"/>
      <c r="DF413" s="23"/>
      <c r="DG413" s="23"/>
      <c r="DH413" s="23"/>
      <c r="DI413" s="23"/>
      <c r="DJ413" s="23"/>
      <c r="DK413" s="23"/>
      <c r="DL413" s="23"/>
      <c r="DM413" s="23"/>
      <c r="DN413" s="23"/>
      <c r="DO413" s="23"/>
      <c r="DP413" s="23"/>
      <c r="DQ413" s="23"/>
      <c r="DR413" s="23"/>
      <c r="DS413" s="23"/>
      <c r="DT413" s="23"/>
    </row>
    <row r="414" spans="107:124" x14ac:dyDescent="0.2">
      <c r="DC414" s="23"/>
      <c r="DD414" s="23"/>
      <c r="DE414" s="23"/>
      <c r="DF414" s="23"/>
      <c r="DG414" s="23"/>
      <c r="DH414" s="23"/>
      <c r="DI414" s="23"/>
      <c r="DJ414" s="23"/>
      <c r="DK414" s="23"/>
      <c r="DL414" s="23"/>
      <c r="DM414" s="23"/>
      <c r="DN414" s="23"/>
      <c r="DO414" s="23"/>
      <c r="DP414" s="23"/>
      <c r="DQ414" s="23"/>
      <c r="DR414" s="23"/>
      <c r="DS414" s="23"/>
      <c r="DT414" s="23"/>
    </row>
    <row r="415" spans="107:124" x14ac:dyDescent="0.2">
      <c r="DC415" s="23"/>
      <c r="DD415" s="23"/>
      <c r="DE415" s="23"/>
      <c r="DF415" s="23"/>
      <c r="DG415" s="23"/>
      <c r="DH415" s="23"/>
      <c r="DI415" s="23"/>
      <c r="DJ415" s="23"/>
      <c r="DK415" s="23"/>
      <c r="DL415" s="23"/>
      <c r="DM415" s="23"/>
      <c r="DN415" s="23"/>
      <c r="DO415" s="23"/>
      <c r="DP415" s="23"/>
      <c r="DQ415" s="23"/>
      <c r="DR415" s="23"/>
      <c r="DS415" s="23"/>
      <c r="DT415" s="23"/>
    </row>
    <row r="416" spans="107:124" x14ac:dyDescent="0.2">
      <c r="DC416" s="23"/>
      <c r="DD416" s="23"/>
      <c r="DE416" s="23"/>
      <c r="DF416" s="23"/>
      <c r="DG416" s="23"/>
      <c r="DH416" s="23"/>
      <c r="DI416" s="23"/>
      <c r="DJ416" s="23"/>
      <c r="DK416" s="23"/>
      <c r="DL416" s="23"/>
      <c r="DM416" s="23"/>
      <c r="DN416" s="23"/>
      <c r="DO416" s="23"/>
      <c r="DP416" s="23"/>
      <c r="DQ416" s="23"/>
      <c r="DR416" s="23"/>
      <c r="DS416" s="23"/>
      <c r="DT416" s="23"/>
    </row>
    <row r="417" spans="107:124" x14ac:dyDescent="0.2">
      <c r="DC417" s="23"/>
      <c r="DD417" s="23"/>
      <c r="DE417" s="23"/>
      <c r="DF417" s="23"/>
      <c r="DG417" s="23"/>
      <c r="DH417" s="23"/>
      <c r="DI417" s="23"/>
      <c r="DJ417" s="23"/>
      <c r="DK417" s="23"/>
      <c r="DL417" s="23"/>
      <c r="DM417" s="23"/>
      <c r="DN417" s="23"/>
      <c r="DO417" s="23"/>
      <c r="DP417" s="23"/>
      <c r="DQ417" s="23"/>
      <c r="DR417" s="23"/>
      <c r="DS417" s="23"/>
      <c r="DT417" s="23"/>
    </row>
    <row r="418" spans="107:124" x14ac:dyDescent="0.2">
      <c r="DC418" s="23"/>
      <c r="DD418" s="23"/>
      <c r="DE418" s="23"/>
      <c r="DF418" s="23"/>
      <c r="DG418" s="23"/>
      <c r="DH418" s="23"/>
      <c r="DI418" s="23"/>
      <c r="DJ418" s="23"/>
      <c r="DK418" s="23"/>
      <c r="DL418" s="23"/>
      <c r="DM418" s="23"/>
      <c r="DN418" s="23"/>
      <c r="DO418" s="23"/>
      <c r="DP418" s="23"/>
      <c r="DQ418" s="23"/>
      <c r="DR418" s="23"/>
      <c r="DS418" s="23"/>
      <c r="DT418" s="23"/>
    </row>
    <row r="419" spans="107:124" x14ac:dyDescent="0.2">
      <c r="DC419" s="23"/>
      <c r="DD419" s="23"/>
      <c r="DE419" s="23"/>
      <c r="DF419" s="23"/>
      <c r="DG419" s="23"/>
      <c r="DH419" s="23"/>
      <c r="DI419" s="23"/>
      <c r="DJ419" s="23"/>
      <c r="DK419" s="23"/>
      <c r="DL419" s="23"/>
      <c r="DM419" s="23"/>
      <c r="DN419" s="23"/>
      <c r="DO419" s="23"/>
      <c r="DP419" s="23"/>
      <c r="DQ419" s="23"/>
      <c r="DR419" s="23"/>
      <c r="DS419" s="23"/>
      <c r="DT419" s="23"/>
    </row>
    <row r="420" spans="107:124" x14ac:dyDescent="0.2">
      <c r="DC420" s="23"/>
      <c r="DD420" s="23"/>
      <c r="DE420" s="23"/>
      <c r="DF420" s="23"/>
      <c r="DG420" s="23"/>
      <c r="DH420" s="23"/>
      <c r="DI420" s="23"/>
      <c r="DJ420" s="23"/>
      <c r="DK420" s="23"/>
      <c r="DL420" s="23"/>
      <c r="DM420" s="23"/>
      <c r="DN420" s="23"/>
      <c r="DO420" s="23"/>
      <c r="DP420" s="23"/>
      <c r="DQ420" s="23"/>
      <c r="DR420" s="23"/>
      <c r="DS420" s="23"/>
      <c r="DT420" s="23"/>
    </row>
    <row r="421" spans="107:124" x14ac:dyDescent="0.2">
      <c r="DC421" s="23"/>
      <c r="DD421" s="23"/>
      <c r="DE421" s="23"/>
      <c r="DF421" s="23"/>
      <c r="DG421" s="23"/>
      <c r="DH421" s="23"/>
      <c r="DI421" s="23"/>
      <c r="DJ421" s="23"/>
      <c r="DK421" s="23"/>
      <c r="DL421" s="23"/>
      <c r="DM421" s="23"/>
      <c r="DN421" s="23"/>
      <c r="DO421" s="23"/>
      <c r="DP421" s="23"/>
      <c r="DQ421" s="23"/>
      <c r="DR421" s="23"/>
      <c r="DS421" s="23"/>
      <c r="DT421" s="23"/>
    </row>
    <row r="422" spans="107:124" x14ac:dyDescent="0.2">
      <c r="DC422" s="23"/>
      <c r="DD422" s="23"/>
      <c r="DE422" s="23"/>
      <c r="DF422" s="23"/>
      <c r="DG422" s="23"/>
      <c r="DH422" s="23"/>
      <c r="DI422" s="23"/>
      <c r="DJ422" s="23"/>
      <c r="DK422" s="23"/>
      <c r="DL422" s="23"/>
      <c r="DM422" s="23"/>
      <c r="DN422" s="23"/>
      <c r="DO422" s="23"/>
      <c r="DP422" s="23"/>
      <c r="DQ422" s="23"/>
      <c r="DR422" s="23"/>
      <c r="DS422" s="23"/>
      <c r="DT422" s="23"/>
    </row>
    <row r="423" spans="107:124" x14ac:dyDescent="0.2">
      <c r="DC423" s="23"/>
      <c r="DD423" s="23"/>
      <c r="DE423" s="23"/>
      <c r="DF423" s="23"/>
      <c r="DG423" s="23"/>
      <c r="DH423" s="23"/>
      <c r="DI423" s="23"/>
      <c r="DJ423" s="23"/>
      <c r="DK423" s="23"/>
      <c r="DL423" s="23"/>
      <c r="DM423" s="23"/>
      <c r="DN423" s="23"/>
      <c r="DO423" s="23"/>
      <c r="DP423" s="23"/>
      <c r="DQ423" s="23"/>
      <c r="DR423" s="23"/>
      <c r="DS423" s="23"/>
      <c r="DT423" s="23"/>
    </row>
    <row r="424" spans="107:124" x14ac:dyDescent="0.2">
      <c r="DC424" s="23"/>
      <c r="DD424" s="23"/>
      <c r="DE424" s="23"/>
      <c r="DF424" s="23"/>
      <c r="DG424" s="23"/>
      <c r="DH424" s="23"/>
      <c r="DI424" s="23"/>
      <c r="DJ424" s="23"/>
      <c r="DK424" s="23"/>
      <c r="DL424" s="23"/>
      <c r="DM424" s="23"/>
      <c r="DN424" s="23"/>
      <c r="DO424" s="23"/>
      <c r="DP424" s="23"/>
      <c r="DQ424" s="23"/>
      <c r="DR424" s="23"/>
      <c r="DS424" s="23"/>
      <c r="DT424" s="23"/>
    </row>
    <row r="425" spans="107:124" x14ac:dyDescent="0.2">
      <c r="DC425" s="23"/>
      <c r="DD425" s="23"/>
      <c r="DE425" s="23"/>
      <c r="DF425" s="23"/>
      <c r="DG425" s="23"/>
      <c r="DH425" s="23"/>
      <c r="DI425" s="23"/>
      <c r="DJ425" s="23"/>
      <c r="DK425" s="23"/>
      <c r="DL425" s="23"/>
      <c r="DM425" s="23"/>
      <c r="DN425" s="23"/>
      <c r="DO425" s="23"/>
      <c r="DP425" s="23"/>
      <c r="DQ425" s="23"/>
      <c r="DR425" s="23"/>
      <c r="DS425" s="23"/>
      <c r="DT425" s="23"/>
    </row>
    <row r="426" spans="107:124" x14ac:dyDescent="0.2">
      <c r="DC426" s="23"/>
      <c r="DD426" s="23"/>
      <c r="DE426" s="23"/>
      <c r="DF426" s="23"/>
      <c r="DG426" s="23"/>
      <c r="DH426" s="23"/>
      <c r="DI426" s="23"/>
      <c r="DJ426" s="23"/>
      <c r="DK426" s="23"/>
      <c r="DL426" s="23"/>
      <c r="DM426" s="23"/>
      <c r="DN426" s="23"/>
      <c r="DO426" s="23"/>
      <c r="DP426" s="23"/>
      <c r="DQ426" s="23"/>
      <c r="DR426" s="23"/>
      <c r="DS426" s="23"/>
      <c r="DT426" s="23"/>
    </row>
    <row r="427" spans="107:124" x14ac:dyDescent="0.2">
      <c r="DC427" s="23"/>
      <c r="DD427" s="23"/>
      <c r="DE427" s="23"/>
      <c r="DF427" s="23"/>
      <c r="DG427" s="23"/>
      <c r="DH427" s="23"/>
      <c r="DI427" s="23"/>
      <c r="DJ427" s="23"/>
      <c r="DK427" s="23"/>
      <c r="DL427" s="23"/>
      <c r="DM427" s="23"/>
      <c r="DN427" s="23"/>
      <c r="DO427" s="23"/>
      <c r="DP427" s="23"/>
      <c r="DQ427" s="23"/>
      <c r="DR427" s="23"/>
      <c r="DS427" s="23"/>
      <c r="DT427" s="23"/>
    </row>
    <row r="428" spans="107:124" x14ac:dyDescent="0.2">
      <c r="DC428" s="23"/>
      <c r="DD428" s="23"/>
      <c r="DE428" s="23"/>
      <c r="DF428" s="23"/>
      <c r="DG428" s="23"/>
      <c r="DH428" s="23"/>
      <c r="DI428" s="23"/>
      <c r="DJ428" s="23"/>
      <c r="DK428" s="23"/>
      <c r="DL428" s="23"/>
      <c r="DM428" s="23"/>
      <c r="DN428" s="23"/>
      <c r="DO428" s="23"/>
      <c r="DP428" s="23"/>
      <c r="DQ428" s="23"/>
      <c r="DR428" s="23"/>
      <c r="DS428" s="23"/>
      <c r="DT428" s="23"/>
    </row>
    <row r="429" spans="107:124" x14ac:dyDescent="0.2">
      <c r="DC429" s="23"/>
      <c r="DD429" s="23"/>
      <c r="DE429" s="23"/>
      <c r="DF429" s="23"/>
      <c r="DG429" s="23"/>
      <c r="DH429" s="23"/>
      <c r="DI429" s="23"/>
      <c r="DJ429" s="23"/>
      <c r="DK429" s="23"/>
      <c r="DL429" s="23"/>
      <c r="DM429" s="23"/>
      <c r="DN429" s="23"/>
      <c r="DO429" s="23"/>
      <c r="DP429" s="23"/>
      <c r="DQ429" s="23"/>
      <c r="DR429" s="23"/>
      <c r="DS429" s="23"/>
      <c r="DT429" s="23"/>
    </row>
    <row r="430" spans="107:124" x14ac:dyDescent="0.2">
      <c r="DC430" s="23"/>
      <c r="DD430" s="23"/>
      <c r="DE430" s="23"/>
      <c r="DF430" s="23"/>
      <c r="DG430" s="23"/>
      <c r="DH430" s="23"/>
      <c r="DI430" s="23"/>
      <c r="DJ430" s="23"/>
      <c r="DK430" s="23"/>
      <c r="DL430" s="23"/>
      <c r="DM430" s="23"/>
      <c r="DN430" s="23"/>
      <c r="DO430" s="23"/>
      <c r="DP430" s="23"/>
      <c r="DQ430" s="23"/>
      <c r="DR430" s="23"/>
      <c r="DS430" s="23"/>
      <c r="DT430" s="23"/>
    </row>
    <row r="431" spans="107:124" x14ac:dyDescent="0.2">
      <c r="DC431" s="23"/>
      <c r="DD431" s="23"/>
      <c r="DE431" s="23"/>
      <c r="DF431" s="23"/>
      <c r="DG431" s="23"/>
      <c r="DH431" s="23"/>
      <c r="DI431" s="23"/>
      <c r="DJ431" s="23"/>
      <c r="DK431" s="23"/>
      <c r="DL431" s="23"/>
      <c r="DM431" s="23"/>
      <c r="DN431" s="23"/>
      <c r="DO431" s="23"/>
      <c r="DP431" s="23"/>
      <c r="DQ431" s="23"/>
      <c r="DR431" s="23"/>
      <c r="DS431" s="23"/>
      <c r="DT431" s="23"/>
    </row>
    <row r="432" spans="107:124" x14ac:dyDescent="0.2">
      <c r="DC432" s="23"/>
      <c r="DD432" s="23"/>
      <c r="DE432" s="23"/>
      <c r="DF432" s="23"/>
      <c r="DG432" s="23"/>
      <c r="DH432" s="23"/>
      <c r="DI432" s="23"/>
      <c r="DJ432" s="23"/>
      <c r="DK432" s="23"/>
      <c r="DL432" s="23"/>
      <c r="DM432" s="23"/>
      <c r="DN432" s="23"/>
      <c r="DO432" s="23"/>
      <c r="DP432" s="23"/>
      <c r="DQ432" s="23"/>
      <c r="DR432" s="23"/>
      <c r="DS432" s="23"/>
      <c r="DT432" s="23"/>
    </row>
    <row r="433" spans="107:124" x14ac:dyDescent="0.2">
      <c r="DC433" s="23"/>
      <c r="DD433" s="23"/>
      <c r="DE433" s="23"/>
      <c r="DF433" s="23"/>
      <c r="DG433" s="23"/>
      <c r="DH433" s="23"/>
      <c r="DI433" s="23"/>
      <c r="DJ433" s="23"/>
      <c r="DK433" s="23"/>
      <c r="DL433" s="23"/>
      <c r="DM433" s="23"/>
      <c r="DN433" s="23"/>
      <c r="DO433" s="23"/>
      <c r="DP433" s="23"/>
      <c r="DQ433" s="23"/>
      <c r="DR433" s="23"/>
      <c r="DS433" s="23"/>
      <c r="DT433" s="23"/>
    </row>
    <row r="434" spans="107:124" x14ac:dyDescent="0.2">
      <c r="DC434" s="23"/>
      <c r="DD434" s="23"/>
      <c r="DE434" s="23"/>
      <c r="DF434" s="23"/>
      <c r="DG434" s="23"/>
      <c r="DH434" s="23"/>
      <c r="DI434" s="23"/>
      <c r="DJ434" s="23"/>
      <c r="DK434" s="23"/>
      <c r="DL434" s="23"/>
      <c r="DM434" s="23"/>
      <c r="DN434" s="23"/>
      <c r="DO434" s="23"/>
      <c r="DP434" s="23"/>
      <c r="DQ434" s="23"/>
      <c r="DR434" s="23"/>
      <c r="DS434" s="23"/>
      <c r="DT434" s="23"/>
    </row>
    <row r="435" spans="107:124" x14ac:dyDescent="0.2">
      <c r="DC435" s="23"/>
      <c r="DD435" s="23"/>
      <c r="DE435" s="23"/>
      <c r="DF435" s="23"/>
      <c r="DG435" s="23"/>
      <c r="DH435" s="23"/>
      <c r="DI435" s="23"/>
      <c r="DJ435" s="23"/>
      <c r="DK435" s="23"/>
      <c r="DL435" s="23"/>
      <c r="DM435" s="23"/>
      <c r="DN435" s="23"/>
      <c r="DO435" s="23"/>
      <c r="DP435" s="23"/>
      <c r="DQ435" s="23"/>
      <c r="DR435" s="23"/>
      <c r="DS435" s="23"/>
      <c r="DT435" s="23"/>
    </row>
    <row r="436" spans="107:124" x14ac:dyDescent="0.2">
      <c r="DC436" s="23"/>
      <c r="DD436" s="23"/>
      <c r="DE436" s="23"/>
      <c r="DF436" s="23"/>
      <c r="DG436" s="23"/>
      <c r="DH436" s="23"/>
      <c r="DI436" s="23"/>
      <c r="DJ436" s="23"/>
      <c r="DK436" s="23"/>
      <c r="DL436" s="23"/>
      <c r="DM436" s="23"/>
      <c r="DN436" s="23"/>
      <c r="DO436" s="23"/>
      <c r="DP436" s="23"/>
      <c r="DQ436" s="23"/>
      <c r="DR436" s="23"/>
      <c r="DS436" s="23"/>
      <c r="DT436" s="23"/>
    </row>
    <row r="437" spans="107:124" x14ac:dyDescent="0.2">
      <c r="DC437" s="23"/>
      <c r="DD437" s="23"/>
      <c r="DE437" s="23"/>
      <c r="DF437" s="23"/>
      <c r="DG437" s="23"/>
      <c r="DH437" s="23"/>
      <c r="DI437" s="23"/>
      <c r="DJ437" s="23"/>
      <c r="DK437" s="23"/>
      <c r="DL437" s="23"/>
      <c r="DM437" s="23"/>
      <c r="DN437" s="23"/>
      <c r="DO437" s="23"/>
      <c r="DP437" s="23"/>
      <c r="DQ437" s="23"/>
      <c r="DR437" s="23"/>
      <c r="DS437" s="23"/>
      <c r="DT437" s="23"/>
    </row>
    <row r="438" spans="107:124" x14ac:dyDescent="0.2">
      <c r="DC438" s="23"/>
      <c r="DD438" s="23"/>
      <c r="DE438" s="23"/>
      <c r="DF438" s="23"/>
      <c r="DG438" s="23"/>
      <c r="DH438" s="23"/>
      <c r="DI438" s="23"/>
      <c r="DJ438" s="23"/>
      <c r="DK438" s="23"/>
      <c r="DL438" s="23"/>
      <c r="DM438" s="23"/>
      <c r="DN438" s="23"/>
      <c r="DO438" s="23"/>
      <c r="DP438" s="23"/>
      <c r="DQ438" s="23"/>
      <c r="DR438" s="23"/>
      <c r="DS438" s="23"/>
      <c r="DT438" s="23"/>
    </row>
    <row r="439" spans="107:124" x14ac:dyDescent="0.2">
      <c r="DC439" s="23"/>
      <c r="DD439" s="23"/>
      <c r="DE439" s="23"/>
      <c r="DF439" s="23"/>
      <c r="DG439" s="23"/>
      <c r="DH439" s="23"/>
      <c r="DI439" s="23"/>
      <c r="DJ439" s="23"/>
      <c r="DK439" s="23"/>
      <c r="DL439" s="23"/>
      <c r="DM439" s="23"/>
      <c r="DN439" s="23"/>
      <c r="DO439" s="23"/>
      <c r="DP439" s="23"/>
      <c r="DQ439" s="23"/>
      <c r="DR439" s="23"/>
      <c r="DS439" s="23"/>
      <c r="DT439" s="23"/>
    </row>
    <row r="440" spans="107:124" x14ac:dyDescent="0.2">
      <c r="DC440" s="23"/>
      <c r="DD440" s="23"/>
      <c r="DE440" s="23"/>
      <c r="DF440" s="23"/>
      <c r="DG440" s="23"/>
      <c r="DH440" s="23"/>
      <c r="DI440" s="23"/>
      <c r="DJ440" s="23"/>
      <c r="DK440" s="23"/>
      <c r="DL440" s="23"/>
      <c r="DM440" s="23"/>
      <c r="DN440" s="23"/>
      <c r="DO440" s="23"/>
      <c r="DP440" s="23"/>
      <c r="DQ440" s="23"/>
      <c r="DR440" s="23"/>
      <c r="DS440" s="23"/>
      <c r="DT440" s="23"/>
    </row>
    <row r="441" spans="107:124" x14ac:dyDescent="0.2">
      <c r="DC441" s="23"/>
      <c r="DD441" s="23"/>
      <c r="DE441" s="23"/>
      <c r="DF441" s="23"/>
      <c r="DG441" s="23"/>
      <c r="DH441" s="23"/>
      <c r="DI441" s="23"/>
      <c r="DJ441" s="23"/>
      <c r="DK441" s="23"/>
      <c r="DL441" s="23"/>
      <c r="DM441" s="23"/>
      <c r="DN441" s="23"/>
      <c r="DO441" s="23"/>
      <c r="DP441" s="23"/>
      <c r="DQ441" s="23"/>
      <c r="DR441" s="23"/>
      <c r="DS441" s="23"/>
      <c r="DT441" s="23"/>
    </row>
    <row r="442" spans="107:124" x14ac:dyDescent="0.2">
      <c r="DC442" s="23"/>
      <c r="DD442" s="23"/>
      <c r="DE442" s="23"/>
      <c r="DF442" s="23"/>
      <c r="DG442" s="23"/>
      <c r="DH442" s="23"/>
      <c r="DI442" s="23"/>
      <c r="DJ442" s="23"/>
      <c r="DK442" s="23"/>
      <c r="DL442" s="23"/>
      <c r="DM442" s="23"/>
      <c r="DN442" s="23"/>
      <c r="DO442" s="23"/>
      <c r="DP442" s="23"/>
      <c r="DQ442" s="23"/>
      <c r="DR442" s="23"/>
      <c r="DS442" s="23"/>
      <c r="DT442" s="23"/>
    </row>
    <row r="443" spans="107:124" x14ac:dyDescent="0.2">
      <c r="DC443" s="23"/>
      <c r="DD443" s="23"/>
      <c r="DE443" s="23"/>
      <c r="DF443" s="23"/>
      <c r="DG443" s="23"/>
      <c r="DH443" s="23"/>
      <c r="DI443" s="23"/>
      <c r="DJ443" s="23"/>
      <c r="DK443" s="23"/>
      <c r="DL443" s="23"/>
      <c r="DM443" s="23"/>
      <c r="DN443" s="23"/>
      <c r="DO443" s="23"/>
      <c r="DP443" s="23"/>
      <c r="DQ443" s="23"/>
      <c r="DR443" s="23"/>
      <c r="DS443" s="23"/>
      <c r="DT443" s="23"/>
    </row>
    <row r="444" spans="107:124" x14ac:dyDescent="0.2">
      <c r="DC444" s="23"/>
      <c r="DD444" s="23"/>
      <c r="DE444" s="23"/>
      <c r="DF444" s="23"/>
      <c r="DG444" s="23"/>
      <c r="DH444" s="23"/>
      <c r="DI444" s="23"/>
      <c r="DJ444" s="23"/>
      <c r="DK444" s="23"/>
      <c r="DL444" s="23"/>
      <c r="DM444" s="23"/>
      <c r="DN444" s="23"/>
      <c r="DO444" s="23"/>
      <c r="DP444" s="23"/>
      <c r="DQ444" s="23"/>
      <c r="DR444" s="23"/>
      <c r="DS444" s="23"/>
      <c r="DT444" s="23"/>
    </row>
    <row r="445" spans="107:124" x14ac:dyDescent="0.2">
      <c r="DC445" s="23"/>
      <c r="DD445" s="23"/>
      <c r="DE445" s="23"/>
      <c r="DF445" s="23"/>
      <c r="DG445" s="23"/>
      <c r="DH445" s="23"/>
      <c r="DI445" s="23"/>
      <c r="DJ445" s="23"/>
      <c r="DK445" s="23"/>
      <c r="DL445" s="23"/>
      <c r="DM445" s="23"/>
      <c r="DN445" s="23"/>
      <c r="DO445" s="23"/>
      <c r="DP445" s="23"/>
      <c r="DQ445" s="23"/>
      <c r="DR445" s="23"/>
      <c r="DS445" s="23"/>
      <c r="DT445" s="23"/>
    </row>
    <row r="446" spans="107:124" x14ac:dyDescent="0.2">
      <c r="DC446" s="23"/>
      <c r="DD446" s="23"/>
      <c r="DE446" s="23"/>
      <c r="DF446" s="23"/>
      <c r="DG446" s="23"/>
      <c r="DH446" s="23"/>
      <c r="DI446" s="23"/>
      <c r="DJ446" s="23"/>
      <c r="DK446" s="23"/>
      <c r="DL446" s="23"/>
      <c r="DM446" s="23"/>
      <c r="DN446" s="23"/>
      <c r="DO446" s="23"/>
      <c r="DP446" s="23"/>
      <c r="DQ446" s="23"/>
      <c r="DR446" s="23"/>
      <c r="DS446" s="23"/>
      <c r="DT446" s="23"/>
    </row>
    <row r="447" spans="107:124" x14ac:dyDescent="0.2">
      <c r="DC447" s="23"/>
      <c r="DD447" s="23"/>
      <c r="DE447" s="23"/>
      <c r="DF447" s="23"/>
      <c r="DG447" s="23"/>
      <c r="DH447" s="23"/>
      <c r="DI447" s="23"/>
      <c r="DJ447" s="23"/>
      <c r="DK447" s="23"/>
      <c r="DL447" s="23"/>
      <c r="DM447" s="23"/>
      <c r="DN447" s="23"/>
      <c r="DO447" s="23"/>
      <c r="DP447" s="23"/>
      <c r="DQ447" s="23"/>
      <c r="DR447" s="23"/>
      <c r="DS447" s="23"/>
      <c r="DT447" s="23"/>
    </row>
    <row r="448" spans="107:124" x14ac:dyDescent="0.2">
      <c r="DC448" s="23"/>
      <c r="DD448" s="23"/>
      <c r="DE448" s="23"/>
      <c r="DF448" s="23"/>
      <c r="DG448" s="23"/>
      <c r="DH448" s="23"/>
      <c r="DI448" s="23"/>
      <c r="DJ448" s="23"/>
      <c r="DK448" s="23"/>
      <c r="DL448" s="23"/>
      <c r="DM448" s="23"/>
      <c r="DN448" s="23"/>
      <c r="DO448" s="23"/>
      <c r="DP448" s="23"/>
      <c r="DQ448" s="23"/>
      <c r="DR448" s="23"/>
      <c r="DS448" s="23"/>
      <c r="DT448" s="23"/>
    </row>
    <row r="449" spans="107:124" x14ac:dyDescent="0.2">
      <c r="DC449" s="23"/>
      <c r="DD449" s="23"/>
      <c r="DE449" s="23"/>
      <c r="DF449" s="23"/>
      <c r="DG449" s="23"/>
      <c r="DH449" s="23"/>
      <c r="DI449" s="23"/>
      <c r="DJ449" s="23"/>
      <c r="DK449" s="23"/>
      <c r="DL449" s="23"/>
      <c r="DM449" s="23"/>
      <c r="DN449" s="23"/>
      <c r="DO449" s="23"/>
      <c r="DP449" s="23"/>
      <c r="DQ449" s="23"/>
      <c r="DR449" s="23"/>
      <c r="DS449" s="23"/>
      <c r="DT449" s="23"/>
    </row>
    <row r="450" spans="107:124" x14ac:dyDescent="0.2">
      <c r="DC450" s="23"/>
      <c r="DD450" s="23"/>
      <c r="DE450" s="23"/>
      <c r="DF450" s="23"/>
      <c r="DG450" s="23"/>
      <c r="DH450" s="23"/>
      <c r="DI450" s="23"/>
      <c r="DJ450" s="23"/>
      <c r="DK450" s="23"/>
      <c r="DL450" s="23"/>
      <c r="DM450" s="23"/>
      <c r="DN450" s="23"/>
      <c r="DO450" s="23"/>
      <c r="DP450" s="23"/>
      <c r="DQ450" s="23"/>
      <c r="DR450" s="23"/>
      <c r="DS450" s="23"/>
      <c r="DT450" s="23"/>
    </row>
    <row r="451" spans="107:124" x14ac:dyDescent="0.2">
      <c r="DC451" s="23"/>
      <c r="DD451" s="23"/>
      <c r="DE451" s="23"/>
      <c r="DF451" s="23"/>
      <c r="DG451" s="23"/>
      <c r="DH451" s="23"/>
      <c r="DI451" s="23"/>
      <c r="DJ451" s="23"/>
      <c r="DK451" s="23"/>
      <c r="DL451" s="23"/>
      <c r="DM451" s="23"/>
      <c r="DN451" s="23"/>
      <c r="DO451" s="23"/>
      <c r="DP451" s="23"/>
      <c r="DQ451" s="23"/>
      <c r="DR451" s="23"/>
      <c r="DS451" s="23"/>
      <c r="DT451" s="23"/>
    </row>
    <row r="452" spans="107:124" x14ac:dyDescent="0.2">
      <c r="DC452" s="23"/>
      <c r="DD452" s="23"/>
      <c r="DE452" s="23"/>
      <c r="DF452" s="23"/>
      <c r="DG452" s="23"/>
      <c r="DH452" s="23"/>
      <c r="DI452" s="23"/>
      <c r="DJ452" s="23"/>
      <c r="DK452" s="23"/>
      <c r="DL452" s="23"/>
      <c r="DM452" s="23"/>
      <c r="DN452" s="23"/>
      <c r="DO452" s="23"/>
      <c r="DP452" s="23"/>
      <c r="DQ452" s="23"/>
      <c r="DR452" s="23"/>
      <c r="DS452" s="23"/>
      <c r="DT452" s="23"/>
    </row>
    <row r="453" spans="107:124" x14ac:dyDescent="0.2">
      <c r="DC453" s="23"/>
      <c r="DD453" s="23"/>
      <c r="DE453" s="23"/>
      <c r="DF453" s="23"/>
      <c r="DG453" s="23"/>
      <c r="DH453" s="23"/>
      <c r="DI453" s="23"/>
      <c r="DJ453" s="23"/>
      <c r="DK453" s="23"/>
      <c r="DL453" s="23"/>
      <c r="DM453" s="23"/>
      <c r="DN453" s="23"/>
      <c r="DO453" s="23"/>
      <c r="DP453" s="23"/>
      <c r="DQ453" s="23"/>
      <c r="DR453" s="23"/>
      <c r="DS453" s="23"/>
      <c r="DT453" s="23"/>
    </row>
    <row r="454" spans="107:124" x14ac:dyDescent="0.2">
      <c r="DC454" s="23"/>
      <c r="DD454" s="23"/>
      <c r="DE454" s="23"/>
      <c r="DF454" s="23"/>
      <c r="DG454" s="23"/>
      <c r="DH454" s="23"/>
      <c r="DI454" s="23"/>
      <c r="DJ454" s="23"/>
      <c r="DK454" s="23"/>
      <c r="DL454" s="23"/>
      <c r="DM454" s="23"/>
      <c r="DN454" s="23"/>
      <c r="DO454" s="23"/>
      <c r="DP454" s="23"/>
      <c r="DQ454" s="23"/>
      <c r="DR454" s="23"/>
      <c r="DS454" s="23"/>
      <c r="DT454" s="23"/>
    </row>
    <row r="455" spans="107:124" x14ac:dyDescent="0.2">
      <c r="DC455" s="23"/>
      <c r="DD455" s="23"/>
      <c r="DE455" s="23"/>
      <c r="DF455" s="23"/>
      <c r="DG455" s="23"/>
      <c r="DH455" s="23"/>
      <c r="DI455" s="23"/>
      <c r="DJ455" s="23"/>
      <c r="DK455" s="23"/>
      <c r="DL455" s="23"/>
      <c r="DM455" s="23"/>
      <c r="DN455" s="23"/>
      <c r="DO455" s="23"/>
      <c r="DP455" s="23"/>
      <c r="DQ455" s="23"/>
      <c r="DR455" s="23"/>
      <c r="DS455" s="23"/>
      <c r="DT455" s="23"/>
    </row>
    <row r="456" spans="107:124" x14ac:dyDescent="0.2">
      <c r="DC456" s="23"/>
      <c r="DD456" s="23"/>
      <c r="DE456" s="23"/>
      <c r="DF456" s="23"/>
      <c r="DG456" s="23"/>
      <c r="DH456" s="23"/>
      <c r="DI456" s="23"/>
      <c r="DJ456" s="23"/>
      <c r="DK456" s="23"/>
      <c r="DL456" s="23"/>
      <c r="DM456" s="23"/>
      <c r="DN456" s="23"/>
      <c r="DO456" s="23"/>
      <c r="DP456" s="23"/>
      <c r="DQ456" s="23"/>
      <c r="DR456" s="23"/>
      <c r="DS456" s="23"/>
      <c r="DT456" s="23"/>
    </row>
    <row r="457" spans="107:124" x14ac:dyDescent="0.2">
      <c r="DC457" s="23"/>
      <c r="DD457" s="23"/>
      <c r="DE457" s="23"/>
      <c r="DF457" s="23"/>
      <c r="DG457" s="23"/>
      <c r="DH457" s="23"/>
      <c r="DI457" s="23"/>
      <c r="DJ457" s="23"/>
      <c r="DK457" s="23"/>
      <c r="DL457" s="23"/>
      <c r="DM457" s="23"/>
      <c r="DN457" s="23"/>
      <c r="DO457" s="23"/>
      <c r="DP457" s="23"/>
      <c r="DQ457" s="23"/>
      <c r="DR457" s="23"/>
      <c r="DS457" s="23"/>
      <c r="DT457" s="23"/>
    </row>
    <row r="458" spans="107:124" x14ac:dyDescent="0.2">
      <c r="DC458" s="23"/>
      <c r="DD458" s="23"/>
      <c r="DE458" s="23"/>
      <c r="DF458" s="23"/>
      <c r="DG458" s="23"/>
      <c r="DH458" s="23"/>
      <c r="DI458" s="23"/>
      <c r="DJ458" s="23"/>
      <c r="DK458" s="23"/>
      <c r="DL458" s="23"/>
      <c r="DM458" s="23"/>
      <c r="DN458" s="23"/>
      <c r="DO458" s="23"/>
      <c r="DP458" s="23"/>
      <c r="DQ458" s="23"/>
      <c r="DR458" s="23"/>
      <c r="DS458" s="23"/>
      <c r="DT458" s="23"/>
    </row>
    <row r="459" spans="107:124" x14ac:dyDescent="0.2">
      <c r="DC459" s="23"/>
      <c r="DD459" s="23"/>
      <c r="DE459" s="23"/>
      <c r="DF459" s="23"/>
      <c r="DG459" s="23"/>
      <c r="DH459" s="23"/>
      <c r="DI459" s="23"/>
      <c r="DJ459" s="23"/>
      <c r="DK459" s="23"/>
      <c r="DL459" s="23"/>
      <c r="DM459" s="23"/>
      <c r="DN459" s="23"/>
      <c r="DO459" s="23"/>
      <c r="DP459" s="23"/>
      <c r="DQ459" s="23"/>
      <c r="DR459" s="23"/>
      <c r="DS459" s="23"/>
      <c r="DT459" s="23"/>
    </row>
    <row r="460" spans="107:124" x14ac:dyDescent="0.2">
      <c r="DC460" s="23"/>
      <c r="DD460" s="23"/>
      <c r="DE460" s="23"/>
      <c r="DF460" s="23"/>
      <c r="DG460" s="23"/>
      <c r="DH460" s="23"/>
      <c r="DI460" s="23"/>
      <c r="DJ460" s="23"/>
      <c r="DK460" s="23"/>
      <c r="DL460" s="23"/>
      <c r="DM460" s="23"/>
      <c r="DN460" s="23"/>
      <c r="DO460" s="23"/>
      <c r="DP460" s="23"/>
      <c r="DQ460" s="23"/>
      <c r="DR460" s="23"/>
      <c r="DS460" s="23"/>
      <c r="DT460" s="23"/>
    </row>
    <row r="461" spans="107:124" x14ac:dyDescent="0.2">
      <c r="DC461" s="23"/>
      <c r="DD461" s="23"/>
      <c r="DE461" s="23"/>
      <c r="DF461" s="23"/>
      <c r="DG461" s="23"/>
      <c r="DH461" s="23"/>
      <c r="DI461" s="23"/>
      <c r="DJ461" s="23"/>
      <c r="DK461" s="23"/>
      <c r="DL461" s="23"/>
      <c r="DM461" s="23"/>
      <c r="DN461" s="23"/>
      <c r="DO461" s="23"/>
      <c r="DP461" s="23"/>
      <c r="DQ461" s="23"/>
      <c r="DR461" s="23"/>
      <c r="DS461" s="23"/>
      <c r="DT461" s="23"/>
    </row>
    <row r="462" spans="107:124" x14ac:dyDescent="0.2">
      <c r="DC462" s="23"/>
      <c r="DD462" s="23"/>
      <c r="DE462" s="23"/>
      <c r="DF462" s="23"/>
      <c r="DG462" s="23"/>
      <c r="DH462" s="23"/>
      <c r="DI462" s="23"/>
      <c r="DJ462" s="23"/>
      <c r="DK462" s="23"/>
      <c r="DL462" s="23"/>
      <c r="DM462" s="23"/>
      <c r="DN462" s="23"/>
      <c r="DO462" s="23"/>
      <c r="DP462" s="23"/>
      <c r="DQ462" s="23"/>
      <c r="DR462" s="23"/>
      <c r="DS462" s="23"/>
      <c r="DT462" s="23"/>
    </row>
    <row r="463" spans="107:124" x14ac:dyDescent="0.2">
      <c r="DC463" s="23"/>
      <c r="DD463" s="23"/>
      <c r="DE463" s="23"/>
      <c r="DF463" s="23"/>
      <c r="DG463" s="23"/>
      <c r="DH463" s="23"/>
      <c r="DI463" s="23"/>
      <c r="DJ463" s="23"/>
      <c r="DK463" s="23"/>
      <c r="DL463" s="23"/>
      <c r="DM463" s="23"/>
      <c r="DN463" s="23"/>
      <c r="DO463" s="23"/>
      <c r="DP463" s="23"/>
      <c r="DQ463" s="23"/>
      <c r="DR463" s="23"/>
      <c r="DS463" s="23"/>
      <c r="DT463" s="23"/>
    </row>
    <row r="464" spans="107:124" x14ac:dyDescent="0.2">
      <c r="DC464" s="23"/>
      <c r="DD464" s="23"/>
      <c r="DE464" s="23"/>
      <c r="DF464" s="23"/>
      <c r="DG464" s="23"/>
      <c r="DH464" s="23"/>
      <c r="DI464" s="23"/>
      <c r="DJ464" s="23"/>
      <c r="DK464" s="23"/>
      <c r="DL464" s="23"/>
      <c r="DM464" s="23"/>
      <c r="DN464" s="23"/>
      <c r="DO464" s="23"/>
      <c r="DP464" s="23"/>
      <c r="DQ464" s="23"/>
      <c r="DR464" s="23"/>
      <c r="DS464" s="23"/>
      <c r="DT464" s="23"/>
    </row>
    <row r="465" spans="107:124" x14ac:dyDescent="0.2">
      <c r="DC465" s="23"/>
      <c r="DD465" s="23"/>
      <c r="DE465" s="23"/>
      <c r="DF465" s="23"/>
      <c r="DG465" s="23"/>
      <c r="DH465" s="23"/>
      <c r="DI465" s="23"/>
      <c r="DJ465" s="23"/>
      <c r="DK465" s="23"/>
      <c r="DL465" s="23"/>
      <c r="DM465" s="23"/>
      <c r="DN465" s="23"/>
      <c r="DO465" s="23"/>
      <c r="DP465" s="23"/>
      <c r="DQ465" s="23"/>
      <c r="DR465" s="23"/>
      <c r="DS465" s="23"/>
      <c r="DT465" s="23"/>
    </row>
    <row r="466" spans="107:124" x14ac:dyDescent="0.2">
      <c r="DC466" s="23"/>
      <c r="DD466" s="23"/>
      <c r="DE466" s="23"/>
      <c r="DF466" s="23"/>
      <c r="DG466" s="23"/>
      <c r="DH466" s="23"/>
      <c r="DI466" s="23"/>
      <c r="DJ466" s="23"/>
      <c r="DK466" s="23"/>
      <c r="DL466" s="23"/>
      <c r="DM466" s="23"/>
      <c r="DN466" s="23"/>
      <c r="DO466" s="23"/>
      <c r="DP466" s="23"/>
      <c r="DQ466" s="23"/>
      <c r="DR466" s="23"/>
      <c r="DS466" s="23"/>
      <c r="DT466" s="23"/>
    </row>
    <row r="467" spans="107:124" x14ac:dyDescent="0.2">
      <c r="DC467" s="23"/>
      <c r="DD467" s="23"/>
      <c r="DE467" s="23"/>
      <c r="DF467" s="23"/>
      <c r="DG467" s="23"/>
      <c r="DH467" s="23"/>
      <c r="DI467" s="23"/>
      <c r="DJ467" s="23"/>
      <c r="DK467" s="23"/>
      <c r="DL467" s="23"/>
      <c r="DM467" s="23"/>
      <c r="DN467" s="23"/>
      <c r="DO467" s="23"/>
      <c r="DP467" s="23"/>
      <c r="DQ467" s="23"/>
      <c r="DR467" s="23"/>
      <c r="DS467" s="23"/>
      <c r="DT467" s="23"/>
    </row>
    <row r="468" spans="107:124" x14ac:dyDescent="0.2">
      <c r="DC468" s="23"/>
      <c r="DD468" s="23"/>
      <c r="DE468" s="23"/>
      <c r="DF468" s="23"/>
      <c r="DG468" s="23"/>
      <c r="DH468" s="23"/>
      <c r="DI468" s="23"/>
      <c r="DJ468" s="23"/>
      <c r="DK468" s="23"/>
      <c r="DL468" s="23"/>
      <c r="DM468" s="23"/>
      <c r="DN468" s="23"/>
      <c r="DO468" s="23"/>
      <c r="DP468" s="23"/>
      <c r="DQ468" s="23"/>
      <c r="DR468" s="23"/>
      <c r="DS468" s="23"/>
      <c r="DT468" s="23"/>
    </row>
    <row r="469" spans="107:124" x14ac:dyDescent="0.2">
      <c r="DC469" s="23"/>
      <c r="DD469" s="23"/>
      <c r="DE469" s="23"/>
      <c r="DF469" s="23"/>
      <c r="DG469" s="23"/>
      <c r="DH469" s="23"/>
      <c r="DI469" s="23"/>
      <c r="DJ469" s="23"/>
      <c r="DK469" s="23"/>
      <c r="DL469" s="23"/>
      <c r="DM469" s="23"/>
      <c r="DN469" s="23"/>
      <c r="DO469" s="23"/>
      <c r="DP469" s="23"/>
      <c r="DQ469" s="23"/>
      <c r="DR469" s="23"/>
      <c r="DS469" s="23"/>
      <c r="DT469" s="23"/>
    </row>
    <row r="470" spans="107:124" x14ac:dyDescent="0.2">
      <c r="DC470" s="23"/>
      <c r="DD470" s="23"/>
      <c r="DE470" s="23"/>
      <c r="DF470" s="23"/>
      <c r="DG470" s="23"/>
      <c r="DH470" s="23"/>
      <c r="DI470" s="23"/>
      <c r="DJ470" s="23"/>
      <c r="DK470" s="23"/>
      <c r="DL470" s="23"/>
      <c r="DM470" s="23"/>
      <c r="DN470" s="23"/>
      <c r="DO470" s="23"/>
      <c r="DP470" s="23"/>
      <c r="DQ470" s="23"/>
      <c r="DR470" s="23"/>
      <c r="DS470" s="23"/>
      <c r="DT470" s="23"/>
    </row>
    <row r="471" spans="107:124" x14ac:dyDescent="0.2">
      <c r="DC471" s="23"/>
      <c r="DD471" s="23"/>
      <c r="DE471" s="23"/>
      <c r="DF471" s="23"/>
      <c r="DG471" s="23"/>
      <c r="DH471" s="23"/>
      <c r="DI471" s="23"/>
      <c r="DJ471" s="23"/>
      <c r="DK471" s="23"/>
      <c r="DL471" s="23"/>
      <c r="DM471" s="23"/>
      <c r="DN471" s="23"/>
      <c r="DO471" s="23"/>
      <c r="DP471" s="23"/>
      <c r="DQ471" s="23"/>
      <c r="DR471" s="23"/>
      <c r="DS471" s="23"/>
      <c r="DT471" s="23"/>
    </row>
    <row r="472" spans="107:124" x14ac:dyDescent="0.2">
      <c r="DC472" s="23"/>
      <c r="DD472" s="23"/>
      <c r="DE472" s="23"/>
      <c r="DF472" s="23"/>
      <c r="DG472" s="23"/>
      <c r="DH472" s="23"/>
      <c r="DI472" s="23"/>
      <c r="DJ472" s="23"/>
      <c r="DK472" s="23"/>
      <c r="DL472" s="23"/>
      <c r="DM472" s="23"/>
      <c r="DN472" s="23"/>
      <c r="DO472" s="23"/>
      <c r="DP472" s="23"/>
      <c r="DQ472" s="23"/>
      <c r="DR472" s="23"/>
      <c r="DS472" s="23"/>
      <c r="DT472" s="23"/>
    </row>
    <row r="473" spans="107:124" x14ac:dyDescent="0.2">
      <c r="DC473" s="23"/>
      <c r="DD473" s="23"/>
      <c r="DE473" s="23"/>
      <c r="DF473" s="23"/>
      <c r="DG473" s="23"/>
      <c r="DH473" s="23"/>
      <c r="DI473" s="23"/>
      <c r="DJ473" s="23"/>
      <c r="DK473" s="23"/>
      <c r="DL473" s="23"/>
      <c r="DM473" s="23"/>
      <c r="DN473" s="23"/>
      <c r="DO473" s="23"/>
      <c r="DP473" s="23"/>
      <c r="DQ473" s="23"/>
      <c r="DR473" s="23"/>
      <c r="DS473" s="23"/>
      <c r="DT473" s="23"/>
    </row>
    <row r="474" spans="107:124" x14ac:dyDescent="0.2">
      <c r="DC474" s="23"/>
      <c r="DD474" s="23"/>
      <c r="DE474" s="23"/>
      <c r="DF474" s="23"/>
      <c r="DG474" s="23"/>
      <c r="DH474" s="23"/>
      <c r="DI474" s="23"/>
      <c r="DJ474" s="23"/>
      <c r="DK474" s="23"/>
      <c r="DL474" s="23"/>
      <c r="DM474" s="23"/>
      <c r="DN474" s="23"/>
      <c r="DO474" s="23"/>
      <c r="DP474" s="23"/>
      <c r="DQ474" s="23"/>
      <c r="DR474" s="23"/>
      <c r="DS474" s="23"/>
      <c r="DT474" s="23"/>
    </row>
    <row r="475" spans="107:124" x14ac:dyDescent="0.2">
      <c r="DC475" s="23"/>
      <c r="DD475" s="23"/>
      <c r="DE475" s="23"/>
      <c r="DF475" s="23"/>
      <c r="DG475" s="23"/>
      <c r="DH475" s="23"/>
      <c r="DI475" s="23"/>
      <c r="DJ475" s="23"/>
      <c r="DK475" s="23"/>
      <c r="DL475" s="23"/>
      <c r="DM475" s="23"/>
      <c r="DN475" s="23"/>
      <c r="DO475" s="23"/>
      <c r="DP475" s="23"/>
      <c r="DQ475" s="23"/>
      <c r="DR475" s="23"/>
      <c r="DS475" s="23"/>
      <c r="DT475" s="23"/>
    </row>
    <row r="476" spans="107:124" x14ac:dyDescent="0.2">
      <c r="DC476" s="23"/>
      <c r="DD476" s="23"/>
      <c r="DE476" s="23"/>
      <c r="DF476" s="23"/>
      <c r="DG476" s="23"/>
      <c r="DH476" s="23"/>
      <c r="DI476" s="23"/>
      <c r="DJ476" s="23"/>
      <c r="DK476" s="23"/>
      <c r="DL476" s="23"/>
      <c r="DM476" s="23"/>
      <c r="DN476" s="23"/>
      <c r="DO476" s="23"/>
      <c r="DP476" s="23"/>
      <c r="DQ476" s="23"/>
      <c r="DR476" s="23"/>
      <c r="DS476" s="23"/>
      <c r="DT476" s="23"/>
    </row>
    <row r="477" spans="107:124" x14ac:dyDescent="0.2">
      <c r="DC477" s="23"/>
      <c r="DD477" s="23"/>
      <c r="DE477" s="23"/>
      <c r="DF477" s="23"/>
      <c r="DG477" s="23"/>
      <c r="DH477" s="23"/>
      <c r="DI477" s="23"/>
      <c r="DJ477" s="23"/>
      <c r="DK477" s="23"/>
      <c r="DL477" s="23"/>
      <c r="DM477" s="23"/>
      <c r="DN477" s="23"/>
      <c r="DO477" s="23"/>
      <c r="DP477" s="23"/>
      <c r="DQ477" s="23"/>
      <c r="DR477" s="23"/>
      <c r="DS477" s="23"/>
      <c r="DT477" s="23"/>
    </row>
    <row r="478" spans="107:124" x14ac:dyDescent="0.2">
      <c r="DC478" s="23"/>
      <c r="DD478" s="23"/>
      <c r="DE478" s="23"/>
      <c r="DF478" s="23"/>
      <c r="DG478" s="23"/>
      <c r="DH478" s="23"/>
      <c r="DI478" s="23"/>
      <c r="DJ478" s="23"/>
      <c r="DK478" s="23"/>
      <c r="DL478" s="23"/>
      <c r="DM478" s="23"/>
      <c r="DN478" s="23"/>
      <c r="DO478" s="23"/>
      <c r="DP478" s="23"/>
      <c r="DQ478" s="23"/>
      <c r="DR478" s="23"/>
      <c r="DS478" s="23"/>
      <c r="DT478" s="23"/>
    </row>
    <row r="479" spans="107:124" x14ac:dyDescent="0.2">
      <c r="DC479" s="23"/>
      <c r="DD479" s="23"/>
      <c r="DE479" s="23"/>
      <c r="DF479" s="23"/>
      <c r="DG479" s="23"/>
      <c r="DH479" s="23"/>
      <c r="DI479" s="23"/>
      <c r="DJ479" s="23"/>
      <c r="DK479" s="23"/>
      <c r="DL479" s="23"/>
      <c r="DM479" s="23"/>
      <c r="DN479" s="23"/>
      <c r="DO479" s="23"/>
      <c r="DP479" s="23"/>
      <c r="DQ479" s="23"/>
      <c r="DR479" s="23"/>
      <c r="DS479" s="23"/>
      <c r="DT479" s="23"/>
    </row>
    <row r="480" spans="107:124" x14ac:dyDescent="0.2">
      <c r="DC480" s="23"/>
      <c r="DD480" s="23"/>
      <c r="DE480" s="23"/>
      <c r="DF480" s="23"/>
      <c r="DG480" s="23"/>
      <c r="DH480" s="23"/>
      <c r="DI480" s="23"/>
      <c r="DJ480" s="23"/>
      <c r="DK480" s="23"/>
      <c r="DL480" s="23"/>
      <c r="DM480" s="23"/>
      <c r="DN480" s="23"/>
      <c r="DO480" s="23"/>
      <c r="DP480" s="23"/>
      <c r="DQ480" s="23"/>
      <c r="DR480" s="23"/>
      <c r="DS480" s="23"/>
      <c r="DT480" s="23"/>
    </row>
    <row r="481" spans="107:124" x14ac:dyDescent="0.2">
      <c r="DC481" s="23"/>
      <c r="DD481" s="23"/>
      <c r="DE481" s="23"/>
      <c r="DF481" s="23"/>
      <c r="DG481" s="23"/>
      <c r="DH481" s="23"/>
      <c r="DI481" s="23"/>
      <c r="DJ481" s="23"/>
      <c r="DK481" s="23"/>
      <c r="DL481" s="23"/>
      <c r="DM481" s="23"/>
      <c r="DN481" s="23"/>
      <c r="DO481" s="23"/>
      <c r="DP481" s="23"/>
      <c r="DQ481" s="23"/>
      <c r="DR481" s="23"/>
      <c r="DS481" s="23"/>
      <c r="DT481" s="23"/>
    </row>
    <row r="482" spans="107:124" x14ac:dyDescent="0.2">
      <c r="DC482" s="23"/>
      <c r="DD482" s="23"/>
      <c r="DE482" s="23"/>
      <c r="DF482" s="23"/>
      <c r="DG482" s="23"/>
      <c r="DH482" s="23"/>
      <c r="DI482" s="23"/>
      <c r="DJ482" s="23"/>
      <c r="DK482" s="23"/>
      <c r="DL482" s="23"/>
      <c r="DM482" s="23"/>
      <c r="DN482" s="23"/>
      <c r="DO482" s="23"/>
      <c r="DP482" s="23"/>
      <c r="DQ482" s="23"/>
      <c r="DR482" s="23"/>
      <c r="DS482" s="23"/>
      <c r="DT482" s="23"/>
    </row>
    <row r="483" spans="107:124" x14ac:dyDescent="0.2">
      <c r="DC483" s="23"/>
      <c r="DD483" s="23"/>
      <c r="DE483" s="23"/>
      <c r="DF483" s="23"/>
      <c r="DG483" s="23"/>
      <c r="DH483" s="23"/>
      <c r="DI483" s="23"/>
      <c r="DJ483" s="23"/>
      <c r="DK483" s="23"/>
      <c r="DL483" s="23"/>
      <c r="DM483" s="23"/>
      <c r="DN483" s="23"/>
      <c r="DO483" s="23"/>
      <c r="DP483" s="23"/>
      <c r="DQ483" s="23"/>
      <c r="DR483" s="23"/>
      <c r="DS483" s="23"/>
      <c r="DT483" s="23"/>
    </row>
    <row r="484" spans="107:124" x14ac:dyDescent="0.2">
      <c r="DC484" s="23"/>
      <c r="DD484" s="23"/>
      <c r="DE484" s="23"/>
      <c r="DF484" s="23"/>
      <c r="DG484" s="23"/>
      <c r="DH484" s="23"/>
      <c r="DI484" s="23"/>
      <c r="DJ484" s="23"/>
      <c r="DK484" s="23"/>
      <c r="DL484" s="23"/>
      <c r="DM484" s="23"/>
      <c r="DN484" s="23"/>
      <c r="DO484" s="23"/>
      <c r="DP484" s="23"/>
      <c r="DQ484" s="23"/>
      <c r="DR484" s="23"/>
      <c r="DS484" s="23"/>
      <c r="DT484" s="23"/>
    </row>
    <row r="485" spans="107:124" x14ac:dyDescent="0.2">
      <c r="DC485" s="23"/>
      <c r="DD485" s="23"/>
      <c r="DE485" s="23"/>
      <c r="DF485" s="23"/>
      <c r="DG485" s="23"/>
      <c r="DH485" s="23"/>
      <c r="DI485" s="23"/>
      <c r="DJ485" s="23"/>
      <c r="DK485" s="23"/>
      <c r="DL485" s="23"/>
      <c r="DM485" s="23"/>
      <c r="DN485" s="23"/>
      <c r="DO485" s="23"/>
      <c r="DP485" s="23"/>
      <c r="DQ485" s="23"/>
      <c r="DR485" s="23"/>
      <c r="DS485" s="23"/>
      <c r="DT485" s="23"/>
    </row>
    <row r="486" spans="107:124" x14ac:dyDescent="0.2">
      <c r="DC486" s="23"/>
      <c r="DD486" s="23"/>
      <c r="DE486" s="23"/>
      <c r="DF486" s="23"/>
      <c r="DG486" s="23"/>
      <c r="DH486" s="23"/>
      <c r="DI486" s="23"/>
      <c r="DJ486" s="23"/>
      <c r="DK486" s="23"/>
      <c r="DL486" s="23"/>
      <c r="DM486" s="23"/>
      <c r="DN486" s="23"/>
      <c r="DO486" s="23"/>
      <c r="DP486" s="23"/>
      <c r="DQ486" s="23"/>
      <c r="DR486" s="23"/>
      <c r="DS486" s="23"/>
      <c r="DT486" s="23"/>
    </row>
    <row r="487" spans="107:124" x14ac:dyDescent="0.2">
      <c r="DC487" s="23"/>
      <c r="DD487" s="23"/>
      <c r="DE487" s="23"/>
      <c r="DF487" s="23"/>
      <c r="DG487" s="23"/>
      <c r="DH487" s="23"/>
      <c r="DI487" s="23"/>
      <c r="DJ487" s="23"/>
      <c r="DK487" s="23"/>
      <c r="DL487" s="23"/>
      <c r="DM487" s="23"/>
      <c r="DN487" s="23"/>
      <c r="DO487" s="23"/>
      <c r="DP487" s="23"/>
      <c r="DQ487" s="23"/>
      <c r="DR487" s="23"/>
      <c r="DS487" s="23"/>
      <c r="DT487" s="23"/>
    </row>
    <row r="488" spans="107:124" x14ac:dyDescent="0.2">
      <c r="DC488" s="23"/>
      <c r="DD488" s="23"/>
      <c r="DE488" s="23"/>
      <c r="DF488" s="23"/>
      <c r="DG488" s="23"/>
      <c r="DH488" s="23"/>
      <c r="DI488" s="23"/>
      <c r="DJ488" s="23"/>
      <c r="DK488" s="23"/>
      <c r="DL488" s="23"/>
      <c r="DM488" s="23"/>
      <c r="DN488" s="23"/>
      <c r="DO488" s="23"/>
      <c r="DP488" s="23"/>
      <c r="DQ488" s="23"/>
      <c r="DR488" s="23"/>
      <c r="DS488" s="23"/>
      <c r="DT488" s="23"/>
    </row>
    <row r="489" spans="107:124" x14ac:dyDescent="0.2">
      <c r="DC489" s="23"/>
      <c r="DD489" s="23"/>
      <c r="DE489" s="23"/>
      <c r="DF489" s="23"/>
      <c r="DG489" s="23"/>
      <c r="DH489" s="23"/>
      <c r="DI489" s="23"/>
      <c r="DJ489" s="23"/>
      <c r="DK489" s="23"/>
      <c r="DL489" s="23"/>
      <c r="DM489" s="23"/>
      <c r="DN489" s="23"/>
      <c r="DO489" s="23"/>
      <c r="DP489" s="23"/>
      <c r="DQ489" s="23"/>
      <c r="DR489" s="23"/>
      <c r="DS489" s="23"/>
      <c r="DT489" s="23"/>
    </row>
    <row r="490" spans="107:124" x14ac:dyDescent="0.2">
      <c r="DC490" s="23"/>
      <c r="DD490" s="23"/>
      <c r="DE490" s="23"/>
      <c r="DF490" s="23"/>
      <c r="DG490" s="23"/>
      <c r="DH490" s="23"/>
      <c r="DI490" s="23"/>
      <c r="DJ490" s="23"/>
      <c r="DK490" s="23"/>
      <c r="DL490" s="23"/>
      <c r="DM490" s="23"/>
      <c r="DN490" s="23"/>
      <c r="DO490" s="23"/>
      <c r="DP490" s="23"/>
      <c r="DQ490" s="23"/>
      <c r="DR490" s="23"/>
      <c r="DS490" s="23"/>
      <c r="DT490" s="23"/>
    </row>
    <row r="491" spans="107:124" x14ac:dyDescent="0.2">
      <c r="DC491" s="23"/>
      <c r="DD491" s="23"/>
      <c r="DE491" s="23"/>
      <c r="DF491" s="23"/>
      <c r="DG491" s="23"/>
      <c r="DH491" s="23"/>
      <c r="DI491" s="23"/>
      <c r="DJ491" s="23"/>
      <c r="DK491" s="23"/>
      <c r="DL491" s="23"/>
      <c r="DM491" s="23"/>
      <c r="DN491" s="23"/>
      <c r="DO491" s="23"/>
      <c r="DP491" s="23"/>
      <c r="DQ491" s="23"/>
      <c r="DR491" s="23"/>
      <c r="DS491" s="23"/>
      <c r="DT491" s="23"/>
    </row>
    <row r="492" spans="107:124" x14ac:dyDescent="0.2">
      <c r="DC492" s="23"/>
      <c r="DD492" s="23"/>
      <c r="DE492" s="23"/>
      <c r="DF492" s="23"/>
      <c r="DG492" s="23"/>
      <c r="DH492" s="23"/>
      <c r="DI492" s="23"/>
      <c r="DJ492" s="23"/>
      <c r="DK492" s="23"/>
      <c r="DL492" s="23"/>
      <c r="DM492" s="23"/>
      <c r="DN492" s="23"/>
      <c r="DO492" s="23"/>
      <c r="DP492" s="23"/>
      <c r="DQ492" s="23"/>
      <c r="DR492" s="23"/>
      <c r="DS492" s="23"/>
      <c r="DT492" s="23"/>
    </row>
    <row r="493" spans="107:124" x14ac:dyDescent="0.2">
      <c r="DC493" s="23"/>
      <c r="DD493" s="23"/>
      <c r="DE493" s="23"/>
      <c r="DF493" s="23"/>
      <c r="DG493" s="23"/>
      <c r="DH493" s="23"/>
      <c r="DI493" s="23"/>
      <c r="DJ493" s="23"/>
      <c r="DK493" s="23"/>
      <c r="DL493" s="23"/>
      <c r="DM493" s="23"/>
      <c r="DN493" s="23"/>
      <c r="DO493" s="23"/>
      <c r="DP493" s="23"/>
      <c r="DQ493" s="23"/>
      <c r="DR493" s="23"/>
      <c r="DS493" s="23"/>
      <c r="DT493" s="23"/>
    </row>
    <row r="494" spans="107:124" x14ac:dyDescent="0.2">
      <c r="DC494" s="23"/>
      <c r="DD494" s="23"/>
      <c r="DE494" s="23"/>
      <c r="DF494" s="23"/>
      <c r="DG494" s="23"/>
      <c r="DH494" s="23"/>
      <c r="DI494" s="23"/>
      <c r="DJ494" s="23"/>
      <c r="DK494" s="23"/>
      <c r="DL494" s="23"/>
      <c r="DM494" s="23"/>
      <c r="DN494" s="23"/>
      <c r="DO494" s="23"/>
      <c r="DP494" s="23"/>
      <c r="DQ494" s="23"/>
      <c r="DR494" s="23"/>
      <c r="DS494" s="23"/>
      <c r="DT494" s="23"/>
    </row>
    <row r="495" spans="107:124" x14ac:dyDescent="0.2">
      <c r="DC495" s="23"/>
      <c r="DD495" s="23"/>
      <c r="DE495" s="23"/>
      <c r="DF495" s="23"/>
      <c r="DG495" s="23"/>
      <c r="DH495" s="23"/>
      <c r="DI495" s="23"/>
      <c r="DJ495" s="23"/>
      <c r="DK495" s="23"/>
      <c r="DL495" s="23"/>
      <c r="DM495" s="23"/>
      <c r="DN495" s="23"/>
      <c r="DO495" s="23"/>
      <c r="DP495" s="23"/>
      <c r="DQ495" s="23"/>
      <c r="DR495" s="23"/>
      <c r="DS495" s="23"/>
      <c r="DT495" s="23"/>
    </row>
    <row r="496" spans="107:124" x14ac:dyDescent="0.2">
      <c r="DC496" s="23"/>
      <c r="DD496" s="23"/>
      <c r="DE496" s="23"/>
      <c r="DF496" s="23"/>
      <c r="DG496" s="23"/>
      <c r="DH496" s="23"/>
      <c r="DI496" s="23"/>
      <c r="DJ496" s="23"/>
      <c r="DK496" s="23"/>
      <c r="DL496" s="23"/>
      <c r="DM496" s="23"/>
      <c r="DN496" s="23"/>
      <c r="DO496" s="23"/>
      <c r="DP496" s="23"/>
      <c r="DQ496" s="23"/>
      <c r="DR496" s="23"/>
      <c r="DS496" s="23"/>
      <c r="DT496" s="23"/>
    </row>
    <row r="497" spans="107:124" x14ac:dyDescent="0.2">
      <c r="DC497" s="23"/>
      <c r="DD497" s="23"/>
      <c r="DE497" s="23"/>
      <c r="DF497" s="23"/>
      <c r="DG497" s="23"/>
      <c r="DH497" s="23"/>
      <c r="DI497" s="23"/>
      <c r="DJ497" s="23"/>
      <c r="DK497" s="23"/>
      <c r="DL497" s="23"/>
      <c r="DM497" s="23"/>
      <c r="DN497" s="23"/>
      <c r="DO497" s="23"/>
      <c r="DP497" s="23"/>
      <c r="DQ497" s="23"/>
      <c r="DR497" s="23"/>
      <c r="DS497" s="23"/>
      <c r="DT497" s="23"/>
    </row>
    <row r="498" spans="107:124" x14ac:dyDescent="0.2">
      <c r="DC498" s="23"/>
      <c r="DD498" s="23"/>
      <c r="DE498" s="23"/>
      <c r="DF498" s="23"/>
      <c r="DG498" s="23"/>
      <c r="DH498" s="23"/>
      <c r="DI498" s="23"/>
      <c r="DJ498" s="23"/>
      <c r="DK498" s="23"/>
      <c r="DL498" s="23"/>
      <c r="DM498" s="23"/>
      <c r="DN498" s="23"/>
      <c r="DO498" s="23"/>
      <c r="DP498" s="23"/>
      <c r="DQ498" s="23"/>
      <c r="DR498" s="23"/>
      <c r="DS498" s="23"/>
      <c r="DT498" s="23"/>
    </row>
    <row r="499" spans="107:124" x14ac:dyDescent="0.2">
      <c r="DC499" s="23"/>
      <c r="DD499" s="23"/>
      <c r="DE499" s="23"/>
      <c r="DF499" s="23"/>
      <c r="DG499" s="23"/>
      <c r="DH499" s="23"/>
      <c r="DI499" s="23"/>
      <c r="DJ499" s="23"/>
      <c r="DK499" s="23"/>
      <c r="DL499" s="23"/>
      <c r="DM499" s="23"/>
      <c r="DN499" s="23"/>
      <c r="DO499" s="23"/>
      <c r="DP499" s="23"/>
      <c r="DQ499" s="23"/>
      <c r="DR499" s="23"/>
      <c r="DS499" s="23"/>
      <c r="DT499" s="23"/>
    </row>
    <row r="500" spans="107:124" x14ac:dyDescent="0.2">
      <c r="DC500" s="23"/>
      <c r="DD500" s="23"/>
      <c r="DE500" s="23"/>
      <c r="DF500" s="23"/>
      <c r="DG500" s="23"/>
      <c r="DH500" s="23"/>
      <c r="DI500" s="23"/>
      <c r="DJ500" s="23"/>
      <c r="DK500" s="23"/>
      <c r="DL500" s="23"/>
      <c r="DM500" s="23"/>
      <c r="DN500" s="23"/>
      <c r="DO500" s="23"/>
      <c r="DP500" s="23"/>
      <c r="DQ500" s="23"/>
      <c r="DR500" s="23"/>
      <c r="DS500" s="23"/>
      <c r="DT500" s="23"/>
    </row>
    <row r="501" spans="107:124" x14ac:dyDescent="0.2">
      <c r="DC501" s="23"/>
      <c r="DD501" s="23"/>
      <c r="DE501" s="23"/>
      <c r="DF501" s="23"/>
      <c r="DG501" s="23"/>
      <c r="DH501" s="23"/>
      <c r="DI501" s="23"/>
      <c r="DJ501" s="23"/>
      <c r="DK501" s="23"/>
      <c r="DL501" s="23"/>
      <c r="DM501" s="23"/>
      <c r="DN501" s="23"/>
      <c r="DO501" s="23"/>
      <c r="DP501" s="23"/>
      <c r="DQ501" s="23"/>
      <c r="DR501" s="23"/>
      <c r="DS501" s="23"/>
      <c r="DT501" s="23"/>
    </row>
    <row r="502" spans="107:124" x14ac:dyDescent="0.2">
      <c r="DC502" s="23"/>
      <c r="DD502" s="23"/>
      <c r="DE502" s="23"/>
      <c r="DF502" s="23"/>
      <c r="DG502" s="23"/>
      <c r="DH502" s="23"/>
      <c r="DI502" s="23"/>
      <c r="DJ502" s="23"/>
      <c r="DK502" s="23"/>
      <c r="DL502" s="23"/>
      <c r="DM502" s="23"/>
      <c r="DN502" s="23"/>
      <c r="DO502" s="23"/>
      <c r="DP502" s="23"/>
      <c r="DQ502" s="23"/>
      <c r="DR502" s="23"/>
      <c r="DS502" s="23"/>
      <c r="DT502" s="23"/>
    </row>
    <row r="503" spans="107:124" x14ac:dyDescent="0.2">
      <c r="DC503" s="23"/>
      <c r="DD503" s="23"/>
      <c r="DE503" s="23"/>
      <c r="DF503" s="23"/>
      <c r="DG503" s="23"/>
      <c r="DH503" s="23"/>
      <c r="DI503" s="23"/>
      <c r="DJ503" s="23"/>
      <c r="DK503" s="23"/>
      <c r="DL503" s="23"/>
      <c r="DM503" s="23"/>
      <c r="DN503" s="23"/>
      <c r="DO503" s="23"/>
      <c r="DP503" s="23"/>
      <c r="DQ503" s="23"/>
      <c r="DR503" s="23"/>
      <c r="DS503" s="23"/>
      <c r="DT503" s="23"/>
    </row>
    <row r="504" spans="107:124" x14ac:dyDescent="0.2">
      <c r="DC504" s="23"/>
      <c r="DD504" s="23"/>
      <c r="DE504" s="23"/>
      <c r="DF504" s="23"/>
      <c r="DG504" s="23"/>
      <c r="DH504" s="23"/>
      <c r="DI504" s="23"/>
      <c r="DJ504" s="23"/>
      <c r="DK504" s="23"/>
      <c r="DL504" s="23"/>
      <c r="DM504" s="23"/>
      <c r="DN504" s="23"/>
      <c r="DO504" s="23"/>
      <c r="DP504" s="23"/>
      <c r="DQ504" s="23"/>
      <c r="DR504" s="23"/>
      <c r="DS504" s="23"/>
      <c r="DT504" s="23"/>
    </row>
    <row r="505" spans="107:124" x14ac:dyDescent="0.2">
      <c r="DC505" s="23"/>
      <c r="DD505" s="23"/>
      <c r="DE505" s="23"/>
      <c r="DF505" s="23"/>
      <c r="DG505" s="23"/>
      <c r="DH505" s="23"/>
      <c r="DI505" s="23"/>
      <c r="DJ505" s="23"/>
      <c r="DK505" s="23"/>
      <c r="DL505" s="23"/>
      <c r="DM505" s="23"/>
      <c r="DN505" s="23"/>
      <c r="DO505" s="23"/>
      <c r="DP505" s="23"/>
      <c r="DQ505" s="23"/>
      <c r="DR505" s="23"/>
      <c r="DS505" s="23"/>
      <c r="DT505" s="23"/>
    </row>
    <row r="506" spans="107:124" x14ac:dyDescent="0.2">
      <c r="DC506" s="23"/>
      <c r="DD506" s="23"/>
      <c r="DE506" s="23"/>
      <c r="DF506" s="23"/>
      <c r="DG506" s="23"/>
      <c r="DH506" s="23"/>
      <c r="DI506" s="23"/>
      <c r="DJ506" s="23"/>
      <c r="DK506" s="23"/>
      <c r="DL506" s="23"/>
      <c r="DM506" s="23"/>
      <c r="DN506" s="23"/>
      <c r="DO506" s="23"/>
      <c r="DP506" s="23"/>
      <c r="DQ506" s="23"/>
      <c r="DR506" s="23"/>
      <c r="DS506" s="23"/>
      <c r="DT506" s="23"/>
    </row>
    <row r="507" spans="107:124" x14ac:dyDescent="0.2">
      <c r="DC507" s="23"/>
      <c r="DD507" s="23"/>
      <c r="DE507" s="23"/>
      <c r="DF507" s="23"/>
      <c r="DG507" s="23"/>
      <c r="DH507" s="23"/>
      <c r="DI507" s="23"/>
      <c r="DJ507" s="23"/>
      <c r="DK507" s="23"/>
      <c r="DL507" s="23"/>
      <c r="DM507" s="23"/>
      <c r="DN507" s="23"/>
      <c r="DO507" s="23"/>
      <c r="DP507" s="23"/>
      <c r="DQ507" s="23"/>
      <c r="DR507" s="23"/>
      <c r="DS507" s="23"/>
      <c r="DT507" s="23"/>
    </row>
    <row r="508" spans="107:124" x14ac:dyDescent="0.2">
      <c r="DC508" s="23"/>
      <c r="DD508" s="23"/>
      <c r="DE508" s="23"/>
      <c r="DF508" s="23"/>
      <c r="DG508" s="23"/>
      <c r="DH508" s="23"/>
      <c r="DI508" s="23"/>
      <c r="DJ508" s="23"/>
      <c r="DK508" s="23"/>
      <c r="DL508" s="23"/>
      <c r="DM508" s="23"/>
      <c r="DN508" s="23"/>
      <c r="DO508" s="23"/>
      <c r="DP508" s="23"/>
      <c r="DQ508" s="23"/>
      <c r="DR508" s="23"/>
      <c r="DS508" s="23"/>
      <c r="DT508" s="23"/>
    </row>
    <row r="509" spans="107:124" x14ac:dyDescent="0.2">
      <c r="DC509" s="23"/>
      <c r="DD509" s="23"/>
      <c r="DE509" s="23"/>
      <c r="DF509" s="23"/>
      <c r="DG509" s="23"/>
      <c r="DH509" s="23"/>
      <c r="DI509" s="23"/>
      <c r="DJ509" s="23"/>
      <c r="DK509" s="23"/>
      <c r="DL509" s="23"/>
      <c r="DM509" s="23"/>
      <c r="DN509" s="23"/>
      <c r="DO509" s="23"/>
      <c r="DP509" s="23"/>
      <c r="DQ509" s="23"/>
      <c r="DR509" s="23"/>
      <c r="DS509" s="23"/>
      <c r="DT509" s="23"/>
    </row>
    <row r="510" spans="107:124" x14ac:dyDescent="0.2">
      <c r="DC510" s="23"/>
      <c r="DD510" s="23"/>
      <c r="DE510" s="23"/>
      <c r="DF510" s="23"/>
      <c r="DG510" s="23"/>
      <c r="DH510" s="23"/>
      <c r="DI510" s="23"/>
      <c r="DJ510" s="23"/>
      <c r="DK510" s="23"/>
      <c r="DL510" s="23"/>
      <c r="DM510" s="23"/>
      <c r="DN510" s="23"/>
      <c r="DO510" s="23"/>
      <c r="DP510" s="23"/>
      <c r="DQ510" s="23"/>
      <c r="DR510" s="23"/>
      <c r="DS510" s="23"/>
      <c r="DT510" s="23"/>
    </row>
    <row r="511" spans="107:124" x14ac:dyDescent="0.2">
      <c r="DC511" s="23"/>
      <c r="DD511" s="23"/>
      <c r="DE511" s="23"/>
      <c r="DF511" s="23"/>
      <c r="DG511" s="23"/>
      <c r="DH511" s="23"/>
      <c r="DI511" s="23"/>
      <c r="DJ511" s="23"/>
      <c r="DK511" s="23"/>
      <c r="DL511" s="23"/>
      <c r="DM511" s="23"/>
      <c r="DN511" s="23"/>
      <c r="DO511" s="23"/>
      <c r="DP511" s="23"/>
      <c r="DQ511" s="23"/>
      <c r="DR511" s="23"/>
      <c r="DS511" s="23"/>
      <c r="DT511" s="23"/>
    </row>
    <row r="512" spans="107:124" x14ac:dyDescent="0.2">
      <c r="DC512" s="23"/>
      <c r="DD512" s="23"/>
      <c r="DE512" s="23"/>
      <c r="DF512" s="23"/>
      <c r="DG512" s="23"/>
      <c r="DH512" s="23"/>
      <c r="DI512" s="23"/>
      <c r="DJ512" s="23"/>
      <c r="DK512" s="23"/>
      <c r="DL512" s="23"/>
      <c r="DM512" s="23"/>
      <c r="DN512" s="23"/>
      <c r="DO512" s="23"/>
      <c r="DP512" s="23"/>
      <c r="DQ512" s="23"/>
      <c r="DR512" s="23"/>
      <c r="DS512" s="23"/>
      <c r="DT512" s="23"/>
    </row>
    <row r="513" spans="107:124" x14ac:dyDescent="0.2">
      <c r="DC513" s="23"/>
      <c r="DD513" s="23"/>
      <c r="DE513" s="23"/>
      <c r="DF513" s="23"/>
      <c r="DG513" s="23"/>
      <c r="DH513" s="23"/>
      <c r="DI513" s="23"/>
      <c r="DJ513" s="23"/>
      <c r="DK513" s="23"/>
      <c r="DL513" s="23"/>
      <c r="DM513" s="23"/>
      <c r="DN513" s="23"/>
      <c r="DO513" s="23"/>
      <c r="DP513" s="23"/>
      <c r="DQ513" s="23"/>
      <c r="DR513" s="23"/>
      <c r="DS513" s="23"/>
      <c r="DT513" s="23"/>
    </row>
    <row r="514" spans="107:124" x14ac:dyDescent="0.2">
      <c r="DC514" s="23"/>
      <c r="DD514" s="23"/>
      <c r="DE514" s="23"/>
      <c r="DF514" s="23"/>
      <c r="DG514" s="23"/>
      <c r="DH514" s="23"/>
      <c r="DI514" s="23"/>
      <c r="DJ514" s="23"/>
      <c r="DK514" s="23"/>
      <c r="DL514" s="23"/>
      <c r="DM514" s="23"/>
      <c r="DN514" s="23"/>
      <c r="DO514" s="23"/>
      <c r="DP514" s="23"/>
      <c r="DQ514" s="23"/>
      <c r="DR514" s="23"/>
      <c r="DS514" s="23"/>
      <c r="DT514" s="23"/>
    </row>
    <row r="515" spans="107:124" x14ac:dyDescent="0.2">
      <c r="DC515" s="23"/>
      <c r="DD515" s="23"/>
      <c r="DE515" s="23"/>
      <c r="DF515" s="23"/>
      <c r="DG515" s="23"/>
      <c r="DH515" s="23"/>
      <c r="DI515" s="23"/>
      <c r="DJ515" s="23"/>
      <c r="DK515" s="23"/>
      <c r="DL515" s="23"/>
      <c r="DM515" s="23"/>
      <c r="DN515" s="23"/>
      <c r="DO515" s="23"/>
      <c r="DP515" s="23"/>
      <c r="DQ515" s="23"/>
      <c r="DR515" s="23"/>
      <c r="DS515" s="23"/>
      <c r="DT515" s="23"/>
    </row>
    <row r="516" spans="107:124" x14ac:dyDescent="0.2">
      <c r="DC516" s="23"/>
      <c r="DD516" s="23"/>
      <c r="DE516" s="23"/>
      <c r="DF516" s="23"/>
      <c r="DG516" s="23"/>
      <c r="DH516" s="23"/>
      <c r="DI516" s="23"/>
      <c r="DJ516" s="23"/>
      <c r="DK516" s="23"/>
      <c r="DL516" s="23"/>
      <c r="DM516" s="23"/>
      <c r="DN516" s="23"/>
      <c r="DO516" s="23"/>
      <c r="DP516" s="23"/>
      <c r="DQ516" s="23"/>
      <c r="DR516" s="23"/>
      <c r="DS516" s="23"/>
      <c r="DT516" s="23"/>
    </row>
    <row r="517" spans="107:124" x14ac:dyDescent="0.2">
      <c r="DC517" s="23"/>
      <c r="DD517" s="23"/>
      <c r="DE517" s="23"/>
      <c r="DF517" s="23"/>
      <c r="DG517" s="23"/>
      <c r="DH517" s="23"/>
      <c r="DI517" s="23"/>
      <c r="DJ517" s="23"/>
      <c r="DK517" s="23"/>
      <c r="DL517" s="23"/>
      <c r="DM517" s="23"/>
      <c r="DN517" s="23"/>
      <c r="DO517" s="23"/>
      <c r="DP517" s="23"/>
      <c r="DQ517" s="23"/>
      <c r="DR517" s="23"/>
      <c r="DS517" s="23"/>
      <c r="DT517" s="23"/>
    </row>
    <row r="518" spans="107:124" x14ac:dyDescent="0.2">
      <c r="DC518" s="23"/>
      <c r="DD518" s="23"/>
      <c r="DE518" s="23"/>
      <c r="DF518" s="23"/>
      <c r="DG518" s="23"/>
      <c r="DH518" s="23"/>
      <c r="DI518" s="23"/>
      <c r="DJ518" s="23"/>
      <c r="DK518" s="23"/>
      <c r="DL518" s="23"/>
      <c r="DM518" s="23"/>
      <c r="DN518" s="23"/>
      <c r="DO518" s="23"/>
      <c r="DP518" s="23"/>
      <c r="DQ518" s="23"/>
      <c r="DR518" s="23"/>
      <c r="DS518" s="23"/>
      <c r="DT518" s="23"/>
    </row>
    <row r="519" spans="107:124" x14ac:dyDescent="0.2">
      <c r="DC519" s="23"/>
      <c r="DD519" s="23"/>
      <c r="DE519" s="23"/>
      <c r="DF519" s="23"/>
      <c r="DG519" s="23"/>
      <c r="DH519" s="23"/>
      <c r="DI519" s="23"/>
      <c r="DJ519" s="23"/>
      <c r="DK519" s="23"/>
      <c r="DL519" s="23"/>
      <c r="DM519" s="23"/>
      <c r="DN519" s="23"/>
      <c r="DO519" s="23"/>
      <c r="DP519" s="23"/>
      <c r="DQ519" s="23"/>
      <c r="DR519" s="23"/>
      <c r="DS519" s="23"/>
      <c r="DT519" s="23"/>
    </row>
    <row r="520" spans="107:124" x14ac:dyDescent="0.2">
      <c r="DC520" s="23"/>
      <c r="DD520" s="23"/>
      <c r="DE520" s="23"/>
      <c r="DF520" s="23"/>
      <c r="DG520" s="23"/>
      <c r="DH520" s="23"/>
      <c r="DI520" s="23"/>
      <c r="DJ520" s="23"/>
      <c r="DK520" s="23"/>
      <c r="DL520" s="23"/>
      <c r="DM520" s="23"/>
      <c r="DN520" s="23"/>
      <c r="DO520" s="23"/>
      <c r="DP520" s="23"/>
      <c r="DQ520" s="23"/>
      <c r="DR520" s="23"/>
      <c r="DS520" s="23"/>
      <c r="DT520" s="23"/>
    </row>
    <row r="521" spans="107:124" x14ac:dyDescent="0.2">
      <c r="DC521" s="23"/>
      <c r="DD521" s="23"/>
      <c r="DE521" s="23"/>
      <c r="DF521" s="23"/>
      <c r="DG521" s="23"/>
      <c r="DH521" s="23"/>
      <c r="DI521" s="23"/>
      <c r="DJ521" s="23"/>
      <c r="DK521" s="23"/>
      <c r="DL521" s="23"/>
      <c r="DM521" s="23"/>
      <c r="DN521" s="23"/>
      <c r="DO521" s="23"/>
      <c r="DP521" s="23"/>
      <c r="DQ521" s="23"/>
      <c r="DR521" s="23"/>
      <c r="DS521" s="23"/>
      <c r="DT521" s="23"/>
    </row>
    <row r="522" spans="107:124" x14ac:dyDescent="0.2">
      <c r="DC522" s="23"/>
      <c r="DD522" s="23"/>
      <c r="DE522" s="23"/>
      <c r="DF522" s="23"/>
      <c r="DG522" s="23"/>
      <c r="DH522" s="23"/>
      <c r="DI522" s="23"/>
      <c r="DJ522" s="23"/>
      <c r="DK522" s="23"/>
      <c r="DL522" s="23"/>
      <c r="DM522" s="23"/>
      <c r="DN522" s="23"/>
      <c r="DO522" s="23"/>
      <c r="DP522" s="23"/>
      <c r="DQ522" s="23"/>
      <c r="DR522" s="23"/>
      <c r="DS522" s="23"/>
      <c r="DT522" s="23"/>
    </row>
    <row r="523" spans="107:124" x14ac:dyDescent="0.2">
      <c r="DC523" s="23"/>
      <c r="DD523" s="23"/>
      <c r="DE523" s="23"/>
      <c r="DF523" s="23"/>
      <c r="DG523" s="23"/>
      <c r="DH523" s="23"/>
      <c r="DI523" s="23"/>
      <c r="DJ523" s="23"/>
      <c r="DK523" s="23"/>
      <c r="DL523" s="23"/>
      <c r="DM523" s="23"/>
      <c r="DN523" s="23"/>
      <c r="DO523" s="23"/>
      <c r="DP523" s="23"/>
      <c r="DQ523" s="23"/>
      <c r="DR523" s="23"/>
      <c r="DS523" s="23"/>
      <c r="DT523" s="23"/>
    </row>
    <row r="524" spans="107:124" x14ac:dyDescent="0.2">
      <c r="DC524" s="23"/>
      <c r="DD524" s="23"/>
      <c r="DE524" s="23"/>
      <c r="DF524" s="23"/>
      <c r="DG524" s="23"/>
      <c r="DH524" s="23"/>
      <c r="DI524" s="23"/>
      <c r="DJ524" s="23"/>
      <c r="DK524" s="23"/>
      <c r="DL524" s="23"/>
      <c r="DM524" s="23"/>
      <c r="DN524" s="23"/>
      <c r="DO524" s="23"/>
      <c r="DP524" s="23"/>
      <c r="DQ524" s="23"/>
      <c r="DR524" s="23"/>
      <c r="DS524" s="23"/>
      <c r="DT524" s="23"/>
    </row>
    <row r="525" spans="107:124" x14ac:dyDescent="0.2">
      <c r="DC525" s="23"/>
      <c r="DD525" s="23"/>
      <c r="DE525" s="23"/>
      <c r="DF525" s="23"/>
      <c r="DG525" s="23"/>
      <c r="DH525" s="23"/>
      <c r="DI525" s="23"/>
      <c r="DJ525" s="23"/>
      <c r="DK525" s="23"/>
      <c r="DL525" s="23"/>
      <c r="DM525" s="23"/>
      <c r="DN525" s="23"/>
      <c r="DO525" s="23"/>
      <c r="DP525" s="23"/>
      <c r="DQ525" s="23"/>
      <c r="DR525" s="23"/>
      <c r="DS525" s="23"/>
      <c r="DT525" s="23"/>
    </row>
    <row r="526" spans="107:124" x14ac:dyDescent="0.2">
      <c r="DC526" s="23"/>
      <c r="DD526" s="23"/>
      <c r="DE526" s="23"/>
      <c r="DF526" s="23"/>
      <c r="DG526" s="23"/>
      <c r="DH526" s="23"/>
      <c r="DI526" s="23"/>
      <c r="DJ526" s="23"/>
      <c r="DK526" s="23"/>
      <c r="DL526" s="23"/>
      <c r="DM526" s="23"/>
      <c r="DN526" s="23"/>
      <c r="DO526" s="23"/>
      <c r="DP526" s="23"/>
      <c r="DQ526" s="23"/>
      <c r="DR526" s="23"/>
      <c r="DS526" s="23"/>
      <c r="DT526" s="23"/>
    </row>
    <row r="527" spans="107:124" x14ac:dyDescent="0.2">
      <c r="DC527" s="23"/>
      <c r="DD527" s="23"/>
      <c r="DE527" s="23"/>
      <c r="DF527" s="23"/>
      <c r="DG527" s="23"/>
      <c r="DH527" s="23"/>
      <c r="DI527" s="23"/>
      <c r="DJ527" s="23"/>
      <c r="DK527" s="23"/>
      <c r="DL527" s="23"/>
      <c r="DM527" s="23"/>
      <c r="DN527" s="23"/>
      <c r="DO527" s="23"/>
      <c r="DP527" s="23"/>
      <c r="DQ527" s="23"/>
      <c r="DR527" s="23"/>
      <c r="DS527" s="23"/>
      <c r="DT527" s="23"/>
    </row>
    <row r="528" spans="107:124" x14ac:dyDescent="0.2">
      <c r="DC528" s="23"/>
      <c r="DD528" s="23"/>
      <c r="DE528" s="23"/>
      <c r="DF528" s="23"/>
      <c r="DG528" s="23"/>
      <c r="DH528" s="23"/>
      <c r="DI528" s="23"/>
      <c r="DJ528" s="23"/>
      <c r="DK528" s="23"/>
      <c r="DL528" s="23"/>
      <c r="DM528" s="23"/>
      <c r="DN528" s="23"/>
      <c r="DO528" s="23"/>
      <c r="DP528" s="23"/>
      <c r="DQ528" s="23"/>
      <c r="DR528" s="23"/>
      <c r="DS528" s="23"/>
      <c r="DT528" s="23"/>
    </row>
    <row r="529" spans="107:124" x14ac:dyDescent="0.2">
      <c r="DC529" s="23"/>
      <c r="DD529" s="23"/>
      <c r="DE529" s="23"/>
      <c r="DF529" s="23"/>
      <c r="DG529" s="23"/>
      <c r="DH529" s="23"/>
      <c r="DI529" s="23"/>
      <c r="DJ529" s="23"/>
      <c r="DK529" s="23"/>
      <c r="DL529" s="23"/>
      <c r="DM529" s="23"/>
      <c r="DN529" s="23"/>
      <c r="DO529" s="23"/>
      <c r="DP529" s="23"/>
      <c r="DQ529" s="23"/>
      <c r="DR529" s="23"/>
      <c r="DS529" s="23"/>
      <c r="DT529" s="23"/>
    </row>
    <row r="530" spans="107:124" x14ac:dyDescent="0.2">
      <c r="DC530" s="23"/>
      <c r="DD530" s="23"/>
      <c r="DE530" s="23"/>
      <c r="DF530" s="23"/>
      <c r="DG530" s="23"/>
      <c r="DH530" s="23"/>
      <c r="DI530" s="23"/>
      <c r="DJ530" s="23"/>
      <c r="DK530" s="23"/>
      <c r="DL530" s="23"/>
      <c r="DM530" s="23"/>
      <c r="DN530" s="23"/>
      <c r="DO530" s="23"/>
      <c r="DP530" s="23"/>
      <c r="DQ530" s="23"/>
      <c r="DR530" s="23"/>
      <c r="DS530" s="23"/>
      <c r="DT530" s="23"/>
    </row>
    <row r="531" spans="107:124" x14ac:dyDescent="0.2">
      <c r="DC531" s="23"/>
      <c r="DD531" s="23"/>
      <c r="DE531" s="23"/>
      <c r="DF531" s="23"/>
      <c r="DG531" s="23"/>
      <c r="DH531" s="23"/>
      <c r="DI531" s="23"/>
      <c r="DJ531" s="23"/>
      <c r="DK531" s="23"/>
      <c r="DL531" s="23"/>
      <c r="DM531" s="23"/>
      <c r="DN531" s="23"/>
      <c r="DO531" s="23"/>
      <c r="DP531" s="23"/>
      <c r="DQ531" s="23"/>
      <c r="DR531" s="23"/>
      <c r="DS531" s="23"/>
      <c r="DT531" s="23"/>
    </row>
    <row r="532" spans="107:124" x14ac:dyDescent="0.2">
      <c r="DC532" s="23"/>
      <c r="DD532" s="23"/>
      <c r="DE532" s="23"/>
      <c r="DF532" s="23"/>
      <c r="DG532" s="23"/>
      <c r="DH532" s="23"/>
      <c r="DI532" s="23"/>
      <c r="DJ532" s="23"/>
      <c r="DK532" s="23"/>
      <c r="DL532" s="23"/>
      <c r="DM532" s="23"/>
      <c r="DN532" s="23"/>
      <c r="DO532" s="23"/>
      <c r="DP532" s="23"/>
      <c r="DQ532" s="23"/>
      <c r="DR532" s="23"/>
      <c r="DS532" s="23"/>
      <c r="DT532" s="23"/>
    </row>
    <row r="533" spans="107:124" x14ac:dyDescent="0.2">
      <c r="DC533" s="23"/>
      <c r="DD533" s="23"/>
      <c r="DE533" s="23"/>
      <c r="DF533" s="23"/>
      <c r="DG533" s="23"/>
      <c r="DH533" s="23"/>
      <c r="DI533" s="23"/>
      <c r="DJ533" s="23"/>
      <c r="DK533" s="23"/>
      <c r="DL533" s="23"/>
      <c r="DM533" s="23"/>
      <c r="DN533" s="23"/>
      <c r="DO533" s="23"/>
      <c r="DP533" s="23"/>
      <c r="DQ533" s="23"/>
      <c r="DR533" s="23"/>
      <c r="DS533" s="23"/>
      <c r="DT533" s="23"/>
    </row>
    <row r="534" spans="107:124" x14ac:dyDescent="0.2">
      <c r="DC534" s="23"/>
      <c r="DD534" s="23"/>
      <c r="DE534" s="23"/>
      <c r="DF534" s="23"/>
      <c r="DG534" s="23"/>
      <c r="DH534" s="23"/>
      <c r="DI534" s="23"/>
      <c r="DJ534" s="23"/>
      <c r="DK534" s="23"/>
      <c r="DL534" s="23"/>
      <c r="DM534" s="23"/>
      <c r="DN534" s="23"/>
      <c r="DO534" s="23"/>
      <c r="DP534" s="23"/>
      <c r="DQ534" s="23"/>
      <c r="DR534" s="23"/>
      <c r="DS534" s="23"/>
      <c r="DT534" s="23"/>
    </row>
    <row r="535" spans="107:124" x14ac:dyDescent="0.2">
      <c r="DC535" s="23"/>
      <c r="DD535" s="23"/>
      <c r="DE535" s="23"/>
      <c r="DF535" s="23"/>
      <c r="DG535" s="23"/>
      <c r="DH535" s="23"/>
      <c r="DI535" s="23"/>
      <c r="DJ535" s="23"/>
      <c r="DK535" s="23"/>
      <c r="DL535" s="23"/>
      <c r="DM535" s="23"/>
      <c r="DN535" s="23"/>
      <c r="DO535" s="23"/>
      <c r="DP535" s="23"/>
      <c r="DQ535" s="23"/>
      <c r="DR535" s="23"/>
      <c r="DS535" s="23"/>
      <c r="DT535" s="23"/>
    </row>
    <row r="536" spans="107:124" x14ac:dyDescent="0.2">
      <c r="DC536" s="23"/>
      <c r="DD536" s="23"/>
      <c r="DE536" s="23"/>
      <c r="DF536" s="23"/>
      <c r="DG536" s="23"/>
      <c r="DH536" s="23"/>
      <c r="DI536" s="23"/>
      <c r="DJ536" s="23"/>
      <c r="DK536" s="23"/>
      <c r="DL536" s="23"/>
      <c r="DM536" s="23"/>
      <c r="DN536" s="23"/>
      <c r="DO536" s="23"/>
      <c r="DP536" s="23"/>
      <c r="DQ536" s="23"/>
      <c r="DR536" s="23"/>
      <c r="DS536" s="23"/>
      <c r="DT536" s="23"/>
    </row>
    <row r="537" spans="107:124" x14ac:dyDescent="0.2">
      <c r="DC537" s="23"/>
      <c r="DD537" s="23"/>
      <c r="DE537" s="23"/>
      <c r="DF537" s="23"/>
      <c r="DG537" s="23"/>
      <c r="DH537" s="23"/>
      <c r="DI537" s="23"/>
      <c r="DJ537" s="23"/>
      <c r="DK537" s="23"/>
      <c r="DL537" s="23"/>
      <c r="DM537" s="23"/>
      <c r="DN537" s="23"/>
      <c r="DO537" s="23"/>
      <c r="DP537" s="23"/>
      <c r="DQ537" s="23"/>
      <c r="DR537" s="23"/>
      <c r="DS537" s="23"/>
      <c r="DT537" s="23"/>
    </row>
    <row r="538" spans="107:124" x14ac:dyDescent="0.2">
      <c r="DC538" s="23"/>
      <c r="DD538" s="23"/>
      <c r="DE538" s="23"/>
      <c r="DF538" s="23"/>
      <c r="DG538" s="23"/>
      <c r="DH538" s="23"/>
      <c r="DI538" s="23"/>
      <c r="DJ538" s="23"/>
      <c r="DK538" s="23"/>
      <c r="DL538" s="23"/>
      <c r="DM538" s="23"/>
      <c r="DN538" s="23"/>
      <c r="DO538" s="23"/>
      <c r="DP538" s="23"/>
      <c r="DQ538" s="23"/>
      <c r="DR538" s="23"/>
      <c r="DS538" s="23"/>
      <c r="DT538" s="23"/>
    </row>
    <row r="539" spans="107:124" x14ac:dyDescent="0.2">
      <c r="DC539" s="23"/>
      <c r="DD539" s="23"/>
      <c r="DE539" s="23"/>
      <c r="DF539" s="23"/>
      <c r="DG539" s="23"/>
      <c r="DH539" s="23"/>
      <c r="DI539" s="23"/>
      <c r="DJ539" s="23"/>
      <c r="DK539" s="23"/>
      <c r="DL539" s="23"/>
      <c r="DM539" s="23"/>
      <c r="DN539" s="23"/>
      <c r="DO539" s="23"/>
      <c r="DP539" s="23"/>
      <c r="DQ539" s="23"/>
      <c r="DR539" s="23"/>
      <c r="DS539" s="23"/>
      <c r="DT539" s="23"/>
    </row>
    <row r="540" spans="107:124" x14ac:dyDescent="0.2">
      <c r="DC540" s="23"/>
      <c r="DD540" s="23"/>
      <c r="DE540" s="23"/>
      <c r="DF540" s="23"/>
      <c r="DG540" s="23"/>
      <c r="DH540" s="23"/>
      <c r="DI540" s="23"/>
      <c r="DJ540" s="23"/>
      <c r="DK540" s="23"/>
      <c r="DL540" s="23"/>
      <c r="DM540" s="23"/>
      <c r="DN540" s="23"/>
      <c r="DO540" s="23"/>
      <c r="DP540" s="23"/>
      <c r="DQ540" s="23"/>
      <c r="DR540" s="23"/>
      <c r="DS540" s="23"/>
      <c r="DT540" s="23"/>
    </row>
    <row r="541" spans="107:124" x14ac:dyDescent="0.2">
      <c r="DC541" s="23"/>
      <c r="DD541" s="23"/>
      <c r="DE541" s="23"/>
      <c r="DF541" s="23"/>
      <c r="DG541" s="23"/>
      <c r="DH541" s="23"/>
      <c r="DI541" s="23"/>
      <c r="DJ541" s="23"/>
      <c r="DK541" s="23"/>
      <c r="DL541" s="23"/>
      <c r="DM541" s="23"/>
      <c r="DN541" s="23"/>
      <c r="DO541" s="23"/>
      <c r="DP541" s="23"/>
      <c r="DQ541" s="23"/>
      <c r="DR541" s="23"/>
      <c r="DS541" s="23"/>
      <c r="DT541" s="23"/>
    </row>
    <row r="542" spans="107:124" x14ac:dyDescent="0.2">
      <c r="DC542" s="23"/>
      <c r="DD542" s="23"/>
      <c r="DE542" s="23"/>
      <c r="DF542" s="23"/>
      <c r="DG542" s="23"/>
      <c r="DH542" s="23"/>
      <c r="DI542" s="23"/>
      <c r="DJ542" s="23"/>
      <c r="DK542" s="23"/>
      <c r="DL542" s="23"/>
      <c r="DM542" s="23"/>
      <c r="DN542" s="23"/>
      <c r="DO542" s="23"/>
      <c r="DP542" s="23"/>
      <c r="DQ542" s="23"/>
      <c r="DR542" s="23"/>
      <c r="DS542" s="23"/>
      <c r="DT542" s="23"/>
    </row>
    <row r="543" spans="107:124" x14ac:dyDescent="0.2">
      <c r="DC543" s="23"/>
      <c r="DD543" s="23"/>
      <c r="DE543" s="23"/>
      <c r="DF543" s="23"/>
      <c r="DG543" s="23"/>
      <c r="DH543" s="23"/>
      <c r="DI543" s="23"/>
      <c r="DJ543" s="23"/>
      <c r="DK543" s="23"/>
      <c r="DL543" s="23"/>
      <c r="DM543" s="23"/>
      <c r="DN543" s="23"/>
      <c r="DO543" s="23"/>
      <c r="DP543" s="23"/>
      <c r="DQ543" s="23"/>
      <c r="DR543" s="23"/>
      <c r="DS543" s="23"/>
      <c r="DT543" s="23"/>
    </row>
    <row r="544" spans="107:124" x14ac:dyDescent="0.2">
      <c r="DC544" s="23"/>
      <c r="DD544" s="23"/>
      <c r="DE544" s="23"/>
      <c r="DF544" s="23"/>
      <c r="DG544" s="23"/>
      <c r="DH544" s="23"/>
      <c r="DI544" s="23"/>
      <c r="DJ544" s="23"/>
      <c r="DK544" s="23"/>
      <c r="DL544" s="23"/>
      <c r="DM544" s="23"/>
      <c r="DN544" s="23"/>
      <c r="DO544" s="23"/>
      <c r="DP544" s="23"/>
      <c r="DQ544" s="23"/>
      <c r="DR544" s="23"/>
      <c r="DS544" s="23"/>
      <c r="DT544" s="23"/>
    </row>
    <row r="545" spans="107:124" x14ac:dyDescent="0.2">
      <c r="DC545" s="23"/>
      <c r="DD545" s="23"/>
      <c r="DE545" s="23"/>
      <c r="DF545" s="23"/>
      <c r="DG545" s="23"/>
      <c r="DH545" s="23"/>
      <c r="DI545" s="23"/>
      <c r="DJ545" s="23"/>
      <c r="DK545" s="23"/>
      <c r="DL545" s="23"/>
      <c r="DM545" s="23"/>
      <c r="DN545" s="23"/>
      <c r="DO545" s="23"/>
      <c r="DP545" s="23"/>
      <c r="DQ545" s="23"/>
      <c r="DR545" s="23"/>
      <c r="DS545" s="23"/>
      <c r="DT545" s="23"/>
    </row>
    <row r="546" spans="107:124" x14ac:dyDescent="0.2">
      <c r="DC546" s="23"/>
      <c r="DD546" s="23"/>
      <c r="DE546" s="23"/>
      <c r="DF546" s="23"/>
      <c r="DG546" s="23"/>
      <c r="DH546" s="23"/>
      <c r="DI546" s="23"/>
      <c r="DJ546" s="23"/>
      <c r="DK546" s="23"/>
      <c r="DL546" s="23"/>
      <c r="DM546" s="23"/>
      <c r="DN546" s="23"/>
      <c r="DO546" s="23"/>
      <c r="DP546" s="23"/>
      <c r="DQ546" s="23"/>
      <c r="DR546" s="23"/>
      <c r="DS546" s="23"/>
      <c r="DT546" s="23"/>
    </row>
    <row r="547" spans="107:124" x14ac:dyDescent="0.2">
      <c r="DC547" s="23"/>
      <c r="DD547" s="23"/>
      <c r="DE547" s="23"/>
      <c r="DF547" s="23"/>
      <c r="DG547" s="23"/>
      <c r="DH547" s="23"/>
      <c r="DI547" s="23"/>
      <c r="DJ547" s="23"/>
      <c r="DK547" s="23"/>
      <c r="DL547" s="23"/>
      <c r="DM547" s="23"/>
      <c r="DN547" s="23"/>
      <c r="DO547" s="23"/>
      <c r="DP547" s="23"/>
      <c r="DQ547" s="23"/>
      <c r="DR547" s="23"/>
      <c r="DS547" s="23"/>
      <c r="DT547" s="23"/>
    </row>
    <row r="548" spans="107:124" x14ac:dyDescent="0.2">
      <c r="DC548" s="23"/>
      <c r="DD548" s="23"/>
      <c r="DE548" s="23"/>
      <c r="DF548" s="23"/>
      <c r="DG548" s="23"/>
      <c r="DH548" s="23"/>
      <c r="DI548" s="23"/>
      <c r="DJ548" s="23"/>
      <c r="DK548" s="23"/>
      <c r="DL548" s="23"/>
      <c r="DM548" s="23"/>
      <c r="DN548" s="23"/>
      <c r="DO548" s="23"/>
      <c r="DP548" s="23"/>
      <c r="DQ548" s="23"/>
      <c r="DR548" s="23"/>
      <c r="DS548" s="23"/>
      <c r="DT548" s="23"/>
    </row>
    <row r="549" spans="107:124" x14ac:dyDescent="0.2">
      <c r="DC549" s="23"/>
      <c r="DD549" s="23"/>
      <c r="DE549" s="23"/>
      <c r="DF549" s="23"/>
      <c r="DG549" s="23"/>
      <c r="DH549" s="23"/>
      <c r="DI549" s="23"/>
      <c r="DJ549" s="23"/>
      <c r="DK549" s="23"/>
      <c r="DL549" s="23"/>
      <c r="DM549" s="23"/>
      <c r="DN549" s="23"/>
      <c r="DO549" s="23"/>
      <c r="DP549" s="23"/>
      <c r="DQ549" s="23"/>
      <c r="DR549" s="23"/>
      <c r="DS549" s="23"/>
      <c r="DT549" s="23"/>
    </row>
    <row r="550" spans="107:124" x14ac:dyDescent="0.2">
      <c r="DC550" s="23"/>
      <c r="DD550" s="23"/>
      <c r="DE550" s="23"/>
      <c r="DF550" s="23"/>
      <c r="DG550" s="23"/>
      <c r="DH550" s="23"/>
      <c r="DI550" s="23"/>
      <c r="DJ550" s="23"/>
      <c r="DK550" s="23"/>
      <c r="DL550" s="23"/>
      <c r="DM550" s="23"/>
      <c r="DN550" s="23"/>
      <c r="DO550" s="23"/>
      <c r="DP550" s="23"/>
      <c r="DQ550" s="23"/>
      <c r="DR550" s="23"/>
      <c r="DS550" s="23"/>
      <c r="DT550" s="23"/>
    </row>
    <row r="551" spans="107:124" x14ac:dyDescent="0.2">
      <c r="DC551" s="23"/>
      <c r="DD551" s="23"/>
      <c r="DE551" s="23"/>
      <c r="DF551" s="23"/>
      <c r="DG551" s="23"/>
      <c r="DH551" s="23"/>
      <c r="DI551" s="23"/>
      <c r="DJ551" s="23"/>
      <c r="DK551" s="23"/>
      <c r="DL551" s="23"/>
      <c r="DM551" s="23"/>
      <c r="DN551" s="23"/>
      <c r="DO551" s="23"/>
      <c r="DP551" s="23"/>
      <c r="DQ551" s="23"/>
      <c r="DR551" s="23"/>
      <c r="DS551" s="23"/>
      <c r="DT551" s="23"/>
    </row>
    <row r="552" spans="107:124" x14ac:dyDescent="0.2">
      <c r="DC552" s="23"/>
      <c r="DD552" s="23"/>
      <c r="DE552" s="23"/>
      <c r="DF552" s="23"/>
      <c r="DG552" s="23"/>
      <c r="DH552" s="23"/>
      <c r="DI552" s="23"/>
      <c r="DJ552" s="23"/>
      <c r="DK552" s="23"/>
      <c r="DL552" s="23"/>
      <c r="DM552" s="23"/>
      <c r="DN552" s="23"/>
      <c r="DO552" s="23"/>
      <c r="DP552" s="23"/>
      <c r="DQ552" s="23"/>
      <c r="DR552" s="23"/>
      <c r="DS552" s="23"/>
      <c r="DT552" s="23"/>
    </row>
    <row r="553" spans="107:124" x14ac:dyDescent="0.2">
      <c r="DC553" s="23"/>
      <c r="DD553" s="23"/>
      <c r="DE553" s="23"/>
      <c r="DF553" s="23"/>
      <c r="DG553" s="23"/>
      <c r="DH553" s="23"/>
      <c r="DI553" s="23"/>
      <c r="DJ553" s="23"/>
      <c r="DK553" s="23"/>
      <c r="DL553" s="23"/>
      <c r="DM553" s="23"/>
      <c r="DN553" s="23"/>
      <c r="DO553" s="23"/>
      <c r="DP553" s="23"/>
      <c r="DQ553" s="23"/>
      <c r="DR553" s="23"/>
      <c r="DS553" s="23"/>
      <c r="DT553" s="23"/>
    </row>
    <row r="554" spans="107:124" x14ac:dyDescent="0.2">
      <c r="DC554" s="23"/>
      <c r="DD554" s="23"/>
      <c r="DE554" s="23"/>
      <c r="DF554" s="23"/>
      <c r="DG554" s="23"/>
      <c r="DH554" s="23"/>
      <c r="DI554" s="23"/>
      <c r="DJ554" s="23"/>
      <c r="DK554" s="23"/>
      <c r="DL554" s="23"/>
      <c r="DM554" s="23"/>
      <c r="DN554" s="23"/>
      <c r="DO554" s="23"/>
      <c r="DP554" s="23"/>
      <c r="DQ554" s="23"/>
      <c r="DR554" s="23"/>
      <c r="DS554" s="23"/>
      <c r="DT554" s="23"/>
    </row>
    <row r="555" spans="107:124" x14ac:dyDescent="0.2">
      <c r="DC555" s="23"/>
      <c r="DD555" s="23"/>
      <c r="DE555" s="23"/>
      <c r="DF555" s="23"/>
      <c r="DG555" s="23"/>
      <c r="DH555" s="23"/>
      <c r="DI555" s="23"/>
      <c r="DJ555" s="23"/>
      <c r="DK555" s="23"/>
      <c r="DL555" s="23"/>
      <c r="DM555" s="23"/>
      <c r="DN555" s="23"/>
      <c r="DO555" s="23"/>
      <c r="DP555" s="23"/>
      <c r="DQ555" s="23"/>
      <c r="DR555" s="23"/>
      <c r="DS555" s="23"/>
      <c r="DT555" s="23"/>
    </row>
    <row r="556" spans="107:124" x14ac:dyDescent="0.2">
      <c r="DC556" s="23"/>
      <c r="DD556" s="23"/>
      <c r="DE556" s="23"/>
      <c r="DF556" s="23"/>
      <c r="DG556" s="23"/>
      <c r="DH556" s="23"/>
      <c r="DI556" s="23"/>
      <c r="DJ556" s="23"/>
      <c r="DK556" s="23"/>
      <c r="DL556" s="23"/>
      <c r="DM556" s="23"/>
      <c r="DN556" s="23"/>
      <c r="DO556" s="23"/>
      <c r="DP556" s="23"/>
      <c r="DQ556" s="23"/>
      <c r="DR556" s="23"/>
      <c r="DS556" s="23"/>
      <c r="DT556" s="23"/>
    </row>
    <row r="557" spans="107:124" x14ac:dyDescent="0.2">
      <c r="DC557" s="23"/>
      <c r="DD557" s="23"/>
      <c r="DE557" s="23"/>
      <c r="DF557" s="23"/>
      <c r="DG557" s="23"/>
      <c r="DH557" s="23"/>
      <c r="DI557" s="23"/>
      <c r="DJ557" s="23"/>
      <c r="DK557" s="23"/>
      <c r="DL557" s="23"/>
      <c r="DM557" s="23"/>
      <c r="DN557" s="23"/>
      <c r="DO557" s="23"/>
      <c r="DP557" s="23"/>
      <c r="DQ557" s="23"/>
      <c r="DR557" s="23"/>
      <c r="DS557" s="23"/>
      <c r="DT557" s="23"/>
    </row>
    <row r="558" spans="107:124" x14ac:dyDescent="0.2">
      <c r="DC558" s="23"/>
      <c r="DD558" s="23"/>
      <c r="DE558" s="23"/>
      <c r="DF558" s="23"/>
      <c r="DG558" s="23"/>
      <c r="DH558" s="23"/>
      <c r="DI558" s="23"/>
      <c r="DJ558" s="23"/>
      <c r="DK558" s="23"/>
      <c r="DL558" s="23"/>
      <c r="DM558" s="23"/>
      <c r="DN558" s="23"/>
      <c r="DO558" s="23"/>
      <c r="DP558" s="23"/>
      <c r="DQ558" s="23"/>
      <c r="DR558" s="23"/>
      <c r="DS558" s="23"/>
      <c r="DT558" s="23"/>
    </row>
    <row r="559" spans="107:124" x14ac:dyDescent="0.2">
      <c r="DC559" s="23"/>
      <c r="DD559" s="23"/>
      <c r="DE559" s="23"/>
      <c r="DF559" s="23"/>
      <c r="DG559" s="23"/>
      <c r="DH559" s="23"/>
      <c r="DI559" s="23"/>
      <c r="DJ559" s="23"/>
      <c r="DK559" s="23"/>
      <c r="DL559" s="23"/>
      <c r="DM559" s="23"/>
      <c r="DN559" s="23"/>
      <c r="DO559" s="23"/>
      <c r="DP559" s="23"/>
      <c r="DQ559" s="23"/>
      <c r="DR559" s="23"/>
      <c r="DS559" s="23"/>
      <c r="DT559" s="23"/>
    </row>
    <row r="560" spans="107:124" x14ac:dyDescent="0.2">
      <c r="DC560" s="23"/>
      <c r="DD560" s="23"/>
      <c r="DE560" s="23"/>
      <c r="DF560" s="23"/>
      <c r="DG560" s="23"/>
      <c r="DH560" s="23"/>
      <c r="DI560" s="23"/>
      <c r="DJ560" s="23"/>
      <c r="DK560" s="23"/>
      <c r="DL560" s="23"/>
      <c r="DM560" s="23"/>
      <c r="DN560" s="23"/>
      <c r="DO560" s="23"/>
      <c r="DP560" s="23"/>
      <c r="DQ560" s="23"/>
      <c r="DR560" s="23"/>
      <c r="DS560" s="23"/>
      <c r="DT560" s="23"/>
    </row>
    <row r="561" spans="107:124" x14ac:dyDescent="0.2">
      <c r="DC561" s="23"/>
      <c r="DD561" s="23"/>
      <c r="DE561" s="23"/>
      <c r="DF561" s="23"/>
      <c r="DG561" s="23"/>
      <c r="DH561" s="23"/>
      <c r="DI561" s="23"/>
      <c r="DJ561" s="23"/>
      <c r="DK561" s="23"/>
      <c r="DL561" s="23"/>
      <c r="DM561" s="23"/>
      <c r="DN561" s="23"/>
      <c r="DO561" s="23"/>
      <c r="DP561" s="23"/>
      <c r="DQ561" s="23"/>
      <c r="DR561" s="23"/>
      <c r="DS561" s="23"/>
      <c r="DT561" s="23"/>
    </row>
    <row r="562" spans="107:124" x14ac:dyDescent="0.2">
      <c r="DC562" s="23"/>
      <c r="DD562" s="23"/>
      <c r="DE562" s="23"/>
      <c r="DF562" s="23"/>
      <c r="DG562" s="23"/>
      <c r="DH562" s="23"/>
      <c r="DI562" s="23"/>
      <c r="DJ562" s="23"/>
      <c r="DK562" s="23"/>
      <c r="DL562" s="23"/>
      <c r="DM562" s="23"/>
      <c r="DN562" s="23"/>
      <c r="DO562" s="23"/>
      <c r="DP562" s="23"/>
      <c r="DQ562" s="23"/>
      <c r="DR562" s="23"/>
      <c r="DS562" s="23"/>
      <c r="DT562" s="23"/>
    </row>
    <row r="563" spans="107:124" x14ac:dyDescent="0.2">
      <c r="DC563" s="23"/>
      <c r="DD563" s="23"/>
      <c r="DE563" s="23"/>
      <c r="DF563" s="23"/>
      <c r="DG563" s="23"/>
      <c r="DH563" s="23"/>
      <c r="DI563" s="23"/>
      <c r="DJ563" s="23"/>
      <c r="DK563" s="23"/>
      <c r="DL563" s="23"/>
      <c r="DM563" s="23"/>
      <c r="DN563" s="23"/>
      <c r="DO563" s="23"/>
      <c r="DP563" s="23"/>
      <c r="DQ563" s="23"/>
      <c r="DR563" s="23"/>
      <c r="DS563" s="23"/>
      <c r="DT563" s="23"/>
    </row>
    <row r="564" spans="107:124" x14ac:dyDescent="0.2">
      <c r="DC564" s="23"/>
      <c r="DD564" s="23"/>
      <c r="DE564" s="23"/>
      <c r="DF564" s="23"/>
      <c r="DG564" s="23"/>
      <c r="DH564" s="23"/>
      <c r="DI564" s="23"/>
      <c r="DJ564" s="23"/>
      <c r="DK564" s="23"/>
      <c r="DL564" s="23"/>
      <c r="DM564" s="23"/>
      <c r="DN564" s="23"/>
      <c r="DO564" s="23"/>
      <c r="DP564" s="23"/>
      <c r="DQ564" s="23"/>
      <c r="DR564" s="23"/>
      <c r="DS564" s="23"/>
      <c r="DT564" s="23"/>
    </row>
    <row r="565" spans="107:124" x14ac:dyDescent="0.2">
      <c r="DC565" s="23"/>
      <c r="DD565" s="23"/>
      <c r="DE565" s="23"/>
      <c r="DF565" s="23"/>
      <c r="DG565" s="23"/>
      <c r="DH565" s="23"/>
      <c r="DI565" s="23"/>
      <c r="DJ565" s="23"/>
      <c r="DK565" s="23"/>
      <c r="DL565" s="23"/>
      <c r="DM565" s="23"/>
      <c r="DN565" s="23"/>
      <c r="DO565" s="23"/>
      <c r="DP565" s="23"/>
      <c r="DQ565" s="23"/>
      <c r="DR565" s="23"/>
      <c r="DS565" s="23"/>
      <c r="DT565" s="23"/>
    </row>
    <row r="566" spans="107:124" x14ac:dyDescent="0.2">
      <c r="DC566" s="23"/>
      <c r="DD566" s="23"/>
      <c r="DE566" s="23"/>
      <c r="DF566" s="23"/>
      <c r="DG566" s="23"/>
      <c r="DH566" s="23"/>
      <c r="DI566" s="23"/>
      <c r="DJ566" s="23"/>
      <c r="DK566" s="23"/>
      <c r="DL566" s="23"/>
      <c r="DM566" s="23"/>
      <c r="DN566" s="23"/>
      <c r="DO566" s="23"/>
      <c r="DP566" s="23"/>
      <c r="DQ566" s="23"/>
      <c r="DR566" s="23"/>
      <c r="DS566" s="23"/>
      <c r="DT566" s="23"/>
    </row>
    <row r="567" spans="107:124" x14ac:dyDescent="0.2">
      <c r="DC567" s="23"/>
      <c r="DD567" s="23"/>
      <c r="DE567" s="23"/>
      <c r="DF567" s="23"/>
      <c r="DG567" s="23"/>
      <c r="DH567" s="23"/>
      <c r="DI567" s="23"/>
      <c r="DJ567" s="23"/>
      <c r="DK567" s="23"/>
      <c r="DL567" s="23"/>
      <c r="DM567" s="23"/>
      <c r="DN567" s="23"/>
      <c r="DO567" s="23"/>
      <c r="DP567" s="23"/>
      <c r="DQ567" s="23"/>
      <c r="DR567" s="23"/>
      <c r="DS567" s="23"/>
      <c r="DT567" s="23"/>
    </row>
    <row r="568" spans="107:124" x14ac:dyDescent="0.2">
      <c r="DC568" s="23"/>
      <c r="DD568" s="23"/>
      <c r="DE568" s="23"/>
      <c r="DF568" s="23"/>
      <c r="DG568" s="23"/>
      <c r="DH568" s="23"/>
      <c r="DI568" s="23"/>
      <c r="DJ568" s="23"/>
      <c r="DK568" s="23"/>
      <c r="DL568" s="23"/>
      <c r="DM568" s="23"/>
      <c r="DN568" s="23"/>
      <c r="DO568" s="23"/>
      <c r="DP568" s="23"/>
      <c r="DQ568" s="23"/>
      <c r="DR568" s="23"/>
      <c r="DS568" s="23"/>
      <c r="DT568" s="23"/>
    </row>
    <row r="569" spans="107:124" x14ac:dyDescent="0.2">
      <c r="DC569" s="23"/>
      <c r="DD569" s="23"/>
      <c r="DE569" s="23"/>
      <c r="DF569" s="23"/>
      <c r="DG569" s="23"/>
      <c r="DH569" s="23"/>
      <c r="DI569" s="23"/>
      <c r="DJ569" s="23"/>
      <c r="DK569" s="23"/>
      <c r="DL569" s="23"/>
      <c r="DM569" s="23"/>
      <c r="DN569" s="23"/>
      <c r="DO569" s="23"/>
      <c r="DP569" s="23"/>
      <c r="DQ569" s="23"/>
      <c r="DR569" s="23"/>
      <c r="DS569" s="23"/>
      <c r="DT569" s="23"/>
    </row>
    <row r="570" spans="107:124" x14ac:dyDescent="0.2">
      <c r="DC570" s="23"/>
      <c r="DD570" s="23"/>
      <c r="DE570" s="23"/>
      <c r="DF570" s="23"/>
      <c r="DG570" s="23"/>
      <c r="DH570" s="23"/>
      <c r="DI570" s="23"/>
      <c r="DJ570" s="23"/>
      <c r="DK570" s="23"/>
      <c r="DL570" s="23"/>
      <c r="DM570" s="23"/>
      <c r="DN570" s="23"/>
      <c r="DO570" s="23"/>
      <c r="DP570" s="23"/>
      <c r="DQ570" s="23"/>
      <c r="DR570" s="23"/>
      <c r="DS570" s="23"/>
      <c r="DT570" s="23"/>
    </row>
    <row r="571" spans="107:124" x14ac:dyDescent="0.2">
      <c r="DC571" s="23"/>
      <c r="DD571" s="23"/>
      <c r="DE571" s="23"/>
      <c r="DF571" s="23"/>
      <c r="DG571" s="23"/>
      <c r="DH571" s="23"/>
      <c r="DI571" s="23"/>
      <c r="DJ571" s="23"/>
      <c r="DK571" s="23"/>
      <c r="DL571" s="23"/>
      <c r="DM571" s="23"/>
      <c r="DN571" s="23"/>
      <c r="DO571" s="23"/>
      <c r="DP571" s="23"/>
      <c r="DQ571" s="23"/>
      <c r="DR571" s="23"/>
      <c r="DS571" s="23"/>
      <c r="DT571" s="23"/>
    </row>
    <row r="572" spans="107:124" x14ac:dyDescent="0.2">
      <c r="DC572" s="23"/>
      <c r="DD572" s="23"/>
      <c r="DE572" s="23"/>
      <c r="DF572" s="23"/>
      <c r="DG572" s="23"/>
      <c r="DH572" s="23"/>
      <c r="DI572" s="23"/>
      <c r="DJ572" s="23"/>
      <c r="DK572" s="23"/>
      <c r="DL572" s="23"/>
      <c r="DM572" s="23"/>
      <c r="DN572" s="23"/>
      <c r="DO572" s="23"/>
      <c r="DP572" s="23"/>
      <c r="DQ572" s="23"/>
      <c r="DR572" s="23"/>
      <c r="DS572" s="23"/>
      <c r="DT572" s="23"/>
    </row>
    <row r="573" spans="107:124" x14ac:dyDescent="0.2">
      <c r="DC573" s="23"/>
      <c r="DD573" s="23"/>
      <c r="DE573" s="23"/>
      <c r="DF573" s="23"/>
      <c r="DG573" s="23"/>
      <c r="DH573" s="23"/>
      <c r="DI573" s="23"/>
      <c r="DJ573" s="23"/>
      <c r="DK573" s="23"/>
      <c r="DL573" s="23"/>
      <c r="DM573" s="23"/>
      <c r="DN573" s="23"/>
      <c r="DO573" s="23"/>
      <c r="DP573" s="23"/>
      <c r="DQ573" s="23"/>
      <c r="DR573" s="23"/>
      <c r="DS573" s="23"/>
      <c r="DT573" s="23"/>
    </row>
    <row r="574" spans="107:124" x14ac:dyDescent="0.2">
      <c r="DC574" s="23"/>
      <c r="DD574" s="23"/>
      <c r="DE574" s="23"/>
      <c r="DF574" s="23"/>
      <c r="DG574" s="23"/>
      <c r="DH574" s="23"/>
      <c r="DI574" s="23"/>
      <c r="DJ574" s="23"/>
      <c r="DK574" s="23"/>
      <c r="DL574" s="23"/>
      <c r="DM574" s="23"/>
      <c r="DN574" s="23"/>
      <c r="DO574" s="23"/>
      <c r="DP574" s="23"/>
      <c r="DQ574" s="23"/>
      <c r="DR574" s="23"/>
      <c r="DS574" s="23"/>
      <c r="DT574" s="23"/>
    </row>
    <row r="575" spans="107:124" x14ac:dyDescent="0.2">
      <c r="DC575" s="23"/>
      <c r="DD575" s="23"/>
      <c r="DE575" s="23"/>
      <c r="DF575" s="23"/>
      <c r="DG575" s="23"/>
      <c r="DH575" s="23"/>
      <c r="DI575" s="23"/>
      <c r="DJ575" s="23"/>
      <c r="DK575" s="23"/>
      <c r="DL575" s="23"/>
      <c r="DM575" s="23"/>
      <c r="DN575" s="23"/>
      <c r="DO575" s="23"/>
      <c r="DP575" s="23"/>
      <c r="DQ575" s="23"/>
      <c r="DR575" s="23"/>
      <c r="DS575" s="23"/>
      <c r="DT575" s="23"/>
    </row>
    <row r="576" spans="107:124" x14ac:dyDescent="0.2">
      <c r="DC576" s="23"/>
      <c r="DD576" s="23"/>
      <c r="DE576" s="23"/>
      <c r="DF576" s="23"/>
      <c r="DG576" s="23"/>
      <c r="DH576" s="23"/>
      <c r="DI576" s="23"/>
      <c r="DJ576" s="23"/>
      <c r="DK576" s="23"/>
      <c r="DL576" s="23"/>
      <c r="DM576" s="23"/>
      <c r="DN576" s="23"/>
      <c r="DO576" s="23"/>
      <c r="DP576" s="23"/>
      <c r="DQ576" s="23"/>
      <c r="DR576" s="23"/>
      <c r="DS576" s="23"/>
      <c r="DT576" s="23"/>
    </row>
    <row r="577" spans="107:124" x14ac:dyDescent="0.2">
      <c r="DC577" s="23"/>
      <c r="DD577" s="23"/>
      <c r="DE577" s="23"/>
      <c r="DF577" s="23"/>
      <c r="DG577" s="23"/>
      <c r="DH577" s="23"/>
      <c r="DI577" s="23"/>
      <c r="DJ577" s="23"/>
      <c r="DK577" s="23"/>
      <c r="DL577" s="23"/>
      <c r="DM577" s="23"/>
      <c r="DN577" s="23"/>
      <c r="DO577" s="23"/>
      <c r="DP577" s="23"/>
      <c r="DQ577" s="23"/>
      <c r="DR577" s="23"/>
      <c r="DS577" s="23"/>
      <c r="DT577" s="23"/>
    </row>
    <row r="578" spans="107:124" x14ac:dyDescent="0.2">
      <c r="DC578" s="23"/>
      <c r="DD578" s="23"/>
      <c r="DE578" s="23"/>
      <c r="DF578" s="23"/>
      <c r="DG578" s="23"/>
      <c r="DH578" s="23"/>
      <c r="DI578" s="23"/>
      <c r="DJ578" s="23"/>
      <c r="DK578" s="23"/>
      <c r="DL578" s="23"/>
      <c r="DM578" s="23"/>
      <c r="DN578" s="23"/>
      <c r="DO578" s="23"/>
      <c r="DP578" s="23"/>
      <c r="DQ578" s="23"/>
      <c r="DR578" s="23"/>
      <c r="DS578" s="23"/>
      <c r="DT578" s="23"/>
    </row>
    <row r="579" spans="107:124" x14ac:dyDescent="0.2">
      <c r="DC579" s="23"/>
      <c r="DD579" s="23"/>
      <c r="DE579" s="23"/>
      <c r="DF579" s="23"/>
      <c r="DG579" s="23"/>
      <c r="DH579" s="23"/>
      <c r="DI579" s="23"/>
      <c r="DJ579" s="23"/>
      <c r="DK579" s="23"/>
      <c r="DL579" s="23"/>
      <c r="DM579" s="23"/>
      <c r="DN579" s="23"/>
      <c r="DO579" s="23"/>
      <c r="DP579" s="23"/>
      <c r="DQ579" s="23"/>
      <c r="DR579" s="23"/>
      <c r="DS579" s="23"/>
      <c r="DT579" s="23"/>
    </row>
    <row r="580" spans="107:124" x14ac:dyDescent="0.2">
      <c r="DC580" s="23"/>
      <c r="DD580" s="23"/>
      <c r="DE580" s="23"/>
      <c r="DF580" s="23"/>
      <c r="DG580" s="23"/>
      <c r="DH580" s="23"/>
      <c r="DI580" s="23"/>
      <c r="DJ580" s="23"/>
      <c r="DK580" s="23"/>
      <c r="DL580" s="23"/>
      <c r="DM580" s="23"/>
      <c r="DN580" s="23"/>
      <c r="DO580" s="23"/>
      <c r="DP580" s="23"/>
      <c r="DQ580" s="23"/>
      <c r="DR580" s="23"/>
      <c r="DS580" s="23"/>
      <c r="DT580" s="23"/>
    </row>
    <row r="581" spans="107:124" x14ac:dyDescent="0.2">
      <c r="DC581" s="23"/>
      <c r="DD581" s="23"/>
      <c r="DE581" s="23"/>
      <c r="DF581" s="23"/>
      <c r="DG581" s="23"/>
      <c r="DH581" s="23"/>
      <c r="DI581" s="23"/>
      <c r="DJ581" s="23"/>
      <c r="DK581" s="23"/>
      <c r="DL581" s="23"/>
      <c r="DM581" s="23"/>
      <c r="DN581" s="23"/>
      <c r="DO581" s="23"/>
      <c r="DP581" s="23"/>
      <c r="DQ581" s="23"/>
      <c r="DR581" s="23"/>
      <c r="DS581" s="23"/>
      <c r="DT581" s="23"/>
    </row>
    <row r="582" spans="107:124" x14ac:dyDescent="0.2">
      <c r="DC582" s="23"/>
      <c r="DD582" s="23"/>
      <c r="DE582" s="23"/>
      <c r="DF582" s="23"/>
      <c r="DG582" s="23"/>
      <c r="DH582" s="23"/>
      <c r="DI582" s="23"/>
      <c r="DJ582" s="23"/>
      <c r="DK582" s="23"/>
      <c r="DL582" s="23"/>
      <c r="DM582" s="23"/>
      <c r="DN582" s="23"/>
      <c r="DO582" s="23"/>
      <c r="DP582" s="23"/>
      <c r="DQ582" s="23"/>
      <c r="DR582" s="23"/>
      <c r="DS582" s="23"/>
      <c r="DT582" s="23"/>
    </row>
    <row r="583" spans="107:124" x14ac:dyDescent="0.2">
      <c r="DC583" s="23"/>
      <c r="DD583" s="23"/>
      <c r="DE583" s="23"/>
      <c r="DF583" s="23"/>
      <c r="DG583" s="23"/>
      <c r="DH583" s="23"/>
      <c r="DI583" s="23"/>
      <c r="DJ583" s="23"/>
      <c r="DK583" s="23"/>
      <c r="DL583" s="23"/>
      <c r="DM583" s="23"/>
      <c r="DN583" s="23"/>
      <c r="DO583" s="23"/>
      <c r="DP583" s="23"/>
      <c r="DQ583" s="23"/>
      <c r="DR583" s="23"/>
      <c r="DS583" s="23"/>
      <c r="DT583" s="23"/>
    </row>
    <row r="584" spans="107:124" x14ac:dyDescent="0.2">
      <c r="DC584" s="23"/>
      <c r="DD584" s="23"/>
      <c r="DE584" s="23"/>
      <c r="DF584" s="23"/>
      <c r="DG584" s="23"/>
      <c r="DH584" s="23"/>
      <c r="DI584" s="23"/>
      <c r="DJ584" s="23"/>
      <c r="DK584" s="23"/>
      <c r="DL584" s="23"/>
      <c r="DM584" s="23"/>
      <c r="DN584" s="23"/>
      <c r="DO584" s="23"/>
      <c r="DP584" s="23"/>
      <c r="DQ584" s="23"/>
      <c r="DR584" s="23"/>
      <c r="DS584" s="23"/>
      <c r="DT584" s="23"/>
    </row>
    <row r="585" spans="107:124" x14ac:dyDescent="0.2">
      <c r="DC585" s="23"/>
      <c r="DD585" s="23"/>
      <c r="DE585" s="23"/>
      <c r="DF585" s="23"/>
      <c r="DG585" s="23"/>
      <c r="DH585" s="23"/>
      <c r="DI585" s="23"/>
      <c r="DJ585" s="23"/>
      <c r="DK585" s="23"/>
      <c r="DL585" s="23"/>
      <c r="DM585" s="23"/>
      <c r="DN585" s="23"/>
      <c r="DO585" s="23"/>
      <c r="DP585" s="23"/>
      <c r="DQ585" s="23"/>
      <c r="DR585" s="23"/>
      <c r="DS585" s="23"/>
      <c r="DT585" s="23"/>
    </row>
    <row r="586" spans="107:124" x14ac:dyDescent="0.2">
      <c r="DC586" s="23"/>
      <c r="DD586" s="23"/>
      <c r="DE586" s="23"/>
      <c r="DF586" s="23"/>
      <c r="DG586" s="23"/>
      <c r="DH586" s="23"/>
      <c r="DI586" s="23"/>
      <c r="DJ586" s="23"/>
      <c r="DK586" s="23"/>
      <c r="DL586" s="23"/>
      <c r="DM586" s="23"/>
      <c r="DN586" s="23"/>
      <c r="DO586" s="23"/>
      <c r="DP586" s="23"/>
      <c r="DQ586" s="23"/>
      <c r="DR586" s="23"/>
      <c r="DS586" s="23"/>
      <c r="DT586" s="23"/>
    </row>
    <row r="587" spans="107:124" x14ac:dyDescent="0.2">
      <c r="DC587" s="23"/>
      <c r="DD587" s="23"/>
      <c r="DE587" s="23"/>
      <c r="DF587" s="23"/>
      <c r="DG587" s="23"/>
      <c r="DH587" s="23"/>
      <c r="DI587" s="23"/>
      <c r="DJ587" s="23"/>
      <c r="DK587" s="23"/>
      <c r="DL587" s="23"/>
      <c r="DM587" s="23"/>
      <c r="DN587" s="23"/>
      <c r="DO587" s="23"/>
      <c r="DP587" s="23"/>
      <c r="DQ587" s="23"/>
      <c r="DR587" s="23"/>
      <c r="DS587" s="23"/>
      <c r="DT587" s="23"/>
    </row>
    <row r="588" spans="107:124" x14ac:dyDescent="0.2">
      <c r="DC588" s="23"/>
      <c r="DD588" s="23"/>
      <c r="DE588" s="23"/>
      <c r="DF588" s="23"/>
      <c r="DG588" s="23"/>
      <c r="DH588" s="23"/>
      <c r="DI588" s="23"/>
      <c r="DJ588" s="23"/>
      <c r="DK588" s="23"/>
      <c r="DL588" s="23"/>
      <c r="DM588" s="23"/>
      <c r="DN588" s="23"/>
      <c r="DO588" s="23"/>
      <c r="DP588" s="23"/>
      <c r="DQ588" s="23"/>
      <c r="DR588" s="23"/>
      <c r="DS588" s="23"/>
      <c r="DT588" s="23"/>
    </row>
    <row r="589" spans="107:124" x14ac:dyDescent="0.2">
      <c r="DC589" s="23"/>
      <c r="DD589" s="23"/>
      <c r="DE589" s="23"/>
      <c r="DF589" s="23"/>
      <c r="DG589" s="23"/>
      <c r="DH589" s="23"/>
      <c r="DI589" s="23"/>
      <c r="DJ589" s="23"/>
      <c r="DK589" s="23"/>
      <c r="DL589" s="23"/>
      <c r="DM589" s="23"/>
      <c r="DN589" s="23"/>
      <c r="DO589" s="23"/>
      <c r="DP589" s="23"/>
      <c r="DQ589" s="23"/>
      <c r="DR589" s="23"/>
      <c r="DS589" s="23"/>
      <c r="DT589" s="23"/>
    </row>
    <row r="590" spans="107:124" x14ac:dyDescent="0.2">
      <c r="DC590" s="23"/>
      <c r="DD590" s="23"/>
      <c r="DE590" s="23"/>
      <c r="DF590" s="23"/>
      <c r="DG590" s="23"/>
      <c r="DH590" s="23"/>
      <c r="DI590" s="23"/>
      <c r="DJ590" s="23"/>
      <c r="DK590" s="23"/>
      <c r="DL590" s="23"/>
      <c r="DM590" s="23"/>
      <c r="DN590" s="23"/>
      <c r="DO590" s="23"/>
      <c r="DP590" s="23"/>
      <c r="DQ590" s="23"/>
      <c r="DR590" s="23"/>
      <c r="DS590" s="23"/>
      <c r="DT590" s="23"/>
    </row>
    <row r="591" spans="107:124" x14ac:dyDescent="0.2">
      <c r="DC591" s="23"/>
      <c r="DD591" s="23"/>
      <c r="DE591" s="23"/>
      <c r="DF591" s="23"/>
      <c r="DG591" s="23"/>
      <c r="DH591" s="23"/>
      <c r="DI591" s="23"/>
      <c r="DJ591" s="23"/>
      <c r="DK591" s="23"/>
      <c r="DL591" s="23"/>
      <c r="DM591" s="23"/>
      <c r="DN591" s="23"/>
      <c r="DO591" s="23"/>
      <c r="DP591" s="23"/>
      <c r="DQ591" s="23"/>
      <c r="DR591" s="23"/>
      <c r="DS591" s="23"/>
      <c r="DT591" s="23"/>
    </row>
    <row r="592" spans="107:124" x14ac:dyDescent="0.2">
      <c r="DC592" s="23"/>
      <c r="DD592" s="23"/>
      <c r="DE592" s="23"/>
      <c r="DF592" s="23"/>
      <c r="DG592" s="23"/>
      <c r="DH592" s="23"/>
      <c r="DI592" s="23"/>
      <c r="DJ592" s="23"/>
      <c r="DK592" s="23"/>
      <c r="DL592" s="23"/>
      <c r="DM592" s="23"/>
      <c r="DN592" s="23"/>
      <c r="DO592" s="23"/>
      <c r="DP592" s="23"/>
      <c r="DQ592" s="23"/>
      <c r="DR592" s="23"/>
      <c r="DS592" s="23"/>
      <c r="DT592" s="23"/>
    </row>
    <row r="593" spans="107:124" x14ac:dyDescent="0.2">
      <c r="DC593" s="23"/>
      <c r="DD593" s="23"/>
      <c r="DE593" s="23"/>
      <c r="DF593" s="23"/>
      <c r="DG593" s="23"/>
      <c r="DH593" s="23"/>
      <c r="DI593" s="23"/>
      <c r="DJ593" s="23"/>
      <c r="DK593" s="23"/>
      <c r="DL593" s="23"/>
      <c r="DM593" s="23"/>
      <c r="DN593" s="23"/>
      <c r="DO593" s="23"/>
      <c r="DP593" s="23"/>
      <c r="DQ593" s="23"/>
      <c r="DR593" s="23"/>
      <c r="DS593" s="23"/>
      <c r="DT593" s="23"/>
    </row>
    <row r="594" spans="107:124" x14ac:dyDescent="0.2">
      <c r="DC594" s="23"/>
      <c r="DD594" s="23"/>
      <c r="DE594" s="23"/>
      <c r="DF594" s="23"/>
      <c r="DG594" s="23"/>
      <c r="DH594" s="23"/>
      <c r="DI594" s="23"/>
      <c r="DJ594" s="23"/>
      <c r="DK594" s="23"/>
      <c r="DL594" s="23"/>
      <c r="DM594" s="23"/>
      <c r="DN594" s="23"/>
      <c r="DO594" s="23"/>
      <c r="DP594" s="23"/>
      <c r="DQ594" s="23"/>
      <c r="DR594" s="23"/>
      <c r="DS594" s="23"/>
      <c r="DT594" s="23"/>
    </row>
    <row r="595" spans="107:124" x14ac:dyDescent="0.2">
      <c r="DC595" s="23"/>
      <c r="DD595" s="23"/>
      <c r="DE595" s="23"/>
      <c r="DF595" s="23"/>
      <c r="DG595" s="23"/>
      <c r="DH595" s="23"/>
      <c r="DI595" s="23"/>
      <c r="DJ595" s="23"/>
      <c r="DK595" s="23"/>
      <c r="DL595" s="23"/>
      <c r="DM595" s="23"/>
      <c r="DN595" s="23"/>
      <c r="DO595" s="23"/>
      <c r="DP595" s="23"/>
      <c r="DQ595" s="23"/>
      <c r="DR595" s="23"/>
      <c r="DS595" s="23"/>
      <c r="DT595" s="23"/>
    </row>
    <row r="596" spans="107:124" x14ac:dyDescent="0.2">
      <c r="DC596" s="23"/>
      <c r="DD596" s="23"/>
      <c r="DE596" s="23"/>
      <c r="DF596" s="23"/>
      <c r="DG596" s="23"/>
      <c r="DH596" s="23"/>
      <c r="DI596" s="23"/>
      <c r="DJ596" s="23"/>
      <c r="DK596" s="23"/>
      <c r="DL596" s="23"/>
      <c r="DM596" s="23"/>
      <c r="DN596" s="23"/>
      <c r="DO596" s="23"/>
      <c r="DP596" s="23"/>
      <c r="DQ596" s="23"/>
      <c r="DR596" s="23"/>
      <c r="DS596" s="23"/>
      <c r="DT596" s="23"/>
    </row>
    <row r="597" spans="107:124" x14ac:dyDescent="0.2">
      <c r="DC597" s="23"/>
      <c r="DD597" s="23"/>
      <c r="DE597" s="23"/>
      <c r="DF597" s="23"/>
      <c r="DG597" s="23"/>
      <c r="DH597" s="23"/>
      <c r="DI597" s="23"/>
      <c r="DJ597" s="23"/>
      <c r="DK597" s="23"/>
      <c r="DL597" s="23"/>
      <c r="DM597" s="23"/>
      <c r="DN597" s="23"/>
      <c r="DO597" s="23"/>
      <c r="DP597" s="23"/>
      <c r="DQ597" s="23"/>
      <c r="DR597" s="23"/>
      <c r="DS597" s="23"/>
      <c r="DT597" s="23"/>
    </row>
    <row r="598" spans="107:124" x14ac:dyDescent="0.2">
      <c r="DC598" s="23"/>
      <c r="DD598" s="23"/>
      <c r="DE598" s="23"/>
      <c r="DF598" s="23"/>
      <c r="DG598" s="23"/>
      <c r="DH598" s="23"/>
      <c r="DI598" s="23"/>
      <c r="DJ598" s="23"/>
      <c r="DK598" s="23"/>
      <c r="DL598" s="23"/>
      <c r="DM598" s="23"/>
      <c r="DN598" s="23"/>
      <c r="DO598" s="23"/>
      <c r="DP598" s="23"/>
      <c r="DQ598" s="23"/>
      <c r="DR598" s="23"/>
      <c r="DS598" s="23"/>
      <c r="DT598" s="23"/>
    </row>
    <row r="599" spans="107:124" x14ac:dyDescent="0.2">
      <c r="DC599" s="23"/>
      <c r="DD599" s="23"/>
      <c r="DE599" s="23"/>
      <c r="DF599" s="23"/>
      <c r="DG599" s="23"/>
      <c r="DH599" s="23"/>
      <c r="DI599" s="23"/>
      <c r="DJ599" s="23"/>
      <c r="DK599" s="23"/>
      <c r="DL599" s="23"/>
      <c r="DM599" s="23"/>
      <c r="DN599" s="23"/>
      <c r="DO599" s="23"/>
      <c r="DP599" s="23"/>
      <c r="DQ599" s="23"/>
      <c r="DR599" s="23"/>
      <c r="DS599" s="23"/>
      <c r="DT599" s="23"/>
    </row>
    <row r="600" spans="107:124" x14ac:dyDescent="0.2">
      <c r="DC600" s="23"/>
      <c r="DD600" s="23"/>
      <c r="DE600" s="23"/>
      <c r="DF600" s="23"/>
      <c r="DG600" s="23"/>
      <c r="DH600" s="23"/>
      <c r="DI600" s="23"/>
      <c r="DJ600" s="23"/>
      <c r="DK600" s="23"/>
      <c r="DL600" s="23"/>
      <c r="DM600" s="23"/>
      <c r="DN600" s="23"/>
      <c r="DO600" s="23"/>
      <c r="DP600" s="23"/>
      <c r="DQ600" s="23"/>
      <c r="DR600" s="23"/>
      <c r="DS600" s="23"/>
      <c r="DT600" s="23"/>
    </row>
    <row r="601" spans="107:124" x14ac:dyDescent="0.2">
      <c r="DC601" s="23"/>
      <c r="DD601" s="23"/>
      <c r="DE601" s="23"/>
      <c r="DF601" s="23"/>
      <c r="DG601" s="23"/>
      <c r="DH601" s="23"/>
      <c r="DI601" s="23"/>
      <c r="DJ601" s="23"/>
      <c r="DK601" s="23"/>
      <c r="DL601" s="23"/>
      <c r="DM601" s="23"/>
      <c r="DN601" s="23"/>
      <c r="DO601" s="23"/>
      <c r="DP601" s="23"/>
      <c r="DQ601" s="23"/>
      <c r="DR601" s="23"/>
      <c r="DS601" s="23"/>
      <c r="DT601" s="23"/>
    </row>
    <row r="602" spans="107:124" x14ac:dyDescent="0.2">
      <c r="DC602" s="23"/>
      <c r="DD602" s="23"/>
      <c r="DE602" s="23"/>
      <c r="DF602" s="23"/>
      <c r="DG602" s="23"/>
      <c r="DH602" s="23"/>
      <c r="DI602" s="23"/>
      <c r="DJ602" s="23"/>
      <c r="DK602" s="23"/>
      <c r="DL602" s="23"/>
      <c r="DM602" s="23"/>
      <c r="DN602" s="23"/>
      <c r="DO602" s="23"/>
      <c r="DP602" s="23"/>
      <c r="DQ602" s="23"/>
      <c r="DR602" s="23"/>
      <c r="DS602" s="23"/>
      <c r="DT602" s="23"/>
    </row>
    <row r="603" spans="107:124" x14ac:dyDescent="0.2">
      <c r="DC603" s="23"/>
      <c r="DD603" s="23"/>
      <c r="DE603" s="23"/>
      <c r="DF603" s="23"/>
      <c r="DG603" s="23"/>
      <c r="DH603" s="23"/>
      <c r="DI603" s="23"/>
      <c r="DJ603" s="23"/>
      <c r="DK603" s="23"/>
      <c r="DL603" s="23"/>
      <c r="DM603" s="23"/>
      <c r="DN603" s="23"/>
      <c r="DO603" s="23"/>
      <c r="DP603" s="23"/>
      <c r="DQ603" s="23"/>
      <c r="DR603" s="23"/>
      <c r="DS603" s="23"/>
      <c r="DT603" s="23"/>
    </row>
    <row r="604" spans="107:124" x14ac:dyDescent="0.2">
      <c r="DC604" s="23"/>
      <c r="DD604" s="23"/>
      <c r="DE604" s="23"/>
      <c r="DF604" s="23"/>
      <c r="DG604" s="23"/>
      <c r="DH604" s="23"/>
      <c r="DI604" s="23"/>
      <c r="DJ604" s="23"/>
      <c r="DK604" s="23"/>
      <c r="DL604" s="23"/>
      <c r="DM604" s="23"/>
      <c r="DN604" s="23"/>
      <c r="DO604" s="23"/>
      <c r="DP604" s="23"/>
      <c r="DQ604" s="23"/>
      <c r="DR604" s="23"/>
      <c r="DS604" s="23"/>
      <c r="DT604" s="23"/>
    </row>
    <row r="605" spans="107:124" x14ac:dyDescent="0.2">
      <c r="DC605" s="23"/>
      <c r="DD605" s="23"/>
      <c r="DE605" s="23"/>
      <c r="DF605" s="23"/>
      <c r="DG605" s="23"/>
      <c r="DH605" s="23"/>
      <c r="DI605" s="23"/>
      <c r="DJ605" s="23"/>
      <c r="DK605" s="23"/>
      <c r="DL605" s="23"/>
      <c r="DM605" s="23"/>
      <c r="DN605" s="23"/>
      <c r="DO605" s="23"/>
      <c r="DP605" s="23"/>
      <c r="DQ605" s="23"/>
      <c r="DR605" s="23"/>
      <c r="DS605" s="23"/>
      <c r="DT605" s="23"/>
    </row>
    <row r="606" spans="107:124" x14ac:dyDescent="0.2">
      <c r="DC606" s="23"/>
      <c r="DD606" s="23"/>
      <c r="DE606" s="23"/>
      <c r="DF606" s="23"/>
      <c r="DG606" s="23"/>
      <c r="DH606" s="23"/>
      <c r="DI606" s="23"/>
      <c r="DJ606" s="23"/>
      <c r="DK606" s="23"/>
      <c r="DL606" s="23"/>
      <c r="DM606" s="23"/>
      <c r="DN606" s="23"/>
      <c r="DO606" s="23"/>
      <c r="DP606" s="23"/>
      <c r="DQ606" s="23"/>
      <c r="DR606" s="23"/>
      <c r="DS606" s="23"/>
      <c r="DT606" s="23"/>
    </row>
    <row r="607" spans="107:124" x14ac:dyDescent="0.2">
      <c r="DC607" s="23"/>
      <c r="DD607" s="23"/>
      <c r="DE607" s="23"/>
      <c r="DF607" s="23"/>
      <c r="DG607" s="23"/>
      <c r="DH607" s="23"/>
      <c r="DI607" s="23"/>
      <c r="DJ607" s="23"/>
      <c r="DK607" s="23"/>
      <c r="DL607" s="23"/>
      <c r="DM607" s="23"/>
      <c r="DN607" s="23"/>
      <c r="DO607" s="23"/>
      <c r="DP607" s="23"/>
      <c r="DQ607" s="23"/>
      <c r="DR607" s="23"/>
      <c r="DS607" s="23"/>
      <c r="DT607" s="23"/>
    </row>
    <row r="608" spans="107:124" x14ac:dyDescent="0.2">
      <c r="DC608" s="23"/>
      <c r="DD608" s="23"/>
      <c r="DE608" s="23"/>
      <c r="DF608" s="23"/>
      <c r="DG608" s="23"/>
      <c r="DH608" s="23"/>
      <c r="DI608" s="23"/>
      <c r="DJ608" s="23"/>
      <c r="DK608" s="23"/>
      <c r="DL608" s="23"/>
      <c r="DM608" s="23"/>
      <c r="DN608" s="23"/>
      <c r="DO608" s="23"/>
      <c r="DP608" s="23"/>
      <c r="DQ608" s="23"/>
      <c r="DR608" s="23"/>
      <c r="DS608" s="23"/>
      <c r="DT608" s="23"/>
    </row>
    <row r="609" spans="107:124" x14ac:dyDescent="0.2">
      <c r="DC609" s="23"/>
      <c r="DD609" s="23"/>
      <c r="DE609" s="23"/>
      <c r="DF609" s="23"/>
      <c r="DG609" s="23"/>
      <c r="DH609" s="23"/>
      <c r="DI609" s="23"/>
      <c r="DJ609" s="23"/>
      <c r="DK609" s="23"/>
      <c r="DL609" s="23"/>
      <c r="DM609" s="23"/>
      <c r="DN609" s="23"/>
      <c r="DO609" s="23"/>
      <c r="DP609" s="23"/>
      <c r="DQ609" s="23"/>
      <c r="DR609" s="23"/>
      <c r="DS609" s="23"/>
      <c r="DT609" s="23"/>
    </row>
    <row r="610" spans="107:124" x14ac:dyDescent="0.2">
      <c r="DC610" s="23"/>
      <c r="DD610" s="23"/>
      <c r="DE610" s="23"/>
      <c r="DF610" s="23"/>
      <c r="DG610" s="23"/>
      <c r="DH610" s="23"/>
      <c r="DI610" s="23"/>
      <c r="DJ610" s="23"/>
      <c r="DK610" s="23"/>
      <c r="DL610" s="23"/>
      <c r="DM610" s="23"/>
      <c r="DN610" s="23"/>
      <c r="DO610" s="23"/>
      <c r="DP610" s="23"/>
      <c r="DQ610" s="23"/>
      <c r="DR610" s="23"/>
      <c r="DS610" s="23"/>
      <c r="DT610" s="23"/>
    </row>
    <row r="611" spans="107:124" x14ac:dyDescent="0.2">
      <c r="DC611" s="23"/>
      <c r="DD611" s="23"/>
      <c r="DE611" s="23"/>
      <c r="DF611" s="23"/>
      <c r="DG611" s="23"/>
      <c r="DH611" s="23"/>
      <c r="DI611" s="23"/>
      <c r="DJ611" s="23"/>
      <c r="DK611" s="23"/>
      <c r="DL611" s="23"/>
      <c r="DM611" s="23"/>
      <c r="DN611" s="23"/>
      <c r="DO611" s="23"/>
      <c r="DP611" s="23"/>
      <c r="DQ611" s="23"/>
      <c r="DR611" s="23"/>
      <c r="DS611" s="23"/>
      <c r="DT611" s="23"/>
    </row>
    <row r="612" spans="107:124" x14ac:dyDescent="0.2">
      <c r="DC612" s="23"/>
      <c r="DD612" s="23"/>
      <c r="DE612" s="23"/>
      <c r="DF612" s="23"/>
      <c r="DG612" s="23"/>
      <c r="DH612" s="23"/>
      <c r="DI612" s="23"/>
      <c r="DJ612" s="23"/>
      <c r="DK612" s="23"/>
      <c r="DL612" s="23"/>
      <c r="DM612" s="23"/>
      <c r="DN612" s="23"/>
      <c r="DO612" s="23"/>
      <c r="DP612" s="23"/>
      <c r="DQ612" s="23"/>
      <c r="DR612" s="23"/>
      <c r="DS612" s="23"/>
      <c r="DT612" s="23"/>
    </row>
    <row r="613" spans="107:124" x14ac:dyDescent="0.2">
      <c r="DC613" s="23"/>
      <c r="DD613" s="23"/>
      <c r="DE613" s="23"/>
      <c r="DF613" s="23"/>
      <c r="DG613" s="23"/>
      <c r="DH613" s="23"/>
      <c r="DI613" s="23"/>
      <c r="DJ613" s="23"/>
      <c r="DK613" s="23"/>
      <c r="DL613" s="23"/>
      <c r="DM613" s="23"/>
      <c r="DN613" s="23"/>
      <c r="DO613" s="23"/>
      <c r="DP613" s="23"/>
      <c r="DQ613" s="23"/>
      <c r="DR613" s="23"/>
      <c r="DS613" s="23"/>
      <c r="DT613" s="23"/>
    </row>
    <row r="614" spans="107:124" x14ac:dyDescent="0.2">
      <c r="DC614" s="23"/>
      <c r="DD614" s="23"/>
      <c r="DE614" s="23"/>
      <c r="DF614" s="23"/>
      <c r="DG614" s="23"/>
      <c r="DH614" s="23"/>
      <c r="DI614" s="23"/>
      <c r="DJ614" s="23"/>
      <c r="DK614" s="23"/>
      <c r="DL614" s="23"/>
      <c r="DM614" s="23"/>
      <c r="DN614" s="23"/>
      <c r="DO614" s="23"/>
      <c r="DP614" s="23"/>
      <c r="DQ614" s="23"/>
      <c r="DR614" s="23"/>
      <c r="DS614" s="23"/>
      <c r="DT614" s="23"/>
    </row>
    <row r="615" spans="107:124" x14ac:dyDescent="0.2">
      <c r="DC615" s="23"/>
      <c r="DD615" s="23"/>
      <c r="DE615" s="23"/>
      <c r="DF615" s="23"/>
      <c r="DG615" s="23"/>
      <c r="DH615" s="23"/>
      <c r="DI615" s="23"/>
      <c r="DJ615" s="23"/>
      <c r="DK615" s="23"/>
      <c r="DL615" s="23"/>
      <c r="DM615" s="23"/>
      <c r="DN615" s="23"/>
      <c r="DO615" s="23"/>
      <c r="DP615" s="23"/>
      <c r="DQ615" s="23"/>
      <c r="DR615" s="23"/>
      <c r="DS615" s="23"/>
      <c r="DT615" s="23"/>
    </row>
    <row r="616" spans="107:124" x14ac:dyDescent="0.2">
      <c r="DC616" s="23"/>
      <c r="DD616" s="23"/>
      <c r="DE616" s="23"/>
      <c r="DF616" s="23"/>
      <c r="DG616" s="23"/>
      <c r="DH616" s="23"/>
      <c r="DI616" s="23"/>
      <c r="DJ616" s="23"/>
      <c r="DK616" s="23"/>
      <c r="DL616" s="23"/>
      <c r="DM616" s="23"/>
      <c r="DN616" s="23"/>
      <c r="DO616" s="23"/>
      <c r="DP616" s="23"/>
      <c r="DQ616" s="23"/>
      <c r="DR616" s="23"/>
      <c r="DS616" s="23"/>
      <c r="DT616" s="23"/>
    </row>
    <row r="617" spans="107:124" x14ac:dyDescent="0.2">
      <c r="DC617" s="23"/>
      <c r="DD617" s="23"/>
      <c r="DE617" s="23"/>
      <c r="DF617" s="23"/>
      <c r="DG617" s="23"/>
      <c r="DH617" s="23"/>
      <c r="DI617" s="23"/>
      <c r="DJ617" s="23"/>
      <c r="DK617" s="23"/>
      <c r="DL617" s="23"/>
      <c r="DM617" s="23"/>
      <c r="DN617" s="23"/>
      <c r="DO617" s="23"/>
      <c r="DP617" s="23"/>
      <c r="DQ617" s="23"/>
      <c r="DR617" s="23"/>
      <c r="DS617" s="23"/>
      <c r="DT617" s="23"/>
    </row>
    <row r="618" spans="107:124" x14ac:dyDescent="0.2">
      <c r="DC618" s="23"/>
      <c r="DD618" s="23"/>
      <c r="DE618" s="23"/>
      <c r="DF618" s="23"/>
      <c r="DG618" s="23"/>
      <c r="DH618" s="23"/>
      <c r="DI618" s="23"/>
      <c r="DJ618" s="23"/>
      <c r="DK618" s="23"/>
      <c r="DL618" s="23"/>
      <c r="DM618" s="23"/>
      <c r="DN618" s="23"/>
      <c r="DO618" s="23"/>
      <c r="DP618" s="23"/>
      <c r="DQ618" s="23"/>
      <c r="DR618" s="23"/>
      <c r="DS618" s="23"/>
      <c r="DT618" s="23"/>
    </row>
    <row r="619" spans="107:124" x14ac:dyDescent="0.2">
      <c r="DC619" s="23"/>
      <c r="DD619" s="23"/>
      <c r="DE619" s="23"/>
      <c r="DF619" s="23"/>
      <c r="DG619" s="23"/>
      <c r="DH619" s="23"/>
      <c r="DI619" s="23"/>
      <c r="DJ619" s="23"/>
      <c r="DK619" s="23"/>
      <c r="DL619" s="23"/>
      <c r="DM619" s="23"/>
      <c r="DN619" s="23"/>
      <c r="DO619" s="23"/>
      <c r="DP619" s="23"/>
      <c r="DQ619" s="23"/>
      <c r="DR619" s="23"/>
      <c r="DS619" s="23"/>
      <c r="DT619" s="23"/>
    </row>
    <row r="620" spans="107:124" x14ac:dyDescent="0.2">
      <c r="DC620" s="23"/>
      <c r="DD620" s="23"/>
      <c r="DE620" s="23"/>
      <c r="DF620" s="23"/>
      <c r="DG620" s="23"/>
      <c r="DH620" s="23"/>
      <c r="DI620" s="23"/>
      <c r="DJ620" s="23"/>
      <c r="DK620" s="23"/>
      <c r="DL620" s="23"/>
      <c r="DM620" s="23"/>
      <c r="DN620" s="23"/>
      <c r="DO620" s="23"/>
      <c r="DP620" s="23"/>
      <c r="DQ620" s="23"/>
      <c r="DR620" s="23"/>
      <c r="DS620" s="23"/>
      <c r="DT620" s="23"/>
    </row>
    <row r="621" spans="107:124" x14ac:dyDescent="0.2">
      <c r="DC621" s="23"/>
      <c r="DD621" s="23"/>
      <c r="DE621" s="23"/>
      <c r="DF621" s="23"/>
      <c r="DG621" s="23"/>
      <c r="DH621" s="23"/>
      <c r="DI621" s="23"/>
      <c r="DJ621" s="23"/>
      <c r="DK621" s="23"/>
      <c r="DL621" s="23"/>
      <c r="DM621" s="23"/>
      <c r="DN621" s="23"/>
      <c r="DO621" s="23"/>
      <c r="DP621" s="23"/>
      <c r="DQ621" s="23"/>
      <c r="DR621" s="23"/>
      <c r="DS621" s="23"/>
      <c r="DT621" s="23"/>
    </row>
    <row r="622" spans="107:124" x14ac:dyDescent="0.2">
      <c r="DC622" s="23"/>
      <c r="DD622" s="23"/>
      <c r="DE622" s="23"/>
      <c r="DF622" s="23"/>
      <c r="DG622" s="23"/>
      <c r="DH622" s="23"/>
      <c r="DI622" s="23"/>
      <c r="DJ622" s="23"/>
      <c r="DK622" s="23"/>
      <c r="DL622" s="23"/>
      <c r="DM622" s="23"/>
      <c r="DN622" s="23"/>
      <c r="DO622" s="23"/>
      <c r="DP622" s="23"/>
      <c r="DQ622" s="23"/>
      <c r="DR622" s="23"/>
      <c r="DS622" s="23"/>
      <c r="DT622" s="23"/>
    </row>
    <row r="623" spans="107:124" x14ac:dyDescent="0.2">
      <c r="DC623" s="23"/>
      <c r="DD623" s="23"/>
      <c r="DE623" s="23"/>
      <c r="DF623" s="23"/>
      <c r="DG623" s="23"/>
      <c r="DH623" s="23"/>
      <c r="DI623" s="23"/>
      <c r="DJ623" s="23"/>
      <c r="DK623" s="23"/>
      <c r="DL623" s="23"/>
      <c r="DM623" s="23"/>
      <c r="DN623" s="23"/>
      <c r="DO623" s="23"/>
      <c r="DP623" s="23"/>
      <c r="DQ623" s="23"/>
      <c r="DR623" s="23"/>
      <c r="DS623" s="23"/>
      <c r="DT623" s="23"/>
    </row>
    <row r="624" spans="107:124" x14ac:dyDescent="0.2">
      <c r="DC624" s="23"/>
      <c r="DD624" s="23"/>
      <c r="DE624" s="23"/>
      <c r="DF624" s="23"/>
      <c r="DG624" s="23"/>
      <c r="DH624" s="23"/>
      <c r="DI624" s="23"/>
      <c r="DJ624" s="23"/>
      <c r="DK624" s="23"/>
      <c r="DL624" s="23"/>
      <c r="DM624" s="23"/>
      <c r="DN624" s="23"/>
      <c r="DO624" s="23"/>
      <c r="DP624" s="23"/>
      <c r="DQ624" s="23"/>
      <c r="DR624" s="23"/>
      <c r="DS624" s="23"/>
      <c r="DT624" s="23"/>
    </row>
    <row r="625" spans="107:124" x14ac:dyDescent="0.2">
      <c r="DC625" s="23"/>
      <c r="DD625" s="23"/>
      <c r="DE625" s="23"/>
      <c r="DF625" s="23"/>
      <c r="DG625" s="23"/>
      <c r="DH625" s="23"/>
      <c r="DI625" s="23"/>
      <c r="DJ625" s="23"/>
      <c r="DK625" s="23"/>
      <c r="DL625" s="23"/>
      <c r="DM625" s="23"/>
      <c r="DN625" s="23"/>
      <c r="DO625" s="23"/>
      <c r="DP625" s="23"/>
      <c r="DQ625" s="23"/>
      <c r="DR625" s="23"/>
      <c r="DS625" s="23"/>
      <c r="DT625" s="23"/>
    </row>
    <row r="626" spans="107:124" x14ac:dyDescent="0.2">
      <c r="DC626" s="23"/>
      <c r="DD626" s="23"/>
      <c r="DE626" s="23"/>
      <c r="DF626" s="23"/>
      <c r="DG626" s="23"/>
      <c r="DH626" s="23"/>
      <c r="DI626" s="23"/>
      <c r="DJ626" s="23"/>
      <c r="DK626" s="23"/>
      <c r="DL626" s="23"/>
      <c r="DM626" s="23"/>
      <c r="DN626" s="23"/>
      <c r="DO626" s="23"/>
      <c r="DP626" s="23"/>
      <c r="DQ626" s="23"/>
      <c r="DR626" s="23"/>
      <c r="DS626" s="23"/>
      <c r="DT626" s="23"/>
    </row>
    <row r="627" spans="107:124" x14ac:dyDescent="0.2">
      <c r="DC627" s="23"/>
      <c r="DD627" s="23"/>
      <c r="DE627" s="23"/>
      <c r="DF627" s="23"/>
      <c r="DG627" s="23"/>
      <c r="DH627" s="23"/>
      <c r="DI627" s="23"/>
      <c r="DJ627" s="23"/>
      <c r="DK627" s="23"/>
      <c r="DL627" s="23"/>
      <c r="DM627" s="23"/>
      <c r="DN627" s="23"/>
      <c r="DO627" s="23"/>
      <c r="DP627" s="23"/>
      <c r="DQ627" s="23"/>
      <c r="DR627" s="23"/>
      <c r="DS627" s="23"/>
      <c r="DT627" s="23"/>
    </row>
    <row r="628" spans="107:124" x14ac:dyDescent="0.2">
      <c r="DC628" s="23"/>
      <c r="DD628" s="23"/>
      <c r="DE628" s="23"/>
      <c r="DF628" s="23"/>
      <c r="DG628" s="23"/>
      <c r="DH628" s="23"/>
      <c r="DI628" s="23"/>
      <c r="DJ628" s="23"/>
      <c r="DK628" s="23"/>
      <c r="DL628" s="23"/>
      <c r="DM628" s="23"/>
      <c r="DN628" s="23"/>
      <c r="DO628" s="23"/>
      <c r="DP628" s="23"/>
      <c r="DQ628" s="23"/>
      <c r="DR628" s="23"/>
      <c r="DS628" s="23"/>
      <c r="DT628" s="23"/>
    </row>
    <row r="629" spans="107:124" x14ac:dyDescent="0.2">
      <c r="DC629" s="23"/>
      <c r="DD629" s="23"/>
      <c r="DE629" s="23"/>
      <c r="DF629" s="23"/>
      <c r="DG629" s="23"/>
      <c r="DH629" s="23"/>
      <c r="DI629" s="23"/>
      <c r="DJ629" s="23"/>
      <c r="DK629" s="23"/>
      <c r="DL629" s="23"/>
      <c r="DM629" s="23"/>
      <c r="DN629" s="23"/>
      <c r="DO629" s="23"/>
      <c r="DP629" s="23"/>
      <c r="DQ629" s="23"/>
      <c r="DR629" s="23"/>
      <c r="DS629" s="23"/>
      <c r="DT629" s="23"/>
    </row>
    <row r="630" spans="107:124" x14ac:dyDescent="0.2">
      <c r="DC630" s="23"/>
      <c r="DD630" s="23"/>
      <c r="DE630" s="23"/>
      <c r="DF630" s="23"/>
      <c r="DG630" s="23"/>
      <c r="DH630" s="23"/>
      <c r="DI630" s="23"/>
      <c r="DJ630" s="23"/>
      <c r="DK630" s="23"/>
      <c r="DL630" s="23"/>
      <c r="DM630" s="23"/>
      <c r="DN630" s="23"/>
      <c r="DO630" s="23"/>
      <c r="DP630" s="23"/>
      <c r="DQ630" s="23"/>
      <c r="DR630" s="23"/>
      <c r="DS630" s="23"/>
      <c r="DT630" s="23"/>
    </row>
    <row r="631" spans="107:124" x14ac:dyDescent="0.2">
      <c r="DC631" s="23"/>
      <c r="DD631" s="23"/>
      <c r="DE631" s="23"/>
      <c r="DF631" s="23"/>
      <c r="DG631" s="23"/>
      <c r="DH631" s="23"/>
      <c r="DI631" s="23"/>
      <c r="DJ631" s="23"/>
      <c r="DK631" s="23"/>
      <c r="DL631" s="23"/>
      <c r="DM631" s="23"/>
      <c r="DN631" s="23"/>
      <c r="DO631" s="23"/>
      <c r="DP631" s="23"/>
      <c r="DQ631" s="23"/>
      <c r="DR631" s="23"/>
      <c r="DS631" s="23"/>
      <c r="DT631" s="23"/>
    </row>
    <row r="632" spans="107:124" x14ac:dyDescent="0.2">
      <c r="DC632" s="23"/>
      <c r="DD632" s="23"/>
      <c r="DE632" s="23"/>
      <c r="DF632" s="23"/>
      <c r="DG632" s="23"/>
      <c r="DH632" s="23"/>
      <c r="DI632" s="23"/>
      <c r="DJ632" s="23"/>
      <c r="DK632" s="23"/>
      <c r="DL632" s="23"/>
      <c r="DM632" s="23"/>
      <c r="DN632" s="23"/>
      <c r="DO632" s="23"/>
      <c r="DP632" s="23"/>
      <c r="DQ632" s="23"/>
      <c r="DR632" s="23"/>
      <c r="DS632" s="23"/>
      <c r="DT632" s="23"/>
    </row>
    <row r="633" spans="107:124" x14ac:dyDescent="0.2">
      <c r="DC633" s="23"/>
      <c r="DD633" s="23"/>
      <c r="DE633" s="23"/>
      <c r="DF633" s="23"/>
      <c r="DG633" s="23"/>
      <c r="DH633" s="23"/>
      <c r="DI633" s="23"/>
      <c r="DJ633" s="23"/>
      <c r="DK633" s="23"/>
      <c r="DL633" s="23"/>
      <c r="DM633" s="23"/>
      <c r="DN633" s="23"/>
      <c r="DO633" s="23"/>
      <c r="DP633" s="23"/>
      <c r="DQ633" s="23"/>
      <c r="DR633" s="23"/>
      <c r="DS633" s="23"/>
      <c r="DT633" s="23"/>
    </row>
    <row r="634" spans="107:124" x14ac:dyDescent="0.2">
      <c r="DC634" s="23"/>
      <c r="DD634" s="23"/>
      <c r="DE634" s="23"/>
      <c r="DF634" s="23"/>
      <c r="DG634" s="23"/>
      <c r="DH634" s="23"/>
      <c r="DI634" s="23"/>
      <c r="DJ634" s="23"/>
      <c r="DK634" s="23"/>
      <c r="DL634" s="23"/>
      <c r="DM634" s="23"/>
      <c r="DN634" s="23"/>
      <c r="DO634" s="23"/>
      <c r="DP634" s="23"/>
      <c r="DQ634" s="23"/>
      <c r="DR634" s="23"/>
      <c r="DS634" s="23"/>
      <c r="DT634" s="23"/>
    </row>
    <row r="635" spans="107:124" x14ac:dyDescent="0.2">
      <c r="DC635" s="23"/>
      <c r="DD635" s="23"/>
      <c r="DE635" s="23"/>
      <c r="DF635" s="23"/>
      <c r="DG635" s="23"/>
      <c r="DH635" s="23"/>
      <c r="DI635" s="23"/>
      <c r="DJ635" s="23"/>
      <c r="DK635" s="23"/>
      <c r="DL635" s="23"/>
      <c r="DM635" s="23"/>
      <c r="DN635" s="23"/>
      <c r="DO635" s="23"/>
      <c r="DP635" s="23"/>
      <c r="DQ635" s="23"/>
      <c r="DR635" s="23"/>
      <c r="DS635" s="23"/>
      <c r="DT635" s="23"/>
    </row>
    <row r="636" spans="107:124" x14ac:dyDescent="0.2">
      <c r="DC636" s="23"/>
      <c r="DD636" s="23"/>
      <c r="DE636" s="23"/>
      <c r="DF636" s="23"/>
      <c r="DG636" s="23"/>
      <c r="DH636" s="23"/>
      <c r="DI636" s="23"/>
      <c r="DJ636" s="23"/>
      <c r="DK636" s="23"/>
      <c r="DL636" s="23"/>
      <c r="DM636" s="23"/>
      <c r="DN636" s="23"/>
      <c r="DO636" s="23"/>
      <c r="DP636" s="23"/>
      <c r="DQ636" s="23"/>
      <c r="DR636" s="23"/>
      <c r="DS636" s="23"/>
      <c r="DT636" s="23"/>
    </row>
  </sheetData>
  <sheetProtection sheet="1" formatCells="0"/>
  <mergeCells count="128">
    <mergeCell ref="CL36:DA37"/>
    <mergeCell ref="C35:CK35"/>
    <mergeCell ref="CL34:DA35"/>
    <mergeCell ref="H46:CK46"/>
    <mergeCell ref="H47:CK47"/>
    <mergeCell ref="C45:G47"/>
    <mergeCell ref="CL45:DA47"/>
    <mergeCell ref="W53:DA53"/>
    <mergeCell ref="W54:DA54"/>
    <mergeCell ref="C48:G49"/>
    <mergeCell ref="H48:CK48"/>
    <mergeCell ref="CL48:DA49"/>
    <mergeCell ref="H49:CK49"/>
    <mergeCell ref="C50:DA50"/>
    <mergeCell ref="B65:DB65"/>
    <mergeCell ref="B66:DB66"/>
    <mergeCell ref="B67:DB67"/>
    <mergeCell ref="C30:G30"/>
    <mergeCell ref="H30:BU30"/>
    <mergeCell ref="BV30:CK30"/>
    <mergeCell ref="CL30:DA30"/>
    <mergeCell ref="C31:G31"/>
    <mergeCell ref="B63:DB63"/>
    <mergeCell ref="B64:DB64"/>
    <mergeCell ref="C59:DA59"/>
    <mergeCell ref="C60:DA60"/>
    <mergeCell ref="C61:DA61"/>
    <mergeCell ref="C62:DA62"/>
    <mergeCell ref="C52:V54"/>
    <mergeCell ref="W52:DA52"/>
    <mergeCell ref="C55:V57"/>
    <mergeCell ref="W55:DA55"/>
    <mergeCell ref="W57:DA57"/>
    <mergeCell ref="W56:DA56"/>
    <mergeCell ref="C51:DA51"/>
    <mergeCell ref="C58:DA58"/>
    <mergeCell ref="H41:CK41"/>
    <mergeCell ref="C43:DA43"/>
    <mergeCell ref="H32:CK32"/>
    <mergeCell ref="CL33:DA33"/>
    <mergeCell ref="C33:CK33"/>
    <mergeCell ref="H31:CK31"/>
    <mergeCell ref="CL42:DA42"/>
    <mergeCell ref="C44:DA44"/>
    <mergeCell ref="H45:CK45"/>
    <mergeCell ref="C34:CK34"/>
    <mergeCell ref="H36:CK36"/>
    <mergeCell ref="C38:G39"/>
    <mergeCell ref="H38:CK38"/>
    <mergeCell ref="CL38:DA39"/>
    <mergeCell ref="H39:CK39"/>
    <mergeCell ref="C42:CK42"/>
    <mergeCell ref="C40:G40"/>
    <mergeCell ref="CL40:DA40"/>
    <mergeCell ref="C41:G41"/>
    <mergeCell ref="CL41:DA41"/>
    <mergeCell ref="H40:CK40"/>
    <mergeCell ref="CL31:DA31"/>
    <mergeCell ref="C32:G32"/>
    <mergeCell ref="CL32:DA32"/>
    <mergeCell ref="H37:CK37"/>
    <mergeCell ref="C36:G37"/>
    <mergeCell ref="C27:G28"/>
    <mergeCell ref="H27:BU27"/>
    <mergeCell ref="BV27:CK28"/>
    <mergeCell ref="CL27:DA28"/>
    <mergeCell ref="H28:BU28"/>
    <mergeCell ref="C29:G29"/>
    <mergeCell ref="H29:BU29"/>
    <mergeCell ref="BV29:CK29"/>
    <mergeCell ref="CL29:DA29"/>
    <mergeCell ref="C24:G25"/>
    <mergeCell ref="H24:BU24"/>
    <mergeCell ref="BV24:CK25"/>
    <mergeCell ref="CL24:DA25"/>
    <mergeCell ref="H25:BU25"/>
    <mergeCell ref="C26:G26"/>
    <mergeCell ref="H26:BU26"/>
    <mergeCell ref="BV26:CK26"/>
    <mergeCell ref="CL26:DA26"/>
    <mergeCell ref="C22:G22"/>
    <mergeCell ref="H22:BU22"/>
    <mergeCell ref="BV22:CK22"/>
    <mergeCell ref="CL22:DA22"/>
    <mergeCell ref="C23:G23"/>
    <mergeCell ref="H23:BU23"/>
    <mergeCell ref="BV23:CK23"/>
    <mergeCell ref="CL23:DA23"/>
    <mergeCell ref="C20:G20"/>
    <mergeCell ref="H20:BU20"/>
    <mergeCell ref="BV20:CK20"/>
    <mergeCell ref="CL20:DA20"/>
    <mergeCell ref="C21:G21"/>
    <mergeCell ref="H21:BU21"/>
    <mergeCell ref="BV21:CK21"/>
    <mergeCell ref="CL21:DA21"/>
    <mergeCell ref="C19:G19"/>
    <mergeCell ref="H19:BU19"/>
    <mergeCell ref="BV19:CK19"/>
    <mergeCell ref="CL19:DA19"/>
    <mergeCell ref="C10:AD10"/>
    <mergeCell ref="AE10:DA10"/>
    <mergeCell ref="C17:DA17"/>
    <mergeCell ref="C18:BU18"/>
    <mergeCell ref="BV18:CK18"/>
    <mergeCell ref="CL18:DA18"/>
    <mergeCell ref="C14:DA14"/>
    <mergeCell ref="C15:DA15"/>
    <mergeCell ref="C16:DA16"/>
    <mergeCell ref="C11:DA11"/>
    <mergeCell ref="C12:BU12"/>
    <mergeCell ref="BV12:CK12"/>
    <mergeCell ref="CL12:DA12"/>
    <mergeCell ref="C13:BU13"/>
    <mergeCell ref="BV13:CK13"/>
    <mergeCell ref="CL13:DA13"/>
    <mergeCell ref="C7:N7"/>
    <mergeCell ref="O7:BM7"/>
    <mergeCell ref="BN7:BZ7"/>
    <mergeCell ref="CA7:DA7"/>
    <mergeCell ref="C8:DA8"/>
    <mergeCell ref="C9:DA9"/>
    <mergeCell ref="B1:DB1"/>
    <mergeCell ref="B2:DB2"/>
    <mergeCell ref="B3:DB3"/>
    <mergeCell ref="B4:DB4"/>
    <mergeCell ref="B5:DB5"/>
    <mergeCell ref="C6:DA6"/>
  </mergeCells>
  <dataValidations count="1">
    <dataValidation type="list" allowBlank="1" showInputMessage="1" showErrorMessage="1" sqref="CL34:DA34 BV12:DA12">
      <formula1>M_YEARS</formula1>
    </dataValidation>
  </dataValidations>
  <printOptions horizontalCentered="1"/>
  <pageMargins left="0.5" right="0.5" top="0.8" bottom="0.8" header="0.5" footer="0.5"/>
  <pageSetup paperSize="5" fitToHeight="2" orientation="portrait" blackAndWhite="1" r:id="rId1"/>
  <headerFooter alignWithMargins="0">
    <oddFooter>&amp;LIncome Calculations - FNMA 1038&amp;CPage &amp;P of &amp;N&amp;R05/24/2018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autoPageBreaks="0"/>
  </sheetPr>
  <dimension ref="A1:HF654"/>
  <sheetViews>
    <sheetView showGridLines="0" showRowColHeaders="0" zoomScaleNormal="100" workbookViewId="0">
      <selection activeCell="O7" sqref="O7:BM7"/>
    </sheetView>
  </sheetViews>
  <sheetFormatPr defaultRowHeight="12.75" x14ac:dyDescent="0.2"/>
  <cols>
    <col min="1" max="1" width="2.7109375" style="481" customWidth="1"/>
    <col min="2" max="2" width="2.28515625" style="481" customWidth="1"/>
    <col min="3" max="105" width="0.85546875" style="481" customWidth="1"/>
    <col min="106" max="106" width="2.28515625" style="481" customWidth="1"/>
    <col min="107" max="220" width="0.85546875" style="481" customWidth="1"/>
    <col min="221" max="16384" width="9.140625" style="481"/>
  </cols>
  <sheetData>
    <row r="1" spans="1:111" ht="12" customHeight="1" thickBot="1" x14ac:dyDescent="0.25">
      <c r="A1" s="23"/>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c r="BR1" s="1261"/>
      <c r="BS1" s="1261"/>
      <c r="BT1" s="1261"/>
      <c r="BU1" s="1261"/>
      <c r="BV1" s="1261"/>
      <c r="BW1" s="1261"/>
      <c r="BX1" s="1261"/>
      <c r="BY1" s="1261"/>
      <c r="BZ1" s="1261"/>
      <c r="CA1" s="1261"/>
      <c r="CB1" s="1261"/>
      <c r="CC1" s="1261"/>
      <c r="CD1" s="1261"/>
      <c r="CE1" s="1261"/>
      <c r="CF1" s="1261"/>
      <c r="CG1" s="1261"/>
      <c r="CH1" s="1261"/>
      <c r="CI1" s="1261"/>
      <c r="CJ1" s="1261"/>
      <c r="CK1" s="1261"/>
      <c r="CL1" s="1261"/>
      <c r="CM1" s="1261"/>
      <c r="CN1" s="1261"/>
      <c r="CO1" s="1261"/>
      <c r="CP1" s="1261"/>
      <c r="CQ1" s="1261"/>
      <c r="CR1" s="1261"/>
      <c r="CS1" s="1261"/>
      <c r="CT1" s="1261"/>
      <c r="CU1" s="1261"/>
      <c r="CV1" s="1261"/>
      <c r="CW1" s="1261"/>
      <c r="CX1" s="1261"/>
      <c r="CY1" s="1261"/>
      <c r="CZ1" s="1261"/>
      <c r="DA1" s="1261"/>
      <c r="DB1" s="1261"/>
      <c r="DC1" s="23"/>
      <c r="DD1" s="23"/>
      <c r="DE1" s="23"/>
      <c r="DF1" s="23"/>
      <c r="DG1" s="23"/>
    </row>
    <row r="2" spans="1:111" ht="8.1"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49"/>
      <c r="DD2" s="149"/>
      <c r="DE2" s="149"/>
      <c r="DF2" s="23"/>
      <c r="DG2" s="23"/>
    </row>
    <row r="3" spans="1:111" ht="18" customHeight="1" x14ac:dyDescent="0.2">
      <c r="A3" s="23"/>
      <c r="B3" s="680" t="s">
        <v>1280</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49"/>
      <c r="DD3" s="149"/>
      <c r="DE3" s="149"/>
      <c r="DF3" s="23"/>
      <c r="DG3" s="23"/>
    </row>
    <row r="4" spans="1:111" ht="12" customHeight="1" x14ac:dyDescent="0.2">
      <c r="A4" s="23"/>
      <c r="B4" s="683" t="s">
        <v>1233</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50"/>
      <c r="DD4" s="150"/>
      <c r="DE4" s="150"/>
      <c r="DF4" s="23"/>
      <c r="DG4" s="23"/>
    </row>
    <row r="5" spans="1:111" ht="8.1"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49"/>
      <c r="DD5" s="149"/>
      <c r="DE5" s="149"/>
      <c r="DF5" s="23"/>
      <c r="DG5" s="23"/>
    </row>
    <row r="6" spans="1:111" ht="12" customHeight="1" x14ac:dyDescent="0.25">
      <c r="A6" s="483"/>
      <c r="B6" s="497"/>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498"/>
      <c r="DC6" s="23"/>
      <c r="DD6" s="23"/>
      <c r="DE6" s="23"/>
      <c r="DF6" s="23"/>
      <c r="DG6" s="23"/>
    </row>
    <row r="7" spans="1:111" ht="15.95" customHeight="1" x14ac:dyDescent="0.2">
      <c r="A7" s="483"/>
      <c r="B7" s="144"/>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c r="DG7" s="23"/>
    </row>
    <row r="8" spans="1:111" ht="12" customHeight="1" thickBot="1" x14ac:dyDescent="0.25">
      <c r="A8" s="483"/>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c r="DG8" s="23"/>
    </row>
    <row r="9" spans="1:111" ht="12" customHeight="1" x14ac:dyDescent="0.2">
      <c r="A9" s="23"/>
      <c r="B9" s="100"/>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8"/>
      <c r="CX9" s="1358"/>
      <c r="CY9" s="1358"/>
      <c r="CZ9" s="1358"/>
      <c r="DA9" s="1358"/>
      <c r="DB9" s="101"/>
      <c r="DC9" s="23"/>
      <c r="DD9" s="23"/>
      <c r="DE9" s="23"/>
      <c r="DF9" s="23"/>
      <c r="DG9" s="23"/>
    </row>
    <row r="10" spans="1:111" s="492" customFormat="1" ht="15.95" customHeight="1" x14ac:dyDescent="0.2">
      <c r="A10" s="23"/>
      <c r="B10" s="100"/>
      <c r="C10" s="1605" t="s">
        <v>1425</v>
      </c>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6"/>
      <c r="AC10" s="1606"/>
      <c r="AD10" s="1606"/>
      <c r="AE10" s="1606"/>
      <c r="AF10" s="1606"/>
      <c r="AG10" s="1606"/>
      <c r="AH10" s="1606"/>
      <c r="AI10" s="1606"/>
      <c r="AJ10" s="1606"/>
      <c r="AK10" s="1606"/>
      <c r="AL10" s="1606"/>
      <c r="AM10" s="1606"/>
      <c r="AN10" s="1606"/>
      <c r="AO10" s="1606"/>
      <c r="AP10" s="1606"/>
      <c r="AQ10" s="1606"/>
      <c r="AR10" s="1606"/>
      <c r="AS10" s="1606"/>
      <c r="AT10" s="1606"/>
      <c r="AU10" s="1606"/>
      <c r="AV10" s="1606"/>
      <c r="AW10" s="1606"/>
      <c r="AX10" s="1606"/>
      <c r="AY10" s="1606"/>
      <c r="AZ10" s="1606"/>
      <c r="BA10" s="1606"/>
      <c r="BB10" s="1606"/>
      <c r="BC10" s="1606"/>
      <c r="BD10" s="1606"/>
      <c r="BE10" s="1606"/>
      <c r="BF10" s="1606"/>
      <c r="BG10" s="1606"/>
      <c r="BH10" s="1606"/>
      <c r="BI10" s="1606"/>
      <c r="BJ10" s="1606"/>
      <c r="BK10" s="1606"/>
      <c r="BL10" s="1606"/>
      <c r="BM10" s="1606"/>
      <c r="BN10" s="1606"/>
      <c r="BO10" s="1606"/>
      <c r="BP10" s="1606"/>
      <c r="BQ10" s="1606"/>
      <c r="BR10" s="1606"/>
      <c r="BS10" s="1606"/>
      <c r="BT10" s="1606"/>
      <c r="BU10" s="1606"/>
      <c r="BV10" s="1606"/>
      <c r="BW10" s="1606"/>
      <c r="BX10" s="1606"/>
      <c r="BY10" s="1606"/>
      <c r="BZ10" s="1606"/>
      <c r="CA10" s="1606"/>
      <c r="CB10" s="1606"/>
      <c r="CC10" s="1606"/>
      <c r="CD10" s="1606"/>
      <c r="CE10" s="1606"/>
      <c r="CF10" s="1606"/>
      <c r="CG10" s="1606"/>
      <c r="CH10" s="1606"/>
      <c r="CI10" s="1606"/>
      <c r="CJ10" s="1606"/>
      <c r="CK10" s="1606"/>
      <c r="CL10" s="1606"/>
      <c r="CM10" s="1606"/>
      <c r="CN10" s="1606"/>
      <c r="CO10" s="1606"/>
      <c r="CP10" s="1606"/>
      <c r="CQ10" s="1606"/>
      <c r="CR10" s="1606"/>
      <c r="CS10" s="1606"/>
      <c r="CT10" s="1606"/>
      <c r="CU10" s="1606"/>
      <c r="CV10" s="1606"/>
      <c r="CW10" s="1606"/>
      <c r="CX10" s="1606"/>
      <c r="CY10" s="1606"/>
      <c r="CZ10" s="1606"/>
      <c r="DA10" s="1606"/>
      <c r="DB10" s="101"/>
      <c r="DC10" s="23"/>
      <c r="DD10" s="23"/>
      <c r="DE10" s="23"/>
      <c r="DF10" s="23"/>
      <c r="DG10" s="23"/>
    </row>
    <row r="11" spans="1:111" s="492" customFormat="1" ht="15.95" customHeight="1" x14ac:dyDescent="0.2">
      <c r="A11" s="23"/>
      <c r="B11" s="100"/>
      <c r="C11" s="1605" t="s">
        <v>1426</v>
      </c>
      <c r="D11" s="1605"/>
      <c r="E11" s="1605"/>
      <c r="F11" s="1605"/>
      <c r="G11" s="1605"/>
      <c r="H11" s="1605"/>
      <c r="I11" s="1605"/>
      <c r="J11" s="1605"/>
      <c r="K11" s="1605"/>
      <c r="L11" s="1605"/>
      <c r="M11" s="1605"/>
      <c r="N11" s="1605"/>
      <c r="O11" s="1605"/>
      <c r="P11" s="1605"/>
      <c r="Q11" s="1605"/>
      <c r="R11" s="1605"/>
      <c r="S11" s="1605"/>
      <c r="T11" s="1605"/>
      <c r="U11" s="1605"/>
      <c r="V11" s="1605"/>
      <c r="W11" s="1605"/>
      <c r="X11" s="1605"/>
      <c r="Y11" s="1605"/>
      <c r="Z11" s="1605"/>
      <c r="AA11" s="1605"/>
      <c r="AB11" s="1606"/>
      <c r="AC11" s="1606"/>
      <c r="AD11" s="1606"/>
      <c r="AE11" s="1606"/>
      <c r="AF11" s="1606"/>
      <c r="AG11" s="1606"/>
      <c r="AH11" s="1606"/>
      <c r="AI11" s="1606"/>
      <c r="AJ11" s="1606"/>
      <c r="AK11" s="1606"/>
      <c r="AL11" s="1606"/>
      <c r="AM11" s="1606"/>
      <c r="AN11" s="1606"/>
      <c r="AO11" s="1606"/>
      <c r="AP11" s="1606"/>
      <c r="AQ11" s="1606"/>
      <c r="AR11" s="1606"/>
      <c r="AS11" s="1606"/>
      <c r="AT11" s="1606"/>
      <c r="AU11" s="1606"/>
      <c r="AV11" s="1606"/>
      <c r="AW11" s="1606"/>
      <c r="AX11" s="1606"/>
      <c r="AY11" s="1606"/>
      <c r="AZ11" s="1606"/>
      <c r="BA11" s="1606"/>
      <c r="BB11" s="1606"/>
      <c r="BC11" s="1606"/>
      <c r="BD11" s="1606"/>
      <c r="BE11" s="1606"/>
      <c r="BF11" s="1606"/>
      <c r="BG11" s="1606"/>
      <c r="BH11" s="1606"/>
      <c r="BI11" s="1606"/>
      <c r="BJ11" s="1606"/>
      <c r="BK11" s="1606"/>
      <c r="BL11" s="1606"/>
      <c r="BM11" s="1606"/>
      <c r="BN11" s="1606"/>
      <c r="BO11" s="1606"/>
      <c r="BP11" s="1606"/>
      <c r="BQ11" s="1606"/>
      <c r="BR11" s="1606"/>
      <c r="BS11" s="1606"/>
      <c r="BT11" s="1606"/>
      <c r="BU11" s="1606"/>
      <c r="BV11" s="1606"/>
      <c r="BW11" s="1606"/>
      <c r="BX11" s="1606"/>
      <c r="BY11" s="1606"/>
      <c r="BZ11" s="1606"/>
      <c r="CA11" s="1606"/>
      <c r="CB11" s="1606"/>
      <c r="CC11" s="1606"/>
      <c r="CD11" s="1606"/>
      <c r="CE11" s="1606"/>
      <c r="CF11" s="1606"/>
      <c r="CG11" s="1606"/>
      <c r="CH11" s="1606"/>
      <c r="CI11" s="1606"/>
      <c r="CJ11" s="1606"/>
      <c r="CK11" s="1606"/>
      <c r="CL11" s="1606"/>
      <c r="CM11" s="1606"/>
      <c r="CN11" s="1606"/>
      <c r="CO11" s="1606"/>
      <c r="CP11" s="1606"/>
      <c r="CQ11" s="1606"/>
      <c r="CR11" s="1606"/>
      <c r="CS11" s="1606"/>
      <c r="CT11" s="1606"/>
      <c r="CU11" s="1606"/>
      <c r="CV11" s="1606"/>
      <c r="CW11" s="1606"/>
      <c r="CX11" s="1606"/>
      <c r="CY11" s="1606"/>
      <c r="CZ11" s="1606"/>
      <c r="DA11" s="1606"/>
      <c r="DB11" s="101"/>
      <c r="DC11" s="23"/>
      <c r="DD11" s="23"/>
      <c r="DE11" s="23"/>
      <c r="DF11" s="23"/>
      <c r="DG11" s="23"/>
    </row>
    <row r="12" spans="1:111" s="492" customFormat="1" ht="15.95" customHeight="1" x14ac:dyDescent="0.2">
      <c r="A12" s="23"/>
      <c r="B12" s="100"/>
      <c r="C12" s="1605" t="s">
        <v>1427</v>
      </c>
      <c r="D12" s="1605"/>
      <c r="E12" s="1605"/>
      <c r="F12" s="1605"/>
      <c r="G12" s="1605"/>
      <c r="H12" s="1605"/>
      <c r="I12" s="1605"/>
      <c r="J12" s="1605"/>
      <c r="K12" s="1605"/>
      <c r="L12" s="1605"/>
      <c r="M12" s="1605"/>
      <c r="N12" s="1605"/>
      <c r="O12" s="1605"/>
      <c r="P12" s="1605"/>
      <c r="Q12" s="1605"/>
      <c r="R12" s="1605"/>
      <c r="S12" s="1605"/>
      <c r="T12" s="1605"/>
      <c r="U12" s="1605"/>
      <c r="V12" s="1605"/>
      <c r="W12" s="1605"/>
      <c r="X12" s="1605"/>
      <c r="Y12" s="1605"/>
      <c r="Z12" s="1605"/>
      <c r="AA12" s="1605"/>
      <c r="AB12" s="1606"/>
      <c r="AC12" s="1606"/>
      <c r="AD12" s="1606"/>
      <c r="AE12" s="1606"/>
      <c r="AF12" s="1606"/>
      <c r="AG12" s="1606"/>
      <c r="AH12" s="1606"/>
      <c r="AI12" s="1606"/>
      <c r="AJ12" s="1606"/>
      <c r="AK12" s="1606"/>
      <c r="AL12" s="1606"/>
      <c r="AM12" s="1606"/>
      <c r="AN12" s="1606"/>
      <c r="AO12" s="1606"/>
      <c r="AP12" s="1606"/>
      <c r="AQ12" s="1606"/>
      <c r="AR12" s="1606"/>
      <c r="AS12" s="1606"/>
      <c r="AT12" s="1606"/>
      <c r="AU12" s="1606"/>
      <c r="AV12" s="1606"/>
      <c r="AW12" s="1606"/>
      <c r="AX12" s="1606"/>
      <c r="AY12" s="1606"/>
      <c r="AZ12" s="1606"/>
      <c r="BA12" s="1606"/>
      <c r="BB12" s="1606"/>
      <c r="BC12" s="1606"/>
      <c r="BD12" s="1606"/>
      <c r="BE12" s="1606"/>
      <c r="BF12" s="1606"/>
      <c r="BG12" s="1606"/>
      <c r="BH12" s="1606"/>
      <c r="BI12" s="1606"/>
      <c r="BJ12" s="1606"/>
      <c r="BK12" s="1606"/>
      <c r="BL12" s="1606"/>
      <c r="BM12" s="1606"/>
      <c r="BN12" s="1606"/>
      <c r="BO12" s="1606"/>
      <c r="BP12" s="1606"/>
      <c r="BQ12" s="1606"/>
      <c r="BR12" s="1606"/>
      <c r="BS12" s="1606"/>
      <c r="BT12" s="1606"/>
      <c r="BU12" s="1606"/>
      <c r="BV12" s="1606"/>
      <c r="BW12" s="1606"/>
      <c r="BX12" s="1606"/>
      <c r="BY12" s="1606"/>
      <c r="BZ12" s="1606"/>
      <c r="CA12" s="1606"/>
      <c r="CB12" s="1606"/>
      <c r="CC12" s="1606"/>
      <c r="CD12" s="1606"/>
      <c r="CE12" s="1606"/>
      <c r="CF12" s="1606"/>
      <c r="CG12" s="1606"/>
      <c r="CH12" s="1606"/>
      <c r="CI12" s="1606"/>
      <c r="CJ12" s="1606"/>
      <c r="CK12" s="1606"/>
      <c r="CL12" s="1606"/>
      <c r="CM12" s="1606"/>
      <c r="CN12" s="1606"/>
      <c r="CO12" s="1606"/>
      <c r="CP12" s="1606"/>
      <c r="CQ12" s="1606"/>
      <c r="CR12" s="1606"/>
      <c r="CS12" s="1606"/>
      <c r="CT12" s="1606"/>
      <c r="CU12" s="1606"/>
      <c r="CV12" s="1606"/>
      <c r="CW12" s="1606"/>
      <c r="CX12" s="1606"/>
      <c r="CY12" s="1606"/>
      <c r="CZ12" s="1606"/>
      <c r="DA12" s="1606"/>
      <c r="DB12" s="101"/>
      <c r="DC12" s="23"/>
      <c r="DD12" s="23"/>
      <c r="DE12" s="23"/>
      <c r="DF12" s="23"/>
      <c r="DG12" s="23"/>
    </row>
    <row r="13" spans="1:111" s="492" customFormat="1" ht="12" customHeight="1" x14ac:dyDescent="0.2">
      <c r="A13" s="23"/>
      <c r="B13" s="100"/>
      <c r="C13" s="500"/>
      <c r="D13" s="500"/>
      <c r="E13" s="500"/>
      <c r="F13" s="500"/>
      <c r="G13" s="500"/>
      <c r="H13" s="500"/>
      <c r="I13" s="500"/>
      <c r="J13" s="500"/>
      <c r="K13" s="500"/>
      <c r="L13" s="500"/>
      <c r="M13" s="500"/>
      <c r="N13" s="500"/>
      <c r="O13" s="500"/>
      <c r="P13" s="500"/>
      <c r="Q13" s="500"/>
      <c r="R13" s="500"/>
      <c r="S13" s="500"/>
      <c r="T13" s="500"/>
      <c r="U13" s="500"/>
      <c r="V13" s="500"/>
      <c r="W13" s="500"/>
      <c r="X13" s="500"/>
      <c r="Y13" s="500"/>
      <c r="Z13" s="500"/>
      <c r="AA13" s="500"/>
      <c r="AB13" s="500"/>
      <c r="AC13" s="500"/>
      <c r="AD13" s="500"/>
      <c r="AE13" s="500"/>
      <c r="AF13" s="500"/>
      <c r="AG13" s="500"/>
      <c r="AH13" s="500"/>
      <c r="AI13" s="500"/>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500"/>
      <c r="BF13" s="500"/>
      <c r="BG13" s="500"/>
      <c r="BH13" s="500"/>
      <c r="BI13" s="500"/>
      <c r="BJ13" s="500"/>
      <c r="BK13" s="500"/>
      <c r="BL13" s="500"/>
      <c r="BM13" s="500"/>
      <c r="BN13" s="500"/>
      <c r="BO13" s="500"/>
      <c r="BP13" s="500"/>
      <c r="BQ13" s="500"/>
      <c r="BR13" s="500"/>
      <c r="BS13" s="500"/>
      <c r="BT13" s="500"/>
      <c r="BU13" s="500"/>
      <c r="BV13" s="500"/>
      <c r="BW13" s="500"/>
      <c r="BX13" s="500"/>
      <c r="BY13" s="500"/>
      <c r="BZ13" s="500"/>
      <c r="CA13" s="500"/>
      <c r="CB13" s="500"/>
      <c r="CC13" s="500"/>
      <c r="CD13" s="500"/>
      <c r="CE13" s="500"/>
      <c r="CF13" s="500"/>
      <c r="CG13" s="500"/>
      <c r="CH13" s="500"/>
      <c r="CI13" s="500"/>
      <c r="CJ13" s="500"/>
      <c r="CK13" s="500"/>
      <c r="CL13" s="500"/>
      <c r="CM13" s="500"/>
      <c r="CN13" s="500"/>
      <c r="CO13" s="500"/>
      <c r="CP13" s="500"/>
      <c r="CQ13" s="500"/>
      <c r="CR13" s="500"/>
      <c r="CS13" s="500"/>
      <c r="CT13" s="500"/>
      <c r="CU13" s="500"/>
      <c r="CV13" s="500"/>
      <c r="CW13" s="500"/>
      <c r="CX13" s="500"/>
      <c r="CY13" s="500"/>
      <c r="CZ13" s="500"/>
      <c r="DA13" s="500"/>
      <c r="DB13" s="101"/>
      <c r="DC13" s="23"/>
      <c r="DD13" s="23"/>
      <c r="DE13" s="23"/>
      <c r="DF13" s="23"/>
      <c r="DG13" s="23"/>
    </row>
    <row r="14" spans="1:111" ht="15.95" customHeight="1" x14ac:dyDescent="0.2">
      <c r="A14" s="482"/>
      <c r="B14" s="175"/>
      <c r="C14" s="1510" t="s">
        <v>1394</v>
      </c>
      <c r="D14" s="1511"/>
      <c r="E14" s="1511"/>
      <c r="F14" s="1511"/>
      <c r="G14" s="1511"/>
      <c r="H14" s="1511"/>
      <c r="I14" s="1511"/>
      <c r="J14" s="1511"/>
      <c r="K14" s="1511"/>
      <c r="L14" s="1511"/>
      <c r="M14" s="1511"/>
      <c r="N14" s="1511"/>
      <c r="O14" s="1511"/>
      <c r="P14" s="1511"/>
      <c r="Q14" s="1511"/>
      <c r="R14" s="1511"/>
      <c r="S14" s="1511"/>
      <c r="T14" s="1511"/>
      <c r="U14" s="1511"/>
      <c r="V14" s="1511"/>
      <c r="W14" s="1511"/>
      <c r="X14" s="1511"/>
      <c r="Y14" s="1511"/>
      <c r="Z14" s="1511"/>
      <c r="AA14" s="1511"/>
      <c r="AB14" s="1511"/>
      <c r="AC14" s="1511"/>
      <c r="AD14" s="1511"/>
      <c r="AE14" s="1511"/>
      <c r="AF14" s="1511"/>
      <c r="AG14" s="1511"/>
      <c r="AH14" s="1568" t="s">
        <v>1358</v>
      </c>
      <c r="AI14" s="1568"/>
      <c r="AJ14" s="1568"/>
      <c r="AK14" s="1568"/>
      <c r="AL14" s="1568"/>
      <c r="AM14" s="1568"/>
      <c r="AN14" s="1568"/>
      <c r="AO14" s="1568"/>
      <c r="AP14" s="1568"/>
      <c r="AQ14" s="1568"/>
      <c r="AR14" s="1568"/>
      <c r="AS14" s="1568"/>
      <c r="AT14" s="1568"/>
      <c r="AU14" s="1568"/>
      <c r="AV14" s="1568"/>
      <c r="AW14" s="1568"/>
      <c r="AX14" s="1568"/>
      <c r="AY14" s="1568"/>
      <c r="AZ14" s="1568"/>
      <c r="BA14" s="1568"/>
      <c r="BB14" s="1568"/>
      <c r="BC14" s="1568"/>
      <c r="BD14" s="1568"/>
      <c r="BE14" s="1569"/>
      <c r="BF14" s="1570" t="s">
        <v>1360</v>
      </c>
      <c r="BG14" s="1568"/>
      <c r="BH14" s="1568"/>
      <c r="BI14" s="1568"/>
      <c r="BJ14" s="1568"/>
      <c r="BK14" s="1568"/>
      <c r="BL14" s="1568"/>
      <c r="BM14" s="1568"/>
      <c r="BN14" s="1568"/>
      <c r="BO14" s="1568"/>
      <c r="BP14" s="1568"/>
      <c r="BQ14" s="1568"/>
      <c r="BR14" s="1568"/>
      <c r="BS14" s="1568"/>
      <c r="BT14" s="1568"/>
      <c r="BU14" s="1568"/>
      <c r="BV14" s="1568"/>
      <c r="BW14" s="1568"/>
      <c r="BX14" s="1568"/>
      <c r="BY14" s="1568"/>
      <c r="BZ14" s="1568"/>
      <c r="CA14" s="1568"/>
      <c r="CB14" s="1568"/>
      <c r="CC14" s="1569"/>
      <c r="CD14" s="1570" t="s">
        <v>1359</v>
      </c>
      <c r="CE14" s="1568"/>
      <c r="CF14" s="1568"/>
      <c r="CG14" s="1568"/>
      <c r="CH14" s="1568"/>
      <c r="CI14" s="1568"/>
      <c r="CJ14" s="1568"/>
      <c r="CK14" s="1568"/>
      <c r="CL14" s="1568"/>
      <c r="CM14" s="1568"/>
      <c r="CN14" s="1568"/>
      <c r="CO14" s="1568"/>
      <c r="CP14" s="1568"/>
      <c r="CQ14" s="1568"/>
      <c r="CR14" s="1568"/>
      <c r="CS14" s="1568"/>
      <c r="CT14" s="1568"/>
      <c r="CU14" s="1568"/>
      <c r="CV14" s="1568"/>
      <c r="CW14" s="1568"/>
      <c r="CX14" s="1568"/>
      <c r="CY14" s="1568"/>
      <c r="CZ14" s="1568"/>
      <c r="DA14" s="1569"/>
      <c r="DB14" s="475"/>
      <c r="DC14" s="23"/>
      <c r="DD14" s="23"/>
      <c r="DE14" s="23"/>
      <c r="DF14" s="23"/>
      <c r="DG14" s="23"/>
    </row>
    <row r="15" spans="1:111" s="490" customFormat="1" ht="15.95" customHeight="1" x14ac:dyDescent="0.2">
      <c r="A15" s="491"/>
      <c r="B15" s="175"/>
      <c r="C15" s="1511"/>
      <c r="D15" s="1511"/>
      <c r="E15" s="1511"/>
      <c r="F15" s="1511"/>
      <c r="G15" s="1511"/>
      <c r="H15" s="1511"/>
      <c r="I15" s="1511"/>
      <c r="J15" s="1511"/>
      <c r="K15" s="1511"/>
      <c r="L15" s="1511"/>
      <c r="M15" s="1511"/>
      <c r="N15" s="1511"/>
      <c r="O15" s="1511"/>
      <c r="P15" s="1511"/>
      <c r="Q15" s="1511"/>
      <c r="R15" s="1511"/>
      <c r="S15" s="1511"/>
      <c r="T15" s="1511"/>
      <c r="U15" s="1511"/>
      <c r="V15" s="1511"/>
      <c r="W15" s="1511"/>
      <c r="X15" s="1511"/>
      <c r="Y15" s="1511"/>
      <c r="Z15" s="1511"/>
      <c r="AA15" s="1511"/>
      <c r="AB15" s="1511"/>
      <c r="AC15" s="1511"/>
      <c r="AD15" s="1511"/>
      <c r="AE15" s="1511"/>
      <c r="AF15" s="1511"/>
      <c r="AG15" s="1511"/>
      <c r="AH15" s="1508" t="s">
        <v>92</v>
      </c>
      <c r="AI15" s="1508"/>
      <c r="AJ15" s="1508"/>
      <c r="AK15" s="1508"/>
      <c r="AL15" s="1508"/>
      <c r="AM15" s="1508"/>
      <c r="AN15" s="1508"/>
      <c r="AO15" s="1508"/>
      <c r="AP15" s="1508"/>
      <c r="AQ15" s="1508"/>
      <c r="AR15" s="1508"/>
      <c r="AS15" s="1509"/>
      <c r="AT15" s="1508" t="s">
        <v>92</v>
      </c>
      <c r="AU15" s="1508"/>
      <c r="AV15" s="1508"/>
      <c r="AW15" s="1508"/>
      <c r="AX15" s="1508"/>
      <c r="AY15" s="1508"/>
      <c r="AZ15" s="1508"/>
      <c r="BA15" s="1508"/>
      <c r="BB15" s="1508"/>
      <c r="BC15" s="1508"/>
      <c r="BD15" s="1508"/>
      <c r="BE15" s="1509"/>
      <c r="BF15" s="1508" t="s">
        <v>92</v>
      </c>
      <c r="BG15" s="1508"/>
      <c r="BH15" s="1508"/>
      <c r="BI15" s="1508"/>
      <c r="BJ15" s="1508"/>
      <c r="BK15" s="1508"/>
      <c r="BL15" s="1508"/>
      <c r="BM15" s="1508"/>
      <c r="BN15" s="1508"/>
      <c r="BO15" s="1508"/>
      <c r="BP15" s="1508"/>
      <c r="BQ15" s="1509"/>
      <c r="BR15" s="1508" t="s">
        <v>92</v>
      </c>
      <c r="BS15" s="1508"/>
      <c r="BT15" s="1508"/>
      <c r="BU15" s="1508"/>
      <c r="BV15" s="1508"/>
      <c r="BW15" s="1508"/>
      <c r="BX15" s="1508"/>
      <c r="BY15" s="1508"/>
      <c r="BZ15" s="1508"/>
      <c r="CA15" s="1508"/>
      <c r="CB15" s="1508"/>
      <c r="CC15" s="1509"/>
      <c r="CD15" s="1508" t="s">
        <v>92</v>
      </c>
      <c r="CE15" s="1508"/>
      <c r="CF15" s="1508"/>
      <c r="CG15" s="1508"/>
      <c r="CH15" s="1508"/>
      <c r="CI15" s="1508"/>
      <c r="CJ15" s="1508"/>
      <c r="CK15" s="1508"/>
      <c r="CL15" s="1508"/>
      <c r="CM15" s="1508"/>
      <c r="CN15" s="1508"/>
      <c r="CO15" s="1509"/>
      <c r="CP15" s="1508" t="s">
        <v>92</v>
      </c>
      <c r="CQ15" s="1508"/>
      <c r="CR15" s="1508"/>
      <c r="CS15" s="1508"/>
      <c r="CT15" s="1508"/>
      <c r="CU15" s="1508"/>
      <c r="CV15" s="1508"/>
      <c r="CW15" s="1508"/>
      <c r="CX15" s="1508"/>
      <c r="CY15" s="1508"/>
      <c r="CZ15" s="1508"/>
      <c r="DA15" s="1509"/>
      <c r="DB15" s="475"/>
      <c r="DC15" s="23"/>
      <c r="DD15" s="23"/>
      <c r="DE15" s="23"/>
      <c r="DF15" s="23"/>
      <c r="DG15" s="23"/>
    </row>
    <row r="16" spans="1:111" ht="12.95" customHeight="1" x14ac:dyDescent="0.2">
      <c r="A16" s="482"/>
      <c r="B16" s="175"/>
      <c r="C16" s="1513" t="s">
        <v>1395</v>
      </c>
      <c r="D16" s="1514"/>
      <c r="E16" s="1514"/>
      <c r="F16" s="1514"/>
      <c r="G16" s="1514"/>
      <c r="H16" s="1514"/>
      <c r="I16" s="1514"/>
      <c r="J16" s="1514"/>
      <c r="K16" s="1514"/>
      <c r="L16" s="1514"/>
      <c r="M16" s="1514"/>
      <c r="N16" s="1514"/>
      <c r="O16" s="1514"/>
      <c r="P16" s="1514"/>
      <c r="Q16" s="1514"/>
      <c r="R16" s="1514"/>
      <c r="S16" s="1514"/>
      <c r="T16" s="1514"/>
      <c r="U16" s="1514"/>
      <c r="V16" s="1514"/>
      <c r="W16" s="1514"/>
      <c r="X16" s="1514"/>
      <c r="Y16" s="1514"/>
      <c r="Z16" s="1514"/>
      <c r="AA16" s="1514"/>
      <c r="AB16" s="1514"/>
      <c r="AC16" s="1514"/>
      <c r="AD16" s="1514"/>
      <c r="AE16" s="1514"/>
      <c r="AF16" s="1514"/>
      <c r="AG16" s="1515"/>
      <c r="AH16" s="1512"/>
      <c r="AI16" s="1512"/>
      <c r="AJ16" s="1512"/>
      <c r="AK16" s="1512"/>
      <c r="AL16" s="1512"/>
      <c r="AM16" s="1512"/>
      <c r="AN16" s="1512"/>
      <c r="AO16" s="1512"/>
      <c r="AP16" s="1512"/>
      <c r="AQ16" s="1512"/>
      <c r="AR16" s="1512"/>
      <c r="AS16" s="1512"/>
      <c r="AT16" s="1512"/>
      <c r="AU16" s="1512"/>
      <c r="AV16" s="1512"/>
      <c r="AW16" s="1512"/>
      <c r="AX16" s="1512"/>
      <c r="AY16" s="1512"/>
      <c r="AZ16" s="1512"/>
      <c r="BA16" s="1512"/>
      <c r="BB16" s="1512"/>
      <c r="BC16" s="1512"/>
      <c r="BD16" s="1512"/>
      <c r="BE16" s="1512"/>
      <c r="BF16" s="1512"/>
      <c r="BG16" s="1512"/>
      <c r="BH16" s="1512"/>
      <c r="BI16" s="1512"/>
      <c r="BJ16" s="1512"/>
      <c r="BK16" s="1512"/>
      <c r="BL16" s="1512"/>
      <c r="BM16" s="1512"/>
      <c r="BN16" s="1512"/>
      <c r="BO16" s="1512"/>
      <c r="BP16" s="1512"/>
      <c r="BQ16" s="1512"/>
      <c r="BR16" s="1512"/>
      <c r="BS16" s="1512"/>
      <c r="BT16" s="1512"/>
      <c r="BU16" s="1512"/>
      <c r="BV16" s="1512"/>
      <c r="BW16" s="1512"/>
      <c r="BX16" s="1512"/>
      <c r="BY16" s="1512"/>
      <c r="BZ16" s="1512"/>
      <c r="CA16" s="1512"/>
      <c r="CB16" s="1512"/>
      <c r="CC16" s="1512"/>
      <c r="CD16" s="1512"/>
      <c r="CE16" s="1512"/>
      <c r="CF16" s="1512"/>
      <c r="CG16" s="1512"/>
      <c r="CH16" s="1512"/>
      <c r="CI16" s="1512"/>
      <c r="CJ16" s="1512"/>
      <c r="CK16" s="1512"/>
      <c r="CL16" s="1512"/>
      <c r="CM16" s="1512"/>
      <c r="CN16" s="1512"/>
      <c r="CO16" s="1512"/>
      <c r="CP16" s="1512"/>
      <c r="CQ16" s="1512"/>
      <c r="CR16" s="1512"/>
      <c r="CS16" s="1512"/>
      <c r="CT16" s="1512"/>
      <c r="CU16" s="1512"/>
      <c r="CV16" s="1512"/>
      <c r="CW16" s="1512"/>
      <c r="CX16" s="1512"/>
      <c r="CY16" s="1512"/>
      <c r="CZ16" s="1512"/>
      <c r="DA16" s="1512"/>
      <c r="DB16" s="475"/>
      <c r="DC16" s="23"/>
      <c r="DD16" s="23"/>
      <c r="DE16" s="23"/>
      <c r="DF16" s="23"/>
      <c r="DG16" s="23"/>
    </row>
    <row r="17" spans="1:111" s="490" customFormat="1" ht="12" customHeight="1" x14ac:dyDescent="0.2">
      <c r="A17" s="491"/>
      <c r="B17" s="175"/>
      <c r="C17" s="1516" t="s">
        <v>1396</v>
      </c>
      <c r="D17" s="1517"/>
      <c r="E17" s="1517"/>
      <c r="F17" s="1517"/>
      <c r="G17" s="1517"/>
      <c r="H17" s="1517"/>
      <c r="I17" s="1517"/>
      <c r="J17" s="1517"/>
      <c r="K17" s="1517"/>
      <c r="L17" s="1517"/>
      <c r="M17" s="1517"/>
      <c r="N17" s="1517"/>
      <c r="O17" s="1517"/>
      <c r="P17" s="1517"/>
      <c r="Q17" s="1517"/>
      <c r="R17" s="1517"/>
      <c r="S17" s="1517"/>
      <c r="T17" s="1517"/>
      <c r="U17" s="1517"/>
      <c r="V17" s="1517"/>
      <c r="W17" s="1517"/>
      <c r="X17" s="1517"/>
      <c r="Y17" s="1517"/>
      <c r="Z17" s="1517"/>
      <c r="AA17" s="1517"/>
      <c r="AB17" s="1517"/>
      <c r="AC17" s="1517"/>
      <c r="AD17" s="1517"/>
      <c r="AE17" s="1517"/>
      <c r="AF17" s="1517"/>
      <c r="AG17" s="1518"/>
      <c r="AH17" s="1512"/>
      <c r="AI17" s="1512"/>
      <c r="AJ17" s="1512"/>
      <c r="AK17" s="1512"/>
      <c r="AL17" s="1512"/>
      <c r="AM17" s="1512"/>
      <c r="AN17" s="1512"/>
      <c r="AO17" s="1512"/>
      <c r="AP17" s="1512"/>
      <c r="AQ17" s="1512"/>
      <c r="AR17" s="1512"/>
      <c r="AS17" s="1512"/>
      <c r="AT17" s="1512"/>
      <c r="AU17" s="1512"/>
      <c r="AV17" s="1512"/>
      <c r="AW17" s="1512"/>
      <c r="AX17" s="1512"/>
      <c r="AY17" s="1512"/>
      <c r="AZ17" s="1512"/>
      <c r="BA17" s="1512"/>
      <c r="BB17" s="1512"/>
      <c r="BC17" s="1512"/>
      <c r="BD17" s="1512"/>
      <c r="BE17" s="1512"/>
      <c r="BF17" s="1512"/>
      <c r="BG17" s="1512"/>
      <c r="BH17" s="1512"/>
      <c r="BI17" s="1512"/>
      <c r="BJ17" s="1512"/>
      <c r="BK17" s="1512"/>
      <c r="BL17" s="1512"/>
      <c r="BM17" s="1512"/>
      <c r="BN17" s="1512"/>
      <c r="BO17" s="1512"/>
      <c r="BP17" s="1512"/>
      <c r="BQ17" s="1512"/>
      <c r="BR17" s="1512"/>
      <c r="BS17" s="1512"/>
      <c r="BT17" s="1512"/>
      <c r="BU17" s="1512"/>
      <c r="BV17" s="1512"/>
      <c r="BW17" s="1512"/>
      <c r="BX17" s="1512"/>
      <c r="BY17" s="1512"/>
      <c r="BZ17" s="1512"/>
      <c r="CA17" s="1512"/>
      <c r="CB17" s="1512"/>
      <c r="CC17" s="1512"/>
      <c r="CD17" s="1512"/>
      <c r="CE17" s="1512"/>
      <c r="CF17" s="1512"/>
      <c r="CG17" s="1512"/>
      <c r="CH17" s="1512"/>
      <c r="CI17" s="1512"/>
      <c r="CJ17" s="1512"/>
      <c r="CK17" s="1512"/>
      <c r="CL17" s="1512"/>
      <c r="CM17" s="1512"/>
      <c r="CN17" s="1512"/>
      <c r="CO17" s="1512"/>
      <c r="CP17" s="1512"/>
      <c r="CQ17" s="1512"/>
      <c r="CR17" s="1512"/>
      <c r="CS17" s="1512"/>
      <c r="CT17" s="1512"/>
      <c r="CU17" s="1512"/>
      <c r="CV17" s="1512"/>
      <c r="CW17" s="1512"/>
      <c r="CX17" s="1512"/>
      <c r="CY17" s="1512"/>
      <c r="CZ17" s="1512"/>
      <c r="DA17" s="1512"/>
      <c r="DB17" s="475"/>
      <c r="DC17" s="23"/>
      <c r="DD17" s="23"/>
      <c r="DE17" s="23"/>
      <c r="DF17" s="23"/>
      <c r="DG17" s="23"/>
    </row>
    <row r="18" spans="1:111" ht="9.9499999999999993" customHeight="1" x14ac:dyDescent="0.2">
      <c r="A18" s="482"/>
      <c r="B18" s="175"/>
      <c r="C18" s="1464" t="s">
        <v>1263</v>
      </c>
      <c r="D18" s="1464"/>
      <c r="E18" s="1464"/>
      <c r="F18" s="1464"/>
      <c r="G18" s="1464"/>
      <c r="H18" s="1464"/>
      <c r="I18" s="1464"/>
      <c r="J18" s="1464"/>
      <c r="K18" s="1464"/>
      <c r="L18" s="1464"/>
      <c r="M18" s="1464"/>
      <c r="N18" s="1464"/>
      <c r="O18" s="1464"/>
      <c r="P18" s="1464"/>
      <c r="Q18" s="1464"/>
      <c r="R18" s="1464"/>
      <c r="S18" s="1464"/>
      <c r="T18" s="1464"/>
      <c r="U18" s="1464"/>
      <c r="V18" s="1464"/>
      <c r="W18" s="1464"/>
      <c r="X18" s="1464"/>
      <c r="Y18" s="1464"/>
      <c r="Z18" s="1464"/>
      <c r="AA18" s="1464"/>
      <c r="AB18" s="1464"/>
      <c r="AC18" s="1464"/>
      <c r="AD18" s="1464"/>
      <c r="AE18" s="1464"/>
      <c r="AF18" s="1464"/>
      <c r="AG18" s="1464"/>
      <c r="AH18" s="1464"/>
      <c r="AI18" s="1464"/>
      <c r="AJ18" s="1464"/>
      <c r="AK18" s="1464"/>
      <c r="AL18" s="1464"/>
      <c r="AM18" s="1464"/>
      <c r="AN18" s="1464"/>
      <c r="AO18" s="1464"/>
      <c r="AP18" s="1464"/>
      <c r="AQ18" s="1464"/>
      <c r="AR18" s="1464"/>
      <c r="AS18" s="1464"/>
      <c r="AT18" s="1464"/>
      <c r="AU18" s="1464"/>
      <c r="AV18" s="1464"/>
      <c r="AW18" s="1464"/>
      <c r="AX18" s="1464"/>
      <c r="AY18" s="1464"/>
      <c r="AZ18" s="1464"/>
      <c r="BA18" s="1464"/>
      <c r="BB18" s="1464"/>
      <c r="BC18" s="1464"/>
      <c r="BD18" s="1464"/>
      <c r="BE18" s="1464"/>
      <c r="BF18" s="1464"/>
      <c r="BG18" s="1464"/>
      <c r="BH18" s="1464"/>
      <c r="BI18" s="1464"/>
      <c r="BJ18" s="1464"/>
      <c r="BK18" s="1464"/>
      <c r="BL18" s="1464"/>
      <c r="BM18" s="1464"/>
      <c r="BN18" s="1464"/>
      <c r="BO18" s="1464"/>
      <c r="BP18" s="1464"/>
      <c r="BQ18" s="1464"/>
      <c r="BR18" s="1464"/>
      <c r="BS18" s="1464"/>
      <c r="BT18" s="1464"/>
      <c r="BU18" s="1464"/>
      <c r="BV18" s="1464"/>
      <c r="BW18" s="1464"/>
      <c r="BX18" s="1464"/>
      <c r="BY18" s="1464"/>
      <c r="BZ18" s="1464"/>
      <c r="CA18" s="1464"/>
      <c r="CB18" s="1464"/>
      <c r="CC18" s="1464"/>
      <c r="CD18" s="1464"/>
      <c r="CE18" s="1464"/>
      <c r="CF18" s="1464"/>
      <c r="CG18" s="1464"/>
      <c r="CH18" s="1464"/>
      <c r="CI18" s="1464"/>
      <c r="CJ18" s="1464"/>
      <c r="CK18" s="1464"/>
      <c r="CL18" s="1464"/>
      <c r="CM18" s="1464"/>
      <c r="CN18" s="1464"/>
      <c r="CO18" s="1464"/>
      <c r="CP18" s="1464"/>
      <c r="CQ18" s="1464"/>
      <c r="CR18" s="1464"/>
      <c r="CS18" s="1464"/>
      <c r="CT18" s="1464"/>
      <c r="CU18" s="1464"/>
      <c r="CV18" s="1464"/>
      <c r="CW18" s="1464"/>
      <c r="CX18" s="1464"/>
      <c r="CY18" s="1464"/>
      <c r="CZ18" s="1464"/>
      <c r="DA18" s="1464"/>
      <c r="DB18" s="475"/>
      <c r="DC18" s="23"/>
      <c r="DD18" s="23"/>
      <c r="DE18" s="23"/>
      <c r="DF18" s="23"/>
      <c r="DG18" s="23"/>
    </row>
    <row r="19" spans="1:111" ht="9.9499999999999993" customHeight="1" x14ac:dyDescent="0.2">
      <c r="A19" s="482"/>
      <c r="B19" s="175"/>
      <c r="C19" s="1465" t="s">
        <v>1264</v>
      </c>
      <c r="D19" s="1465"/>
      <c r="E19" s="1465"/>
      <c r="F19" s="1465"/>
      <c r="G19" s="1465"/>
      <c r="H19" s="1465"/>
      <c r="I19" s="1465"/>
      <c r="J19" s="1465"/>
      <c r="K19" s="1465"/>
      <c r="L19" s="1465"/>
      <c r="M19" s="1465"/>
      <c r="N19" s="1465"/>
      <c r="O19" s="1465"/>
      <c r="P19" s="1465"/>
      <c r="Q19" s="1465"/>
      <c r="R19" s="1465"/>
      <c r="S19" s="1465"/>
      <c r="T19" s="1465"/>
      <c r="U19" s="1465"/>
      <c r="V19" s="1465"/>
      <c r="W19" s="1465"/>
      <c r="X19" s="1465"/>
      <c r="Y19" s="1465"/>
      <c r="Z19" s="1465"/>
      <c r="AA19" s="1465"/>
      <c r="AB19" s="1465"/>
      <c r="AC19" s="1465"/>
      <c r="AD19" s="1465"/>
      <c r="AE19" s="1465"/>
      <c r="AF19" s="1465"/>
      <c r="AG19" s="1465"/>
      <c r="AH19" s="1465"/>
      <c r="AI19" s="1465"/>
      <c r="AJ19" s="1465"/>
      <c r="AK19" s="1465"/>
      <c r="AL19" s="1465"/>
      <c r="AM19" s="1465"/>
      <c r="AN19" s="1465"/>
      <c r="AO19" s="1465"/>
      <c r="AP19" s="1465"/>
      <c r="AQ19" s="1465"/>
      <c r="AR19" s="1465"/>
      <c r="AS19" s="1465"/>
      <c r="AT19" s="1465"/>
      <c r="AU19" s="1465"/>
      <c r="AV19" s="1465"/>
      <c r="AW19" s="1465"/>
      <c r="AX19" s="1465"/>
      <c r="AY19" s="1465"/>
      <c r="AZ19" s="1465"/>
      <c r="BA19" s="1465"/>
      <c r="BB19" s="1465"/>
      <c r="BC19" s="1465"/>
      <c r="BD19" s="1465"/>
      <c r="BE19" s="1465"/>
      <c r="BF19" s="1465"/>
      <c r="BG19" s="1465"/>
      <c r="BH19" s="1465"/>
      <c r="BI19" s="1465"/>
      <c r="BJ19" s="1465"/>
      <c r="BK19" s="1465"/>
      <c r="BL19" s="1465"/>
      <c r="BM19" s="1465"/>
      <c r="BN19" s="1465"/>
      <c r="BO19" s="1465"/>
      <c r="BP19" s="1465"/>
      <c r="BQ19" s="1465"/>
      <c r="BR19" s="1465"/>
      <c r="BS19" s="1465"/>
      <c r="BT19" s="1465"/>
      <c r="BU19" s="1465"/>
      <c r="BV19" s="1465"/>
      <c r="BW19" s="1465"/>
      <c r="BX19" s="1465"/>
      <c r="BY19" s="1465"/>
      <c r="BZ19" s="1465"/>
      <c r="CA19" s="1465"/>
      <c r="CB19" s="1465"/>
      <c r="CC19" s="1465"/>
      <c r="CD19" s="1465"/>
      <c r="CE19" s="1465"/>
      <c r="CF19" s="1465"/>
      <c r="CG19" s="1465"/>
      <c r="CH19" s="1465"/>
      <c r="CI19" s="1465"/>
      <c r="CJ19" s="1465"/>
      <c r="CK19" s="1465"/>
      <c r="CL19" s="1465"/>
      <c r="CM19" s="1465"/>
      <c r="CN19" s="1465"/>
      <c r="CO19" s="1465"/>
      <c r="CP19" s="1465"/>
      <c r="CQ19" s="1465"/>
      <c r="CR19" s="1465"/>
      <c r="CS19" s="1465"/>
      <c r="CT19" s="1465"/>
      <c r="CU19" s="1465"/>
      <c r="CV19" s="1465"/>
      <c r="CW19" s="1465"/>
      <c r="CX19" s="1465"/>
      <c r="CY19" s="1465"/>
      <c r="CZ19" s="1465"/>
      <c r="DA19" s="1465"/>
      <c r="DB19" s="475"/>
      <c r="DC19" s="23"/>
      <c r="DD19" s="23"/>
      <c r="DE19" s="23"/>
      <c r="DF19" s="23"/>
      <c r="DG19" s="23"/>
    </row>
    <row r="20" spans="1:111" ht="15.95" customHeight="1" x14ac:dyDescent="0.2">
      <c r="A20" s="482"/>
      <c r="B20" s="175"/>
      <c r="C20" s="1456"/>
      <c r="D20" s="1456"/>
      <c r="E20" s="1456"/>
      <c r="F20" s="1456"/>
      <c r="G20" s="1456"/>
      <c r="H20" s="1456"/>
      <c r="I20" s="1456"/>
      <c r="J20" s="1456"/>
      <c r="K20" s="1456"/>
      <c r="L20" s="1456"/>
      <c r="M20" s="1456"/>
      <c r="N20" s="1456"/>
      <c r="O20" s="1456"/>
      <c r="P20" s="1456"/>
      <c r="Q20" s="1456"/>
      <c r="R20" s="1456"/>
      <c r="S20" s="1456"/>
      <c r="T20" s="1456"/>
      <c r="U20" s="1456"/>
      <c r="V20" s="1456"/>
      <c r="W20" s="1456"/>
      <c r="X20" s="1456"/>
      <c r="Y20" s="1456"/>
      <c r="Z20" s="1456"/>
      <c r="AA20" s="1456"/>
      <c r="AB20" s="1456"/>
      <c r="AC20" s="1456"/>
      <c r="AD20" s="1456"/>
      <c r="AE20" s="1456"/>
      <c r="AF20" s="1456"/>
      <c r="AG20" s="1456"/>
      <c r="AH20" s="1456"/>
      <c r="AI20" s="1456"/>
      <c r="AJ20" s="1456"/>
      <c r="AK20" s="1456"/>
      <c r="AL20" s="1456"/>
      <c r="AM20" s="1456"/>
      <c r="AN20" s="1456"/>
      <c r="AO20" s="1456"/>
      <c r="AP20" s="1456"/>
      <c r="AQ20" s="1456"/>
      <c r="AR20" s="1456"/>
      <c r="AS20" s="1456"/>
      <c r="AT20" s="1456"/>
      <c r="AU20" s="1456"/>
      <c r="AV20" s="1456"/>
      <c r="AW20" s="1456"/>
      <c r="AX20" s="1456"/>
      <c r="AY20" s="1456"/>
      <c r="AZ20" s="1456"/>
      <c r="BA20" s="1456"/>
      <c r="BB20" s="1456"/>
      <c r="BC20" s="1456"/>
      <c r="BD20" s="1456"/>
      <c r="BE20" s="1456"/>
      <c r="BF20" s="1456"/>
      <c r="BG20" s="1456"/>
      <c r="BH20" s="1456"/>
      <c r="BI20" s="1456"/>
      <c r="BJ20" s="1456"/>
      <c r="BK20" s="1456"/>
      <c r="BL20" s="1456"/>
      <c r="BM20" s="1456"/>
      <c r="BN20" s="1456"/>
      <c r="BO20" s="1456"/>
      <c r="BP20" s="1456"/>
      <c r="BQ20" s="1456"/>
      <c r="BR20" s="1456"/>
      <c r="BS20" s="1456"/>
      <c r="BT20" s="1456"/>
      <c r="BU20" s="1456"/>
      <c r="BV20" s="1456"/>
      <c r="BW20" s="1456"/>
      <c r="BX20" s="1456"/>
      <c r="BY20" s="1456"/>
      <c r="BZ20" s="1456"/>
      <c r="CA20" s="1456"/>
      <c r="CB20" s="1456"/>
      <c r="CC20" s="1456"/>
      <c r="CD20" s="1456"/>
      <c r="CE20" s="1456"/>
      <c r="CF20" s="1456"/>
      <c r="CG20" s="1456"/>
      <c r="CH20" s="1456"/>
      <c r="CI20" s="1456"/>
      <c r="CJ20" s="1456"/>
      <c r="CK20" s="1456"/>
      <c r="CL20" s="1456"/>
      <c r="CM20" s="1456"/>
      <c r="CN20" s="1456"/>
      <c r="CO20" s="1456"/>
      <c r="CP20" s="1456"/>
      <c r="CQ20" s="1456"/>
      <c r="CR20" s="1456"/>
      <c r="CS20" s="1456"/>
      <c r="CT20" s="1456"/>
      <c r="CU20" s="1456"/>
      <c r="CV20" s="1456"/>
      <c r="CW20" s="1456"/>
      <c r="CX20" s="1456"/>
      <c r="CY20" s="1456"/>
      <c r="CZ20" s="1456"/>
      <c r="DA20" s="1456"/>
      <c r="DB20" s="475"/>
      <c r="DC20" s="23"/>
      <c r="DD20" s="23"/>
      <c r="DE20" s="23"/>
      <c r="DF20" s="23"/>
      <c r="DG20" s="23"/>
    </row>
    <row r="21" spans="1:111" s="492" customFormat="1" ht="20.100000000000001" customHeight="1" x14ac:dyDescent="0.2">
      <c r="A21" s="493"/>
      <c r="B21" s="175"/>
      <c r="C21" s="1510" t="s">
        <v>1423</v>
      </c>
      <c r="D21" s="1511"/>
      <c r="E21" s="1511"/>
      <c r="F21" s="1511"/>
      <c r="G21" s="1511"/>
      <c r="H21" s="1511"/>
      <c r="I21" s="1511"/>
      <c r="J21" s="1511"/>
      <c r="K21" s="1511"/>
      <c r="L21" s="1511"/>
      <c r="M21" s="1511"/>
      <c r="N21" s="1511"/>
      <c r="O21" s="1511"/>
      <c r="P21" s="1511"/>
      <c r="Q21" s="1511"/>
      <c r="R21" s="1511"/>
      <c r="S21" s="1511"/>
      <c r="T21" s="1511"/>
      <c r="U21" s="1511"/>
      <c r="V21" s="1511"/>
      <c r="W21" s="1511"/>
      <c r="X21" s="1511"/>
      <c r="Y21" s="1511"/>
      <c r="Z21" s="1511"/>
      <c r="AA21" s="1511"/>
      <c r="AB21" s="1511"/>
      <c r="AC21" s="1511"/>
      <c r="AD21" s="1511"/>
      <c r="AE21" s="1511"/>
      <c r="AF21" s="1511"/>
      <c r="AG21" s="1511"/>
      <c r="AH21" s="1511"/>
      <c r="AI21" s="1511"/>
      <c r="AJ21" s="1511"/>
      <c r="AK21" s="1511"/>
      <c r="AL21" s="1511"/>
      <c r="AM21" s="1511"/>
      <c r="AN21" s="1511"/>
      <c r="AO21" s="1511"/>
      <c r="AP21" s="1511"/>
      <c r="AQ21" s="1511"/>
      <c r="AR21" s="1511"/>
      <c r="AS21" s="1511"/>
      <c r="AT21" s="1511"/>
      <c r="AU21" s="1511"/>
      <c r="AV21" s="1511"/>
      <c r="AW21" s="1511"/>
      <c r="AX21" s="1511"/>
      <c r="AY21" s="1511"/>
      <c r="AZ21" s="1511"/>
      <c r="BA21" s="1511"/>
      <c r="BB21" s="1511"/>
      <c r="BC21" s="1511"/>
      <c r="BD21" s="1511"/>
      <c r="BE21" s="1511"/>
      <c r="BF21" s="1511"/>
      <c r="BG21" s="1511"/>
      <c r="BH21" s="1511"/>
      <c r="BI21" s="1511"/>
      <c r="BJ21" s="1511"/>
      <c r="BK21" s="1511"/>
      <c r="BL21" s="1511"/>
      <c r="BM21" s="1511"/>
      <c r="BN21" s="1511"/>
      <c r="BO21" s="1511"/>
      <c r="BP21" s="1511"/>
      <c r="BQ21" s="1511"/>
      <c r="BR21" s="1511"/>
      <c r="BS21" s="1511"/>
      <c r="BT21" s="1511"/>
      <c r="BU21" s="1511"/>
      <c r="BV21" s="1511"/>
      <c r="BW21" s="1511"/>
      <c r="BX21" s="1511"/>
      <c r="BY21" s="1511"/>
      <c r="BZ21" s="1511"/>
      <c r="CA21" s="1511"/>
      <c r="CB21" s="1511"/>
      <c r="CC21" s="1511"/>
      <c r="CD21" s="1511"/>
      <c r="CE21" s="1511"/>
      <c r="CF21" s="1511"/>
      <c r="CG21" s="1511"/>
      <c r="CH21" s="1511"/>
      <c r="CI21" s="1511"/>
      <c r="CJ21" s="1511"/>
      <c r="CK21" s="1511"/>
      <c r="CL21" s="1511"/>
      <c r="CM21" s="1511"/>
      <c r="CN21" s="1511"/>
      <c r="CO21" s="1511"/>
      <c r="CP21" s="1511"/>
      <c r="CQ21" s="1511"/>
      <c r="CR21" s="1511"/>
      <c r="CS21" s="1511"/>
      <c r="CT21" s="1511"/>
      <c r="CU21" s="1511"/>
      <c r="CV21" s="1511"/>
      <c r="CW21" s="1511"/>
      <c r="CX21" s="1511"/>
      <c r="CY21" s="1511"/>
      <c r="CZ21" s="1511"/>
      <c r="DA21" s="1511"/>
      <c r="DB21" s="475"/>
      <c r="DC21" s="23"/>
      <c r="DD21" s="23"/>
      <c r="DE21" s="23"/>
      <c r="DF21" s="23"/>
      <c r="DG21" s="23"/>
    </row>
    <row r="22" spans="1:111" ht="18" customHeight="1" x14ac:dyDescent="0.2">
      <c r="A22" s="482"/>
      <c r="B22" s="142"/>
      <c r="C22" s="1510" t="s">
        <v>1424</v>
      </c>
      <c r="D22" s="1511"/>
      <c r="E22" s="1511"/>
      <c r="F22" s="1511"/>
      <c r="G22" s="1511"/>
      <c r="H22" s="1511"/>
      <c r="I22" s="1511"/>
      <c r="J22" s="1511"/>
      <c r="K22" s="1511"/>
      <c r="L22" s="1511"/>
      <c r="M22" s="1511"/>
      <c r="N22" s="1511"/>
      <c r="O22" s="1511"/>
      <c r="P22" s="1511"/>
      <c r="Q22" s="1511"/>
      <c r="R22" s="1511"/>
      <c r="S22" s="1511"/>
      <c r="T22" s="1511"/>
      <c r="U22" s="1511"/>
      <c r="V22" s="1511"/>
      <c r="W22" s="1511"/>
      <c r="X22" s="1511"/>
      <c r="Y22" s="1511"/>
      <c r="Z22" s="1511"/>
      <c r="AA22" s="1511"/>
      <c r="AB22" s="1511"/>
      <c r="AC22" s="1511"/>
      <c r="AD22" s="1511"/>
      <c r="AE22" s="1511"/>
      <c r="AF22" s="1511"/>
      <c r="AG22" s="1511"/>
      <c r="AH22" s="1570" t="s">
        <v>1358</v>
      </c>
      <c r="AI22" s="1568"/>
      <c r="AJ22" s="1568"/>
      <c r="AK22" s="1568"/>
      <c r="AL22" s="1568"/>
      <c r="AM22" s="1568"/>
      <c r="AN22" s="1568"/>
      <c r="AO22" s="1568"/>
      <c r="AP22" s="1568"/>
      <c r="AQ22" s="1568"/>
      <c r="AR22" s="1568"/>
      <c r="AS22" s="1568"/>
      <c r="AT22" s="1568"/>
      <c r="AU22" s="1568"/>
      <c r="AV22" s="1568"/>
      <c r="AW22" s="1568"/>
      <c r="AX22" s="1568"/>
      <c r="AY22" s="1568"/>
      <c r="AZ22" s="1568"/>
      <c r="BA22" s="1568"/>
      <c r="BB22" s="1568"/>
      <c r="BC22" s="1568"/>
      <c r="BD22" s="1568"/>
      <c r="BE22" s="1569"/>
      <c r="BF22" s="1570" t="s">
        <v>1360</v>
      </c>
      <c r="BG22" s="1568"/>
      <c r="BH22" s="1568"/>
      <c r="BI22" s="1568"/>
      <c r="BJ22" s="1568"/>
      <c r="BK22" s="1568"/>
      <c r="BL22" s="1568"/>
      <c r="BM22" s="1568"/>
      <c r="BN22" s="1568"/>
      <c r="BO22" s="1568"/>
      <c r="BP22" s="1568"/>
      <c r="BQ22" s="1568"/>
      <c r="BR22" s="1568"/>
      <c r="BS22" s="1568"/>
      <c r="BT22" s="1568"/>
      <c r="BU22" s="1568"/>
      <c r="BV22" s="1568"/>
      <c r="BW22" s="1568"/>
      <c r="BX22" s="1568"/>
      <c r="BY22" s="1568"/>
      <c r="BZ22" s="1568"/>
      <c r="CA22" s="1568"/>
      <c r="CB22" s="1568"/>
      <c r="CC22" s="1569"/>
      <c r="CD22" s="1570" t="s">
        <v>1359</v>
      </c>
      <c r="CE22" s="1568"/>
      <c r="CF22" s="1568"/>
      <c r="CG22" s="1568"/>
      <c r="CH22" s="1568"/>
      <c r="CI22" s="1568"/>
      <c r="CJ22" s="1568"/>
      <c r="CK22" s="1568"/>
      <c r="CL22" s="1568"/>
      <c r="CM22" s="1568"/>
      <c r="CN22" s="1568"/>
      <c r="CO22" s="1568"/>
      <c r="CP22" s="1568"/>
      <c r="CQ22" s="1568"/>
      <c r="CR22" s="1568"/>
      <c r="CS22" s="1568"/>
      <c r="CT22" s="1568"/>
      <c r="CU22" s="1568"/>
      <c r="CV22" s="1568"/>
      <c r="CW22" s="1568"/>
      <c r="CX22" s="1568"/>
      <c r="CY22" s="1568"/>
      <c r="CZ22" s="1568"/>
      <c r="DA22" s="1569"/>
      <c r="DB22" s="143"/>
      <c r="DC22" s="23"/>
      <c r="DD22" s="23"/>
      <c r="DE22" s="23"/>
      <c r="DF22" s="23"/>
      <c r="DG22" s="23"/>
    </row>
    <row r="23" spans="1:111" ht="18" customHeight="1" x14ac:dyDescent="0.2">
      <c r="A23" s="482"/>
      <c r="B23" s="142"/>
      <c r="C23" s="1511"/>
      <c r="D23" s="1511"/>
      <c r="E23" s="1511"/>
      <c r="F23" s="1511"/>
      <c r="G23" s="1511"/>
      <c r="H23" s="1511"/>
      <c r="I23" s="1511"/>
      <c r="J23" s="1511"/>
      <c r="K23" s="1511"/>
      <c r="L23" s="1511"/>
      <c r="M23" s="1511"/>
      <c r="N23" s="1511"/>
      <c r="O23" s="1511"/>
      <c r="P23" s="1511"/>
      <c r="Q23" s="1511"/>
      <c r="R23" s="1511"/>
      <c r="S23" s="1511"/>
      <c r="T23" s="1511"/>
      <c r="U23" s="1511"/>
      <c r="V23" s="1511"/>
      <c r="W23" s="1511"/>
      <c r="X23" s="1511"/>
      <c r="Y23" s="1511"/>
      <c r="Z23" s="1511"/>
      <c r="AA23" s="1511"/>
      <c r="AB23" s="1511"/>
      <c r="AC23" s="1511"/>
      <c r="AD23" s="1511"/>
      <c r="AE23" s="1511"/>
      <c r="AF23" s="1511"/>
      <c r="AG23" s="1511"/>
      <c r="AH23" s="1574" t="str">
        <f>Data_Income!C1198</f>
        <v>Select Year</v>
      </c>
      <c r="AI23" s="1574"/>
      <c r="AJ23" s="1574"/>
      <c r="AK23" s="1574"/>
      <c r="AL23" s="1574"/>
      <c r="AM23" s="1574"/>
      <c r="AN23" s="1574"/>
      <c r="AO23" s="1574"/>
      <c r="AP23" s="1574"/>
      <c r="AQ23" s="1574"/>
      <c r="AR23" s="1574"/>
      <c r="AS23" s="1575"/>
      <c r="AT23" s="1576" t="str">
        <f>Data_Income!D1198</f>
        <v>Select Year</v>
      </c>
      <c r="AU23" s="1574"/>
      <c r="AV23" s="1574"/>
      <c r="AW23" s="1574"/>
      <c r="AX23" s="1574"/>
      <c r="AY23" s="1574"/>
      <c r="AZ23" s="1574"/>
      <c r="BA23" s="1574"/>
      <c r="BB23" s="1574"/>
      <c r="BC23" s="1574"/>
      <c r="BD23" s="1574"/>
      <c r="BE23" s="1575"/>
      <c r="BF23" s="1574" t="str">
        <f>Data_Income!C1227</f>
        <v>Select Year</v>
      </c>
      <c r="BG23" s="1574"/>
      <c r="BH23" s="1574"/>
      <c r="BI23" s="1574"/>
      <c r="BJ23" s="1574"/>
      <c r="BK23" s="1574"/>
      <c r="BL23" s="1574"/>
      <c r="BM23" s="1574"/>
      <c r="BN23" s="1574"/>
      <c r="BO23" s="1574"/>
      <c r="BP23" s="1574"/>
      <c r="BQ23" s="1575"/>
      <c r="BR23" s="1576" t="str">
        <f>Data_Income!D1227</f>
        <v>Select Year</v>
      </c>
      <c r="BS23" s="1574"/>
      <c r="BT23" s="1574"/>
      <c r="BU23" s="1574"/>
      <c r="BV23" s="1574"/>
      <c r="BW23" s="1574"/>
      <c r="BX23" s="1574"/>
      <c r="BY23" s="1574"/>
      <c r="BZ23" s="1574"/>
      <c r="CA23" s="1574"/>
      <c r="CB23" s="1574"/>
      <c r="CC23" s="1575"/>
      <c r="CD23" s="1574" t="s">
        <v>92</v>
      </c>
      <c r="CE23" s="1574"/>
      <c r="CF23" s="1574"/>
      <c r="CG23" s="1574"/>
      <c r="CH23" s="1574"/>
      <c r="CI23" s="1574"/>
      <c r="CJ23" s="1574"/>
      <c r="CK23" s="1574"/>
      <c r="CL23" s="1574"/>
      <c r="CM23" s="1574"/>
      <c r="CN23" s="1574"/>
      <c r="CO23" s="1575"/>
      <c r="CP23" s="1574" t="s">
        <v>92</v>
      </c>
      <c r="CQ23" s="1574"/>
      <c r="CR23" s="1574"/>
      <c r="CS23" s="1574"/>
      <c r="CT23" s="1574"/>
      <c r="CU23" s="1574"/>
      <c r="CV23" s="1574"/>
      <c r="CW23" s="1574"/>
      <c r="CX23" s="1574"/>
      <c r="CY23" s="1574"/>
      <c r="CZ23" s="1574"/>
      <c r="DA23" s="1575"/>
      <c r="DB23" s="143"/>
      <c r="DC23" s="23"/>
      <c r="DD23" s="23"/>
      <c r="DE23" s="23"/>
      <c r="DF23" s="23"/>
      <c r="DG23" s="23"/>
    </row>
    <row r="24" spans="1:111" ht="18" customHeight="1" x14ac:dyDescent="0.2">
      <c r="A24" s="482"/>
      <c r="B24" s="142"/>
      <c r="C24" s="1571" t="s">
        <v>1196</v>
      </c>
      <c r="D24" s="1572"/>
      <c r="E24" s="1572"/>
      <c r="F24" s="1572"/>
      <c r="G24" s="1573"/>
      <c r="H24" s="1564" t="s">
        <v>1373</v>
      </c>
      <c r="I24" s="1565"/>
      <c r="J24" s="1565"/>
      <c r="K24" s="1565"/>
      <c r="L24" s="1565"/>
      <c r="M24" s="1565"/>
      <c r="N24" s="1565"/>
      <c r="O24" s="1565"/>
      <c r="P24" s="1565"/>
      <c r="Q24" s="1565"/>
      <c r="R24" s="1565"/>
      <c r="S24" s="1565"/>
      <c r="T24" s="1565"/>
      <c r="U24" s="1565"/>
      <c r="V24" s="1565"/>
      <c r="W24" s="1565"/>
      <c r="X24" s="1565"/>
      <c r="Y24" s="1565"/>
      <c r="Z24" s="1565"/>
      <c r="AA24" s="1565"/>
      <c r="AB24" s="1565"/>
      <c r="AC24" s="1565"/>
      <c r="AD24" s="1565"/>
      <c r="AE24" s="1565"/>
      <c r="AF24" s="1565"/>
      <c r="AG24" s="1566"/>
      <c r="AH24" s="1567">
        <v>0</v>
      </c>
      <c r="AI24" s="1567"/>
      <c r="AJ24" s="1567"/>
      <c r="AK24" s="1567"/>
      <c r="AL24" s="1567"/>
      <c r="AM24" s="1567"/>
      <c r="AN24" s="1567"/>
      <c r="AO24" s="1567"/>
      <c r="AP24" s="1567"/>
      <c r="AQ24" s="1567"/>
      <c r="AR24" s="1567"/>
      <c r="AS24" s="1567"/>
      <c r="AT24" s="1567">
        <v>0</v>
      </c>
      <c r="AU24" s="1567"/>
      <c r="AV24" s="1567"/>
      <c r="AW24" s="1567"/>
      <c r="AX24" s="1567"/>
      <c r="AY24" s="1567"/>
      <c r="AZ24" s="1567"/>
      <c r="BA24" s="1567"/>
      <c r="BB24" s="1567"/>
      <c r="BC24" s="1567"/>
      <c r="BD24" s="1567"/>
      <c r="BE24" s="1567"/>
      <c r="BF24" s="1567">
        <v>0</v>
      </c>
      <c r="BG24" s="1567"/>
      <c r="BH24" s="1567"/>
      <c r="BI24" s="1567"/>
      <c r="BJ24" s="1567"/>
      <c r="BK24" s="1567"/>
      <c r="BL24" s="1567"/>
      <c r="BM24" s="1567"/>
      <c r="BN24" s="1567"/>
      <c r="BO24" s="1567"/>
      <c r="BP24" s="1567"/>
      <c r="BQ24" s="1567"/>
      <c r="BR24" s="1567">
        <v>0</v>
      </c>
      <c r="BS24" s="1567"/>
      <c r="BT24" s="1567"/>
      <c r="BU24" s="1567"/>
      <c r="BV24" s="1567"/>
      <c r="BW24" s="1567"/>
      <c r="BX24" s="1567"/>
      <c r="BY24" s="1567"/>
      <c r="BZ24" s="1567"/>
      <c r="CA24" s="1567"/>
      <c r="CB24" s="1567"/>
      <c r="CC24" s="1567"/>
      <c r="CD24" s="1567">
        <v>0</v>
      </c>
      <c r="CE24" s="1567"/>
      <c r="CF24" s="1567"/>
      <c r="CG24" s="1567"/>
      <c r="CH24" s="1567"/>
      <c r="CI24" s="1567"/>
      <c r="CJ24" s="1567"/>
      <c r="CK24" s="1567"/>
      <c r="CL24" s="1567"/>
      <c r="CM24" s="1567"/>
      <c r="CN24" s="1567"/>
      <c r="CO24" s="1567"/>
      <c r="CP24" s="1567">
        <v>0</v>
      </c>
      <c r="CQ24" s="1567"/>
      <c r="CR24" s="1567"/>
      <c r="CS24" s="1567"/>
      <c r="CT24" s="1567"/>
      <c r="CU24" s="1567"/>
      <c r="CV24" s="1567"/>
      <c r="CW24" s="1567"/>
      <c r="CX24" s="1567"/>
      <c r="CY24" s="1567"/>
      <c r="CZ24" s="1567"/>
      <c r="DA24" s="1567"/>
      <c r="DB24" s="143"/>
      <c r="DC24" s="23"/>
      <c r="DD24" s="23"/>
      <c r="DE24" s="23"/>
      <c r="DF24" s="23"/>
      <c r="DG24" s="23"/>
    </row>
    <row r="25" spans="1:111" ht="18" customHeight="1" x14ac:dyDescent="0.2">
      <c r="A25" s="482"/>
      <c r="B25" s="142"/>
      <c r="C25" s="1571" t="s">
        <v>1198</v>
      </c>
      <c r="D25" s="1572"/>
      <c r="E25" s="1572"/>
      <c r="F25" s="1572"/>
      <c r="G25" s="1573"/>
      <c r="H25" s="1564" t="s">
        <v>1374</v>
      </c>
      <c r="I25" s="1565"/>
      <c r="J25" s="1565"/>
      <c r="K25" s="1565"/>
      <c r="L25" s="1565"/>
      <c r="M25" s="1565"/>
      <c r="N25" s="1565"/>
      <c r="O25" s="1565"/>
      <c r="P25" s="1565"/>
      <c r="Q25" s="1565"/>
      <c r="R25" s="1565"/>
      <c r="S25" s="1565"/>
      <c r="T25" s="1565"/>
      <c r="U25" s="1565"/>
      <c r="V25" s="1565"/>
      <c r="W25" s="1565"/>
      <c r="X25" s="1565"/>
      <c r="Y25" s="1565"/>
      <c r="Z25" s="1565"/>
      <c r="AA25" s="1565"/>
      <c r="AB25" s="1565"/>
      <c r="AC25" s="1565"/>
      <c r="AD25" s="1565"/>
      <c r="AE25" s="1565"/>
      <c r="AF25" s="1565"/>
      <c r="AG25" s="1566"/>
      <c r="AH25" s="1567">
        <v>0</v>
      </c>
      <c r="AI25" s="1567"/>
      <c r="AJ25" s="1567"/>
      <c r="AK25" s="1567"/>
      <c r="AL25" s="1567"/>
      <c r="AM25" s="1567"/>
      <c r="AN25" s="1567"/>
      <c r="AO25" s="1567"/>
      <c r="AP25" s="1567"/>
      <c r="AQ25" s="1567"/>
      <c r="AR25" s="1567"/>
      <c r="AS25" s="1567"/>
      <c r="AT25" s="1567">
        <v>0</v>
      </c>
      <c r="AU25" s="1567"/>
      <c r="AV25" s="1567"/>
      <c r="AW25" s="1567"/>
      <c r="AX25" s="1567"/>
      <c r="AY25" s="1567"/>
      <c r="AZ25" s="1567"/>
      <c r="BA25" s="1567"/>
      <c r="BB25" s="1567"/>
      <c r="BC25" s="1567"/>
      <c r="BD25" s="1567"/>
      <c r="BE25" s="1567"/>
      <c r="BF25" s="1567">
        <v>0</v>
      </c>
      <c r="BG25" s="1567"/>
      <c r="BH25" s="1567"/>
      <c r="BI25" s="1567"/>
      <c r="BJ25" s="1567"/>
      <c r="BK25" s="1567"/>
      <c r="BL25" s="1567"/>
      <c r="BM25" s="1567"/>
      <c r="BN25" s="1567"/>
      <c r="BO25" s="1567"/>
      <c r="BP25" s="1567"/>
      <c r="BQ25" s="1567"/>
      <c r="BR25" s="1567">
        <v>0</v>
      </c>
      <c r="BS25" s="1567"/>
      <c r="BT25" s="1567"/>
      <c r="BU25" s="1567"/>
      <c r="BV25" s="1567"/>
      <c r="BW25" s="1567"/>
      <c r="BX25" s="1567"/>
      <c r="BY25" s="1567"/>
      <c r="BZ25" s="1567"/>
      <c r="CA25" s="1567"/>
      <c r="CB25" s="1567"/>
      <c r="CC25" s="1567"/>
      <c r="CD25" s="1567">
        <v>0</v>
      </c>
      <c r="CE25" s="1567"/>
      <c r="CF25" s="1567"/>
      <c r="CG25" s="1567"/>
      <c r="CH25" s="1567"/>
      <c r="CI25" s="1567"/>
      <c r="CJ25" s="1567"/>
      <c r="CK25" s="1567"/>
      <c r="CL25" s="1567"/>
      <c r="CM25" s="1567"/>
      <c r="CN25" s="1567"/>
      <c r="CO25" s="1567"/>
      <c r="CP25" s="1567">
        <v>0</v>
      </c>
      <c r="CQ25" s="1567"/>
      <c r="CR25" s="1567"/>
      <c r="CS25" s="1567"/>
      <c r="CT25" s="1567"/>
      <c r="CU25" s="1567"/>
      <c r="CV25" s="1567"/>
      <c r="CW25" s="1567"/>
      <c r="CX25" s="1567"/>
      <c r="CY25" s="1567"/>
      <c r="CZ25" s="1567"/>
      <c r="DA25" s="1567"/>
      <c r="DB25" s="143"/>
      <c r="DC25" s="23"/>
      <c r="DD25" s="23"/>
      <c r="DE25" s="23"/>
      <c r="DF25" s="23"/>
      <c r="DG25" s="23"/>
    </row>
    <row r="26" spans="1:111" ht="18" customHeight="1" x14ac:dyDescent="0.2">
      <c r="A26" s="482"/>
      <c r="B26" s="142"/>
      <c r="C26" s="1571" t="s">
        <v>1199</v>
      </c>
      <c r="D26" s="1572"/>
      <c r="E26" s="1572"/>
      <c r="F26" s="1572"/>
      <c r="G26" s="1573"/>
      <c r="H26" s="1564" t="s">
        <v>1375</v>
      </c>
      <c r="I26" s="1565"/>
      <c r="J26" s="1565"/>
      <c r="K26" s="1565"/>
      <c r="L26" s="1565"/>
      <c r="M26" s="1565"/>
      <c r="N26" s="1565"/>
      <c r="O26" s="1565"/>
      <c r="P26" s="1565"/>
      <c r="Q26" s="1565"/>
      <c r="R26" s="1565"/>
      <c r="S26" s="1565"/>
      <c r="T26" s="1565"/>
      <c r="U26" s="1565"/>
      <c r="V26" s="1565"/>
      <c r="W26" s="1565"/>
      <c r="X26" s="1565"/>
      <c r="Y26" s="1565"/>
      <c r="Z26" s="1565"/>
      <c r="AA26" s="1565"/>
      <c r="AB26" s="1565"/>
      <c r="AC26" s="1565"/>
      <c r="AD26" s="1565"/>
      <c r="AE26" s="1565"/>
      <c r="AF26" s="1565"/>
      <c r="AG26" s="1566"/>
      <c r="AH26" s="1567">
        <v>0</v>
      </c>
      <c r="AI26" s="1567"/>
      <c r="AJ26" s="1567"/>
      <c r="AK26" s="1567"/>
      <c r="AL26" s="1567"/>
      <c r="AM26" s="1567"/>
      <c r="AN26" s="1567"/>
      <c r="AO26" s="1567"/>
      <c r="AP26" s="1567"/>
      <c r="AQ26" s="1567"/>
      <c r="AR26" s="1567"/>
      <c r="AS26" s="1567"/>
      <c r="AT26" s="1567">
        <v>0</v>
      </c>
      <c r="AU26" s="1567"/>
      <c r="AV26" s="1567"/>
      <c r="AW26" s="1567"/>
      <c r="AX26" s="1567"/>
      <c r="AY26" s="1567"/>
      <c r="AZ26" s="1567"/>
      <c r="BA26" s="1567"/>
      <c r="BB26" s="1567"/>
      <c r="BC26" s="1567"/>
      <c r="BD26" s="1567"/>
      <c r="BE26" s="1567"/>
      <c r="BF26" s="1567">
        <v>0</v>
      </c>
      <c r="BG26" s="1567"/>
      <c r="BH26" s="1567"/>
      <c r="BI26" s="1567"/>
      <c r="BJ26" s="1567"/>
      <c r="BK26" s="1567"/>
      <c r="BL26" s="1567"/>
      <c r="BM26" s="1567"/>
      <c r="BN26" s="1567"/>
      <c r="BO26" s="1567"/>
      <c r="BP26" s="1567"/>
      <c r="BQ26" s="1567"/>
      <c r="BR26" s="1567">
        <v>0</v>
      </c>
      <c r="BS26" s="1567"/>
      <c r="BT26" s="1567"/>
      <c r="BU26" s="1567"/>
      <c r="BV26" s="1567"/>
      <c r="BW26" s="1567"/>
      <c r="BX26" s="1567"/>
      <c r="BY26" s="1567"/>
      <c r="BZ26" s="1567"/>
      <c r="CA26" s="1567"/>
      <c r="CB26" s="1567"/>
      <c r="CC26" s="1567"/>
      <c r="CD26" s="1567">
        <v>0</v>
      </c>
      <c r="CE26" s="1567"/>
      <c r="CF26" s="1567"/>
      <c r="CG26" s="1567"/>
      <c r="CH26" s="1567"/>
      <c r="CI26" s="1567"/>
      <c r="CJ26" s="1567"/>
      <c r="CK26" s="1567"/>
      <c r="CL26" s="1567"/>
      <c r="CM26" s="1567"/>
      <c r="CN26" s="1567"/>
      <c r="CO26" s="1567"/>
      <c r="CP26" s="1567">
        <v>0</v>
      </c>
      <c r="CQ26" s="1567"/>
      <c r="CR26" s="1567"/>
      <c r="CS26" s="1567"/>
      <c r="CT26" s="1567"/>
      <c r="CU26" s="1567"/>
      <c r="CV26" s="1567"/>
      <c r="CW26" s="1567"/>
      <c r="CX26" s="1567"/>
      <c r="CY26" s="1567"/>
      <c r="CZ26" s="1567"/>
      <c r="DA26" s="1567"/>
      <c r="DB26" s="143"/>
      <c r="DC26" s="23"/>
      <c r="DD26" s="23"/>
      <c r="DE26" s="23"/>
      <c r="DF26" s="23"/>
      <c r="DG26" s="23"/>
    </row>
    <row r="27" spans="1:111" ht="18" customHeight="1" x14ac:dyDescent="0.2">
      <c r="A27" s="482"/>
      <c r="B27" s="142"/>
      <c r="C27" s="1571" t="s">
        <v>1200</v>
      </c>
      <c r="D27" s="1572"/>
      <c r="E27" s="1572"/>
      <c r="F27" s="1572"/>
      <c r="G27" s="1573"/>
      <c r="H27" s="1564" t="s">
        <v>1376</v>
      </c>
      <c r="I27" s="1565"/>
      <c r="J27" s="1565"/>
      <c r="K27" s="1565"/>
      <c r="L27" s="1565"/>
      <c r="M27" s="1565"/>
      <c r="N27" s="1565"/>
      <c r="O27" s="1565"/>
      <c r="P27" s="1565"/>
      <c r="Q27" s="1565"/>
      <c r="R27" s="1565"/>
      <c r="S27" s="1565"/>
      <c r="T27" s="1565"/>
      <c r="U27" s="1565"/>
      <c r="V27" s="1565"/>
      <c r="W27" s="1565"/>
      <c r="X27" s="1565"/>
      <c r="Y27" s="1565"/>
      <c r="Z27" s="1565"/>
      <c r="AA27" s="1565"/>
      <c r="AB27" s="1565"/>
      <c r="AC27" s="1565"/>
      <c r="AD27" s="1565"/>
      <c r="AE27" s="1565"/>
      <c r="AF27" s="1565"/>
      <c r="AG27" s="1566"/>
      <c r="AH27" s="1567">
        <v>0</v>
      </c>
      <c r="AI27" s="1567"/>
      <c r="AJ27" s="1567"/>
      <c r="AK27" s="1567"/>
      <c r="AL27" s="1567"/>
      <c r="AM27" s="1567"/>
      <c r="AN27" s="1567"/>
      <c r="AO27" s="1567"/>
      <c r="AP27" s="1567"/>
      <c r="AQ27" s="1567"/>
      <c r="AR27" s="1567"/>
      <c r="AS27" s="1567"/>
      <c r="AT27" s="1567">
        <v>0</v>
      </c>
      <c r="AU27" s="1567"/>
      <c r="AV27" s="1567"/>
      <c r="AW27" s="1567"/>
      <c r="AX27" s="1567"/>
      <c r="AY27" s="1567"/>
      <c r="AZ27" s="1567"/>
      <c r="BA27" s="1567"/>
      <c r="BB27" s="1567"/>
      <c r="BC27" s="1567"/>
      <c r="BD27" s="1567"/>
      <c r="BE27" s="1567"/>
      <c r="BF27" s="1567">
        <v>0</v>
      </c>
      <c r="BG27" s="1567"/>
      <c r="BH27" s="1567"/>
      <c r="BI27" s="1567"/>
      <c r="BJ27" s="1567"/>
      <c r="BK27" s="1567"/>
      <c r="BL27" s="1567"/>
      <c r="BM27" s="1567"/>
      <c r="BN27" s="1567"/>
      <c r="BO27" s="1567"/>
      <c r="BP27" s="1567"/>
      <c r="BQ27" s="1567"/>
      <c r="BR27" s="1567">
        <v>0</v>
      </c>
      <c r="BS27" s="1567"/>
      <c r="BT27" s="1567"/>
      <c r="BU27" s="1567"/>
      <c r="BV27" s="1567"/>
      <c r="BW27" s="1567"/>
      <c r="BX27" s="1567"/>
      <c r="BY27" s="1567"/>
      <c r="BZ27" s="1567"/>
      <c r="CA27" s="1567"/>
      <c r="CB27" s="1567"/>
      <c r="CC27" s="1567"/>
      <c r="CD27" s="1567">
        <v>0</v>
      </c>
      <c r="CE27" s="1567"/>
      <c r="CF27" s="1567"/>
      <c r="CG27" s="1567"/>
      <c r="CH27" s="1567"/>
      <c r="CI27" s="1567"/>
      <c r="CJ27" s="1567"/>
      <c r="CK27" s="1567"/>
      <c r="CL27" s="1567"/>
      <c r="CM27" s="1567"/>
      <c r="CN27" s="1567"/>
      <c r="CO27" s="1567"/>
      <c r="CP27" s="1567">
        <v>0</v>
      </c>
      <c r="CQ27" s="1567"/>
      <c r="CR27" s="1567"/>
      <c r="CS27" s="1567"/>
      <c r="CT27" s="1567"/>
      <c r="CU27" s="1567"/>
      <c r="CV27" s="1567"/>
      <c r="CW27" s="1567"/>
      <c r="CX27" s="1567"/>
      <c r="CY27" s="1567"/>
      <c r="CZ27" s="1567"/>
      <c r="DA27" s="1567"/>
      <c r="DB27" s="143"/>
      <c r="DC27" s="23"/>
      <c r="DD27" s="23"/>
      <c r="DE27" s="23"/>
      <c r="DF27" s="23"/>
      <c r="DG27" s="23"/>
    </row>
    <row r="28" spans="1:111" ht="18" customHeight="1" x14ac:dyDescent="0.2">
      <c r="A28" s="482"/>
      <c r="B28" s="142"/>
      <c r="C28" s="1571" t="s">
        <v>1201</v>
      </c>
      <c r="D28" s="1572"/>
      <c r="E28" s="1572"/>
      <c r="F28" s="1572"/>
      <c r="G28" s="1573"/>
      <c r="H28" s="1564" t="s">
        <v>1377</v>
      </c>
      <c r="I28" s="1565"/>
      <c r="J28" s="1565"/>
      <c r="K28" s="1565"/>
      <c r="L28" s="1565"/>
      <c r="M28" s="1565"/>
      <c r="N28" s="1565"/>
      <c r="O28" s="1565"/>
      <c r="P28" s="1565"/>
      <c r="Q28" s="1565"/>
      <c r="R28" s="1565"/>
      <c r="S28" s="1565"/>
      <c r="T28" s="1565"/>
      <c r="U28" s="1565"/>
      <c r="V28" s="1565"/>
      <c r="W28" s="1565"/>
      <c r="X28" s="1565"/>
      <c r="Y28" s="1565"/>
      <c r="Z28" s="1565"/>
      <c r="AA28" s="1565"/>
      <c r="AB28" s="1565"/>
      <c r="AC28" s="1565"/>
      <c r="AD28" s="1565"/>
      <c r="AE28" s="1565"/>
      <c r="AF28" s="1565"/>
      <c r="AG28" s="1566"/>
      <c r="AH28" s="1567">
        <v>0</v>
      </c>
      <c r="AI28" s="1567"/>
      <c r="AJ28" s="1567"/>
      <c r="AK28" s="1567"/>
      <c r="AL28" s="1567"/>
      <c r="AM28" s="1567"/>
      <c r="AN28" s="1567"/>
      <c r="AO28" s="1567"/>
      <c r="AP28" s="1567"/>
      <c r="AQ28" s="1567"/>
      <c r="AR28" s="1567"/>
      <c r="AS28" s="1567"/>
      <c r="AT28" s="1567">
        <v>0</v>
      </c>
      <c r="AU28" s="1567"/>
      <c r="AV28" s="1567"/>
      <c r="AW28" s="1567"/>
      <c r="AX28" s="1567"/>
      <c r="AY28" s="1567"/>
      <c r="AZ28" s="1567"/>
      <c r="BA28" s="1567"/>
      <c r="BB28" s="1567"/>
      <c r="BC28" s="1567"/>
      <c r="BD28" s="1567"/>
      <c r="BE28" s="1567"/>
      <c r="BF28" s="1567">
        <v>0</v>
      </c>
      <c r="BG28" s="1567"/>
      <c r="BH28" s="1567"/>
      <c r="BI28" s="1567"/>
      <c r="BJ28" s="1567"/>
      <c r="BK28" s="1567"/>
      <c r="BL28" s="1567"/>
      <c r="BM28" s="1567"/>
      <c r="BN28" s="1567"/>
      <c r="BO28" s="1567"/>
      <c r="BP28" s="1567"/>
      <c r="BQ28" s="1567"/>
      <c r="BR28" s="1567">
        <v>0</v>
      </c>
      <c r="BS28" s="1567"/>
      <c r="BT28" s="1567"/>
      <c r="BU28" s="1567"/>
      <c r="BV28" s="1567"/>
      <c r="BW28" s="1567"/>
      <c r="BX28" s="1567"/>
      <c r="BY28" s="1567"/>
      <c r="BZ28" s="1567"/>
      <c r="CA28" s="1567"/>
      <c r="CB28" s="1567"/>
      <c r="CC28" s="1567"/>
      <c r="CD28" s="1567">
        <v>0</v>
      </c>
      <c r="CE28" s="1567"/>
      <c r="CF28" s="1567"/>
      <c r="CG28" s="1567"/>
      <c r="CH28" s="1567"/>
      <c r="CI28" s="1567"/>
      <c r="CJ28" s="1567"/>
      <c r="CK28" s="1567"/>
      <c r="CL28" s="1567"/>
      <c r="CM28" s="1567"/>
      <c r="CN28" s="1567"/>
      <c r="CO28" s="1567"/>
      <c r="CP28" s="1567">
        <v>0</v>
      </c>
      <c r="CQ28" s="1567"/>
      <c r="CR28" s="1567"/>
      <c r="CS28" s="1567"/>
      <c r="CT28" s="1567"/>
      <c r="CU28" s="1567"/>
      <c r="CV28" s="1567"/>
      <c r="CW28" s="1567"/>
      <c r="CX28" s="1567"/>
      <c r="CY28" s="1567"/>
      <c r="CZ28" s="1567"/>
      <c r="DA28" s="1567"/>
      <c r="DB28" s="143"/>
      <c r="DC28" s="23"/>
      <c r="DD28" s="23"/>
      <c r="DE28" s="23"/>
      <c r="DF28" s="23"/>
      <c r="DG28" s="23"/>
    </row>
    <row r="29" spans="1:111" ht="12.95" customHeight="1" x14ac:dyDescent="0.2">
      <c r="A29" s="482"/>
      <c r="B29" s="142"/>
      <c r="C29" s="1519" t="s">
        <v>1202</v>
      </c>
      <c r="D29" s="1520"/>
      <c r="E29" s="1520"/>
      <c r="F29" s="1520"/>
      <c r="G29" s="1521"/>
      <c r="H29" s="1513" t="s">
        <v>1378</v>
      </c>
      <c r="I29" s="1514"/>
      <c r="J29" s="1514"/>
      <c r="K29" s="1514"/>
      <c r="L29" s="1514"/>
      <c r="M29" s="1514"/>
      <c r="N29" s="1514"/>
      <c r="O29" s="1514"/>
      <c r="P29" s="1514"/>
      <c r="Q29" s="1514"/>
      <c r="R29" s="1514"/>
      <c r="S29" s="1514"/>
      <c r="T29" s="1514"/>
      <c r="U29" s="1514"/>
      <c r="V29" s="1514"/>
      <c r="W29" s="1514"/>
      <c r="X29" s="1514"/>
      <c r="Y29" s="1514"/>
      <c r="Z29" s="1514"/>
      <c r="AA29" s="1514"/>
      <c r="AB29" s="1514"/>
      <c r="AC29" s="1514"/>
      <c r="AD29" s="1514"/>
      <c r="AE29" s="1514"/>
      <c r="AF29" s="1514"/>
      <c r="AG29" s="1515"/>
      <c r="AH29" s="1577">
        <v>0</v>
      </c>
      <c r="AI29" s="1578"/>
      <c r="AJ29" s="1578"/>
      <c r="AK29" s="1578"/>
      <c r="AL29" s="1578"/>
      <c r="AM29" s="1578"/>
      <c r="AN29" s="1578"/>
      <c r="AO29" s="1578"/>
      <c r="AP29" s="1578"/>
      <c r="AQ29" s="1578"/>
      <c r="AR29" s="1578"/>
      <c r="AS29" s="1579"/>
      <c r="AT29" s="1577">
        <v>0</v>
      </c>
      <c r="AU29" s="1578"/>
      <c r="AV29" s="1578"/>
      <c r="AW29" s="1578"/>
      <c r="AX29" s="1578"/>
      <c r="AY29" s="1578"/>
      <c r="AZ29" s="1578"/>
      <c r="BA29" s="1578"/>
      <c r="BB29" s="1578"/>
      <c r="BC29" s="1578"/>
      <c r="BD29" s="1578"/>
      <c r="BE29" s="1579"/>
      <c r="BF29" s="1577">
        <v>0</v>
      </c>
      <c r="BG29" s="1578"/>
      <c r="BH29" s="1578"/>
      <c r="BI29" s="1578"/>
      <c r="BJ29" s="1578"/>
      <c r="BK29" s="1578"/>
      <c r="BL29" s="1578"/>
      <c r="BM29" s="1578"/>
      <c r="BN29" s="1578"/>
      <c r="BO29" s="1578"/>
      <c r="BP29" s="1578"/>
      <c r="BQ29" s="1579"/>
      <c r="BR29" s="1577">
        <v>0</v>
      </c>
      <c r="BS29" s="1578"/>
      <c r="BT29" s="1578"/>
      <c r="BU29" s="1578"/>
      <c r="BV29" s="1578"/>
      <c r="BW29" s="1578"/>
      <c r="BX29" s="1578"/>
      <c r="BY29" s="1578"/>
      <c r="BZ29" s="1578"/>
      <c r="CA29" s="1578"/>
      <c r="CB29" s="1578"/>
      <c r="CC29" s="1579"/>
      <c r="CD29" s="1577">
        <v>0</v>
      </c>
      <c r="CE29" s="1578"/>
      <c r="CF29" s="1578"/>
      <c r="CG29" s="1578"/>
      <c r="CH29" s="1578"/>
      <c r="CI29" s="1578"/>
      <c r="CJ29" s="1578"/>
      <c r="CK29" s="1578"/>
      <c r="CL29" s="1578"/>
      <c r="CM29" s="1578"/>
      <c r="CN29" s="1578"/>
      <c r="CO29" s="1579"/>
      <c r="CP29" s="1577">
        <v>0</v>
      </c>
      <c r="CQ29" s="1578"/>
      <c r="CR29" s="1578"/>
      <c r="CS29" s="1578"/>
      <c r="CT29" s="1578"/>
      <c r="CU29" s="1578"/>
      <c r="CV29" s="1578"/>
      <c r="CW29" s="1578"/>
      <c r="CX29" s="1578"/>
      <c r="CY29" s="1578"/>
      <c r="CZ29" s="1578"/>
      <c r="DA29" s="1579"/>
      <c r="DB29" s="143"/>
      <c r="DC29" s="23"/>
      <c r="DD29" s="23"/>
      <c r="DE29" s="23"/>
      <c r="DF29" s="23"/>
      <c r="DG29" s="23"/>
    </row>
    <row r="30" spans="1:111" ht="11.1" customHeight="1" x14ac:dyDescent="0.2">
      <c r="A30" s="482"/>
      <c r="B30" s="142"/>
      <c r="C30" s="1522"/>
      <c r="D30" s="1523"/>
      <c r="E30" s="1523"/>
      <c r="F30" s="1523"/>
      <c r="G30" s="1524"/>
      <c r="H30" s="1586" t="s">
        <v>1371</v>
      </c>
      <c r="I30" s="1587"/>
      <c r="J30" s="1587"/>
      <c r="K30" s="1587"/>
      <c r="L30" s="1587"/>
      <c r="M30" s="1587"/>
      <c r="N30" s="1587"/>
      <c r="O30" s="1587"/>
      <c r="P30" s="1587"/>
      <c r="Q30" s="1587"/>
      <c r="R30" s="1587"/>
      <c r="S30" s="1587"/>
      <c r="T30" s="1587"/>
      <c r="U30" s="1587"/>
      <c r="V30" s="1587"/>
      <c r="W30" s="1587"/>
      <c r="X30" s="1587"/>
      <c r="Y30" s="1587"/>
      <c r="Z30" s="1587"/>
      <c r="AA30" s="1587"/>
      <c r="AB30" s="1587"/>
      <c r="AC30" s="1587"/>
      <c r="AD30" s="1587"/>
      <c r="AE30" s="1587"/>
      <c r="AF30" s="1587"/>
      <c r="AG30" s="1588"/>
      <c r="AH30" s="1580"/>
      <c r="AI30" s="1581"/>
      <c r="AJ30" s="1581"/>
      <c r="AK30" s="1581"/>
      <c r="AL30" s="1581"/>
      <c r="AM30" s="1581"/>
      <c r="AN30" s="1581"/>
      <c r="AO30" s="1581"/>
      <c r="AP30" s="1581"/>
      <c r="AQ30" s="1581"/>
      <c r="AR30" s="1581"/>
      <c r="AS30" s="1582"/>
      <c r="AT30" s="1580"/>
      <c r="AU30" s="1581"/>
      <c r="AV30" s="1581"/>
      <c r="AW30" s="1581"/>
      <c r="AX30" s="1581"/>
      <c r="AY30" s="1581"/>
      <c r="AZ30" s="1581"/>
      <c r="BA30" s="1581"/>
      <c r="BB30" s="1581"/>
      <c r="BC30" s="1581"/>
      <c r="BD30" s="1581"/>
      <c r="BE30" s="1582"/>
      <c r="BF30" s="1580"/>
      <c r="BG30" s="1581"/>
      <c r="BH30" s="1581"/>
      <c r="BI30" s="1581"/>
      <c r="BJ30" s="1581"/>
      <c r="BK30" s="1581"/>
      <c r="BL30" s="1581"/>
      <c r="BM30" s="1581"/>
      <c r="BN30" s="1581"/>
      <c r="BO30" s="1581"/>
      <c r="BP30" s="1581"/>
      <c r="BQ30" s="1582"/>
      <c r="BR30" s="1580"/>
      <c r="BS30" s="1581"/>
      <c r="BT30" s="1581"/>
      <c r="BU30" s="1581"/>
      <c r="BV30" s="1581"/>
      <c r="BW30" s="1581"/>
      <c r="BX30" s="1581"/>
      <c r="BY30" s="1581"/>
      <c r="BZ30" s="1581"/>
      <c r="CA30" s="1581"/>
      <c r="CB30" s="1581"/>
      <c r="CC30" s="1582"/>
      <c r="CD30" s="1580"/>
      <c r="CE30" s="1581"/>
      <c r="CF30" s="1581"/>
      <c r="CG30" s="1581"/>
      <c r="CH30" s="1581"/>
      <c r="CI30" s="1581"/>
      <c r="CJ30" s="1581"/>
      <c r="CK30" s="1581"/>
      <c r="CL30" s="1581"/>
      <c r="CM30" s="1581"/>
      <c r="CN30" s="1581"/>
      <c r="CO30" s="1582"/>
      <c r="CP30" s="1580"/>
      <c r="CQ30" s="1581"/>
      <c r="CR30" s="1581"/>
      <c r="CS30" s="1581"/>
      <c r="CT30" s="1581"/>
      <c r="CU30" s="1581"/>
      <c r="CV30" s="1581"/>
      <c r="CW30" s="1581"/>
      <c r="CX30" s="1581"/>
      <c r="CY30" s="1581"/>
      <c r="CZ30" s="1581"/>
      <c r="DA30" s="1582"/>
      <c r="DB30" s="143"/>
      <c r="DC30" s="23"/>
      <c r="DD30" s="23"/>
      <c r="DE30" s="23"/>
      <c r="DF30" s="23"/>
      <c r="DG30" s="23"/>
    </row>
    <row r="31" spans="1:111" ht="11.1" customHeight="1" x14ac:dyDescent="0.2">
      <c r="A31" s="482"/>
      <c r="B31" s="142"/>
      <c r="C31" s="1525"/>
      <c r="D31" s="1526"/>
      <c r="E31" s="1526"/>
      <c r="F31" s="1526"/>
      <c r="G31" s="1527"/>
      <c r="H31" s="1589" t="s">
        <v>1372</v>
      </c>
      <c r="I31" s="1590"/>
      <c r="J31" s="1590"/>
      <c r="K31" s="1590"/>
      <c r="L31" s="1590"/>
      <c r="M31" s="1590"/>
      <c r="N31" s="1590"/>
      <c r="O31" s="1590"/>
      <c r="P31" s="1590"/>
      <c r="Q31" s="1590"/>
      <c r="R31" s="1590"/>
      <c r="S31" s="1590"/>
      <c r="T31" s="1590"/>
      <c r="U31" s="1590"/>
      <c r="V31" s="1590"/>
      <c r="W31" s="1590"/>
      <c r="X31" s="1590"/>
      <c r="Y31" s="1590"/>
      <c r="Z31" s="1590"/>
      <c r="AA31" s="1590"/>
      <c r="AB31" s="1590"/>
      <c r="AC31" s="1590"/>
      <c r="AD31" s="1590"/>
      <c r="AE31" s="1590"/>
      <c r="AF31" s="1590"/>
      <c r="AG31" s="1591"/>
      <c r="AH31" s="1583"/>
      <c r="AI31" s="1584"/>
      <c r="AJ31" s="1584"/>
      <c r="AK31" s="1584"/>
      <c r="AL31" s="1584"/>
      <c r="AM31" s="1584"/>
      <c r="AN31" s="1584"/>
      <c r="AO31" s="1584"/>
      <c r="AP31" s="1584"/>
      <c r="AQ31" s="1584"/>
      <c r="AR31" s="1584"/>
      <c r="AS31" s="1585"/>
      <c r="AT31" s="1583"/>
      <c r="AU31" s="1584"/>
      <c r="AV31" s="1584"/>
      <c r="AW31" s="1584"/>
      <c r="AX31" s="1584"/>
      <c r="AY31" s="1584"/>
      <c r="AZ31" s="1584"/>
      <c r="BA31" s="1584"/>
      <c r="BB31" s="1584"/>
      <c r="BC31" s="1584"/>
      <c r="BD31" s="1584"/>
      <c r="BE31" s="1585"/>
      <c r="BF31" s="1583"/>
      <c r="BG31" s="1584"/>
      <c r="BH31" s="1584"/>
      <c r="BI31" s="1584"/>
      <c r="BJ31" s="1584"/>
      <c r="BK31" s="1584"/>
      <c r="BL31" s="1584"/>
      <c r="BM31" s="1584"/>
      <c r="BN31" s="1584"/>
      <c r="BO31" s="1584"/>
      <c r="BP31" s="1584"/>
      <c r="BQ31" s="1585"/>
      <c r="BR31" s="1583"/>
      <c r="BS31" s="1584"/>
      <c r="BT31" s="1584"/>
      <c r="BU31" s="1584"/>
      <c r="BV31" s="1584"/>
      <c r="BW31" s="1584"/>
      <c r="BX31" s="1584"/>
      <c r="BY31" s="1584"/>
      <c r="BZ31" s="1584"/>
      <c r="CA31" s="1584"/>
      <c r="CB31" s="1584"/>
      <c r="CC31" s="1585"/>
      <c r="CD31" s="1583"/>
      <c r="CE31" s="1584"/>
      <c r="CF31" s="1584"/>
      <c r="CG31" s="1584"/>
      <c r="CH31" s="1584"/>
      <c r="CI31" s="1584"/>
      <c r="CJ31" s="1584"/>
      <c r="CK31" s="1584"/>
      <c r="CL31" s="1584"/>
      <c r="CM31" s="1584"/>
      <c r="CN31" s="1584"/>
      <c r="CO31" s="1585"/>
      <c r="CP31" s="1583"/>
      <c r="CQ31" s="1584"/>
      <c r="CR31" s="1584"/>
      <c r="CS31" s="1584"/>
      <c r="CT31" s="1584"/>
      <c r="CU31" s="1584"/>
      <c r="CV31" s="1584"/>
      <c r="CW31" s="1584"/>
      <c r="CX31" s="1584"/>
      <c r="CY31" s="1584"/>
      <c r="CZ31" s="1584"/>
      <c r="DA31" s="1585"/>
      <c r="DB31" s="143"/>
      <c r="DC31" s="23"/>
      <c r="DD31" s="23"/>
      <c r="DE31" s="23"/>
      <c r="DF31" s="23"/>
      <c r="DG31" s="23"/>
    </row>
    <row r="32" spans="1:111" ht="18" customHeight="1" x14ac:dyDescent="0.2">
      <c r="A32" s="482"/>
      <c r="B32" s="142"/>
      <c r="C32" s="1571" t="s">
        <v>1203</v>
      </c>
      <c r="D32" s="1572"/>
      <c r="E32" s="1572"/>
      <c r="F32" s="1572"/>
      <c r="G32" s="1573"/>
      <c r="H32" s="1564" t="s">
        <v>1379</v>
      </c>
      <c r="I32" s="1565"/>
      <c r="J32" s="1565"/>
      <c r="K32" s="1565"/>
      <c r="L32" s="1565"/>
      <c r="M32" s="1565"/>
      <c r="N32" s="1565"/>
      <c r="O32" s="1565"/>
      <c r="P32" s="1565"/>
      <c r="Q32" s="1565"/>
      <c r="R32" s="1565"/>
      <c r="S32" s="1565"/>
      <c r="T32" s="1565"/>
      <c r="U32" s="1565"/>
      <c r="V32" s="1565"/>
      <c r="W32" s="1565"/>
      <c r="X32" s="1565"/>
      <c r="Y32" s="1565"/>
      <c r="Z32" s="1565"/>
      <c r="AA32" s="1565"/>
      <c r="AB32" s="1565"/>
      <c r="AC32" s="1565"/>
      <c r="AD32" s="1565"/>
      <c r="AE32" s="1565"/>
      <c r="AF32" s="1565"/>
      <c r="AG32" s="1566"/>
      <c r="AH32" s="1567">
        <v>0</v>
      </c>
      <c r="AI32" s="1567"/>
      <c r="AJ32" s="1567"/>
      <c r="AK32" s="1567"/>
      <c r="AL32" s="1567"/>
      <c r="AM32" s="1567"/>
      <c r="AN32" s="1567"/>
      <c r="AO32" s="1567"/>
      <c r="AP32" s="1567"/>
      <c r="AQ32" s="1567"/>
      <c r="AR32" s="1567"/>
      <c r="AS32" s="1567"/>
      <c r="AT32" s="1567">
        <v>0</v>
      </c>
      <c r="AU32" s="1567"/>
      <c r="AV32" s="1567"/>
      <c r="AW32" s="1567"/>
      <c r="AX32" s="1567"/>
      <c r="AY32" s="1567"/>
      <c r="AZ32" s="1567"/>
      <c r="BA32" s="1567"/>
      <c r="BB32" s="1567"/>
      <c r="BC32" s="1567"/>
      <c r="BD32" s="1567"/>
      <c r="BE32" s="1567"/>
      <c r="BF32" s="1567">
        <v>0</v>
      </c>
      <c r="BG32" s="1567"/>
      <c r="BH32" s="1567"/>
      <c r="BI32" s="1567"/>
      <c r="BJ32" s="1567"/>
      <c r="BK32" s="1567"/>
      <c r="BL32" s="1567"/>
      <c r="BM32" s="1567"/>
      <c r="BN32" s="1567"/>
      <c r="BO32" s="1567"/>
      <c r="BP32" s="1567"/>
      <c r="BQ32" s="1567"/>
      <c r="BR32" s="1567">
        <v>0</v>
      </c>
      <c r="BS32" s="1567"/>
      <c r="BT32" s="1567"/>
      <c r="BU32" s="1567"/>
      <c r="BV32" s="1567"/>
      <c r="BW32" s="1567"/>
      <c r="BX32" s="1567"/>
      <c r="BY32" s="1567"/>
      <c r="BZ32" s="1567"/>
      <c r="CA32" s="1567"/>
      <c r="CB32" s="1567"/>
      <c r="CC32" s="1567"/>
      <c r="CD32" s="1567">
        <v>0</v>
      </c>
      <c r="CE32" s="1567"/>
      <c r="CF32" s="1567"/>
      <c r="CG32" s="1567"/>
      <c r="CH32" s="1567"/>
      <c r="CI32" s="1567"/>
      <c r="CJ32" s="1567"/>
      <c r="CK32" s="1567"/>
      <c r="CL32" s="1567"/>
      <c r="CM32" s="1567"/>
      <c r="CN32" s="1567"/>
      <c r="CO32" s="1567"/>
      <c r="CP32" s="1567">
        <v>0</v>
      </c>
      <c r="CQ32" s="1567"/>
      <c r="CR32" s="1567"/>
      <c r="CS32" s="1567"/>
      <c r="CT32" s="1567"/>
      <c r="CU32" s="1567"/>
      <c r="CV32" s="1567"/>
      <c r="CW32" s="1567"/>
      <c r="CX32" s="1567"/>
      <c r="CY32" s="1567"/>
      <c r="CZ32" s="1567"/>
      <c r="DA32" s="1567"/>
      <c r="DB32" s="143"/>
      <c r="DC32" s="23"/>
      <c r="DD32" s="23"/>
      <c r="DE32" s="23"/>
      <c r="DF32" s="23"/>
      <c r="DG32" s="23"/>
    </row>
    <row r="33" spans="1:111" ht="12.95" customHeight="1" x14ac:dyDescent="0.2">
      <c r="A33" s="482"/>
      <c r="B33" s="142"/>
      <c r="C33" s="1519" t="s">
        <v>1204</v>
      </c>
      <c r="D33" s="1520"/>
      <c r="E33" s="1520"/>
      <c r="F33" s="1520"/>
      <c r="G33" s="1521"/>
      <c r="H33" s="1593" t="s">
        <v>1380</v>
      </c>
      <c r="I33" s="1594"/>
      <c r="J33" s="1594"/>
      <c r="K33" s="1594"/>
      <c r="L33" s="1594"/>
      <c r="M33" s="1594"/>
      <c r="N33" s="1594"/>
      <c r="O33" s="1594"/>
      <c r="P33" s="1594"/>
      <c r="Q33" s="1594"/>
      <c r="R33" s="1594"/>
      <c r="S33" s="1594"/>
      <c r="T33" s="1594"/>
      <c r="U33" s="1594"/>
      <c r="V33" s="1594"/>
      <c r="W33" s="1594"/>
      <c r="X33" s="1594"/>
      <c r="Y33" s="1594"/>
      <c r="Z33" s="1594"/>
      <c r="AA33" s="1594"/>
      <c r="AB33" s="1594"/>
      <c r="AC33" s="1594"/>
      <c r="AD33" s="1594"/>
      <c r="AE33" s="1594"/>
      <c r="AF33" s="1594"/>
      <c r="AG33" s="1595"/>
      <c r="AH33" s="1577">
        <v>0</v>
      </c>
      <c r="AI33" s="1578"/>
      <c r="AJ33" s="1578"/>
      <c r="AK33" s="1578"/>
      <c r="AL33" s="1578"/>
      <c r="AM33" s="1578"/>
      <c r="AN33" s="1578"/>
      <c r="AO33" s="1578"/>
      <c r="AP33" s="1578"/>
      <c r="AQ33" s="1578"/>
      <c r="AR33" s="1578"/>
      <c r="AS33" s="1579"/>
      <c r="AT33" s="1577">
        <v>0</v>
      </c>
      <c r="AU33" s="1578"/>
      <c r="AV33" s="1578"/>
      <c r="AW33" s="1578"/>
      <c r="AX33" s="1578"/>
      <c r="AY33" s="1578"/>
      <c r="AZ33" s="1578"/>
      <c r="BA33" s="1578"/>
      <c r="BB33" s="1578"/>
      <c r="BC33" s="1578"/>
      <c r="BD33" s="1578"/>
      <c r="BE33" s="1579"/>
      <c r="BF33" s="1577">
        <v>0</v>
      </c>
      <c r="BG33" s="1578"/>
      <c r="BH33" s="1578"/>
      <c r="BI33" s="1578"/>
      <c r="BJ33" s="1578"/>
      <c r="BK33" s="1578"/>
      <c r="BL33" s="1578"/>
      <c r="BM33" s="1578"/>
      <c r="BN33" s="1578"/>
      <c r="BO33" s="1578"/>
      <c r="BP33" s="1578"/>
      <c r="BQ33" s="1579"/>
      <c r="BR33" s="1577">
        <v>0</v>
      </c>
      <c r="BS33" s="1578"/>
      <c r="BT33" s="1578"/>
      <c r="BU33" s="1578"/>
      <c r="BV33" s="1578"/>
      <c r="BW33" s="1578"/>
      <c r="BX33" s="1578"/>
      <c r="BY33" s="1578"/>
      <c r="BZ33" s="1578"/>
      <c r="CA33" s="1578"/>
      <c r="CB33" s="1578"/>
      <c r="CC33" s="1579"/>
      <c r="CD33" s="1577">
        <v>0</v>
      </c>
      <c r="CE33" s="1578"/>
      <c r="CF33" s="1578"/>
      <c r="CG33" s="1578"/>
      <c r="CH33" s="1578"/>
      <c r="CI33" s="1578"/>
      <c r="CJ33" s="1578"/>
      <c r="CK33" s="1578"/>
      <c r="CL33" s="1578"/>
      <c r="CM33" s="1578"/>
      <c r="CN33" s="1578"/>
      <c r="CO33" s="1579"/>
      <c r="CP33" s="1577">
        <v>0</v>
      </c>
      <c r="CQ33" s="1578"/>
      <c r="CR33" s="1578"/>
      <c r="CS33" s="1578"/>
      <c r="CT33" s="1578"/>
      <c r="CU33" s="1578"/>
      <c r="CV33" s="1578"/>
      <c r="CW33" s="1578"/>
      <c r="CX33" s="1578"/>
      <c r="CY33" s="1578"/>
      <c r="CZ33" s="1578"/>
      <c r="DA33" s="1579"/>
      <c r="DB33" s="143"/>
      <c r="DC33" s="23"/>
      <c r="DD33" s="23"/>
      <c r="DE33" s="23"/>
      <c r="DF33" s="23"/>
      <c r="DG33" s="23"/>
    </row>
    <row r="34" spans="1:111" ht="11.1" customHeight="1" x14ac:dyDescent="0.2">
      <c r="A34" s="482"/>
      <c r="B34" s="142"/>
      <c r="C34" s="1522"/>
      <c r="D34" s="1523"/>
      <c r="E34" s="1523"/>
      <c r="F34" s="1523"/>
      <c r="G34" s="1524"/>
      <c r="H34" s="1596" t="s">
        <v>1383</v>
      </c>
      <c r="I34" s="1597"/>
      <c r="J34" s="1597"/>
      <c r="K34" s="1597"/>
      <c r="L34" s="1597"/>
      <c r="M34" s="1597"/>
      <c r="N34" s="1597"/>
      <c r="O34" s="1597"/>
      <c r="P34" s="1597"/>
      <c r="Q34" s="1597"/>
      <c r="R34" s="1597"/>
      <c r="S34" s="1597"/>
      <c r="T34" s="1597"/>
      <c r="U34" s="1597"/>
      <c r="V34" s="1597"/>
      <c r="W34" s="1597"/>
      <c r="X34" s="1597"/>
      <c r="Y34" s="1597"/>
      <c r="Z34" s="1597"/>
      <c r="AA34" s="1597"/>
      <c r="AB34" s="1597"/>
      <c r="AC34" s="1597"/>
      <c r="AD34" s="1597"/>
      <c r="AE34" s="1597"/>
      <c r="AF34" s="1597"/>
      <c r="AG34" s="1598"/>
      <c r="AH34" s="1580"/>
      <c r="AI34" s="1581"/>
      <c r="AJ34" s="1581"/>
      <c r="AK34" s="1581"/>
      <c r="AL34" s="1581"/>
      <c r="AM34" s="1581"/>
      <c r="AN34" s="1581"/>
      <c r="AO34" s="1581"/>
      <c r="AP34" s="1581"/>
      <c r="AQ34" s="1581"/>
      <c r="AR34" s="1581"/>
      <c r="AS34" s="1582"/>
      <c r="AT34" s="1580"/>
      <c r="AU34" s="1581"/>
      <c r="AV34" s="1581"/>
      <c r="AW34" s="1581"/>
      <c r="AX34" s="1581"/>
      <c r="AY34" s="1581"/>
      <c r="AZ34" s="1581"/>
      <c r="BA34" s="1581"/>
      <c r="BB34" s="1581"/>
      <c r="BC34" s="1581"/>
      <c r="BD34" s="1581"/>
      <c r="BE34" s="1582"/>
      <c r="BF34" s="1580"/>
      <c r="BG34" s="1581"/>
      <c r="BH34" s="1581"/>
      <c r="BI34" s="1581"/>
      <c r="BJ34" s="1581"/>
      <c r="BK34" s="1581"/>
      <c r="BL34" s="1581"/>
      <c r="BM34" s="1581"/>
      <c r="BN34" s="1581"/>
      <c r="BO34" s="1581"/>
      <c r="BP34" s="1581"/>
      <c r="BQ34" s="1582"/>
      <c r="BR34" s="1580"/>
      <c r="BS34" s="1581"/>
      <c r="BT34" s="1581"/>
      <c r="BU34" s="1581"/>
      <c r="BV34" s="1581"/>
      <c r="BW34" s="1581"/>
      <c r="BX34" s="1581"/>
      <c r="BY34" s="1581"/>
      <c r="BZ34" s="1581"/>
      <c r="CA34" s="1581"/>
      <c r="CB34" s="1581"/>
      <c r="CC34" s="1582"/>
      <c r="CD34" s="1580"/>
      <c r="CE34" s="1581"/>
      <c r="CF34" s="1581"/>
      <c r="CG34" s="1581"/>
      <c r="CH34" s="1581"/>
      <c r="CI34" s="1581"/>
      <c r="CJ34" s="1581"/>
      <c r="CK34" s="1581"/>
      <c r="CL34" s="1581"/>
      <c r="CM34" s="1581"/>
      <c r="CN34" s="1581"/>
      <c r="CO34" s="1582"/>
      <c r="CP34" s="1580"/>
      <c r="CQ34" s="1581"/>
      <c r="CR34" s="1581"/>
      <c r="CS34" s="1581"/>
      <c r="CT34" s="1581"/>
      <c r="CU34" s="1581"/>
      <c r="CV34" s="1581"/>
      <c r="CW34" s="1581"/>
      <c r="CX34" s="1581"/>
      <c r="CY34" s="1581"/>
      <c r="CZ34" s="1581"/>
      <c r="DA34" s="1582"/>
      <c r="DB34" s="143"/>
      <c r="DC34" s="23"/>
      <c r="DD34" s="23"/>
      <c r="DE34" s="23"/>
      <c r="DF34" s="23"/>
      <c r="DG34" s="23"/>
    </row>
    <row r="35" spans="1:111" ht="12" customHeight="1" x14ac:dyDescent="0.2">
      <c r="A35" s="482"/>
      <c r="B35" s="142"/>
      <c r="C35" s="1525"/>
      <c r="D35" s="1526"/>
      <c r="E35" s="1526"/>
      <c r="F35" s="1526"/>
      <c r="G35" s="1527"/>
      <c r="H35" s="1599" t="s">
        <v>1370</v>
      </c>
      <c r="I35" s="1600"/>
      <c r="J35" s="1600"/>
      <c r="K35" s="1600"/>
      <c r="L35" s="1600"/>
      <c r="M35" s="1600"/>
      <c r="N35" s="1600"/>
      <c r="O35" s="1600"/>
      <c r="P35" s="1600"/>
      <c r="Q35" s="1600"/>
      <c r="R35" s="1600"/>
      <c r="S35" s="1600"/>
      <c r="T35" s="1600"/>
      <c r="U35" s="1600"/>
      <c r="V35" s="1600"/>
      <c r="W35" s="1600"/>
      <c r="X35" s="1600"/>
      <c r="Y35" s="1600"/>
      <c r="Z35" s="1600"/>
      <c r="AA35" s="1600"/>
      <c r="AB35" s="1600"/>
      <c r="AC35" s="1600"/>
      <c r="AD35" s="1600"/>
      <c r="AE35" s="1600"/>
      <c r="AF35" s="1600"/>
      <c r="AG35" s="1601"/>
      <c r="AH35" s="1583"/>
      <c r="AI35" s="1584"/>
      <c r="AJ35" s="1584"/>
      <c r="AK35" s="1584"/>
      <c r="AL35" s="1584"/>
      <c r="AM35" s="1584"/>
      <c r="AN35" s="1584"/>
      <c r="AO35" s="1584"/>
      <c r="AP35" s="1584"/>
      <c r="AQ35" s="1584"/>
      <c r="AR35" s="1584"/>
      <c r="AS35" s="1585"/>
      <c r="AT35" s="1583"/>
      <c r="AU35" s="1584"/>
      <c r="AV35" s="1584"/>
      <c r="AW35" s="1584"/>
      <c r="AX35" s="1584"/>
      <c r="AY35" s="1584"/>
      <c r="AZ35" s="1584"/>
      <c r="BA35" s="1584"/>
      <c r="BB35" s="1584"/>
      <c r="BC35" s="1584"/>
      <c r="BD35" s="1584"/>
      <c r="BE35" s="1585"/>
      <c r="BF35" s="1583"/>
      <c r="BG35" s="1584"/>
      <c r="BH35" s="1584"/>
      <c r="BI35" s="1584"/>
      <c r="BJ35" s="1584"/>
      <c r="BK35" s="1584"/>
      <c r="BL35" s="1584"/>
      <c r="BM35" s="1584"/>
      <c r="BN35" s="1584"/>
      <c r="BO35" s="1584"/>
      <c r="BP35" s="1584"/>
      <c r="BQ35" s="1585"/>
      <c r="BR35" s="1583"/>
      <c r="BS35" s="1584"/>
      <c r="BT35" s="1584"/>
      <c r="BU35" s="1584"/>
      <c r="BV35" s="1584"/>
      <c r="BW35" s="1584"/>
      <c r="BX35" s="1584"/>
      <c r="BY35" s="1584"/>
      <c r="BZ35" s="1584"/>
      <c r="CA35" s="1584"/>
      <c r="CB35" s="1584"/>
      <c r="CC35" s="1585"/>
      <c r="CD35" s="1583"/>
      <c r="CE35" s="1584"/>
      <c r="CF35" s="1584"/>
      <c r="CG35" s="1584"/>
      <c r="CH35" s="1584"/>
      <c r="CI35" s="1584"/>
      <c r="CJ35" s="1584"/>
      <c r="CK35" s="1584"/>
      <c r="CL35" s="1584"/>
      <c r="CM35" s="1584"/>
      <c r="CN35" s="1584"/>
      <c r="CO35" s="1585"/>
      <c r="CP35" s="1583"/>
      <c r="CQ35" s="1584"/>
      <c r="CR35" s="1584"/>
      <c r="CS35" s="1584"/>
      <c r="CT35" s="1584"/>
      <c r="CU35" s="1584"/>
      <c r="CV35" s="1584"/>
      <c r="CW35" s="1584"/>
      <c r="CX35" s="1584"/>
      <c r="CY35" s="1584"/>
      <c r="CZ35" s="1584"/>
      <c r="DA35" s="1585"/>
      <c r="DB35" s="143"/>
      <c r="DC35" s="23"/>
      <c r="DD35" s="23"/>
      <c r="DE35" s="23"/>
      <c r="DF35" s="23"/>
      <c r="DG35" s="23"/>
    </row>
    <row r="36" spans="1:111" ht="18" customHeight="1" x14ac:dyDescent="0.2">
      <c r="A36" s="482"/>
      <c r="B36" s="142"/>
      <c r="C36" s="1531"/>
      <c r="D36" s="1532"/>
      <c r="E36" s="1532"/>
      <c r="F36" s="1532"/>
      <c r="G36" s="1533"/>
      <c r="H36" s="1534" t="s">
        <v>1215</v>
      </c>
      <c r="I36" s="1534"/>
      <c r="J36" s="1534"/>
      <c r="K36" s="1534"/>
      <c r="L36" s="1534"/>
      <c r="M36" s="1534"/>
      <c r="N36" s="1534"/>
      <c r="O36" s="1534"/>
      <c r="P36" s="1534"/>
      <c r="Q36" s="1534"/>
      <c r="R36" s="1534"/>
      <c r="S36" s="1534"/>
      <c r="T36" s="1534"/>
      <c r="U36" s="1534"/>
      <c r="V36" s="1534"/>
      <c r="W36" s="1534"/>
      <c r="X36" s="1534"/>
      <c r="Y36" s="1534"/>
      <c r="Z36" s="1534"/>
      <c r="AA36" s="1534"/>
      <c r="AB36" s="1534"/>
      <c r="AC36" s="1534"/>
      <c r="AD36" s="1534"/>
      <c r="AE36" s="1534"/>
      <c r="AF36" s="1534"/>
      <c r="AG36" s="1534"/>
      <c r="AH36" s="1613">
        <f>Data_Income!C1207</f>
        <v>0</v>
      </c>
      <c r="AI36" s="1613"/>
      <c r="AJ36" s="1613"/>
      <c r="AK36" s="1613"/>
      <c r="AL36" s="1613"/>
      <c r="AM36" s="1613"/>
      <c r="AN36" s="1613"/>
      <c r="AO36" s="1613"/>
      <c r="AP36" s="1613"/>
      <c r="AQ36" s="1613"/>
      <c r="AR36" s="1613"/>
      <c r="AS36" s="1613"/>
      <c r="AT36" s="1613">
        <f>Data_Income!D1207</f>
        <v>0</v>
      </c>
      <c r="AU36" s="1613"/>
      <c r="AV36" s="1613"/>
      <c r="AW36" s="1613"/>
      <c r="AX36" s="1613"/>
      <c r="AY36" s="1613"/>
      <c r="AZ36" s="1613"/>
      <c r="BA36" s="1613"/>
      <c r="BB36" s="1613"/>
      <c r="BC36" s="1613"/>
      <c r="BD36" s="1613"/>
      <c r="BE36" s="1613"/>
      <c r="BF36" s="1613">
        <f>Data_Income!C1236</f>
        <v>0</v>
      </c>
      <c r="BG36" s="1613"/>
      <c r="BH36" s="1613"/>
      <c r="BI36" s="1613"/>
      <c r="BJ36" s="1613"/>
      <c r="BK36" s="1613"/>
      <c r="BL36" s="1613"/>
      <c r="BM36" s="1613"/>
      <c r="BN36" s="1613"/>
      <c r="BO36" s="1613"/>
      <c r="BP36" s="1613"/>
      <c r="BQ36" s="1613"/>
      <c r="BR36" s="1613">
        <f>Data_Income!D1236</f>
        <v>0</v>
      </c>
      <c r="BS36" s="1613"/>
      <c r="BT36" s="1613"/>
      <c r="BU36" s="1613"/>
      <c r="BV36" s="1613"/>
      <c r="BW36" s="1613"/>
      <c r="BX36" s="1613"/>
      <c r="BY36" s="1613"/>
      <c r="BZ36" s="1613"/>
      <c r="CA36" s="1613"/>
      <c r="CB36" s="1613"/>
      <c r="CC36" s="1613"/>
      <c r="CD36" s="1613">
        <f>Data_Income!C1265</f>
        <v>0</v>
      </c>
      <c r="CE36" s="1613"/>
      <c r="CF36" s="1613"/>
      <c r="CG36" s="1613"/>
      <c r="CH36" s="1613"/>
      <c r="CI36" s="1613"/>
      <c r="CJ36" s="1613"/>
      <c r="CK36" s="1613"/>
      <c r="CL36" s="1613"/>
      <c r="CM36" s="1613"/>
      <c r="CN36" s="1613"/>
      <c r="CO36" s="1613"/>
      <c r="CP36" s="1613">
        <f>Data_Income!D1265</f>
        <v>0</v>
      </c>
      <c r="CQ36" s="1613"/>
      <c r="CR36" s="1613"/>
      <c r="CS36" s="1613"/>
      <c r="CT36" s="1613"/>
      <c r="CU36" s="1613"/>
      <c r="CV36" s="1613"/>
      <c r="CW36" s="1613"/>
      <c r="CX36" s="1613"/>
      <c r="CY36" s="1613"/>
      <c r="CZ36" s="1613"/>
      <c r="DA36" s="1613"/>
      <c r="DB36" s="143"/>
      <c r="DC36" s="23"/>
      <c r="DD36" s="23"/>
      <c r="DE36" s="23"/>
      <c r="DF36" s="23"/>
      <c r="DG36" s="23"/>
    </row>
    <row r="37" spans="1:111" ht="14.1" customHeight="1" x14ac:dyDescent="0.2">
      <c r="A37" s="482"/>
      <c r="B37" s="142"/>
      <c r="C37" s="1519" t="s">
        <v>1197</v>
      </c>
      <c r="D37" s="1520"/>
      <c r="E37" s="1520"/>
      <c r="F37" s="1520"/>
      <c r="G37" s="1521"/>
      <c r="H37" s="1528" t="s">
        <v>1382</v>
      </c>
      <c r="I37" s="1528"/>
      <c r="J37" s="1528"/>
      <c r="K37" s="1528"/>
      <c r="L37" s="1528"/>
      <c r="M37" s="1528"/>
      <c r="N37" s="1528"/>
      <c r="O37" s="1528"/>
      <c r="P37" s="1528"/>
      <c r="Q37" s="1528"/>
      <c r="R37" s="1528"/>
      <c r="S37" s="1528"/>
      <c r="T37" s="1528"/>
      <c r="U37" s="1528"/>
      <c r="V37" s="1528"/>
      <c r="W37" s="1528"/>
      <c r="X37" s="1528"/>
      <c r="Y37" s="1528"/>
      <c r="Z37" s="1528"/>
      <c r="AA37" s="1528"/>
      <c r="AB37" s="1528"/>
      <c r="AC37" s="1528"/>
      <c r="AD37" s="1528"/>
      <c r="AE37" s="1528"/>
      <c r="AF37" s="1528"/>
      <c r="AG37" s="1528"/>
      <c r="AH37" s="1592">
        <f>Data_Income!C1208</f>
        <v>0</v>
      </c>
      <c r="AI37" s="1592"/>
      <c r="AJ37" s="1592"/>
      <c r="AK37" s="1592"/>
      <c r="AL37" s="1592"/>
      <c r="AM37" s="1592"/>
      <c r="AN37" s="1592"/>
      <c r="AO37" s="1592"/>
      <c r="AP37" s="1592"/>
      <c r="AQ37" s="1592"/>
      <c r="AR37" s="1592"/>
      <c r="AS37" s="1592"/>
      <c r="AT37" s="1592">
        <f>Data_Income!D1208</f>
        <v>0</v>
      </c>
      <c r="AU37" s="1592"/>
      <c r="AV37" s="1592"/>
      <c r="AW37" s="1592"/>
      <c r="AX37" s="1592"/>
      <c r="AY37" s="1592"/>
      <c r="AZ37" s="1592"/>
      <c r="BA37" s="1592"/>
      <c r="BB37" s="1592"/>
      <c r="BC37" s="1592"/>
      <c r="BD37" s="1592"/>
      <c r="BE37" s="1592"/>
      <c r="BF37" s="1592">
        <f>Data_Income!C1237</f>
        <v>0</v>
      </c>
      <c r="BG37" s="1592"/>
      <c r="BH37" s="1592"/>
      <c r="BI37" s="1592"/>
      <c r="BJ37" s="1592"/>
      <c r="BK37" s="1592"/>
      <c r="BL37" s="1592"/>
      <c r="BM37" s="1592"/>
      <c r="BN37" s="1592"/>
      <c r="BO37" s="1592"/>
      <c r="BP37" s="1592"/>
      <c r="BQ37" s="1592"/>
      <c r="BR37" s="1592">
        <f>Data_Income!D1237</f>
        <v>0</v>
      </c>
      <c r="BS37" s="1592"/>
      <c r="BT37" s="1592"/>
      <c r="BU37" s="1592"/>
      <c r="BV37" s="1592"/>
      <c r="BW37" s="1592"/>
      <c r="BX37" s="1592"/>
      <c r="BY37" s="1592"/>
      <c r="BZ37" s="1592"/>
      <c r="CA37" s="1592"/>
      <c r="CB37" s="1592"/>
      <c r="CC37" s="1592"/>
      <c r="CD37" s="1592">
        <f>Data_Income!C1266</f>
        <v>0</v>
      </c>
      <c r="CE37" s="1592"/>
      <c r="CF37" s="1592"/>
      <c r="CG37" s="1592"/>
      <c r="CH37" s="1592"/>
      <c r="CI37" s="1592"/>
      <c r="CJ37" s="1592"/>
      <c r="CK37" s="1592"/>
      <c r="CL37" s="1592"/>
      <c r="CM37" s="1592"/>
      <c r="CN37" s="1592"/>
      <c r="CO37" s="1592"/>
      <c r="CP37" s="1592">
        <f>Data_Income!D1266</f>
        <v>0</v>
      </c>
      <c r="CQ37" s="1592"/>
      <c r="CR37" s="1592"/>
      <c r="CS37" s="1592"/>
      <c r="CT37" s="1592"/>
      <c r="CU37" s="1592"/>
      <c r="CV37" s="1592"/>
      <c r="CW37" s="1592"/>
      <c r="CX37" s="1592"/>
      <c r="CY37" s="1592"/>
      <c r="CZ37" s="1592"/>
      <c r="DA37" s="1592"/>
      <c r="DB37" s="143"/>
      <c r="DC37" s="23"/>
      <c r="DD37" s="23"/>
      <c r="DE37" s="23"/>
      <c r="DF37" s="23"/>
      <c r="DG37" s="23"/>
    </row>
    <row r="38" spans="1:111" ht="14.1" customHeight="1" x14ac:dyDescent="0.2">
      <c r="A38" s="482"/>
      <c r="B38" s="142"/>
      <c r="C38" s="1525"/>
      <c r="D38" s="1526"/>
      <c r="E38" s="1526"/>
      <c r="F38" s="1526"/>
      <c r="G38" s="1527"/>
      <c r="H38" s="1530" t="s">
        <v>1381</v>
      </c>
      <c r="I38" s="1530"/>
      <c r="J38" s="1530"/>
      <c r="K38" s="1530"/>
      <c r="L38" s="1530"/>
      <c r="M38" s="1530"/>
      <c r="N38" s="1530"/>
      <c r="O38" s="1530"/>
      <c r="P38" s="1530"/>
      <c r="Q38" s="1530"/>
      <c r="R38" s="1530"/>
      <c r="S38" s="1530"/>
      <c r="T38" s="1530"/>
      <c r="U38" s="1530"/>
      <c r="V38" s="1530"/>
      <c r="W38" s="1530"/>
      <c r="X38" s="1530"/>
      <c r="Y38" s="1530"/>
      <c r="Z38" s="1530"/>
      <c r="AA38" s="1530"/>
      <c r="AB38" s="1530"/>
      <c r="AC38" s="1530"/>
      <c r="AD38" s="1530"/>
      <c r="AE38" s="1530"/>
      <c r="AF38" s="1530"/>
      <c r="AG38" s="1530"/>
      <c r="AH38" s="1592"/>
      <c r="AI38" s="1592"/>
      <c r="AJ38" s="1592"/>
      <c r="AK38" s="1592"/>
      <c r="AL38" s="1592"/>
      <c r="AM38" s="1592"/>
      <c r="AN38" s="1592"/>
      <c r="AO38" s="1592"/>
      <c r="AP38" s="1592"/>
      <c r="AQ38" s="1592"/>
      <c r="AR38" s="1592"/>
      <c r="AS38" s="1592"/>
      <c r="AT38" s="1592"/>
      <c r="AU38" s="1592"/>
      <c r="AV38" s="1592"/>
      <c r="AW38" s="1592"/>
      <c r="AX38" s="1592"/>
      <c r="AY38" s="1592"/>
      <c r="AZ38" s="1592"/>
      <c r="BA38" s="1592"/>
      <c r="BB38" s="1592"/>
      <c r="BC38" s="1592"/>
      <c r="BD38" s="1592"/>
      <c r="BE38" s="1592"/>
      <c r="BF38" s="1592"/>
      <c r="BG38" s="1592"/>
      <c r="BH38" s="1592"/>
      <c r="BI38" s="1592"/>
      <c r="BJ38" s="1592"/>
      <c r="BK38" s="1592"/>
      <c r="BL38" s="1592"/>
      <c r="BM38" s="1592"/>
      <c r="BN38" s="1592"/>
      <c r="BO38" s="1592"/>
      <c r="BP38" s="1592"/>
      <c r="BQ38" s="1592"/>
      <c r="BR38" s="1592"/>
      <c r="BS38" s="1592"/>
      <c r="BT38" s="1592"/>
      <c r="BU38" s="1592"/>
      <c r="BV38" s="1592"/>
      <c r="BW38" s="1592"/>
      <c r="BX38" s="1592"/>
      <c r="BY38" s="1592"/>
      <c r="BZ38" s="1592"/>
      <c r="CA38" s="1592"/>
      <c r="CB38" s="1592"/>
      <c r="CC38" s="1592"/>
      <c r="CD38" s="1592"/>
      <c r="CE38" s="1592"/>
      <c r="CF38" s="1592"/>
      <c r="CG38" s="1592"/>
      <c r="CH38" s="1592"/>
      <c r="CI38" s="1592"/>
      <c r="CJ38" s="1592"/>
      <c r="CK38" s="1592"/>
      <c r="CL38" s="1592"/>
      <c r="CM38" s="1592"/>
      <c r="CN38" s="1592"/>
      <c r="CO38" s="1592"/>
      <c r="CP38" s="1592"/>
      <c r="CQ38" s="1592"/>
      <c r="CR38" s="1592"/>
      <c r="CS38" s="1592"/>
      <c r="CT38" s="1592"/>
      <c r="CU38" s="1592"/>
      <c r="CV38" s="1592"/>
      <c r="CW38" s="1592"/>
      <c r="CX38" s="1592"/>
      <c r="CY38" s="1592"/>
      <c r="CZ38" s="1592"/>
      <c r="DA38" s="1592"/>
      <c r="DB38" s="143"/>
      <c r="DC38" s="23"/>
      <c r="DD38" s="23"/>
      <c r="DE38" s="23"/>
      <c r="DF38" s="23"/>
      <c r="DG38" s="23"/>
    </row>
    <row r="39" spans="1:111" ht="18" customHeight="1" x14ac:dyDescent="0.2">
      <c r="A39" s="482"/>
      <c r="B39" s="142"/>
      <c r="C39" s="1531"/>
      <c r="D39" s="1532"/>
      <c r="E39" s="1532"/>
      <c r="F39" s="1532"/>
      <c r="G39" s="1533"/>
      <c r="H39" s="1534" t="s">
        <v>1384</v>
      </c>
      <c r="I39" s="1534"/>
      <c r="J39" s="1534"/>
      <c r="K39" s="1534"/>
      <c r="L39" s="1534"/>
      <c r="M39" s="1534"/>
      <c r="N39" s="1534"/>
      <c r="O39" s="1534"/>
      <c r="P39" s="1534"/>
      <c r="Q39" s="1534"/>
      <c r="R39" s="1534"/>
      <c r="S39" s="1534"/>
      <c r="T39" s="1534"/>
      <c r="U39" s="1534"/>
      <c r="V39" s="1534"/>
      <c r="W39" s="1534"/>
      <c r="X39" s="1534"/>
      <c r="Y39" s="1534"/>
      <c r="Z39" s="1534"/>
      <c r="AA39" s="1534"/>
      <c r="AB39" s="1534"/>
      <c r="AC39" s="1534"/>
      <c r="AD39" s="1534"/>
      <c r="AE39" s="1534"/>
      <c r="AF39" s="1534"/>
      <c r="AG39" s="1534"/>
      <c r="AH39" s="1623">
        <f>Data_Income!D1209</f>
        <v>0</v>
      </c>
      <c r="AI39" s="1624"/>
      <c r="AJ39" s="1624"/>
      <c r="AK39" s="1624"/>
      <c r="AL39" s="1624"/>
      <c r="AM39" s="1624"/>
      <c r="AN39" s="1624"/>
      <c r="AO39" s="1624"/>
      <c r="AP39" s="1624"/>
      <c r="AQ39" s="1624"/>
      <c r="AR39" s="1624"/>
      <c r="AS39" s="1624"/>
      <c r="AT39" s="1624"/>
      <c r="AU39" s="1624"/>
      <c r="AV39" s="1624"/>
      <c r="AW39" s="1624"/>
      <c r="AX39" s="1624"/>
      <c r="AY39" s="1624"/>
      <c r="AZ39" s="1624"/>
      <c r="BA39" s="1624"/>
      <c r="BB39" s="1624"/>
      <c r="BC39" s="1624"/>
      <c r="BD39" s="1624"/>
      <c r="BE39" s="1625"/>
      <c r="BF39" s="1623">
        <f>Data_Income!D1238</f>
        <v>0</v>
      </c>
      <c r="BG39" s="1624"/>
      <c r="BH39" s="1624"/>
      <c r="BI39" s="1624"/>
      <c r="BJ39" s="1624"/>
      <c r="BK39" s="1624"/>
      <c r="BL39" s="1624"/>
      <c r="BM39" s="1624"/>
      <c r="BN39" s="1624"/>
      <c r="BO39" s="1624"/>
      <c r="BP39" s="1624"/>
      <c r="BQ39" s="1624"/>
      <c r="BR39" s="1624"/>
      <c r="BS39" s="1624"/>
      <c r="BT39" s="1624"/>
      <c r="BU39" s="1624"/>
      <c r="BV39" s="1624"/>
      <c r="BW39" s="1624"/>
      <c r="BX39" s="1624"/>
      <c r="BY39" s="1624"/>
      <c r="BZ39" s="1624"/>
      <c r="CA39" s="1624"/>
      <c r="CB39" s="1624"/>
      <c r="CC39" s="1625"/>
      <c r="CD39" s="1623">
        <f>Data_Income!D1267</f>
        <v>0</v>
      </c>
      <c r="CE39" s="1624"/>
      <c r="CF39" s="1624"/>
      <c r="CG39" s="1624"/>
      <c r="CH39" s="1624"/>
      <c r="CI39" s="1624"/>
      <c r="CJ39" s="1624"/>
      <c r="CK39" s="1624"/>
      <c r="CL39" s="1624"/>
      <c r="CM39" s="1624"/>
      <c r="CN39" s="1624"/>
      <c r="CO39" s="1624"/>
      <c r="CP39" s="1624"/>
      <c r="CQ39" s="1624"/>
      <c r="CR39" s="1624"/>
      <c r="CS39" s="1624"/>
      <c r="CT39" s="1624"/>
      <c r="CU39" s="1624"/>
      <c r="CV39" s="1624"/>
      <c r="CW39" s="1624"/>
      <c r="CX39" s="1624"/>
      <c r="CY39" s="1624"/>
      <c r="CZ39" s="1624"/>
      <c r="DA39" s="1625"/>
      <c r="DB39" s="143"/>
      <c r="DC39" s="23"/>
      <c r="DD39" s="23"/>
      <c r="DE39" s="23"/>
      <c r="DF39" s="23"/>
      <c r="DG39" s="23"/>
    </row>
    <row r="40" spans="1:111" ht="12.95" customHeight="1" x14ac:dyDescent="0.2">
      <c r="A40" s="482"/>
      <c r="B40" s="142"/>
      <c r="C40" s="1519" t="s">
        <v>1242</v>
      </c>
      <c r="D40" s="1520"/>
      <c r="E40" s="1520"/>
      <c r="F40" s="1520"/>
      <c r="G40" s="1521"/>
      <c r="H40" s="1528" t="s">
        <v>1385</v>
      </c>
      <c r="I40" s="1528"/>
      <c r="J40" s="1528"/>
      <c r="K40" s="1528"/>
      <c r="L40" s="1528"/>
      <c r="M40" s="1528"/>
      <c r="N40" s="1528"/>
      <c r="O40" s="1528"/>
      <c r="P40" s="1528"/>
      <c r="Q40" s="1528"/>
      <c r="R40" s="1528"/>
      <c r="S40" s="1528"/>
      <c r="T40" s="1528"/>
      <c r="U40" s="1528"/>
      <c r="V40" s="1528"/>
      <c r="W40" s="1528"/>
      <c r="X40" s="1528"/>
      <c r="Y40" s="1528"/>
      <c r="Z40" s="1528"/>
      <c r="AA40" s="1528"/>
      <c r="AB40" s="1528"/>
      <c r="AC40" s="1528"/>
      <c r="AD40" s="1528"/>
      <c r="AE40" s="1528"/>
      <c r="AF40" s="1528"/>
      <c r="AG40" s="1528"/>
      <c r="AH40" s="1577">
        <v>0</v>
      </c>
      <c r="AI40" s="1578"/>
      <c r="AJ40" s="1578"/>
      <c r="AK40" s="1578"/>
      <c r="AL40" s="1578"/>
      <c r="AM40" s="1578"/>
      <c r="AN40" s="1578"/>
      <c r="AO40" s="1578"/>
      <c r="AP40" s="1578"/>
      <c r="AQ40" s="1578"/>
      <c r="AR40" s="1578"/>
      <c r="AS40" s="1578"/>
      <c r="AT40" s="1578"/>
      <c r="AU40" s="1578"/>
      <c r="AV40" s="1578"/>
      <c r="AW40" s="1578"/>
      <c r="AX40" s="1578"/>
      <c r="AY40" s="1578"/>
      <c r="AZ40" s="1578"/>
      <c r="BA40" s="1578"/>
      <c r="BB40" s="1578"/>
      <c r="BC40" s="1578"/>
      <c r="BD40" s="1578"/>
      <c r="BE40" s="1579"/>
      <c r="BF40" s="1577">
        <v>0</v>
      </c>
      <c r="BG40" s="1578"/>
      <c r="BH40" s="1578"/>
      <c r="BI40" s="1578"/>
      <c r="BJ40" s="1578"/>
      <c r="BK40" s="1578"/>
      <c r="BL40" s="1578"/>
      <c r="BM40" s="1578"/>
      <c r="BN40" s="1578"/>
      <c r="BO40" s="1578"/>
      <c r="BP40" s="1578"/>
      <c r="BQ40" s="1578"/>
      <c r="BR40" s="1578"/>
      <c r="BS40" s="1578"/>
      <c r="BT40" s="1578"/>
      <c r="BU40" s="1578"/>
      <c r="BV40" s="1578"/>
      <c r="BW40" s="1578"/>
      <c r="BX40" s="1578"/>
      <c r="BY40" s="1578"/>
      <c r="BZ40" s="1578"/>
      <c r="CA40" s="1578"/>
      <c r="CB40" s="1578"/>
      <c r="CC40" s="1579"/>
      <c r="CD40" s="1577">
        <v>0</v>
      </c>
      <c r="CE40" s="1578"/>
      <c r="CF40" s="1578"/>
      <c r="CG40" s="1578"/>
      <c r="CH40" s="1578"/>
      <c r="CI40" s="1578"/>
      <c r="CJ40" s="1578"/>
      <c r="CK40" s="1578"/>
      <c r="CL40" s="1578"/>
      <c r="CM40" s="1578"/>
      <c r="CN40" s="1578"/>
      <c r="CO40" s="1578"/>
      <c r="CP40" s="1578"/>
      <c r="CQ40" s="1578"/>
      <c r="CR40" s="1578"/>
      <c r="CS40" s="1578"/>
      <c r="CT40" s="1578"/>
      <c r="CU40" s="1578"/>
      <c r="CV40" s="1578"/>
      <c r="CW40" s="1578"/>
      <c r="CX40" s="1578"/>
      <c r="CY40" s="1578"/>
      <c r="CZ40" s="1578"/>
      <c r="DA40" s="1579"/>
      <c r="DB40" s="143"/>
      <c r="DC40" s="23"/>
      <c r="DD40" s="23"/>
      <c r="DE40" s="23"/>
      <c r="DF40" s="23"/>
      <c r="DG40" s="23"/>
    </row>
    <row r="41" spans="1:111" ht="11.1" customHeight="1" x14ac:dyDescent="0.2">
      <c r="A41" s="482"/>
      <c r="B41" s="142"/>
      <c r="C41" s="1522"/>
      <c r="D41" s="1523"/>
      <c r="E41" s="1523"/>
      <c r="F41" s="1523"/>
      <c r="G41" s="1524"/>
      <c r="H41" s="1529" t="s">
        <v>1387</v>
      </c>
      <c r="I41" s="1529"/>
      <c r="J41" s="1529"/>
      <c r="K41" s="1529"/>
      <c r="L41" s="1529"/>
      <c r="M41" s="1529"/>
      <c r="N41" s="1529"/>
      <c r="O41" s="1529"/>
      <c r="P41" s="1529"/>
      <c r="Q41" s="1529"/>
      <c r="R41" s="1529"/>
      <c r="S41" s="1529"/>
      <c r="T41" s="1529"/>
      <c r="U41" s="1529"/>
      <c r="V41" s="1529"/>
      <c r="W41" s="1529"/>
      <c r="X41" s="1529"/>
      <c r="Y41" s="1529"/>
      <c r="Z41" s="1529"/>
      <c r="AA41" s="1529"/>
      <c r="AB41" s="1529"/>
      <c r="AC41" s="1529"/>
      <c r="AD41" s="1529"/>
      <c r="AE41" s="1529"/>
      <c r="AF41" s="1529"/>
      <c r="AG41" s="1529"/>
      <c r="AH41" s="1580"/>
      <c r="AI41" s="1581"/>
      <c r="AJ41" s="1581"/>
      <c r="AK41" s="1581"/>
      <c r="AL41" s="1581"/>
      <c r="AM41" s="1581"/>
      <c r="AN41" s="1581"/>
      <c r="AO41" s="1581"/>
      <c r="AP41" s="1581"/>
      <c r="AQ41" s="1581"/>
      <c r="AR41" s="1581"/>
      <c r="AS41" s="1581"/>
      <c r="AT41" s="1581"/>
      <c r="AU41" s="1581"/>
      <c r="AV41" s="1581"/>
      <c r="AW41" s="1581"/>
      <c r="AX41" s="1581"/>
      <c r="AY41" s="1581"/>
      <c r="AZ41" s="1581"/>
      <c r="BA41" s="1581"/>
      <c r="BB41" s="1581"/>
      <c r="BC41" s="1581"/>
      <c r="BD41" s="1581"/>
      <c r="BE41" s="1582"/>
      <c r="BF41" s="1580"/>
      <c r="BG41" s="1581"/>
      <c r="BH41" s="1581"/>
      <c r="BI41" s="1581"/>
      <c r="BJ41" s="1581"/>
      <c r="BK41" s="1581"/>
      <c r="BL41" s="1581"/>
      <c r="BM41" s="1581"/>
      <c r="BN41" s="1581"/>
      <c r="BO41" s="1581"/>
      <c r="BP41" s="1581"/>
      <c r="BQ41" s="1581"/>
      <c r="BR41" s="1581"/>
      <c r="BS41" s="1581"/>
      <c r="BT41" s="1581"/>
      <c r="BU41" s="1581"/>
      <c r="BV41" s="1581"/>
      <c r="BW41" s="1581"/>
      <c r="BX41" s="1581"/>
      <c r="BY41" s="1581"/>
      <c r="BZ41" s="1581"/>
      <c r="CA41" s="1581"/>
      <c r="CB41" s="1581"/>
      <c r="CC41" s="1582"/>
      <c r="CD41" s="1580"/>
      <c r="CE41" s="1581"/>
      <c r="CF41" s="1581"/>
      <c r="CG41" s="1581"/>
      <c r="CH41" s="1581"/>
      <c r="CI41" s="1581"/>
      <c r="CJ41" s="1581"/>
      <c r="CK41" s="1581"/>
      <c r="CL41" s="1581"/>
      <c r="CM41" s="1581"/>
      <c r="CN41" s="1581"/>
      <c r="CO41" s="1581"/>
      <c r="CP41" s="1581"/>
      <c r="CQ41" s="1581"/>
      <c r="CR41" s="1581"/>
      <c r="CS41" s="1581"/>
      <c r="CT41" s="1581"/>
      <c r="CU41" s="1581"/>
      <c r="CV41" s="1581"/>
      <c r="CW41" s="1581"/>
      <c r="CX41" s="1581"/>
      <c r="CY41" s="1581"/>
      <c r="CZ41" s="1581"/>
      <c r="DA41" s="1582"/>
      <c r="DB41" s="143"/>
      <c r="DC41" s="23"/>
      <c r="DD41" s="23"/>
      <c r="DE41" s="23"/>
      <c r="DF41" s="23"/>
      <c r="DG41" s="23"/>
    </row>
    <row r="42" spans="1:111" ht="12" customHeight="1" x14ac:dyDescent="0.2">
      <c r="A42" s="482"/>
      <c r="B42" s="142"/>
      <c r="C42" s="1525"/>
      <c r="D42" s="1526"/>
      <c r="E42" s="1526"/>
      <c r="F42" s="1526"/>
      <c r="G42" s="1527"/>
      <c r="H42" s="1530" t="s">
        <v>1386</v>
      </c>
      <c r="I42" s="1530"/>
      <c r="J42" s="1530"/>
      <c r="K42" s="1530"/>
      <c r="L42" s="1530"/>
      <c r="M42" s="1530"/>
      <c r="N42" s="1530"/>
      <c r="O42" s="1530"/>
      <c r="P42" s="1530"/>
      <c r="Q42" s="1530"/>
      <c r="R42" s="1530"/>
      <c r="S42" s="1530"/>
      <c r="T42" s="1530"/>
      <c r="U42" s="1530"/>
      <c r="V42" s="1530"/>
      <c r="W42" s="1530"/>
      <c r="X42" s="1530"/>
      <c r="Y42" s="1530"/>
      <c r="Z42" s="1530"/>
      <c r="AA42" s="1530"/>
      <c r="AB42" s="1530"/>
      <c r="AC42" s="1530"/>
      <c r="AD42" s="1530"/>
      <c r="AE42" s="1530"/>
      <c r="AF42" s="1530"/>
      <c r="AG42" s="1530"/>
      <c r="AH42" s="1583"/>
      <c r="AI42" s="1584"/>
      <c r="AJ42" s="1584"/>
      <c r="AK42" s="1584"/>
      <c r="AL42" s="1584"/>
      <c r="AM42" s="1584"/>
      <c r="AN42" s="1584"/>
      <c r="AO42" s="1584"/>
      <c r="AP42" s="1584"/>
      <c r="AQ42" s="1584"/>
      <c r="AR42" s="1584"/>
      <c r="AS42" s="1584"/>
      <c r="AT42" s="1584"/>
      <c r="AU42" s="1584"/>
      <c r="AV42" s="1584"/>
      <c r="AW42" s="1584"/>
      <c r="AX42" s="1584"/>
      <c r="AY42" s="1584"/>
      <c r="AZ42" s="1584"/>
      <c r="BA42" s="1584"/>
      <c r="BB42" s="1584"/>
      <c r="BC42" s="1584"/>
      <c r="BD42" s="1584"/>
      <c r="BE42" s="1585"/>
      <c r="BF42" s="1583"/>
      <c r="BG42" s="1584"/>
      <c r="BH42" s="1584"/>
      <c r="BI42" s="1584"/>
      <c r="BJ42" s="1584"/>
      <c r="BK42" s="1584"/>
      <c r="BL42" s="1584"/>
      <c r="BM42" s="1584"/>
      <c r="BN42" s="1584"/>
      <c r="BO42" s="1584"/>
      <c r="BP42" s="1584"/>
      <c r="BQ42" s="1584"/>
      <c r="BR42" s="1584"/>
      <c r="BS42" s="1584"/>
      <c r="BT42" s="1584"/>
      <c r="BU42" s="1584"/>
      <c r="BV42" s="1584"/>
      <c r="BW42" s="1584"/>
      <c r="BX42" s="1584"/>
      <c r="BY42" s="1584"/>
      <c r="BZ42" s="1584"/>
      <c r="CA42" s="1584"/>
      <c r="CB42" s="1584"/>
      <c r="CC42" s="1585"/>
      <c r="CD42" s="1583"/>
      <c r="CE42" s="1584"/>
      <c r="CF42" s="1584"/>
      <c r="CG42" s="1584"/>
      <c r="CH42" s="1584"/>
      <c r="CI42" s="1584"/>
      <c r="CJ42" s="1584"/>
      <c r="CK42" s="1584"/>
      <c r="CL42" s="1584"/>
      <c r="CM42" s="1584"/>
      <c r="CN42" s="1584"/>
      <c r="CO42" s="1584"/>
      <c r="CP42" s="1584"/>
      <c r="CQ42" s="1584"/>
      <c r="CR42" s="1584"/>
      <c r="CS42" s="1584"/>
      <c r="CT42" s="1584"/>
      <c r="CU42" s="1584"/>
      <c r="CV42" s="1584"/>
      <c r="CW42" s="1584"/>
      <c r="CX42" s="1584"/>
      <c r="CY42" s="1584"/>
      <c r="CZ42" s="1584"/>
      <c r="DA42" s="1585"/>
      <c r="DB42" s="143"/>
      <c r="DC42" s="23"/>
      <c r="DD42" s="23"/>
      <c r="DE42" s="23"/>
      <c r="DF42" s="23"/>
      <c r="DG42" s="23"/>
    </row>
    <row r="43" spans="1:111" ht="14.1" customHeight="1" x14ac:dyDescent="0.2">
      <c r="A43" s="482"/>
      <c r="B43" s="142"/>
      <c r="C43" s="1607" t="s">
        <v>1414</v>
      </c>
      <c r="D43" s="1608"/>
      <c r="E43" s="1608"/>
      <c r="F43" s="1608"/>
      <c r="G43" s="1608"/>
      <c r="H43" s="1608"/>
      <c r="I43" s="1608"/>
      <c r="J43" s="1608"/>
      <c r="K43" s="1608"/>
      <c r="L43" s="1608"/>
      <c r="M43" s="1608"/>
      <c r="N43" s="1608"/>
      <c r="O43" s="1608"/>
      <c r="P43" s="1608"/>
      <c r="Q43" s="1608"/>
      <c r="R43" s="1608"/>
      <c r="S43" s="1608"/>
      <c r="T43" s="1608"/>
      <c r="U43" s="1608"/>
      <c r="V43" s="1608"/>
      <c r="W43" s="1608"/>
      <c r="X43" s="1608"/>
      <c r="Y43" s="1608"/>
      <c r="Z43" s="1608"/>
      <c r="AA43" s="1608"/>
      <c r="AB43" s="1608"/>
      <c r="AC43" s="1608"/>
      <c r="AD43" s="1608"/>
      <c r="AE43" s="1608"/>
      <c r="AF43" s="1608"/>
      <c r="AG43" s="1609"/>
      <c r="AH43" s="1626">
        <f>Data_Income!D1211</f>
        <v>0</v>
      </c>
      <c r="AI43" s="1627"/>
      <c r="AJ43" s="1627"/>
      <c r="AK43" s="1627"/>
      <c r="AL43" s="1627"/>
      <c r="AM43" s="1627"/>
      <c r="AN43" s="1627"/>
      <c r="AO43" s="1627"/>
      <c r="AP43" s="1627"/>
      <c r="AQ43" s="1627"/>
      <c r="AR43" s="1627"/>
      <c r="AS43" s="1627"/>
      <c r="AT43" s="1627"/>
      <c r="AU43" s="1627"/>
      <c r="AV43" s="1627"/>
      <c r="AW43" s="1627"/>
      <c r="AX43" s="1627"/>
      <c r="AY43" s="1627"/>
      <c r="AZ43" s="1627"/>
      <c r="BA43" s="1627"/>
      <c r="BB43" s="1627"/>
      <c r="BC43" s="1627"/>
      <c r="BD43" s="1627"/>
      <c r="BE43" s="1628"/>
      <c r="BF43" s="1626">
        <f>Data_Income!D1240</f>
        <v>0</v>
      </c>
      <c r="BG43" s="1627"/>
      <c r="BH43" s="1627"/>
      <c r="BI43" s="1627"/>
      <c r="BJ43" s="1627"/>
      <c r="BK43" s="1627"/>
      <c r="BL43" s="1627"/>
      <c r="BM43" s="1627"/>
      <c r="BN43" s="1627"/>
      <c r="BO43" s="1627"/>
      <c r="BP43" s="1627"/>
      <c r="BQ43" s="1627"/>
      <c r="BR43" s="1627"/>
      <c r="BS43" s="1627"/>
      <c r="BT43" s="1627"/>
      <c r="BU43" s="1627"/>
      <c r="BV43" s="1627"/>
      <c r="BW43" s="1627"/>
      <c r="BX43" s="1627"/>
      <c r="BY43" s="1627"/>
      <c r="BZ43" s="1627"/>
      <c r="CA43" s="1627"/>
      <c r="CB43" s="1627"/>
      <c r="CC43" s="1628"/>
      <c r="CD43" s="1626">
        <f>Data_Income!D1269</f>
        <v>0</v>
      </c>
      <c r="CE43" s="1627"/>
      <c r="CF43" s="1627"/>
      <c r="CG43" s="1627"/>
      <c r="CH43" s="1627"/>
      <c r="CI43" s="1627"/>
      <c r="CJ43" s="1627"/>
      <c r="CK43" s="1627"/>
      <c r="CL43" s="1627"/>
      <c r="CM43" s="1627"/>
      <c r="CN43" s="1627"/>
      <c r="CO43" s="1627"/>
      <c r="CP43" s="1627"/>
      <c r="CQ43" s="1627"/>
      <c r="CR43" s="1627"/>
      <c r="CS43" s="1627"/>
      <c r="CT43" s="1627"/>
      <c r="CU43" s="1627"/>
      <c r="CV43" s="1627"/>
      <c r="CW43" s="1627"/>
      <c r="CX43" s="1627"/>
      <c r="CY43" s="1627"/>
      <c r="CZ43" s="1627"/>
      <c r="DA43" s="1628"/>
      <c r="DB43" s="143"/>
      <c r="DC43" s="23"/>
      <c r="DD43" s="23"/>
      <c r="DE43" s="23"/>
      <c r="DF43" s="23"/>
      <c r="DG43" s="23"/>
    </row>
    <row r="44" spans="1:111" ht="14.1" customHeight="1" thickBot="1" x14ac:dyDescent="0.25">
      <c r="A44" s="482"/>
      <c r="B44" s="142"/>
      <c r="C44" s="1610" t="s">
        <v>1413</v>
      </c>
      <c r="D44" s="1611"/>
      <c r="E44" s="1611"/>
      <c r="F44" s="1611"/>
      <c r="G44" s="1611"/>
      <c r="H44" s="1611"/>
      <c r="I44" s="1611"/>
      <c r="J44" s="1611"/>
      <c r="K44" s="1611"/>
      <c r="L44" s="1611"/>
      <c r="M44" s="1611"/>
      <c r="N44" s="1611"/>
      <c r="O44" s="1611"/>
      <c r="P44" s="1611"/>
      <c r="Q44" s="1611"/>
      <c r="R44" s="1611"/>
      <c r="S44" s="1611"/>
      <c r="T44" s="1611"/>
      <c r="U44" s="1611"/>
      <c r="V44" s="1611"/>
      <c r="W44" s="1611"/>
      <c r="X44" s="1611"/>
      <c r="Y44" s="1611"/>
      <c r="Z44" s="1611"/>
      <c r="AA44" s="1611"/>
      <c r="AB44" s="1611"/>
      <c r="AC44" s="1611"/>
      <c r="AD44" s="1611"/>
      <c r="AE44" s="1611"/>
      <c r="AF44" s="1611"/>
      <c r="AG44" s="1612"/>
      <c r="AH44" s="1629"/>
      <c r="AI44" s="1630"/>
      <c r="AJ44" s="1630"/>
      <c r="AK44" s="1630"/>
      <c r="AL44" s="1630"/>
      <c r="AM44" s="1630"/>
      <c r="AN44" s="1630"/>
      <c r="AO44" s="1630"/>
      <c r="AP44" s="1630"/>
      <c r="AQ44" s="1630"/>
      <c r="AR44" s="1630"/>
      <c r="AS44" s="1630"/>
      <c r="AT44" s="1630"/>
      <c r="AU44" s="1630"/>
      <c r="AV44" s="1630"/>
      <c r="AW44" s="1630"/>
      <c r="AX44" s="1630"/>
      <c r="AY44" s="1630"/>
      <c r="AZ44" s="1630"/>
      <c r="BA44" s="1630"/>
      <c r="BB44" s="1630"/>
      <c r="BC44" s="1630"/>
      <c r="BD44" s="1630"/>
      <c r="BE44" s="1631"/>
      <c r="BF44" s="1629"/>
      <c r="BG44" s="1630"/>
      <c r="BH44" s="1630"/>
      <c r="BI44" s="1630"/>
      <c r="BJ44" s="1630"/>
      <c r="BK44" s="1630"/>
      <c r="BL44" s="1630"/>
      <c r="BM44" s="1630"/>
      <c r="BN44" s="1630"/>
      <c r="BO44" s="1630"/>
      <c r="BP44" s="1630"/>
      <c r="BQ44" s="1630"/>
      <c r="BR44" s="1630"/>
      <c r="BS44" s="1630"/>
      <c r="BT44" s="1630"/>
      <c r="BU44" s="1630"/>
      <c r="BV44" s="1630"/>
      <c r="BW44" s="1630"/>
      <c r="BX44" s="1630"/>
      <c r="BY44" s="1630"/>
      <c r="BZ44" s="1630"/>
      <c r="CA44" s="1630"/>
      <c r="CB44" s="1630"/>
      <c r="CC44" s="1631"/>
      <c r="CD44" s="1629"/>
      <c r="CE44" s="1630"/>
      <c r="CF44" s="1630"/>
      <c r="CG44" s="1630"/>
      <c r="CH44" s="1630"/>
      <c r="CI44" s="1630"/>
      <c r="CJ44" s="1630"/>
      <c r="CK44" s="1630"/>
      <c r="CL44" s="1630"/>
      <c r="CM44" s="1630"/>
      <c r="CN44" s="1630"/>
      <c r="CO44" s="1630"/>
      <c r="CP44" s="1630"/>
      <c r="CQ44" s="1630"/>
      <c r="CR44" s="1630"/>
      <c r="CS44" s="1630"/>
      <c r="CT44" s="1630"/>
      <c r="CU44" s="1630"/>
      <c r="CV44" s="1630"/>
      <c r="CW44" s="1630"/>
      <c r="CX44" s="1630"/>
      <c r="CY44" s="1630"/>
      <c r="CZ44" s="1630"/>
      <c r="DA44" s="1631"/>
      <c r="DB44" s="143"/>
      <c r="DC44" s="23"/>
      <c r="DD44" s="23"/>
      <c r="DE44" s="23"/>
      <c r="DF44" s="23"/>
      <c r="DG44" s="23"/>
    </row>
    <row r="45" spans="1:111" s="492" customFormat="1" ht="18" customHeight="1" thickTop="1" x14ac:dyDescent="0.2">
      <c r="A45" s="493"/>
      <c r="B45" s="142"/>
      <c r="C45" s="1614" t="s">
        <v>1422</v>
      </c>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614"/>
      <c r="AI45" s="1614"/>
      <c r="AJ45" s="1614"/>
      <c r="AK45" s="1614"/>
      <c r="AL45" s="1614"/>
      <c r="AM45" s="1614"/>
      <c r="AN45" s="1614"/>
      <c r="AO45" s="1614"/>
      <c r="AP45" s="1614"/>
      <c r="AQ45" s="1614"/>
      <c r="AR45" s="1614"/>
      <c r="AS45" s="1614"/>
      <c r="AT45" s="1614"/>
      <c r="AU45" s="1614"/>
      <c r="AV45" s="1614"/>
      <c r="AW45" s="1614"/>
      <c r="AX45" s="1614"/>
      <c r="AY45" s="1614"/>
      <c r="AZ45" s="1614"/>
      <c r="BA45" s="1614"/>
      <c r="BB45" s="1614"/>
      <c r="BC45" s="1614"/>
      <c r="BD45" s="1614"/>
      <c r="BE45" s="1614"/>
      <c r="BF45" s="1614"/>
      <c r="BG45" s="1614"/>
      <c r="BH45" s="1614"/>
      <c r="BI45" s="1614"/>
      <c r="BJ45" s="1614"/>
      <c r="BK45" s="1614"/>
      <c r="BL45" s="1614"/>
      <c r="BM45" s="1614"/>
      <c r="BN45" s="1614"/>
      <c r="BO45" s="1614"/>
      <c r="BP45" s="1614"/>
      <c r="BQ45" s="1614"/>
      <c r="BR45" s="1560" t="s">
        <v>1358</v>
      </c>
      <c r="BS45" s="1561"/>
      <c r="BT45" s="1561"/>
      <c r="BU45" s="1561"/>
      <c r="BV45" s="1561"/>
      <c r="BW45" s="1561"/>
      <c r="BX45" s="1561"/>
      <c r="BY45" s="1561"/>
      <c r="BZ45" s="1561"/>
      <c r="CA45" s="1561"/>
      <c r="CB45" s="1561"/>
      <c r="CC45" s="1561"/>
      <c r="CD45" s="1560" t="s">
        <v>1360</v>
      </c>
      <c r="CE45" s="1561"/>
      <c r="CF45" s="1561"/>
      <c r="CG45" s="1561"/>
      <c r="CH45" s="1561"/>
      <c r="CI45" s="1561"/>
      <c r="CJ45" s="1561"/>
      <c r="CK45" s="1561"/>
      <c r="CL45" s="1561"/>
      <c r="CM45" s="1561"/>
      <c r="CN45" s="1561"/>
      <c r="CO45" s="1561"/>
      <c r="CP45" s="1560" t="s">
        <v>1359</v>
      </c>
      <c r="CQ45" s="1561"/>
      <c r="CR45" s="1561"/>
      <c r="CS45" s="1561"/>
      <c r="CT45" s="1561"/>
      <c r="CU45" s="1561"/>
      <c r="CV45" s="1561"/>
      <c r="CW45" s="1561"/>
      <c r="CX45" s="1561"/>
      <c r="CY45" s="1561"/>
      <c r="CZ45" s="1561"/>
      <c r="DA45" s="1562"/>
      <c r="DB45" s="143"/>
      <c r="DC45" s="23"/>
      <c r="DD45" s="23"/>
      <c r="DE45" s="23"/>
      <c r="DF45" s="23"/>
      <c r="DG45" s="23"/>
    </row>
    <row r="46" spans="1:111" s="492" customFormat="1" ht="18" customHeight="1" x14ac:dyDescent="0.2">
      <c r="A46" s="493"/>
      <c r="B46" s="142"/>
      <c r="C46" s="1615"/>
      <c r="D46" s="1615"/>
      <c r="E46" s="1615"/>
      <c r="F46" s="1615"/>
      <c r="G46" s="1615"/>
      <c r="H46" s="1615"/>
      <c r="I46" s="1615"/>
      <c r="J46" s="1615"/>
      <c r="K46" s="1615"/>
      <c r="L46" s="1615"/>
      <c r="M46" s="1615"/>
      <c r="N46" s="1615"/>
      <c r="O46" s="1615"/>
      <c r="P46" s="1615"/>
      <c r="Q46" s="1615"/>
      <c r="R46" s="1615"/>
      <c r="S46" s="1615"/>
      <c r="T46" s="1615"/>
      <c r="U46" s="1615"/>
      <c r="V46" s="1615"/>
      <c r="W46" s="1615"/>
      <c r="X46" s="1615"/>
      <c r="Y46" s="1615"/>
      <c r="Z46" s="1615"/>
      <c r="AA46" s="1615"/>
      <c r="AB46" s="1615"/>
      <c r="AC46" s="1615"/>
      <c r="AD46" s="1615"/>
      <c r="AE46" s="1615"/>
      <c r="AF46" s="1615"/>
      <c r="AG46" s="1615"/>
      <c r="AH46" s="1615"/>
      <c r="AI46" s="1615"/>
      <c r="AJ46" s="1615"/>
      <c r="AK46" s="1615"/>
      <c r="AL46" s="1615"/>
      <c r="AM46" s="1615"/>
      <c r="AN46" s="1615"/>
      <c r="AO46" s="1615"/>
      <c r="AP46" s="1615"/>
      <c r="AQ46" s="1615"/>
      <c r="AR46" s="1615"/>
      <c r="AS46" s="1615"/>
      <c r="AT46" s="1615"/>
      <c r="AU46" s="1615"/>
      <c r="AV46" s="1615"/>
      <c r="AW46" s="1615"/>
      <c r="AX46" s="1615"/>
      <c r="AY46" s="1615"/>
      <c r="AZ46" s="1615"/>
      <c r="BA46" s="1615"/>
      <c r="BB46" s="1615"/>
      <c r="BC46" s="1615"/>
      <c r="BD46" s="1615"/>
      <c r="BE46" s="1615"/>
      <c r="BF46" s="1615"/>
      <c r="BG46" s="1615"/>
      <c r="BH46" s="1615"/>
      <c r="BI46" s="1615"/>
      <c r="BJ46" s="1615"/>
      <c r="BK46" s="1615"/>
      <c r="BL46" s="1615"/>
      <c r="BM46" s="1615"/>
      <c r="BN46" s="1615"/>
      <c r="BO46" s="1615"/>
      <c r="BP46" s="1615"/>
      <c r="BQ46" s="1615"/>
      <c r="BR46" s="1563" t="s">
        <v>92</v>
      </c>
      <c r="BS46" s="1508"/>
      <c r="BT46" s="1508"/>
      <c r="BU46" s="1508"/>
      <c r="BV46" s="1508"/>
      <c r="BW46" s="1508"/>
      <c r="BX46" s="1508"/>
      <c r="BY46" s="1508"/>
      <c r="BZ46" s="1508"/>
      <c r="CA46" s="1508"/>
      <c r="CB46" s="1508"/>
      <c r="CC46" s="1508"/>
      <c r="CD46" s="1563" t="s">
        <v>92</v>
      </c>
      <c r="CE46" s="1508"/>
      <c r="CF46" s="1508"/>
      <c r="CG46" s="1508"/>
      <c r="CH46" s="1508"/>
      <c r="CI46" s="1508"/>
      <c r="CJ46" s="1508"/>
      <c r="CK46" s="1508"/>
      <c r="CL46" s="1508"/>
      <c r="CM46" s="1508"/>
      <c r="CN46" s="1508"/>
      <c r="CO46" s="1508"/>
      <c r="CP46" s="1563" t="s">
        <v>92</v>
      </c>
      <c r="CQ46" s="1508"/>
      <c r="CR46" s="1508"/>
      <c r="CS46" s="1508"/>
      <c r="CT46" s="1508"/>
      <c r="CU46" s="1508"/>
      <c r="CV46" s="1508"/>
      <c r="CW46" s="1508"/>
      <c r="CX46" s="1508"/>
      <c r="CY46" s="1508"/>
      <c r="CZ46" s="1508"/>
      <c r="DA46" s="1509"/>
      <c r="DB46" s="143"/>
      <c r="DC46" s="23"/>
      <c r="DD46" s="23"/>
      <c r="DE46" s="23"/>
      <c r="DF46" s="23"/>
      <c r="DG46" s="23"/>
    </row>
    <row r="47" spans="1:111" s="492" customFormat="1" ht="14.1" customHeight="1" x14ac:dyDescent="0.2">
      <c r="A47" s="493"/>
      <c r="B47" s="142"/>
      <c r="C47" s="1420" t="s">
        <v>1217</v>
      </c>
      <c r="D47" s="1421"/>
      <c r="E47" s="1421"/>
      <c r="F47" s="1421"/>
      <c r="G47" s="1422"/>
      <c r="H47" s="1513" t="s">
        <v>1428</v>
      </c>
      <c r="I47" s="1514"/>
      <c r="J47" s="1514"/>
      <c r="K47" s="1514"/>
      <c r="L47" s="1514"/>
      <c r="M47" s="1514"/>
      <c r="N47" s="1514"/>
      <c r="O47" s="1514"/>
      <c r="P47" s="1514"/>
      <c r="Q47" s="1514"/>
      <c r="R47" s="1514"/>
      <c r="S47" s="1514"/>
      <c r="T47" s="1514"/>
      <c r="U47" s="1514"/>
      <c r="V47" s="1514"/>
      <c r="W47" s="1514"/>
      <c r="X47" s="1514"/>
      <c r="Y47" s="1514"/>
      <c r="Z47" s="1514"/>
      <c r="AA47" s="1514"/>
      <c r="AB47" s="1514"/>
      <c r="AC47" s="1514"/>
      <c r="AD47" s="1514"/>
      <c r="AE47" s="1514"/>
      <c r="AF47" s="1514"/>
      <c r="AG47" s="1514"/>
      <c r="AH47" s="1514"/>
      <c r="AI47" s="1514"/>
      <c r="AJ47" s="1514"/>
      <c r="AK47" s="1514"/>
      <c r="AL47" s="1514"/>
      <c r="AM47" s="1514"/>
      <c r="AN47" s="1514"/>
      <c r="AO47" s="1514"/>
      <c r="AP47" s="1514"/>
      <c r="AQ47" s="1514"/>
      <c r="AR47" s="1514"/>
      <c r="AS47" s="1514"/>
      <c r="AT47" s="1514"/>
      <c r="AU47" s="1514"/>
      <c r="AV47" s="1514"/>
      <c r="AW47" s="1514"/>
      <c r="AX47" s="1514"/>
      <c r="AY47" s="1514"/>
      <c r="AZ47" s="1514"/>
      <c r="BA47" s="1514"/>
      <c r="BB47" s="1514"/>
      <c r="BC47" s="1514"/>
      <c r="BD47" s="1514"/>
      <c r="BE47" s="1514"/>
      <c r="BF47" s="1514"/>
      <c r="BG47" s="1514"/>
      <c r="BH47" s="1514"/>
      <c r="BI47" s="1514"/>
      <c r="BJ47" s="1514"/>
      <c r="BK47" s="1514"/>
      <c r="BL47" s="1514"/>
      <c r="BM47" s="1514"/>
      <c r="BN47" s="1514"/>
      <c r="BO47" s="1514"/>
      <c r="BP47" s="1514"/>
      <c r="BQ47" s="1515"/>
      <c r="BR47" s="1567">
        <v>0</v>
      </c>
      <c r="BS47" s="1567"/>
      <c r="BT47" s="1567"/>
      <c r="BU47" s="1567"/>
      <c r="BV47" s="1567"/>
      <c r="BW47" s="1567"/>
      <c r="BX47" s="1567"/>
      <c r="BY47" s="1567"/>
      <c r="BZ47" s="1567"/>
      <c r="CA47" s="1567"/>
      <c r="CB47" s="1567"/>
      <c r="CC47" s="1567"/>
      <c r="CD47" s="1567">
        <v>0</v>
      </c>
      <c r="CE47" s="1567"/>
      <c r="CF47" s="1567"/>
      <c r="CG47" s="1567"/>
      <c r="CH47" s="1567"/>
      <c r="CI47" s="1567"/>
      <c r="CJ47" s="1567"/>
      <c r="CK47" s="1567"/>
      <c r="CL47" s="1567"/>
      <c r="CM47" s="1567"/>
      <c r="CN47" s="1567"/>
      <c r="CO47" s="1567"/>
      <c r="CP47" s="1567">
        <v>0</v>
      </c>
      <c r="CQ47" s="1567"/>
      <c r="CR47" s="1567"/>
      <c r="CS47" s="1567"/>
      <c r="CT47" s="1567"/>
      <c r="CU47" s="1567"/>
      <c r="CV47" s="1567"/>
      <c r="CW47" s="1567"/>
      <c r="CX47" s="1567"/>
      <c r="CY47" s="1567"/>
      <c r="CZ47" s="1567"/>
      <c r="DA47" s="1567"/>
      <c r="DB47" s="143"/>
      <c r="DC47" s="23"/>
      <c r="DD47" s="23"/>
      <c r="DE47" s="23"/>
      <c r="DF47" s="23"/>
      <c r="DG47" s="23"/>
    </row>
    <row r="48" spans="1:111" s="492" customFormat="1" ht="14.1" customHeight="1" x14ac:dyDescent="0.2">
      <c r="A48" s="493"/>
      <c r="B48" s="142"/>
      <c r="C48" s="494"/>
      <c r="D48" s="495"/>
      <c r="E48" s="495"/>
      <c r="F48" s="495"/>
      <c r="G48" s="496"/>
      <c r="H48" s="1617" t="s">
        <v>1388</v>
      </c>
      <c r="I48" s="1618"/>
      <c r="J48" s="1618"/>
      <c r="K48" s="1618"/>
      <c r="L48" s="1618"/>
      <c r="M48" s="1618"/>
      <c r="N48" s="1618"/>
      <c r="O48" s="1618"/>
      <c r="P48" s="1618"/>
      <c r="Q48" s="1618"/>
      <c r="R48" s="1618"/>
      <c r="S48" s="1618"/>
      <c r="T48" s="1618"/>
      <c r="U48" s="1618"/>
      <c r="V48" s="1618"/>
      <c r="W48" s="1618"/>
      <c r="X48" s="1618"/>
      <c r="Y48" s="1618"/>
      <c r="Z48" s="1618"/>
      <c r="AA48" s="1618"/>
      <c r="AB48" s="1618"/>
      <c r="AC48" s="1618"/>
      <c r="AD48" s="1618"/>
      <c r="AE48" s="1618"/>
      <c r="AF48" s="1618"/>
      <c r="AG48" s="1618"/>
      <c r="AH48" s="1618"/>
      <c r="AI48" s="1618"/>
      <c r="AJ48" s="1618"/>
      <c r="AK48" s="1618"/>
      <c r="AL48" s="1618"/>
      <c r="AM48" s="1618"/>
      <c r="AN48" s="1618"/>
      <c r="AO48" s="1618"/>
      <c r="AP48" s="1618"/>
      <c r="AQ48" s="1618"/>
      <c r="AR48" s="1618"/>
      <c r="AS48" s="1618"/>
      <c r="AT48" s="1618"/>
      <c r="AU48" s="1618"/>
      <c r="AV48" s="1618"/>
      <c r="AW48" s="1618"/>
      <c r="AX48" s="1618"/>
      <c r="AY48" s="1618"/>
      <c r="AZ48" s="1618"/>
      <c r="BA48" s="1618"/>
      <c r="BB48" s="1618"/>
      <c r="BC48" s="1618"/>
      <c r="BD48" s="1618"/>
      <c r="BE48" s="1618"/>
      <c r="BF48" s="1618"/>
      <c r="BG48" s="1618"/>
      <c r="BH48" s="1618"/>
      <c r="BI48" s="1618"/>
      <c r="BJ48" s="1618"/>
      <c r="BK48" s="1618"/>
      <c r="BL48" s="1618"/>
      <c r="BM48" s="1618"/>
      <c r="BN48" s="1618"/>
      <c r="BO48" s="1618"/>
      <c r="BP48" s="1618"/>
      <c r="BQ48" s="1619"/>
      <c r="BR48" s="1567"/>
      <c r="BS48" s="1567"/>
      <c r="BT48" s="1567"/>
      <c r="BU48" s="1567"/>
      <c r="BV48" s="1567"/>
      <c r="BW48" s="1567"/>
      <c r="BX48" s="1567"/>
      <c r="BY48" s="1567"/>
      <c r="BZ48" s="1567"/>
      <c r="CA48" s="1567"/>
      <c r="CB48" s="1567"/>
      <c r="CC48" s="1567"/>
      <c r="CD48" s="1567"/>
      <c r="CE48" s="1567"/>
      <c r="CF48" s="1567"/>
      <c r="CG48" s="1567"/>
      <c r="CH48" s="1567"/>
      <c r="CI48" s="1567"/>
      <c r="CJ48" s="1567"/>
      <c r="CK48" s="1567"/>
      <c r="CL48" s="1567"/>
      <c r="CM48" s="1567"/>
      <c r="CN48" s="1567"/>
      <c r="CO48" s="1567"/>
      <c r="CP48" s="1567"/>
      <c r="CQ48" s="1567"/>
      <c r="CR48" s="1567"/>
      <c r="CS48" s="1567"/>
      <c r="CT48" s="1567"/>
      <c r="CU48" s="1567"/>
      <c r="CV48" s="1567"/>
      <c r="CW48" s="1567"/>
      <c r="CX48" s="1567"/>
      <c r="CY48" s="1567"/>
      <c r="CZ48" s="1567"/>
      <c r="DA48" s="1567"/>
      <c r="DB48" s="143"/>
      <c r="DC48" s="23"/>
      <c r="DD48" s="23"/>
      <c r="DE48" s="23"/>
      <c r="DF48" s="23"/>
      <c r="DG48" s="23"/>
    </row>
    <row r="49" spans="1:214" s="492" customFormat="1" ht="18" customHeight="1" x14ac:dyDescent="0.2">
      <c r="A49" s="493"/>
      <c r="B49" s="142"/>
      <c r="C49" s="1364" t="s">
        <v>1219</v>
      </c>
      <c r="D49" s="1365"/>
      <c r="E49" s="1365"/>
      <c r="F49" s="1365"/>
      <c r="G49" s="1366"/>
      <c r="H49" s="1534" t="s">
        <v>1429</v>
      </c>
      <c r="I49" s="1534"/>
      <c r="J49" s="1534"/>
      <c r="K49" s="1534"/>
      <c r="L49" s="1534"/>
      <c r="M49" s="1534"/>
      <c r="N49" s="1534"/>
      <c r="O49" s="1534"/>
      <c r="P49" s="1534"/>
      <c r="Q49" s="1534"/>
      <c r="R49" s="1534"/>
      <c r="S49" s="1534"/>
      <c r="T49" s="1534"/>
      <c r="U49" s="1534"/>
      <c r="V49" s="1534"/>
      <c r="W49" s="1534"/>
      <c r="X49" s="1534"/>
      <c r="Y49" s="1534"/>
      <c r="Z49" s="1534"/>
      <c r="AA49" s="1534"/>
      <c r="AB49" s="1534"/>
      <c r="AC49" s="1534"/>
      <c r="AD49" s="1534"/>
      <c r="AE49" s="1534"/>
      <c r="AF49" s="1534"/>
      <c r="AG49" s="1534"/>
      <c r="AH49" s="1534"/>
      <c r="AI49" s="1534"/>
      <c r="AJ49" s="1534"/>
      <c r="AK49" s="1534"/>
      <c r="AL49" s="1534"/>
      <c r="AM49" s="1534"/>
      <c r="AN49" s="1534"/>
      <c r="AO49" s="1534"/>
      <c r="AP49" s="1534"/>
      <c r="AQ49" s="1534"/>
      <c r="AR49" s="1534"/>
      <c r="AS49" s="1534"/>
      <c r="AT49" s="1534"/>
      <c r="AU49" s="1534"/>
      <c r="AV49" s="1534"/>
      <c r="AW49" s="1534"/>
      <c r="AX49" s="1534"/>
      <c r="AY49" s="1534"/>
      <c r="AZ49" s="1534"/>
      <c r="BA49" s="1534"/>
      <c r="BB49" s="1534"/>
      <c r="BC49" s="1534"/>
      <c r="BD49" s="1534"/>
      <c r="BE49" s="1534"/>
      <c r="BF49" s="1534"/>
      <c r="BG49" s="1534"/>
      <c r="BH49" s="1534"/>
      <c r="BI49" s="1534"/>
      <c r="BJ49" s="1534"/>
      <c r="BK49" s="1534"/>
      <c r="BL49" s="1534"/>
      <c r="BM49" s="1534"/>
      <c r="BN49" s="1534"/>
      <c r="BO49" s="1534"/>
      <c r="BP49" s="1534"/>
      <c r="BQ49" s="1534"/>
      <c r="BR49" s="1616">
        <v>0.75</v>
      </c>
      <c r="BS49" s="1559"/>
      <c r="BT49" s="1559"/>
      <c r="BU49" s="1559"/>
      <c r="BV49" s="1559"/>
      <c r="BW49" s="1559"/>
      <c r="BX49" s="1559"/>
      <c r="BY49" s="1559"/>
      <c r="BZ49" s="1559"/>
      <c r="CA49" s="1559"/>
      <c r="CB49" s="1559"/>
      <c r="CC49" s="1559"/>
      <c r="CD49" s="1616">
        <v>0.75</v>
      </c>
      <c r="CE49" s="1559"/>
      <c r="CF49" s="1559"/>
      <c r="CG49" s="1559"/>
      <c r="CH49" s="1559"/>
      <c r="CI49" s="1559"/>
      <c r="CJ49" s="1559"/>
      <c r="CK49" s="1559"/>
      <c r="CL49" s="1559"/>
      <c r="CM49" s="1559"/>
      <c r="CN49" s="1559"/>
      <c r="CO49" s="1559"/>
      <c r="CP49" s="1616">
        <v>0.75</v>
      </c>
      <c r="CQ49" s="1559"/>
      <c r="CR49" s="1559"/>
      <c r="CS49" s="1559"/>
      <c r="CT49" s="1559"/>
      <c r="CU49" s="1559"/>
      <c r="CV49" s="1559"/>
      <c r="CW49" s="1559"/>
      <c r="CX49" s="1559"/>
      <c r="CY49" s="1559"/>
      <c r="CZ49" s="1559"/>
      <c r="DA49" s="1559"/>
      <c r="DB49" s="143"/>
      <c r="DC49" s="23"/>
      <c r="DD49" s="23"/>
      <c r="DE49" s="23"/>
      <c r="DF49" s="23"/>
      <c r="DG49" s="23"/>
    </row>
    <row r="50" spans="1:214" s="492" customFormat="1" ht="18" customHeight="1" x14ac:dyDescent="0.2">
      <c r="A50" s="493"/>
      <c r="B50" s="142"/>
      <c r="C50" s="1479"/>
      <c r="D50" s="1480"/>
      <c r="E50" s="1480"/>
      <c r="F50" s="1480"/>
      <c r="G50" s="1481"/>
      <c r="H50" s="1534" t="s">
        <v>1384</v>
      </c>
      <c r="I50" s="1534"/>
      <c r="J50" s="1534"/>
      <c r="K50" s="1534"/>
      <c r="L50" s="1534"/>
      <c r="M50" s="1534"/>
      <c r="N50" s="1534"/>
      <c r="O50" s="1534"/>
      <c r="P50" s="1534"/>
      <c r="Q50" s="1534"/>
      <c r="R50" s="1534"/>
      <c r="S50" s="1534"/>
      <c r="T50" s="1534"/>
      <c r="U50" s="1534"/>
      <c r="V50" s="1534"/>
      <c r="W50" s="1534"/>
      <c r="X50" s="1534"/>
      <c r="Y50" s="1534"/>
      <c r="Z50" s="1534"/>
      <c r="AA50" s="1534"/>
      <c r="AB50" s="1534"/>
      <c r="AC50" s="1534"/>
      <c r="AD50" s="1534"/>
      <c r="AE50" s="1534"/>
      <c r="AF50" s="1534"/>
      <c r="AG50" s="1534"/>
      <c r="AH50" s="1534"/>
      <c r="AI50" s="1534"/>
      <c r="AJ50" s="1534"/>
      <c r="AK50" s="1534"/>
      <c r="AL50" s="1534"/>
      <c r="AM50" s="1534"/>
      <c r="AN50" s="1534"/>
      <c r="AO50" s="1534"/>
      <c r="AP50" s="1534"/>
      <c r="AQ50" s="1534"/>
      <c r="AR50" s="1534"/>
      <c r="AS50" s="1534"/>
      <c r="AT50" s="1534"/>
      <c r="AU50" s="1534"/>
      <c r="AV50" s="1534"/>
      <c r="AW50" s="1534"/>
      <c r="AX50" s="1534"/>
      <c r="AY50" s="1534"/>
      <c r="AZ50" s="1534"/>
      <c r="BA50" s="1534"/>
      <c r="BB50" s="1534"/>
      <c r="BC50" s="1534"/>
      <c r="BD50" s="1534"/>
      <c r="BE50" s="1534"/>
      <c r="BF50" s="1534"/>
      <c r="BG50" s="1534"/>
      <c r="BH50" s="1534"/>
      <c r="BI50" s="1534"/>
      <c r="BJ50" s="1534"/>
      <c r="BK50" s="1534"/>
      <c r="BL50" s="1534"/>
      <c r="BM50" s="1534"/>
      <c r="BN50" s="1534"/>
      <c r="BO50" s="1534"/>
      <c r="BP50" s="1534"/>
      <c r="BQ50" s="1534"/>
      <c r="BR50" s="1559">
        <f>Data_Income!D1216</f>
        <v>0</v>
      </c>
      <c r="BS50" s="1559"/>
      <c r="BT50" s="1559"/>
      <c r="BU50" s="1559"/>
      <c r="BV50" s="1559"/>
      <c r="BW50" s="1559"/>
      <c r="BX50" s="1559"/>
      <c r="BY50" s="1559"/>
      <c r="BZ50" s="1559"/>
      <c r="CA50" s="1559"/>
      <c r="CB50" s="1559"/>
      <c r="CC50" s="1559"/>
      <c r="CD50" s="1559">
        <f>Data_Income!D1245</f>
        <v>0</v>
      </c>
      <c r="CE50" s="1559"/>
      <c r="CF50" s="1559"/>
      <c r="CG50" s="1559"/>
      <c r="CH50" s="1559"/>
      <c r="CI50" s="1559"/>
      <c r="CJ50" s="1559"/>
      <c r="CK50" s="1559"/>
      <c r="CL50" s="1559"/>
      <c r="CM50" s="1559"/>
      <c r="CN50" s="1559"/>
      <c r="CO50" s="1559"/>
      <c r="CP50" s="1559">
        <f>Data_Income!D1274</f>
        <v>0</v>
      </c>
      <c r="CQ50" s="1559"/>
      <c r="CR50" s="1559"/>
      <c r="CS50" s="1559"/>
      <c r="CT50" s="1559"/>
      <c r="CU50" s="1559"/>
      <c r="CV50" s="1559"/>
      <c r="CW50" s="1559"/>
      <c r="CX50" s="1559"/>
      <c r="CY50" s="1559"/>
      <c r="CZ50" s="1559"/>
      <c r="DA50" s="1559"/>
      <c r="DB50" s="143"/>
      <c r="DC50" s="23"/>
      <c r="DD50" s="23"/>
      <c r="DE50" s="23"/>
      <c r="DF50" s="23"/>
      <c r="DG50" s="23"/>
    </row>
    <row r="51" spans="1:214" s="492" customFormat="1" ht="14.1" customHeight="1" x14ac:dyDescent="0.2">
      <c r="A51" s="493"/>
      <c r="B51" s="142"/>
      <c r="C51" s="1364" t="s">
        <v>1250</v>
      </c>
      <c r="D51" s="1365"/>
      <c r="E51" s="1365"/>
      <c r="F51" s="1365"/>
      <c r="G51" s="1366"/>
      <c r="H51" s="1593" t="s">
        <v>1430</v>
      </c>
      <c r="I51" s="1594"/>
      <c r="J51" s="1594"/>
      <c r="K51" s="1594"/>
      <c r="L51" s="1594"/>
      <c r="M51" s="1594"/>
      <c r="N51" s="1594"/>
      <c r="O51" s="1594"/>
      <c r="P51" s="1594"/>
      <c r="Q51" s="1594"/>
      <c r="R51" s="1594"/>
      <c r="S51" s="1594"/>
      <c r="T51" s="1594"/>
      <c r="U51" s="1594"/>
      <c r="V51" s="1594"/>
      <c r="W51" s="1594"/>
      <c r="X51" s="1594"/>
      <c r="Y51" s="1594"/>
      <c r="Z51" s="1594"/>
      <c r="AA51" s="1594"/>
      <c r="AB51" s="1594"/>
      <c r="AC51" s="1594"/>
      <c r="AD51" s="1594"/>
      <c r="AE51" s="1594"/>
      <c r="AF51" s="1594"/>
      <c r="AG51" s="1594"/>
      <c r="AH51" s="1594"/>
      <c r="AI51" s="1594"/>
      <c r="AJ51" s="1594"/>
      <c r="AK51" s="1594"/>
      <c r="AL51" s="1594"/>
      <c r="AM51" s="1594"/>
      <c r="AN51" s="1594"/>
      <c r="AO51" s="1594"/>
      <c r="AP51" s="1594"/>
      <c r="AQ51" s="1594"/>
      <c r="AR51" s="1594"/>
      <c r="AS51" s="1594"/>
      <c r="AT51" s="1594"/>
      <c r="AU51" s="1594"/>
      <c r="AV51" s="1594"/>
      <c r="AW51" s="1594"/>
      <c r="AX51" s="1594"/>
      <c r="AY51" s="1594"/>
      <c r="AZ51" s="1594"/>
      <c r="BA51" s="1594"/>
      <c r="BB51" s="1594"/>
      <c r="BC51" s="1594"/>
      <c r="BD51" s="1594"/>
      <c r="BE51" s="1594"/>
      <c r="BF51" s="1594"/>
      <c r="BG51" s="1594"/>
      <c r="BH51" s="1594"/>
      <c r="BI51" s="1594"/>
      <c r="BJ51" s="1594"/>
      <c r="BK51" s="1594"/>
      <c r="BL51" s="1594"/>
      <c r="BM51" s="1594"/>
      <c r="BN51" s="1594"/>
      <c r="BO51" s="1594"/>
      <c r="BP51" s="1594"/>
      <c r="BQ51" s="1595"/>
      <c r="BR51" s="1567">
        <v>0</v>
      </c>
      <c r="BS51" s="1567"/>
      <c r="BT51" s="1567"/>
      <c r="BU51" s="1567"/>
      <c r="BV51" s="1567"/>
      <c r="BW51" s="1567"/>
      <c r="BX51" s="1567"/>
      <c r="BY51" s="1567"/>
      <c r="BZ51" s="1567"/>
      <c r="CA51" s="1567"/>
      <c r="CB51" s="1567"/>
      <c r="CC51" s="1567"/>
      <c r="CD51" s="1567">
        <v>0</v>
      </c>
      <c r="CE51" s="1567"/>
      <c r="CF51" s="1567"/>
      <c r="CG51" s="1567"/>
      <c r="CH51" s="1567"/>
      <c r="CI51" s="1567"/>
      <c r="CJ51" s="1567"/>
      <c r="CK51" s="1567"/>
      <c r="CL51" s="1567"/>
      <c r="CM51" s="1567"/>
      <c r="CN51" s="1567"/>
      <c r="CO51" s="1567"/>
      <c r="CP51" s="1567">
        <v>0</v>
      </c>
      <c r="CQ51" s="1567"/>
      <c r="CR51" s="1567"/>
      <c r="CS51" s="1567"/>
      <c r="CT51" s="1567"/>
      <c r="CU51" s="1567"/>
      <c r="CV51" s="1567"/>
      <c r="CW51" s="1567"/>
      <c r="CX51" s="1567"/>
      <c r="CY51" s="1567"/>
      <c r="CZ51" s="1567"/>
      <c r="DA51" s="1567"/>
      <c r="DB51" s="143"/>
      <c r="DC51" s="23"/>
      <c r="DD51" s="23"/>
      <c r="DE51" s="23"/>
      <c r="DF51" s="23"/>
      <c r="DG51" s="23"/>
    </row>
    <row r="52" spans="1:214" s="492" customFormat="1" ht="14.1" customHeight="1" x14ac:dyDescent="0.2">
      <c r="A52" s="493"/>
      <c r="B52" s="142"/>
      <c r="C52" s="1420"/>
      <c r="D52" s="1421"/>
      <c r="E52" s="1421"/>
      <c r="F52" s="1421"/>
      <c r="G52" s="1422"/>
      <c r="H52" s="1617" t="s">
        <v>1431</v>
      </c>
      <c r="I52" s="1618"/>
      <c r="J52" s="1618"/>
      <c r="K52" s="1618"/>
      <c r="L52" s="1618"/>
      <c r="M52" s="1618"/>
      <c r="N52" s="1618"/>
      <c r="O52" s="1618"/>
      <c r="P52" s="1618"/>
      <c r="Q52" s="1618"/>
      <c r="R52" s="1618"/>
      <c r="S52" s="1618"/>
      <c r="T52" s="1618"/>
      <c r="U52" s="1618"/>
      <c r="V52" s="1618"/>
      <c r="W52" s="1618"/>
      <c r="X52" s="1618"/>
      <c r="Y52" s="1618"/>
      <c r="Z52" s="1618"/>
      <c r="AA52" s="1618"/>
      <c r="AB52" s="1618"/>
      <c r="AC52" s="1618"/>
      <c r="AD52" s="1618"/>
      <c r="AE52" s="1618"/>
      <c r="AF52" s="1618"/>
      <c r="AG52" s="1618"/>
      <c r="AH52" s="1618"/>
      <c r="AI52" s="1618"/>
      <c r="AJ52" s="1618"/>
      <c r="AK52" s="1618"/>
      <c r="AL52" s="1618"/>
      <c r="AM52" s="1618"/>
      <c r="AN52" s="1618"/>
      <c r="AO52" s="1618"/>
      <c r="AP52" s="1618"/>
      <c r="AQ52" s="1618"/>
      <c r="AR52" s="1618"/>
      <c r="AS52" s="1618"/>
      <c r="AT52" s="1618"/>
      <c r="AU52" s="1618"/>
      <c r="AV52" s="1618"/>
      <c r="AW52" s="1618"/>
      <c r="AX52" s="1618"/>
      <c r="AY52" s="1618"/>
      <c r="AZ52" s="1618"/>
      <c r="BA52" s="1618"/>
      <c r="BB52" s="1618"/>
      <c r="BC52" s="1618"/>
      <c r="BD52" s="1618"/>
      <c r="BE52" s="1618"/>
      <c r="BF52" s="1618"/>
      <c r="BG52" s="1618"/>
      <c r="BH52" s="1618"/>
      <c r="BI52" s="1618"/>
      <c r="BJ52" s="1618"/>
      <c r="BK52" s="1618"/>
      <c r="BL52" s="1618"/>
      <c r="BM52" s="1618"/>
      <c r="BN52" s="1618"/>
      <c r="BO52" s="1618"/>
      <c r="BP52" s="1618"/>
      <c r="BQ52" s="1619"/>
      <c r="BR52" s="1567"/>
      <c r="BS52" s="1567"/>
      <c r="BT52" s="1567"/>
      <c r="BU52" s="1567"/>
      <c r="BV52" s="1567"/>
      <c r="BW52" s="1567"/>
      <c r="BX52" s="1567"/>
      <c r="BY52" s="1567"/>
      <c r="BZ52" s="1567"/>
      <c r="CA52" s="1567"/>
      <c r="CB52" s="1567"/>
      <c r="CC52" s="1567"/>
      <c r="CD52" s="1567"/>
      <c r="CE52" s="1567"/>
      <c r="CF52" s="1567"/>
      <c r="CG52" s="1567"/>
      <c r="CH52" s="1567"/>
      <c r="CI52" s="1567"/>
      <c r="CJ52" s="1567"/>
      <c r="CK52" s="1567"/>
      <c r="CL52" s="1567"/>
      <c r="CM52" s="1567"/>
      <c r="CN52" s="1567"/>
      <c r="CO52" s="1567"/>
      <c r="CP52" s="1567"/>
      <c r="CQ52" s="1567"/>
      <c r="CR52" s="1567"/>
      <c r="CS52" s="1567"/>
      <c r="CT52" s="1567"/>
      <c r="CU52" s="1567"/>
      <c r="CV52" s="1567"/>
      <c r="CW52" s="1567"/>
      <c r="CX52" s="1567"/>
      <c r="CY52" s="1567"/>
      <c r="CZ52" s="1567"/>
      <c r="DA52" s="1567"/>
      <c r="DB52" s="143"/>
      <c r="DC52" s="23"/>
      <c r="DD52" s="23"/>
      <c r="DE52" s="23"/>
      <c r="DF52" s="23"/>
      <c r="DG52" s="23"/>
    </row>
    <row r="53" spans="1:214" s="492" customFormat="1" ht="18" customHeight="1" x14ac:dyDescent="0.2">
      <c r="A53" s="493"/>
      <c r="B53" s="142"/>
      <c r="C53" s="1620" t="s">
        <v>1432</v>
      </c>
      <c r="D53" s="1621"/>
      <c r="E53" s="1621"/>
      <c r="F53" s="1621"/>
      <c r="G53" s="1621"/>
      <c r="H53" s="1621"/>
      <c r="I53" s="1621"/>
      <c r="J53" s="1621"/>
      <c r="K53" s="1621"/>
      <c r="L53" s="1621"/>
      <c r="M53" s="1621"/>
      <c r="N53" s="1621"/>
      <c r="O53" s="1621"/>
      <c r="P53" s="1621"/>
      <c r="Q53" s="1621"/>
      <c r="R53" s="1621"/>
      <c r="S53" s="1621"/>
      <c r="T53" s="1621"/>
      <c r="U53" s="1621"/>
      <c r="V53" s="1621"/>
      <c r="W53" s="1621"/>
      <c r="X53" s="1621"/>
      <c r="Y53" s="1621"/>
      <c r="Z53" s="1621"/>
      <c r="AA53" s="1621"/>
      <c r="AB53" s="1621"/>
      <c r="AC53" s="1621"/>
      <c r="AD53" s="1621"/>
      <c r="AE53" s="1621"/>
      <c r="AF53" s="1621"/>
      <c r="AG53" s="1621"/>
      <c r="AH53" s="1621"/>
      <c r="AI53" s="1621"/>
      <c r="AJ53" s="1621"/>
      <c r="AK53" s="1621"/>
      <c r="AL53" s="1621"/>
      <c r="AM53" s="1621"/>
      <c r="AN53" s="1621"/>
      <c r="AO53" s="1621"/>
      <c r="AP53" s="1621"/>
      <c r="AQ53" s="1621"/>
      <c r="AR53" s="1621"/>
      <c r="AS53" s="1621"/>
      <c r="AT53" s="1621"/>
      <c r="AU53" s="1621"/>
      <c r="AV53" s="1621"/>
      <c r="AW53" s="1621"/>
      <c r="AX53" s="1621"/>
      <c r="AY53" s="1621"/>
      <c r="AZ53" s="1621"/>
      <c r="BA53" s="1621"/>
      <c r="BB53" s="1621"/>
      <c r="BC53" s="1621"/>
      <c r="BD53" s="1621"/>
      <c r="BE53" s="1621"/>
      <c r="BF53" s="1621"/>
      <c r="BG53" s="1621"/>
      <c r="BH53" s="1621"/>
      <c r="BI53" s="1621"/>
      <c r="BJ53" s="1621"/>
      <c r="BK53" s="1621"/>
      <c r="BL53" s="1621"/>
      <c r="BM53" s="1621"/>
      <c r="BN53" s="1621"/>
      <c r="BO53" s="1621"/>
      <c r="BP53" s="1621"/>
      <c r="BQ53" s="1622"/>
      <c r="BR53" s="1559">
        <f>Data_Income!D1218</f>
        <v>0</v>
      </c>
      <c r="BS53" s="1559"/>
      <c r="BT53" s="1559"/>
      <c r="BU53" s="1559"/>
      <c r="BV53" s="1559"/>
      <c r="BW53" s="1559"/>
      <c r="BX53" s="1559"/>
      <c r="BY53" s="1559"/>
      <c r="BZ53" s="1559"/>
      <c r="CA53" s="1559"/>
      <c r="CB53" s="1559"/>
      <c r="CC53" s="1559"/>
      <c r="CD53" s="1559">
        <f>Data_Income!D1247</f>
        <v>0</v>
      </c>
      <c r="CE53" s="1559"/>
      <c r="CF53" s="1559"/>
      <c r="CG53" s="1559"/>
      <c r="CH53" s="1559"/>
      <c r="CI53" s="1559"/>
      <c r="CJ53" s="1559"/>
      <c r="CK53" s="1559"/>
      <c r="CL53" s="1559"/>
      <c r="CM53" s="1559"/>
      <c r="CN53" s="1559"/>
      <c r="CO53" s="1559"/>
      <c r="CP53" s="1559">
        <f>Data_Income!D1276</f>
        <v>0</v>
      </c>
      <c r="CQ53" s="1559"/>
      <c r="CR53" s="1559"/>
      <c r="CS53" s="1559"/>
      <c r="CT53" s="1559"/>
      <c r="CU53" s="1559"/>
      <c r="CV53" s="1559"/>
      <c r="CW53" s="1559"/>
      <c r="CX53" s="1559"/>
      <c r="CY53" s="1559"/>
      <c r="CZ53" s="1559"/>
      <c r="DA53" s="1559"/>
      <c r="DB53" s="143"/>
      <c r="DC53" s="23"/>
      <c r="DD53" s="23"/>
      <c r="DE53" s="23"/>
      <c r="DF53" s="23"/>
      <c r="DG53" s="23"/>
    </row>
    <row r="54" spans="1:214" s="490" customFormat="1" ht="15.95" customHeight="1" x14ac:dyDescent="0.2">
      <c r="A54" s="491"/>
      <c r="B54" s="175"/>
      <c r="C54" s="1456"/>
      <c r="D54" s="1456"/>
      <c r="E54" s="1456"/>
      <c r="F54" s="1456"/>
      <c r="G54" s="1456"/>
      <c r="H54" s="1456"/>
      <c r="I54" s="1456"/>
      <c r="J54" s="1456"/>
      <c r="K54" s="1456"/>
      <c r="L54" s="1456"/>
      <c r="M54" s="1456"/>
      <c r="N54" s="1456"/>
      <c r="O54" s="1456"/>
      <c r="P54" s="1456"/>
      <c r="Q54" s="1456"/>
      <c r="R54" s="1456"/>
      <c r="S54" s="1456"/>
      <c r="T54" s="1456"/>
      <c r="U54" s="1456"/>
      <c r="V54" s="1456"/>
      <c r="W54" s="1456"/>
      <c r="X54" s="1456"/>
      <c r="Y54" s="1456"/>
      <c r="Z54" s="1456"/>
      <c r="AA54" s="1456"/>
      <c r="AB54" s="1456"/>
      <c r="AC54" s="1456"/>
      <c r="AD54" s="1456"/>
      <c r="AE54" s="1456"/>
      <c r="AF54" s="1456"/>
      <c r="AG54" s="1456"/>
      <c r="AH54" s="1456"/>
      <c r="AI54" s="1456"/>
      <c r="AJ54" s="1456"/>
      <c r="AK54" s="1456"/>
      <c r="AL54" s="1456"/>
      <c r="AM54" s="1456"/>
      <c r="AN54" s="1456"/>
      <c r="AO54" s="1456"/>
      <c r="AP54" s="1456"/>
      <c r="AQ54" s="1456"/>
      <c r="AR54" s="1456"/>
      <c r="AS54" s="1456"/>
      <c r="AT54" s="1456"/>
      <c r="AU54" s="1456"/>
      <c r="AV54" s="1456"/>
      <c r="AW54" s="1456"/>
      <c r="AX54" s="1456"/>
      <c r="AY54" s="1456"/>
      <c r="AZ54" s="1456"/>
      <c r="BA54" s="1456"/>
      <c r="BB54" s="1456"/>
      <c r="BC54" s="1456"/>
      <c r="BD54" s="1456"/>
      <c r="BE54" s="1456"/>
      <c r="BF54" s="1456"/>
      <c r="BG54" s="1456"/>
      <c r="BH54" s="1456"/>
      <c r="BI54" s="1456"/>
      <c r="BJ54" s="1456"/>
      <c r="BK54" s="1456"/>
      <c r="BL54" s="1456"/>
      <c r="BM54" s="1456"/>
      <c r="BN54" s="1456"/>
      <c r="BO54" s="1456"/>
      <c r="BP54" s="1456"/>
      <c r="BQ54" s="1456"/>
      <c r="BR54" s="1456"/>
      <c r="BS54" s="1456"/>
      <c r="BT54" s="1456"/>
      <c r="BU54" s="1456"/>
      <c r="BV54" s="1456"/>
      <c r="BW54" s="1456"/>
      <c r="BX54" s="1456"/>
      <c r="BY54" s="1456"/>
      <c r="BZ54" s="1456"/>
      <c r="CA54" s="1456"/>
      <c r="CB54" s="1456"/>
      <c r="CC54" s="1456"/>
      <c r="CD54" s="1456"/>
      <c r="CE54" s="1456"/>
      <c r="CF54" s="1456"/>
      <c r="CG54" s="1456"/>
      <c r="CH54" s="1456"/>
      <c r="CI54" s="1456"/>
      <c r="CJ54" s="1456"/>
      <c r="CK54" s="1456"/>
      <c r="CL54" s="1456"/>
      <c r="CM54" s="1456"/>
      <c r="CN54" s="1456"/>
      <c r="CO54" s="1456"/>
      <c r="CP54" s="1456"/>
      <c r="CQ54" s="1456"/>
      <c r="CR54" s="1456"/>
      <c r="CS54" s="1456"/>
      <c r="CT54" s="1456"/>
      <c r="CU54" s="1456"/>
      <c r="CV54" s="1456"/>
      <c r="CW54" s="1456"/>
      <c r="CX54" s="1456"/>
      <c r="CY54" s="1456"/>
      <c r="CZ54" s="1456"/>
      <c r="DA54" s="1456"/>
      <c r="DB54" s="475"/>
      <c r="DC54" s="23"/>
      <c r="DD54" s="23"/>
      <c r="DE54" s="492"/>
      <c r="DF54" s="492"/>
      <c r="DG54" s="492"/>
      <c r="DH54" s="492"/>
      <c r="DI54" s="492"/>
      <c r="DJ54" s="492"/>
      <c r="DK54" s="492"/>
      <c r="DL54" s="492"/>
      <c r="DM54" s="492"/>
      <c r="DN54" s="492"/>
      <c r="DO54" s="492"/>
      <c r="DP54" s="492"/>
      <c r="DQ54" s="492"/>
      <c r="DR54" s="492"/>
      <c r="DS54" s="492"/>
      <c r="DT54" s="492"/>
      <c r="DU54" s="492"/>
      <c r="DV54" s="492"/>
      <c r="DW54" s="492"/>
      <c r="DX54" s="492"/>
      <c r="DY54" s="492"/>
      <c r="DZ54" s="492"/>
      <c r="EA54" s="492"/>
      <c r="EB54" s="492"/>
      <c r="EC54" s="492"/>
      <c r="ED54" s="492"/>
      <c r="EE54" s="492"/>
      <c r="EF54" s="492"/>
      <c r="EG54" s="492"/>
      <c r="EH54" s="492"/>
      <c r="EI54" s="492"/>
      <c r="EJ54" s="492"/>
      <c r="EK54" s="492"/>
      <c r="EL54" s="492"/>
      <c r="EM54" s="492"/>
      <c r="EN54" s="492"/>
      <c r="EO54" s="492"/>
      <c r="EP54" s="492"/>
      <c r="EQ54" s="492"/>
      <c r="ER54" s="492"/>
      <c r="ES54" s="492"/>
      <c r="ET54" s="492"/>
      <c r="EU54" s="492"/>
      <c r="EV54" s="492"/>
      <c r="EW54" s="492"/>
      <c r="EX54" s="492"/>
      <c r="EY54" s="492"/>
      <c r="EZ54" s="492"/>
      <c r="FA54" s="492"/>
      <c r="FB54" s="492"/>
      <c r="FC54" s="492"/>
      <c r="FD54" s="492"/>
      <c r="FE54" s="492"/>
      <c r="FF54" s="492"/>
      <c r="FG54" s="492"/>
      <c r="FH54" s="492"/>
      <c r="FI54" s="492"/>
      <c r="FJ54" s="492"/>
      <c r="FK54" s="492"/>
      <c r="FL54" s="492"/>
      <c r="FM54" s="492"/>
      <c r="FN54" s="492"/>
      <c r="FO54" s="492"/>
      <c r="FP54" s="492"/>
      <c r="FQ54" s="492"/>
      <c r="FR54" s="492"/>
      <c r="FS54" s="492"/>
      <c r="FT54" s="492"/>
      <c r="FU54" s="492"/>
      <c r="FV54" s="492"/>
      <c r="FW54" s="492"/>
      <c r="FX54" s="492"/>
      <c r="FY54" s="492"/>
      <c r="FZ54" s="492"/>
      <c r="GA54" s="492"/>
      <c r="GB54" s="492"/>
      <c r="GC54" s="492"/>
      <c r="GD54" s="492"/>
      <c r="GE54" s="492"/>
      <c r="GF54" s="492"/>
      <c r="GG54" s="492"/>
      <c r="GH54" s="492"/>
      <c r="GI54" s="492"/>
      <c r="GJ54" s="492"/>
      <c r="GK54" s="492"/>
      <c r="GL54" s="492"/>
      <c r="GM54" s="492"/>
      <c r="GN54" s="492"/>
      <c r="GO54" s="492"/>
      <c r="GP54" s="492"/>
      <c r="GQ54" s="492"/>
      <c r="GR54" s="492"/>
      <c r="GS54" s="492"/>
      <c r="GT54" s="492"/>
      <c r="GU54" s="492"/>
      <c r="GV54" s="492"/>
      <c r="GW54" s="492"/>
      <c r="GX54" s="492"/>
      <c r="GY54" s="492"/>
      <c r="GZ54" s="492"/>
      <c r="HA54" s="492"/>
      <c r="HB54" s="492"/>
      <c r="HC54" s="492"/>
      <c r="HD54" s="492"/>
      <c r="HE54" s="492"/>
      <c r="HF54" s="492"/>
    </row>
    <row r="55" spans="1:214" ht="18" customHeight="1" x14ac:dyDescent="0.2">
      <c r="A55" s="482"/>
      <c r="B55" s="175"/>
      <c r="C55" s="1430" t="s">
        <v>1254</v>
      </c>
      <c r="D55" s="1430"/>
      <c r="E55" s="1430"/>
      <c r="F55" s="1430"/>
      <c r="G55" s="1430"/>
      <c r="H55" s="1430"/>
      <c r="I55" s="1430"/>
      <c r="J55" s="1430"/>
      <c r="K55" s="1430"/>
      <c r="L55" s="1430"/>
      <c r="M55" s="1430"/>
      <c r="N55" s="1430"/>
      <c r="O55" s="1430"/>
      <c r="P55" s="1430"/>
      <c r="Q55" s="1430"/>
      <c r="R55" s="1430"/>
      <c r="S55" s="1430"/>
      <c r="T55" s="1430"/>
      <c r="U55" s="1430"/>
      <c r="V55" s="1430"/>
      <c r="W55" s="1430"/>
      <c r="X55" s="1430"/>
      <c r="Y55" s="1430"/>
      <c r="Z55" s="1430"/>
      <c r="AA55" s="1430"/>
      <c r="AB55" s="1430"/>
      <c r="AC55" s="1430"/>
      <c r="AD55" s="1430"/>
      <c r="AE55" s="1430"/>
      <c r="AF55" s="1430"/>
      <c r="AG55" s="1430"/>
      <c r="AH55" s="1430"/>
      <c r="AI55" s="1430"/>
      <c r="AJ55" s="1430"/>
      <c r="AK55" s="1430"/>
      <c r="AL55" s="1430"/>
      <c r="AM55" s="1430"/>
      <c r="AN55" s="1430"/>
      <c r="AO55" s="1430"/>
      <c r="AP55" s="1430"/>
      <c r="AQ55" s="1430"/>
      <c r="AR55" s="1430"/>
      <c r="AS55" s="1430"/>
      <c r="AT55" s="1430"/>
      <c r="AU55" s="1430"/>
      <c r="AV55" s="1430"/>
      <c r="AW55" s="1430"/>
      <c r="AX55" s="1430"/>
      <c r="AY55" s="1430"/>
      <c r="AZ55" s="1430"/>
      <c r="BA55" s="1430"/>
      <c r="BB55" s="1430"/>
      <c r="BC55" s="1430"/>
      <c r="BD55" s="1430"/>
      <c r="BE55" s="1430"/>
      <c r="BF55" s="1430"/>
      <c r="BG55" s="1430"/>
      <c r="BH55" s="1430"/>
      <c r="BI55" s="1430"/>
      <c r="BJ55" s="1430"/>
      <c r="BK55" s="1430"/>
      <c r="BL55" s="1430"/>
      <c r="BM55" s="1430"/>
      <c r="BN55" s="1430"/>
      <c r="BO55" s="1430"/>
      <c r="BP55" s="1430"/>
      <c r="BQ55" s="1430"/>
      <c r="BR55" s="1430"/>
      <c r="BS55" s="1430"/>
      <c r="BT55" s="1430"/>
      <c r="BU55" s="1430"/>
      <c r="BV55" s="1430"/>
      <c r="BW55" s="1430"/>
      <c r="BX55" s="1430"/>
      <c r="BY55" s="1430"/>
      <c r="BZ55" s="1430"/>
      <c r="CA55" s="1430"/>
      <c r="CB55" s="1430"/>
      <c r="CC55" s="1430"/>
      <c r="CD55" s="1430"/>
      <c r="CE55" s="1430"/>
      <c r="CF55" s="1430"/>
      <c r="CG55" s="1430"/>
      <c r="CH55" s="1430"/>
      <c r="CI55" s="1430"/>
      <c r="CJ55" s="1430"/>
      <c r="CK55" s="1430"/>
      <c r="CL55" s="1430"/>
      <c r="CM55" s="1430"/>
      <c r="CN55" s="1430"/>
      <c r="CO55" s="1430"/>
      <c r="CP55" s="1430"/>
      <c r="CQ55" s="1430"/>
      <c r="CR55" s="1430"/>
      <c r="CS55" s="1430"/>
      <c r="CT55" s="1430"/>
      <c r="CU55" s="1430"/>
      <c r="CV55" s="1430"/>
      <c r="CW55" s="1430"/>
      <c r="CX55" s="1430"/>
      <c r="CY55" s="1430"/>
      <c r="CZ55" s="1430"/>
      <c r="DA55" s="1430"/>
      <c r="DB55" s="475"/>
      <c r="DC55" s="23"/>
      <c r="DD55" s="23"/>
      <c r="DE55" s="492"/>
      <c r="DF55" s="492"/>
      <c r="DG55" s="492"/>
      <c r="DH55" s="492"/>
      <c r="DI55" s="492"/>
      <c r="DJ55" s="492"/>
      <c r="DK55" s="492"/>
      <c r="DL55" s="492"/>
      <c r="DM55" s="492"/>
      <c r="DN55" s="492"/>
      <c r="DO55" s="492"/>
      <c r="DP55" s="492"/>
      <c r="DQ55" s="492"/>
      <c r="DR55" s="492"/>
      <c r="DS55" s="492"/>
      <c r="DT55" s="492"/>
      <c r="DU55" s="492"/>
      <c r="DV55" s="492"/>
      <c r="DW55" s="492"/>
      <c r="DX55" s="492"/>
      <c r="DY55" s="492"/>
      <c r="DZ55" s="492"/>
      <c r="EA55" s="492"/>
      <c r="EB55" s="492"/>
      <c r="EC55" s="492"/>
      <c r="ED55" s="492"/>
      <c r="EE55" s="492"/>
      <c r="EF55" s="492"/>
      <c r="EG55" s="492"/>
      <c r="EH55" s="492"/>
      <c r="EI55" s="492"/>
      <c r="EJ55" s="492"/>
      <c r="EK55" s="492"/>
      <c r="EL55" s="492"/>
      <c r="EM55" s="492"/>
      <c r="EN55" s="492"/>
      <c r="EO55" s="492"/>
      <c r="EP55" s="492"/>
      <c r="EQ55" s="492"/>
      <c r="ER55" s="492"/>
      <c r="ES55" s="492"/>
      <c r="ET55" s="492"/>
      <c r="EU55" s="492"/>
      <c r="EV55" s="492"/>
      <c r="EW55" s="492"/>
      <c r="EX55" s="492"/>
      <c r="EY55" s="492"/>
      <c r="EZ55" s="492"/>
      <c r="FA55" s="492"/>
      <c r="FB55" s="492"/>
      <c r="FC55" s="492"/>
      <c r="FD55" s="492"/>
      <c r="FE55" s="492"/>
      <c r="FF55" s="492"/>
      <c r="FG55" s="492"/>
      <c r="FH55" s="492"/>
      <c r="FI55" s="492"/>
      <c r="FJ55" s="492"/>
      <c r="FK55" s="492"/>
      <c r="FL55" s="492"/>
      <c r="FM55" s="492"/>
      <c r="FN55" s="492"/>
      <c r="FO55" s="492"/>
      <c r="FP55" s="492"/>
      <c r="FQ55" s="492"/>
      <c r="FR55" s="492"/>
      <c r="FS55" s="492"/>
      <c r="FT55" s="492"/>
      <c r="FU55" s="492"/>
      <c r="FV55" s="492"/>
      <c r="FW55" s="492"/>
      <c r="FX55" s="492"/>
      <c r="FY55" s="492"/>
      <c r="FZ55" s="492"/>
      <c r="GA55" s="492"/>
      <c r="GB55" s="492"/>
      <c r="GC55" s="492"/>
      <c r="GD55" s="492"/>
      <c r="GE55" s="492"/>
      <c r="GF55" s="492"/>
      <c r="GG55" s="492"/>
      <c r="GH55" s="492"/>
      <c r="GI55" s="492"/>
      <c r="GJ55" s="492"/>
      <c r="GK55" s="492"/>
      <c r="GL55" s="492"/>
      <c r="GM55" s="492"/>
      <c r="GN55" s="492"/>
      <c r="GO55" s="492"/>
      <c r="GP55" s="492"/>
      <c r="GQ55" s="492"/>
      <c r="GR55" s="492"/>
      <c r="GS55" s="492"/>
      <c r="GT55" s="492"/>
      <c r="GU55" s="492"/>
      <c r="GV55" s="492"/>
      <c r="GW55" s="492"/>
      <c r="GX55" s="492"/>
      <c r="GY55" s="492"/>
      <c r="GZ55" s="492"/>
      <c r="HA55" s="492"/>
      <c r="HB55" s="492"/>
      <c r="HC55" s="492"/>
      <c r="HD55" s="492"/>
      <c r="HE55" s="492"/>
      <c r="HF55" s="492"/>
    </row>
    <row r="56" spans="1:214" ht="12.95" customHeight="1" x14ac:dyDescent="0.2">
      <c r="A56" s="482"/>
      <c r="B56" s="175"/>
      <c r="C56" s="1364" t="s">
        <v>1255</v>
      </c>
      <c r="D56" s="1365"/>
      <c r="E56" s="1365"/>
      <c r="F56" s="1365"/>
      <c r="G56" s="1366"/>
      <c r="H56" s="1427" t="s">
        <v>1415</v>
      </c>
      <c r="I56" s="1428"/>
      <c r="J56" s="1428"/>
      <c r="K56" s="1428"/>
      <c r="L56" s="1428"/>
      <c r="M56" s="1428"/>
      <c r="N56" s="1428"/>
      <c r="O56" s="1428"/>
      <c r="P56" s="1428"/>
      <c r="Q56" s="1428"/>
      <c r="R56" s="1428"/>
      <c r="S56" s="1428"/>
      <c r="T56" s="1428"/>
      <c r="U56" s="1428"/>
      <c r="V56" s="1428"/>
      <c r="W56" s="1428"/>
      <c r="X56" s="1428"/>
      <c r="Y56" s="1428"/>
      <c r="Z56" s="1428"/>
      <c r="AA56" s="1428"/>
      <c r="AB56" s="1428"/>
      <c r="AC56" s="1428"/>
      <c r="AD56" s="1428"/>
      <c r="AE56" s="1428"/>
      <c r="AF56" s="1428"/>
      <c r="AG56" s="1428"/>
      <c r="AH56" s="1428"/>
      <c r="AI56" s="1428"/>
      <c r="AJ56" s="1428"/>
      <c r="AK56" s="1428"/>
      <c r="AL56" s="1428"/>
      <c r="AM56" s="1428"/>
      <c r="AN56" s="1428"/>
      <c r="AO56" s="1428"/>
      <c r="AP56" s="1428"/>
      <c r="AQ56" s="1428"/>
      <c r="AR56" s="1428"/>
      <c r="AS56" s="1428"/>
      <c r="AT56" s="1428"/>
      <c r="AU56" s="1428"/>
      <c r="AV56" s="1428"/>
      <c r="AW56" s="1428"/>
      <c r="AX56" s="1428"/>
      <c r="AY56" s="1428"/>
      <c r="AZ56" s="1428"/>
      <c r="BA56" s="1428"/>
      <c r="BB56" s="1428"/>
      <c r="BC56" s="1428"/>
      <c r="BD56" s="1428"/>
      <c r="BE56" s="1428"/>
      <c r="BF56" s="1428"/>
      <c r="BG56" s="1428"/>
      <c r="BH56" s="1428"/>
      <c r="BI56" s="1428"/>
      <c r="BJ56" s="1428"/>
      <c r="BK56" s="1428"/>
      <c r="BL56" s="1428"/>
      <c r="BM56" s="1428"/>
      <c r="BN56" s="1428"/>
      <c r="BO56" s="1428"/>
      <c r="BP56" s="1428"/>
      <c r="BQ56" s="1428"/>
      <c r="BR56" s="1428"/>
      <c r="BS56" s="1428"/>
      <c r="BT56" s="1428"/>
      <c r="BU56" s="1428"/>
      <c r="BV56" s="1428"/>
      <c r="BW56" s="1428"/>
      <c r="BX56" s="1428"/>
      <c r="BY56" s="1428"/>
      <c r="BZ56" s="1428"/>
      <c r="CA56" s="1428"/>
      <c r="CB56" s="1428"/>
      <c r="CC56" s="1428"/>
      <c r="CD56" s="1428"/>
      <c r="CE56" s="1428"/>
      <c r="CF56" s="1428"/>
      <c r="CG56" s="1428"/>
      <c r="CH56" s="1428"/>
      <c r="CI56" s="1428"/>
      <c r="CJ56" s="1428"/>
      <c r="CK56" s="1429"/>
      <c r="CL56" s="1547">
        <f>Data_Income!D1283</f>
        <v>0</v>
      </c>
      <c r="CM56" s="1548"/>
      <c r="CN56" s="1548"/>
      <c r="CO56" s="1548"/>
      <c r="CP56" s="1548"/>
      <c r="CQ56" s="1548"/>
      <c r="CR56" s="1548"/>
      <c r="CS56" s="1548"/>
      <c r="CT56" s="1548"/>
      <c r="CU56" s="1548"/>
      <c r="CV56" s="1548"/>
      <c r="CW56" s="1548"/>
      <c r="CX56" s="1548"/>
      <c r="CY56" s="1548"/>
      <c r="CZ56" s="1548"/>
      <c r="DA56" s="1549"/>
      <c r="DB56" s="475"/>
      <c r="DC56" s="23"/>
      <c r="DD56" s="23"/>
      <c r="DE56" s="492"/>
      <c r="DF56" s="492"/>
      <c r="DG56" s="492"/>
      <c r="DH56" s="492"/>
      <c r="DI56" s="492"/>
      <c r="DJ56" s="492"/>
      <c r="DK56" s="492"/>
      <c r="DL56" s="492"/>
      <c r="DM56" s="492"/>
      <c r="DN56" s="492"/>
      <c r="DO56" s="492"/>
      <c r="DP56" s="492"/>
      <c r="DQ56" s="492"/>
      <c r="DR56" s="492"/>
      <c r="DS56" s="492"/>
      <c r="DT56" s="492"/>
      <c r="DU56" s="492"/>
      <c r="DV56" s="492"/>
      <c r="DW56" s="492"/>
      <c r="DX56" s="492"/>
      <c r="DY56" s="492"/>
      <c r="DZ56" s="492"/>
      <c r="EA56" s="492"/>
      <c r="EB56" s="492"/>
      <c r="EC56" s="492"/>
      <c r="ED56" s="492"/>
      <c r="EE56" s="492"/>
      <c r="EF56" s="492"/>
      <c r="EG56" s="492"/>
      <c r="EH56" s="492"/>
      <c r="EI56" s="492"/>
      <c r="EJ56" s="492"/>
      <c r="EK56" s="492"/>
      <c r="EL56" s="492"/>
      <c r="EM56" s="492"/>
      <c r="EN56" s="492"/>
      <c r="EO56" s="492"/>
      <c r="EP56" s="492"/>
      <c r="EQ56" s="492"/>
      <c r="ER56" s="492"/>
      <c r="ES56" s="492"/>
      <c r="ET56" s="492"/>
      <c r="EU56" s="492"/>
      <c r="EV56" s="492"/>
      <c r="EW56" s="492"/>
      <c r="EX56" s="492"/>
      <c r="EY56" s="492"/>
      <c r="EZ56" s="492"/>
      <c r="FA56" s="492"/>
      <c r="FB56" s="492"/>
      <c r="FC56" s="492"/>
      <c r="FD56" s="492"/>
      <c r="FE56" s="492"/>
      <c r="FF56" s="492"/>
      <c r="FG56" s="492"/>
      <c r="FH56" s="492"/>
      <c r="FI56" s="492"/>
      <c r="FJ56" s="492"/>
      <c r="FK56" s="492"/>
      <c r="FL56" s="492"/>
      <c r="FM56" s="492"/>
      <c r="FN56" s="492"/>
      <c r="FO56" s="492"/>
      <c r="FP56" s="492"/>
      <c r="FQ56" s="492"/>
      <c r="FR56" s="492"/>
      <c r="FS56" s="492"/>
      <c r="FT56" s="492"/>
      <c r="FU56" s="492"/>
      <c r="FV56" s="492"/>
      <c r="FW56" s="492"/>
      <c r="FX56" s="492"/>
      <c r="FY56" s="492"/>
      <c r="FZ56" s="492"/>
      <c r="GA56" s="492"/>
      <c r="GB56" s="492"/>
      <c r="GC56" s="492"/>
      <c r="GD56" s="492"/>
      <c r="GE56" s="492"/>
      <c r="GF56" s="492"/>
      <c r="GG56" s="492"/>
      <c r="GH56" s="492"/>
      <c r="GI56" s="492"/>
      <c r="GJ56" s="492"/>
      <c r="GK56" s="492"/>
      <c r="GL56" s="492"/>
      <c r="GM56" s="492"/>
      <c r="GN56" s="492"/>
      <c r="GO56" s="492"/>
      <c r="GP56" s="492"/>
      <c r="GQ56" s="492"/>
      <c r="GR56" s="492"/>
      <c r="GS56" s="492"/>
      <c r="GT56" s="492"/>
      <c r="GU56" s="492"/>
      <c r="GV56" s="492"/>
      <c r="GW56" s="492"/>
      <c r="GX56" s="492"/>
      <c r="GY56" s="492"/>
      <c r="GZ56" s="492"/>
      <c r="HA56" s="492"/>
      <c r="HB56" s="492"/>
      <c r="HC56" s="492"/>
      <c r="HD56" s="492"/>
      <c r="HE56" s="492"/>
      <c r="HF56" s="492"/>
    </row>
    <row r="57" spans="1:214" ht="11.1" customHeight="1" x14ac:dyDescent="0.2">
      <c r="A57" s="482"/>
      <c r="B57" s="175"/>
      <c r="C57" s="1420"/>
      <c r="D57" s="1421"/>
      <c r="E57" s="1421"/>
      <c r="F57" s="1421"/>
      <c r="G57" s="1422"/>
      <c r="H57" s="1399" t="s">
        <v>1416</v>
      </c>
      <c r="I57" s="1400"/>
      <c r="J57" s="1400"/>
      <c r="K57" s="1400"/>
      <c r="L57" s="1400"/>
      <c r="M57" s="1400"/>
      <c r="N57" s="1400"/>
      <c r="O57" s="1400"/>
      <c r="P57" s="1400"/>
      <c r="Q57" s="1400"/>
      <c r="R57" s="1400"/>
      <c r="S57" s="1400"/>
      <c r="T57" s="1400"/>
      <c r="U57" s="1400"/>
      <c r="V57" s="1400"/>
      <c r="W57" s="1400"/>
      <c r="X57" s="1400"/>
      <c r="Y57" s="1400"/>
      <c r="Z57" s="1400"/>
      <c r="AA57" s="1400"/>
      <c r="AB57" s="1400"/>
      <c r="AC57" s="1400"/>
      <c r="AD57" s="1400"/>
      <c r="AE57" s="1400"/>
      <c r="AF57" s="1400"/>
      <c r="AG57" s="1400"/>
      <c r="AH57" s="1400"/>
      <c r="AI57" s="1400"/>
      <c r="AJ57" s="1400"/>
      <c r="AK57" s="1400"/>
      <c r="AL57" s="1400"/>
      <c r="AM57" s="1400"/>
      <c r="AN57" s="1400"/>
      <c r="AO57" s="1400"/>
      <c r="AP57" s="1400"/>
      <c r="AQ57" s="1400"/>
      <c r="AR57" s="1400"/>
      <c r="AS57" s="1400"/>
      <c r="AT57" s="1400"/>
      <c r="AU57" s="1400"/>
      <c r="AV57" s="1400"/>
      <c r="AW57" s="1400"/>
      <c r="AX57" s="1400"/>
      <c r="AY57" s="1400"/>
      <c r="AZ57" s="1400"/>
      <c r="BA57" s="1400"/>
      <c r="BB57" s="1400"/>
      <c r="BC57" s="1400"/>
      <c r="BD57" s="1400"/>
      <c r="BE57" s="1400"/>
      <c r="BF57" s="1400"/>
      <c r="BG57" s="1400"/>
      <c r="BH57" s="1400"/>
      <c r="BI57" s="1400"/>
      <c r="BJ57" s="1400"/>
      <c r="BK57" s="1400"/>
      <c r="BL57" s="1400"/>
      <c r="BM57" s="1400"/>
      <c r="BN57" s="1400"/>
      <c r="BO57" s="1400"/>
      <c r="BP57" s="1400"/>
      <c r="BQ57" s="1400"/>
      <c r="BR57" s="1400"/>
      <c r="BS57" s="1400"/>
      <c r="BT57" s="1400"/>
      <c r="BU57" s="1400"/>
      <c r="BV57" s="1400"/>
      <c r="BW57" s="1400"/>
      <c r="BX57" s="1400"/>
      <c r="BY57" s="1400"/>
      <c r="BZ57" s="1400"/>
      <c r="CA57" s="1400"/>
      <c r="CB57" s="1400"/>
      <c r="CC57" s="1400"/>
      <c r="CD57" s="1400"/>
      <c r="CE57" s="1400"/>
      <c r="CF57" s="1400"/>
      <c r="CG57" s="1400"/>
      <c r="CH57" s="1400"/>
      <c r="CI57" s="1400"/>
      <c r="CJ57" s="1400"/>
      <c r="CK57" s="1401"/>
      <c r="CL57" s="1602"/>
      <c r="CM57" s="1603"/>
      <c r="CN57" s="1603"/>
      <c r="CO57" s="1603"/>
      <c r="CP57" s="1603"/>
      <c r="CQ57" s="1603"/>
      <c r="CR57" s="1603"/>
      <c r="CS57" s="1603"/>
      <c r="CT57" s="1603"/>
      <c r="CU57" s="1603"/>
      <c r="CV57" s="1603"/>
      <c r="CW57" s="1603"/>
      <c r="CX57" s="1603"/>
      <c r="CY57" s="1603"/>
      <c r="CZ57" s="1603"/>
      <c r="DA57" s="1604"/>
      <c r="DB57" s="475"/>
      <c r="DC57" s="23"/>
      <c r="DD57" s="23"/>
      <c r="DE57" s="492"/>
      <c r="DF57" s="492"/>
      <c r="DG57" s="492"/>
      <c r="DH57" s="492"/>
      <c r="DI57" s="492"/>
      <c r="DJ57" s="492"/>
      <c r="DK57" s="492"/>
      <c r="DL57" s="492"/>
      <c r="DM57" s="492"/>
      <c r="DN57" s="492"/>
      <c r="DO57" s="492"/>
      <c r="DP57" s="492"/>
      <c r="DQ57" s="492"/>
      <c r="DR57" s="492"/>
      <c r="DS57" s="492"/>
      <c r="DT57" s="492"/>
      <c r="DU57" s="492"/>
      <c r="DV57" s="492"/>
      <c r="DW57" s="492"/>
      <c r="DX57" s="492"/>
      <c r="DY57" s="492"/>
      <c r="DZ57" s="492"/>
      <c r="EA57" s="492"/>
      <c r="EB57" s="492"/>
      <c r="EC57" s="492"/>
      <c r="ED57" s="492"/>
      <c r="EE57" s="492"/>
      <c r="EF57" s="492"/>
      <c r="EG57" s="492"/>
      <c r="EH57" s="492"/>
      <c r="EI57" s="492"/>
      <c r="EJ57" s="492"/>
      <c r="EK57" s="492"/>
      <c r="EL57" s="492"/>
      <c r="EM57" s="492"/>
      <c r="EN57" s="492"/>
      <c r="EO57" s="492"/>
      <c r="EP57" s="492"/>
      <c r="EQ57" s="492"/>
      <c r="ER57" s="492"/>
      <c r="ES57" s="492"/>
      <c r="ET57" s="492"/>
      <c r="EU57" s="492"/>
      <c r="EV57" s="492"/>
      <c r="EW57" s="492"/>
      <c r="EX57" s="492"/>
      <c r="EY57" s="492"/>
      <c r="EZ57" s="492"/>
      <c r="FA57" s="492"/>
      <c r="FB57" s="492"/>
      <c r="FC57" s="492"/>
      <c r="FD57" s="492"/>
      <c r="FE57" s="492"/>
      <c r="FF57" s="492"/>
      <c r="FG57" s="492"/>
      <c r="FH57" s="492"/>
      <c r="FI57" s="492"/>
      <c r="FJ57" s="492"/>
      <c r="FK57" s="492"/>
      <c r="FL57" s="492"/>
      <c r="FM57" s="492"/>
      <c r="FN57" s="492"/>
      <c r="FO57" s="492"/>
      <c r="FP57" s="492"/>
      <c r="FQ57" s="492"/>
      <c r="FR57" s="492"/>
      <c r="FS57" s="492"/>
      <c r="FT57" s="492"/>
      <c r="FU57" s="492"/>
      <c r="FV57" s="492"/>
      <c r="FW57" s="492"/>
      <c r="FX57" s="492"/>
      <c r="FY57" s="492"/>
      <c r="FZ57" s="492"/>
      <c r="GA57" s="492"/>
      <c r="GB57" s="492"/>
      <c r="GC57" s="492"/>
      <c r="GD57" s="492"/>
      <c r="GE57" s="492"/>
      <c r="GF57" s="492"/>
      <c r="GG57" s="492"/>
      <c r="GH57" s="492"/>
      <c r="GI57" s="492"/>
      <c r="GJ57" s="492"/>
      <c r="GK57" s="492"/>
      <c r="GL57" s="492"/>
      <c r="GM57" s="492"/>
      <c r="GN57" s="492"/>
      <c r="GO57" s="492"/>
      <c r="GP57" s="492"/>
      <c r="GQ57" s="492"/>
      <c r="GR57" s="492"/>
      <c r="GS57" s="492"/>
      <c r="GT57" s="492"/>
      <c r="GU57" s="492"/>
      <c r="GV57" s="492"/>
      <c r="GW57" s="492"/>
      <c r="GX57" s="492"/>
      <c r="GY57" s="492"/>
      <c r="GZ57" s="492"/>
      <c r="HA57" s="492"/>
      <c r="HB57" s="492"/>
      <c r="HC57" s="492"/>
      <c r="HD57" s="492"/>
      <c r="HE57" s="492"/>
      <c r="HF57" s="492"/>
    </row>
    <row r="58" spans="1:214" ht="12" customHeight="1" x14ac:dyDescent="0.2">
      <c r="A58" s="482"/>
      <c r="B58" s="175"/>
      <c r="C58" s="1367"/>
      <c r="D58" s="1368"/>
      <c r="E58" s="1368"/>
      <c r="F58" s="1368"/>
      <c r="G58" s="1369"/>
      <c r="H58" s="1417" t="s">
        <v>1417</v>
      </c>
      <c r="I58" s="1418"/>
      <c r="J58" s="1418"/>
      <c r="K58" s="1418"/>
      <c r="L58" s="1418"/>
      <c r="M58" s="1418"/>
      <c r="N58" s="1418"/>
      <c r="O58" s="1418"/>
      <c r="P58" s="1418"/>
      <c r="Q58" s="1418"/>
      <c r="R58" s="1418"/>
      <c r="S58" s="1418"/>
      <c r="T58" s="1418"/>
      <c r="U58" s="1418"/>
      <c r="V58" s="1418"/>
      <c r="W58" s="1418"/>
      <c r="X58" s="1418"/>
      <c r="Y58" s="1418"/>
      <c r="Z58" s="1418"/>
      <c r="AA58" s="1418"/>
      <c r="AB58" s="1418"/>
      <c r="AC58" s="1418"/>
      <c r="AD58" s="1418"/>
      <c r="AE58" s="1418"/>
      <c r="AF58" s="1418"/>
      <c r="AG58" s="1418"/>
      <c r="AH58" s="1418"/>
      <c r="AI58" s="1418"/>
      <c r="AJ58" s="1418"/>
      <c r="AK58" s="1418"/>
      <c r="AL58" s="1418"/>
      <c r="AM58" s="1418"/>
      <c r="AN58" s="1418"/>
      <c r="AO58" s="1418"/>
      <c r="AP58" s="1418"/>
      <c r="AQ58" s="1418"/>
      <c r="AR58" s="1418"/>
      <c r="AS58" s="1418"/>
      <c r="AT58" s="1418"/>
      <c r="AU58" s="1418"/>
      <c r="AV58" s="1418"/>
      <c r="AW58" s="1418"/>
      <c r="AX58" s="1418"/>
      <c r="AY58" s="1418"/>
      <c r="AZ58" s="1418"/>
      <c r="BA58" s="1418"/>
      <c r="BB58" s="1418"/>
      <c r="BC58" s="1418"/>
      <c r="BD58" s="1418"/>
      <c r="BE58" s="1418"/>
      <c r="BF58" s="1418"/>
      <c r="BG58" s="1418"/>
      <c r="BH58" s="1418"/>
      <c r="BI58" s="1418"/>
      <c r="BJ58" s="1418"/>
      <c r="BK58" s="1418"/>
      <c r="BL58" s="1418"/>
      <c r="BM58" s="1418"/>
      <c r="BN58" s="1418"/>
      <c r="BO58" s="1418"/>
      <c r="BP58" s="1418"/>
      <c r="BQ58" s="1418"/>
      <c r="BR58" s="1418"/>
      <c r="BS58" s="1418"/>
      <c r="BT58" s="1418"/>
      <c r="BU58" s="1418"/>
      <c r="BV58" s="1418"/>
      <c r="BW58" s="1418"/>
      <c r="BX58" s="1418"/>
      <c r="BY58" s="1418"/>
      <c r="BZ58" s="1418"/>
      <c r="CA58" s="1418"/>
      <c r="CB58" s="1418"/>
      <c r="CC58" s="1418"/>
      <c r="CD58" s="1418"/>
      <c r="CE58" s="1418"/>
      <c r="CF58" s="1418"/>
      <c r="CG58" s="1418"/>
      <c r="CH58" s="1418"/>
      <c r="CI58" s="1418"/>
      <c r="CJ58" s="1418"/>
      <c r="CK58" s="1419"/>
      <c r="CL58" s="1550"/>
      <c r="CM58" s="1551"/>
      <c r="CN58" s="1551"/>
      <c r="CO58" s="1551"/>
      <c r="CP58" s="1551"/>
      <c r="CQ58" s="1551"/>
      <c r="CR58" s="1551"/>
      <c r="CS58" s="1551"/>
      <c r="CT58" s="1551"/>
      <c r="CU58" s="1551"/>
      <c r="CV58" s="1551"/>
      <c r="CW58" s="1551"/>
      <c r="CX58" s="1551"/>
      <c r="CY58" s="1551"/>
      <c r="CZ58" s="1551"/>
      <c r="DA58" s="1552"/>
      <c r="DB58" s="475"/>
      <c r="DC58" s="23"/>
      <c r="DD58" s="23"/>
      <c r="DE58" s="492"/>
      <c r="DF58" s="492"/>
      <c r="DG58" s="492"/>
      <c r="DH58" s="492"/>
      <c r="DI58" s="492"/>
      <c r="DJ58" s="492"/>
      <c r="DK58" s="492"/>
      <c r="DL58" s="492"/>
      <c r="DM58" s="492"/>
      <c r="DN58" s="492"/>
      <c r="DO58" s="492"/>
      <c r="DP58" s="492"/>
      <c r="DQ58" s="492"/>
      <c r="DR58" s="492"/>
      <c r="DS58" s="492"/>
      <c r="DT58" s="492"/>
      <c r="DU58" s="492"/>
      <c r="DV58" s="492"/>
      <c r="DW58" s="492"/>
      <c r="DX58" s="492"/>
      <c r="DY58" s="492"/>
      <c r="DZ58" s="492"/>
      <c r="EA58" s="492"/>
      <c r="EB58" s="492"/>
      <c r="EC58" s="492"/>
      <c r="ED58" s="492"/>
      <c r="EE58" s="492"/>
      <c r="EF58" s="492"/>
      <c r="EG58" s="492"/>
      <c r="EH58" s="492"/>
      <c r="EI58" s="492"/>
      <c r="EJ58" s="492"/>
      <c r="EK58" s="492"/>
      <c r="EL58" s="492"/>
      <c r="EM58" s="492"/>
      <c r="EN58" s="492"/>
      <c r="EO58" s="492"/>
      <c r="EP58" s="492"/>
      <c r="EQ58" s="492"/>
      <c r="ER58" s="492"/>
      <c r="ES58" s="492"/>
      <c r="ET58" s="492"/>
      <c r="EU58" s="492"/>
      <c r="EV58" s="492"/>
      <c r="EW58" s="492"/>
      <c r="EX58" s="492"/>
      <c r="EY58" s="492"/>
      <c r="EZ58" s="492"/>
      <c r="FA58" s="492"/>
      <c r="FB58" s="492"/>
      <c r="FC58" s="492"/>
      <c r="FD58" s="492"/>
      <c r="FE58" s="492"/>
      <c r="FF58" s="492"/>
      <c r="FG58" s="492"/>
      <c r="FH58" s="492"/>
      <c r="FI58" s="492"/>
      <c r="FJ58" s="492"/>
      <c r="FK58" s="492"/>
      <c r="FL58" s="492"/>
      <c r="FM58" s="492"/>
      <c r="FN58" s="492"/>
      <c r="FO58" s="492"/>
      <c r="FP58" s="492"/>
      <c r="FQ58" s="492"/>
      <c r="FR58" s="492"/>
      <c r="FS58" s="492"/>
      <c r="FT58" s="492"/>
      <c r="FU58" s="492"/>
      <c r="FV58" s="492"/>
      <c r="FW58" s="492"/>
      <c r="FX58" s="492"/>
      <c r="FY58" s="492"/>
      <c r="FZ58" s="492"/>
      <c r="GA58" s="492"/>
      <c r="GB58" s="492"/>
      <c r="GC58" s="492"/>
      <c r="GD58" s="492"/>
      <c r="GE58" s="492"/>
      <c r="GF58" s="492"/>
      <c r="GG58" s="492"/>
      <c r="GH58" s="492"/>
      <c r="GI58" s="492"/>
      <c r="GJ58" s="492"/>
      <c r="GK58" s="492"/>
      <c r="GL58" s="492"/>
      <c r="GM58" s="492"/>
      <c r="GN58" s="492"/>
      <c r="GO58" s="492"/>
      <c r="GP58" s="492"/>
      <c r="GQ58" s="492"/>
      <c r="GR58" s="492"/>
      <c r="GS58" s="492"/>
      <c r="GT58" s="492"/>
      <c r="GU58" s="492"/>
      <c r="GV58" s="492"/>
      <c r="GW58" s="492"/>
      <c r="GX58" s="492"/>
      <c r="GY58" s="492"/>
      <c r="GZ58" s="492"/>
      <c r="HA58" s="492"/>
      <c r="HB58" s="492"/>
      <c r="HC58" s="492"/>
      <c r="HD58" s="492"/>
      <c r="HE58" s="492"/>
      <c r="HF58" s="492"/>
    </row>
    <row r="59" spans="1:214" ht="12.95" customHeight="1" x14ac:dyDescent="0.2">
      <c r="A59" s="482"/>
      <c r="B59" s="175"/>
      <c r="C59" s="1364" t="s">
        <v>1256</v>
      </c>
      <c r="D59" s="1365"/>
      <c r="E59" s="1365"/>
      <c r="F59" s="1365"/>
      <c r="G59" s="1366"/>
      <c r="H59" s="1427" t="s">
        <v>1418</v>
      </c>
      <c r="I59" s="1428"/>
      <c r="J59" s="1428"/>
      <c r="K59" s="1428"/>
      <c r="L59" s="1428"/>
      <c r="M59" s="1428"/>
      <c r="N59" s="1428"/>
      <c r="O59" s="1428"/>
      <c r="P59" s="1428"/>
      <c r="Q59" s="1428"/>
      <c r="R59" s="1428"/>
      <c r="S59" s="1428"/>
      <c r="T59" s="1428"/>
      <c r="U59" s="1428"/>
      <c r="V59" s="1428"/>
      <c r="W59" s="1428"/>
      <c r="X59" s="1428"/>
      <c r="Y59" s="1428"/>
      <c r="Z59" s="1428"/>
      <c r="AA59" s="1428"/>
      <c r="AB59" s="1428"/>
      <c r="AC59" s="1428"/>
      <c r="AD59" s="1428"/>
      <c r="AE59" s="1428"/>
      <c r="AF59" s="1428"/>
      <c r="AG59" s="1428"/>
      <c r="AH59" s="1428"/>
      <c r="AI59" s="1428"/>
      <c r="AJ59" s="1428"/>
      <c r="AK59" s="1428"/>
      <c r="AL59" s="1428"/>
      <c r="AM59" s="1428"/>
      <c r="AN59" s="1428"/>
      <c r="AO59" s="1428"/>
      <c r="AP59" s="1428"/>
      <c r="AQ59" s="1428"/>
      <c r="AR59" s="1428"/>
      <c r="AS59" s="1428"/>
      <c r="AT59" s="1428"/>
      <c r="AU59" s="1428"/>
      <c r="AV59" s="1428"/>
      <c r="AW59" s="1428"/>
      <c r="AX59" s="1428"/>
      <c r="AY59" s="1428"/>
      <c r="AZ59" s="1428"/>
      <c r="BA59" s="1428"/>
      <c r="BB59" s="1428"/>
      <c r="BC59" s="1428"/>
      <c r="BD59" s="1428"/>
      <c r="BE59" s="1428"/>
      <c r="BF59" s="1428"/>
      <c r="BG59" s="1428"/>
      <c r="BH59" s="1428"/>
      <c r="BI59" s="1428"/>
      <c r="BJ59" s="1428"/>
      <c r="BK59" s="1428"/>
      <c r="BL59" s="1428"/>
      <c r="BM59" s="1428"/>
      <c r="BN59" s="1428"/>
      <c r="BO59" s="1428"/>
      <c r="BP59" s="1428"/>
      <c r="BQ59" s="1428"/>
      <c r="BR59" s="1428"/>
      <c r="BS59" s="1428"/>
      <c r="BT59" s="1428"/>
      <c r="BU59" s="1428"/>
      <c r="BV59" s="1428"/>
      <c r="BW59" s="1428"/>
      <c r="BX59" s="1428"/>
      <c r="BY59" s="1428"/>
      <c r="BZ59" s="1428"/>
      <c r="CA59" s="1428"/>
      <c r="CB59" s="1428"/>
      <c r="CC59" s="1428"/>
      <c r="CD59" s="1428"/>
      <c r="CE59" s="1428"/>
      <c r="CF59" s="1428"/>
      <c r="CG59" s="1428"/>
      <c r="CH59" s="1428"/>
      <c r="CI59" s="1428"/>
      <c r="CJ59" s="1428"/>
      <c r="CK59" s="1429"/>
      <c r="CL59" s="1547">
        <f>Data_Income!D1284</f>
        <v>0</v>
      </c>
      <c r="CM59" s="1548"/>
      <c r="CN59" s="1548"/>
      <c r="CO59" s="1548"/>
      <c r="CP59" s="1548"/>
      <c r="CQ59" s="1548"/>
      <c r="CR59" s="1548"/>
      <c r="CS59" s="1548"/>
      <c r="CT59" s="1548"/>
      <c r="CU59" s="1548"/>
      <c r="CV59" s="1548"/>
      <c r="CW59" s="1548"/>
      <c r="CX59" s="1548"/>
      <c r="CY59" s="1548"/>
      <c r="CZ59" s="1548"/>
      <c r="DA59" s="1549"/>
      <c r="DB59" s="475"/>
      <c r="DC59" s="23"/>
      <c r="DD59" s="23"/>
      <c r="DE59" s="23"/>
      <c r="DF59" s="23"/>
    </row>
    <row r="60" spans="1:214" ht="12" customHeight="1" x14ac:dyDescent="0.2">
      <c r="A60" s="482"/>
      <c r="B60" s="175"/>
      <c r="C60" s="1367"/>
      <c r="D60" s="1368"/>
      <c r="E60" s="1368"/>
      <c r="F60" s="1368"/>
      <c r="G60" s="1369"/>
      <c r="H60" s="1405" t="s">
        <v>1419</v>
      </c>
      <c r="I60" s="1153"/>
      <c r="J60" s="1153"/>
      <c r="K60" s="1153"/>
      <c r="L60" s="1153"/>
      <c r="M60" s="1153"/>
      <c r="N60" s="1153"/>
      <c r="O60" s="1153"/>
      <c r="P60" s="1153"/>
      <c r="Q60" s="1153"/>
      <c r="R60" s="1153"/>
      <c r="S60" s="1153"/>
      <c r="T60" s="1153"/>
      <c r="U60" s="1153"/>
      <c r="V60" s="1153"/>
      <c r="W60" s="1153"/>
      <c r="X60" s="1153"/>
      <c r="Y60" s="1153"/>
      <c r="Z60" s="1153"/>
      <c r="AA60" s="1153"/>
      <c r="AB60" s="1153"/>
      <c r="AC60" s="1153"/>
      <c r="AD60" s="1153"/>
      <c r="AE60" s="1153"/>
      <c r="AF60" s="1153"/>
      <c r="AG60" s="1153"/>
      <c r="AH60" s="1153"/>
      <c r="AI60" s="1153"/>
      <c r="AJ60" s="1153"/>
      <c r="AK60" s="1153"/>
      <c r="AL60" s="1153"/>
      <c r="AM60" s="1153"/>
      <c r="AN60" s="1153"/>
      <c r="AO60" s="1153"/>
      <c r="AP60" s="1153"/>
      <c r="AQ60" s="1153"/>
      <c r="AR60" s="1153"/>
      <c r="AS60" s="1153"/>
      <c r="AT60" s="1153"/>
      <c r="AU60" s="1153"/>
      <c r="AV60" s="1153"/>
      <c r="AW60" s="1153"/>
      <c r="AX60" s="1153"/>
      <c r="AY60" s="1153"/>
      <c r="AZ60" s="1153"/>
      <c r="BA60" s="1153"/>
      <c r="BB60" s="1153"/>
      <c r="BC60" s="1153"/>
      <c r="BD60" s="1153"/>
      <c r="BE60" s="1153"/>
      <c r="BF60" s="1153"/>
      <c r="BG60" s="1153"/>
      <c r="BH60" s="1153"/>
      <c r="BI60" s="1153"/>
      <c r="BJ60" s="1153"/>
      <c r="BK60" s="1153"/>
      <c r="BL60" s="1153"/>
      <c r="BM60" s="1153"/>
      <c r="BN60" s="1153"/>
      <c r="BO60" s="1153"/>
      <c r="BP60" s="1153"/>
      <c r="BQ60" s="1153"/>
      <c r="BR60" s="1153"/>
      <c r="BS60" s="1153"/>
      <c r="BT60" s="1153"/>
      <c r="BU60" s="1153"/>
      <c r="BV60" s="1153"/>
      <c r="BW60" s="1153"/>
      <c r="BX60" s="1153"/>
      <c r="BY60" s="1153"/>
      <c r="BZ60" s="1153"/>
      <c r="CA60" s="1153"/>
      <c r="CB60" s="1153"/>
      <c r="CC60" s="1153"/>
      <c r="CD60" s="1153"/>
      <c r="CE60" s="1153"/>
      <c r="CF60" s="1153"/>
      <c r="CG60" s="1153"/>
      <c r="CH60" s="1153"/>
      <c r="CI60" s="1153"/>
      <c r="CJ60" s="1153"/>
      <c r="CK60" s="1406"/>
      <c r="CL60" s="1550"/>
      <c r="CM60" s="1551"/>
      <c r="CN60" s="1551"/>
      <c r="CO60" s="1551"/>
      <c r="CP60" s="1551"/>
      <c r="CQ60" s="1551"/>
      <c r="CR60" s="1551"/>
      <c r="CS60" s="1551"/>
      <c r="CT60" s="1551"/>
      <c r="CU60" s="1551"/>
      <c r="CV60" s="1551"/>
      <c r="CW60" s="1551"/>
      <c r="CX60" s="1551"/>
      <c r="CY60" s="1551"/>
      <c r="CZ60" s="1551"/>
      <c r="DA60" s="1552"/>
      <c r="DB60" s="475"/>
      <c r="DC60" s="23"/>
      <c r="DD60" s="23"/>
      <c r="DE60" s="23"/>
      <c r="DF60" s="23"/>
    </row>
    <row r="61" spans="1:214" ht="18" customHeight="1" x14ac:dyDescent="0.2">
      <c r="A61" s="482"/>
      <c r="B61" s="175"/>
      <c r="C61" s="1407"/>
      <c r="D61" s="1408"/>
      <c r="E61" s="1408"/>
      <c r="F61" s="1408"/>
      <c r="G61" s="1408"/>
      <c r="H61" s="1408"/>
      <c r="I61" s="1408"/>
      <c r="J61" s="1408"/>
      <c r="K61" s="1408"/>
      <c r="L61" s="1408"/>
      <c r="M61" s="1408"/>
      <c r="N61" s="1408"/>
      <c r="O61" s="1408"/>
      <c r="P61" s="1408"/>
      <c r="Q61" s="1408"/>
      <c r="R61" s="1408"/>
      <c r="S61" s="1408"/>
      <c r="T61" s="1408"/>
      <c r="U61" s="1408"/>
      <c r="V61" s="1408"/>
      <c r="W61" s="1408"/>
      <c r="X61" s="1408"/>
      <c r="Y61" s="1408"/>
      <c r="Z61" s="1408"/>
      <c r="AA61" s="1408"/>
      <c r="AB61" s="1408"/>
      <c r="AC61" s="1408"/>
      <c r="AD61" s="1408"/>
      <c r="AE61" s="1408"/>
      <c r="AF61" s="1408"/>
      <c r="AG61" s="1408"/>
      <c r="AH61" s="1408"/>
      <c r="AI61" s="1408"/>
      <c r="AJ61" s="1408"/>
      <c r="AK61" s="1408"/>
      <c r="AL61" s="1408"/>
      <c r="AM61" s="1408"/>
      <c r="AN61" s="1408"/>
      <c r="AO61" s="1408"/>
      <c r="AP61" s="1408"/>
      <c r="AQ61" s="1408"/>
      <c r="AR61" s="1408"/>
      <c r="AS61" s="1408"/>
      <c r="AT61" s="1408"/>
      <c r="AU61" s="1408"/>
      <c r="AV61" s="1408"/>
      <c r="AW61" s="1408"/>
      <c r="AX61" s="1408"/>
      <c r="AY61" s="1408"/>
      <c r="AZ61" s="1408"/>
      <c r="BA61" s="1408"/>
      <c r="BB61" s="1408"/>
      <c r="BC61" s="1408"/>
      <c r="BD61" s="1408"/>
      <c r="BE61" s="1408"/>
      <c r="BF61" s="1408"/>
      <c r="BG61" s="1408"/>
      <c r="BH61" s="1408"/>
      <c r="BI61" s="1408"/>
      <c r="BJ61" s="1408"/>
      <c r="BK61" s="1408"/>
      <c r="BL61" s="1408"/>
      <c r="BM61" s="1408"/>
      <c r="BN61" s="1408"/>
      <c r="BO61" s="1408"/>
      <c r="BP61" s="1408"/>
      <c r="BQ61" s="1408"/>
      <c r="BR61" s="1408"/>
      <c r="BS61" s="1408"/>
      <c r="BT61" s="1408"/>
      <c r="BU61" s="1408"/>
      <c r="BV61" s="1408"/>
      <c r="BW61" s="1408"/>
      <c r="BX61" s="1408"/>
      <c r="BY61" s="1408"/>
      <c r="BZ61" s="1408"/>
      <c r="CA61" s="1408"/>
      <c r="CB61" s="1408"/>
      <c r="CC61" s="1408"/>
      <c r="CD61" s="1408"/>
      <c r="CE61" s="1408"/>
      <c r="CF61" s="1408"/>
      <c r="CG61" s="1408"/>
      <c r="CH61" s="1408"/>
      <c r="CI61" s="1408"/>
      <c r="CJ61" s="1408"/>
      <c r="CK61" s="1408"/>
      <c r="CL61" s="1408"/>
      <c r="CM61" s="1408"/>
      <c r="CN61" s="1408"/>
      <c r="CO61" s="1408"/>
      <c r="CP61" s="1408"/>
      <c r="CQ61" s="1408"/>
      <c r="CR61" s="1408"/>
      <c r="CS61" s="1408"/>
      <c r="CT61" s="1408"/>
      <c r="CU61" s="1408"/>
      <c r="CV61" s="1408"/>
      <c r="CW61" s="1408"/>
      <c r="CX61" s="1408"/>
      <c r="CY61" s="1408"/>
      <c r="CZ61" s="1408"/>
      <c r="DA61" s="1409"/>
      <c r="DB61" s="475"/>
      <c r="DC61" s="23"/>
      <c r="DD61" s="23"/>
      <c r="DE61" s="23"/>
      <c r="DF61" s="23"/>
      <c r="DG61" s="490"/>
    </row>
    <row r="62" spans="1:214" s="490" customFormat="1" ht="18" customHeight="1" x14ac:dyDescent="0.2">
      <c r="A62" s="491"/>
      <c r="B62" s="175"/>
      <c r="C62" s="1553" t="s">
        <v>1369</v>
      </c>
      <c r="D62" s="1554"/>
      <c r="E62" s="1554"/>
      <c r="F62" s="1554"/>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554"/>
      <c r="BW62" s="1554"/>
      <c r="BX62" s="1554"/>
      <c r="BY62" s="1554"/>
      <c r="BZ62" s="1554"/>
      <c r="CA62" s="1554"/>
      <c r="CB62" s="1554"/>
      <c r="CC62" s="1554"/>
      <c r="CD62" s="1554"/>
      <c r="CE62" s="1554"/>
      <c r="CF62" s="1554"/>
      <c r="CG62" s="1554"/>
      <c r="CH62" s="1554"/>
      <c r="CI62" s="1554"/>
      <c r="CJ62" s="1554"/>
      <c r="CK62" s="1554"/>
      <c r="CL62" s="1554"/>
      <c r="CM62" s="1554"/>
      <c r="CN62" s="1554"/>
      <c r="CO62" s="1554"/>
      <c r="CP62" s="1554"/>
      <c r="CQ62" s="1554"/>
      <c r="CR62" s="1554"/>
      <c r="CS62" s="1554"/>
      <c r="CT62" s="1554"/>
      <c r="CU62" s="1554"/>
      <c r="CV62" s="1554"/>
      <c r="CW62" s="1554"/>
      <c r="CX62" s="1554"/>
      <c r="CY62" s="1554"/>
      <c r="CZ62" s="1554"/>
      <c r="DA62" s="1555"/>
      <c r="DB62" s="475"/>
      <c r="DC62" s="23"/>
      <c r="DD62" s="23"/>
      <c r="DE62" s="23"/>
      <c r="DF62" s="23"/>
    </row>
    <row r="63" spans="1:214" s="490" customFormat="1" ht="12" customHeight="1" x14ac:dyDescent="0.2">
      <c r="A63" s="491"/>
      <c r="B63" s="175"/>
      <c r="C63" s="1535" t="s">
        <v>1389</v>
      </c>
      <c r="D63" s="1536"/>
      <c r="E63" s="1536"/>
      <c r="F63" s="1536"/>
      <c r="G63" s="1536"/>
      <c r="H63" s="1536"/>
      <c r="I63" s="1536"/>
      <c r="J63" s="1536"/>
      <c r="K63" s="1536"/>
      <c r="L63" s="1536"/>
      <c r="M63" s="1536"/>
      <c r="N63" s="1536"/>
      <c r="O63" s="1536"/>
      <c r="P63" s="1536"/>
      <c r="Q63" s="1536"/>
      <c r="R63" s="1536"/>
      <c r="S63" s="1536"/>
      <c r="T63" s="1536"/>
      <c r="U63" s="1536"/>
      <c r="V63" s="1536"/>
      <c r="W63" s="1536"/>
      <c r="X63" s="1536"/>
      <c r="Y63" s="1536"/>
      <c r="Z63" s="1536"/>
      <c r="AA63" s="1536"/>
      <c r="AB63" s="1536"/>
      <c r="AC63" s="1536"/>
      <c r="AD63" s="1536"/>
      <c r="AE63" s="1536"/>
      <c r="AF63" s="1536"/>
      <c r="AG63" s="1536"/>
      <c r="AH63" s="1536"/>
      <c r="AI63" s="1536"/>
      <c r="AJ63" s="1536"/>
      <c r="AK63" s="1536"/>
      <c r="AL63" s="1536"/>
      <c r="AM63" s="1536"/>
      <c r="AN63" s="1536"/>
      <c r="AO63" s="1536"/>
      <c r="AP63" s="1536"/>
      <c r="AQ63" s="1536"/>
      <c r="AR63" s="1536"/>
      <c r="AS63" s="1536"/>
      <c r="AT63" s="1536"/>
      <c r="AU63" s="1536"/>
      <c r="AV63" s="1536"/>
      <c r="AW63" s="1536"/>
      <c r="AX63" s="1536"/>
      <c r="AY63" s="1536"/>
      <c r="AZ63" s="1536"/>
      <c r="BA63" s="1536"/>
      <c r="BB63" s="1536"/>
      <c r="BC63" s="1536"/>
      <c r="BD63" s="1536"/>
      <c r="BE63" s="1536"/>
      <c r="BF63" s="1536"/>
      <c r="BG63" s="1536"/>
      <c r="BH63" s="1536"/>
      <c r="BI63" s="1536"/>
      <c r="BJ63" s="1536"/>
      <c r="BK63" s="1536"/>
      <c r="BL63" s="1536"/>
      <c r="BM63" s="1536"/>
      <c r="BN63" s="1536"/>
      <c r="BO63" s="1536"/>
      <c r="BP63" s="1536"/>
      <c r="BQ63" s="1536"/>
      <c r="BR63" s="1536"/>
      <c r="BS63" s="1536"/>
      <c r="BT63" s="1536"/>
      <c r="BU63" s="1536"/>
      <c r="BV63" s="1536"/>
      <c r="BW63" s="1536"/>
      <c r="BX63" s="1536"/>
      <c r="BY63" s="1536"/>
      <c r="BZ63" s="1536"/>
      <c r="CA63" s="1536"/>
      <c r="CB63" s="1536"/>
      <c r="CC63" s="1536"/>
      <c r="CD63" s="1536"/>
      <c r="CE63" s="1536"/>
      <c r="CF63" s="1536"/>
      <c r="CG63" s="1536"/>
      <c r="CH63" s="1536"/>
      <c r="CI63" s="1536"/>
      <c r="CJ63" s="1536"/>
      <c r="CK63" s="1536"/>
      <c r="CL63" s="1536"/>
      <c r="CM63" s="1536"/>
      <c r="CN63" s="1536"/>
      <c r="CO63" s="1536"/>
      <c r="CP63" s="1536"/>
      <c r="CQ63" s="1536"/>
      <c r="CR63" s="1536"/>
      <c r="CS63" s="1536"/>
      <c r="CT63" s="1536"/>
      <c r="CU63" s="1536"/>
      <c r="CV63" s="1536"/>
      <c r="CW63" s="1536"/>
      <c r="CX63" s="1536"/>
      <c r="CY63" s="1536"/>
      <c r="CZ63" s="1536"/>
      <c r="DA63" s="1537"/>
      <c r="DB63" s="475"/>
      <c r="DC63" s="23"/>
      <c r="DD63" s="23"/>
      <c r="DE63" s="23"/>
      <c r="DF63" s="23"/>
    </row>
    <row r="64" spans="1:214" s="490" customFormat="1" ht="12" customHeight="1" x14ac:dyDescent="0.2">
      <c r="A64" s="491"/>
      <c r="B64" s="175"/>
      <c r="C64" s="1538" t="s">
        <v>1390</v>
      </c>
      <c r="D64" s="1539"/>
      <c r="E64" s="1539"/>
      <c r="F64" s="1539"/>
      <c r="G64" s="1539"/>
      <c r="H64" s="1539"/>
      <c r="I64" s="1539"/>
      <c r="J64" s="1539"/>
      <c r="K64" s="1539"/>
      <c r="L64" s="1539"/>
      <c r="M64" s="1539"/>
      <c r="N64" s="1539"/>
      <c r="O64" s="1539"/>
      <c r="P64" s="1539"/>
      <c r="Q64" s="1539"/>
      <c r="R64" s="1539"/>
      <c r="S64" s="1539"/>
      <c r="T64" s="1539"/>
      <c r="U64" s="1539"/>
      <c r="V64" s="1539"/>
      <c r="W64" s="1539"/>
      <c r="X64" s="1539"/>
      <c r="Y64" s="1539"/>
      <c r="Z64" s="1539"/>
      <c r="AA64" s="1539"/>
      <c r="AB64" s="1539"/>
      <c r="AC64" s="1539"/>
      <c r="AD64" s="1539"/>
      <c r="AE64" s="1539"/>
      <c r="AF64" s="1539"/>
      <c r="AG64" s="1539"/>
      <c r="AH64" s="1539"/>
      <c r="AI64" s="1539"/>
      <c r="AJ64" s="1539"/>
      <c r="AK64" s="1539"/>
      <c r="AL64" s="1539"/>
      <c r="AM64" s="1539"/>
      <c r="AN64" s="1539"/>
      <c r="AO64" s="1539"/>
      <c r="AP64" s="1539"/>
      <c r="AQ64" s="1539"/>
      <c r="AR64" s="1539"/>
      <c r="AS64" s="1539"/>
      <c r="AT64" s="1539"/>
      <c r="AU64" s="1539"/>
      <c r="AV64" s="1539"/>
      <c r="AW64" s="1539"/>
      <c r="AX64" s="1539"/>
      <c r="AY64" s="1539"/>
      <c r="AZ64" s="1539"/>
      <c r="BA64" s="1539"/>
      <c r="BB64" s="1539"/>
      <c r="BC64" s="1539"/>
      <c r="BD64" s="1539"/>
      <c r="BE64" s="1539"/>
      <c r="BF64" s="1539"/>
      <c r="BG64" s="1539"/>
      <c r="BH64" s="1539"/>
      <c r="BI64" s="1539"/>
      <c r="BJ64" s="1539"/>
      <c r="BK64" s="1539"/>
      <c r="BL64" s="1539"/>
      <c r="BM64" s="1539"/>
      <c r="BN64" s="1539"/>
      <c r="BO64" s="1539"/>
      <c r="BP64" s="1539"/>
      <c r="BQ64" s="1539"/>
      <c r="BR64" s="1539"/>
      <c r="BS64" s="1539"/>
      <c r="BT64" s="1539"/>
      <c r="BU64" s="1539"/>
      <c r="BV64" s="1539"/>
      <c r="BW64" s="1539"/>
      <c r="BX64" s="1539"/>
      <c r="BY64" s="1539"/>
      <c r="BZ64" s="1539"/>
      <c r="CA64" s="1539"/>
      <c r="CB64" s="1539"/>
      <c r="CC64" s="1539"/>
      <c r="CD64" s="1539"/>
      <c r="CE64" s="1539"/>
      <c r="CF64" s="1539"/>
      <c r="CG64" s="1539"/>
      <c r="CH64" s="1539"/>
      <c r="CI64" s="1539"/>
      <c r="CJ64" s="1539"/>
      <c r="CK64" s="1539"/>
      <c r="CL64" s="1539"/>
      <c r="CM64" s="1539"/>
      <c r="CN64" s="1539"/>
      <c r="CO64" s="1539"/>
      <c r="CP64" s="1539"/>
      <c r="CQ64" s="1539"/>
      <c r="CR64" s="1539"/>
      <c r="CS64" s="1539"/>
      <c r="CT64" s="1539"/>
      <c r="CU64" s="1539"/>
      <c r="CV64" s="1539"/>
      <c r="CW64" s="1539"/>
      <c r="CX64" s="1539"/>
      <c r="CY64" s="1539"/>
      <c r="CZ64" s="1539"/>
      <c r="DA64" s="1540"/>
      <c r="DB64" s="475"/>
      <c r="DC64" s="23"/>
      <c r="DD64" s="23"/>
      <c r="DE64" s="23"/>
      <c r="DF64" s="23"/>
    </row>
    <row r="65" spans="1:110" s="490" customFormat="1" ht="12" customHeight="1" x14ac:dyDescent="0.2">
      <c r="A65" s="491"/>
      <c r="B65" s="175"/>
      <c r="C65" s="1556" t="s">
        <v>1355</v>
      </c>
      <c r="D65" s="1557"/>
      <c r="E65" s="1557"/>
      <c r="F65" s="1557"/>
      <c r="G65" s="1557"/>
      <c r="H65" s="1557"/>
      <c r="I65" s="1557"/>
      <c r="J65" s="1557"/>
      <c r="K65" s="1557"/>
      <c r="L65" s="1557"/>
      <c r="M65" s="1557"/>
      <c r="N65" s="1557"/>
      <c r="O65" s="1557"/>
      <c r="P65" s="1557"/>
      <c r="Q65" s="1557"/>
      <c r="R65" s="1557"/>
      <c r="S65" s="1557"/>
      <c r="T65" s="1557"/>
      <c r="U65" s="1557"/>
      <c r="V65" s="1557"/>
      <c r="W65" s="1558"/>
      <c r="X65" s="1543" t="s">
        <v>1391</v>
      </c>
      <c r="Y65" s="1544"/>
      <c r="Z65" s="1544"/>
      <c r="AA65" s="1544"/>
      <c r="AB65" s="1544"/>
      <c r="AC65" s="1544"/>
      <c r="AD65" s="1544"/>
      <c r="AE65" s="1544"/>
      <c r="AF65" s="1544"/>
      <c r="AG65" s="1544"/>
      <c r="AH65" s="1544"/>
      <c r="AI65" s="1544"/>
      <c r="AJ65" s="1544"/>
      <c r="AK65" s="1544"/>
      <c r="AL65" s="1544"/>
      <c r="AM65" s="1544"/>
      <c r="AN65" s="1544"/>
      <c r="AO65" s="1544"/>
      <c r="AP65" s="1544"/>
      <c r="AQ65" s="1544"/>
      <c r="AR65" s="1544"/>
      <c r="AS65" s="1544"/>
      <c r="AT65" s="1544"/>
      <c r="AU65" s="1544"/>
      <c r="AV65" s="1544"/>
      <c r="AW65" s="1544"/>
      <c r="AX65" s="1544"/>
      <c r="AY65" s="1544"/>
      <c r="AZ65" s="1544"/>
      <c r="BA65" s="1544"/>
      <c r="BB65" s="1544"/>
      <c r="BC65" s="1544"/>
      <c r="BD65" s="1544"/>
      <c r="BE65" s="1544"/>
      <c r="BF65" s="1544"/>
      <c r="BG65" s="1544"/>
      <c r="BH65" s="1544"/>
      <c r="BI65" s="1544"/>
      <c r="BJ65" s="1544"/>
      <c r="BK65" s="1544"/>
      <c r="BL65" s="1544"/>
      <c r="BM65" s="1544"/>
      <c r="BN65" s="1544"/>
      <c r="BO65" s="1544"/>
      <c r="BP65" s="1544"/>
      <c r="BQ65" s="1544"/>
      <c r="BR65" s="1544"/>
      <c r="BS65" s="1544"/>
      <c r="BT65" s="1544"/>
      <c r="BU65" s="1544"/>
      <c r="BV65" s="1544"/>
      <c r="BW65" s="1544"/>
      <c r="BX65" s="1544"/>
      <c r="BY65" s="1544"/>
      <c r="BZ65" s="1544"/>
      <c r="CA65" s="1544"/>
      <c r="CB65" s="1544"/>
      <c r="CC65" s="1544"/>
      <c r="CD65" s="1544"/>
      <c r="CE65" s="1544"/>
      <c r="CF65" s="1544"/>
      <c r="CG65" s="1544"/>
      <c r="CH65" s="1544"/>
      <c r="CI65" s="1544"/>
      <c r="CJ65" s="1544"/>
      <c r="CK65" s="1544"/>
      <c r="CL65" s="1544"/>
      <c r="CM65" s="1544"/>
      <c r="CN65" s="1544"/>
      <c r="CO65" s="1544"/>
      <c r="CP65" s="1544"/>
      <c r="CQ65" s="1544"/>
      <c r="CR65" s="1544"/>
      <c r="CS65" s="1544"/>
      <c r="CT65" s="1544"/>
      <c r="CU65" s="1544"/>
      <c r="CV65" s="1544"/>
      <c r="CW65" s="1544"/>
      <c r="CX65" s="1544"/>
      <c r="CY65" s="1544"/>
      <c r="CZ65" s="1544"/>
      <c r="DA65" s="1545"/>
      <c r="DB65" s="475"/>
      <c r="DC65" s="23"/>
      <c r="DD65" s="23"/>
      <c r="DE65" s="23"/>
      <c r="DF65" s="23"/>
    </row>
    <row r="66" spans="1:110" s="490" customFormat="1" ht="12" customHeight="1" x14ac:dyDescent="0.2">
      <c r="A66" s="491"/>
      <c r="B66" s="175"/>
      <c r="C66" s="1556" t="s">
        <v>1393</v>
      </c>
      <c r="D66" s="1557"/>
      <c r="E66" s="1557"/>
      <c r="F66" s="1557"/>
      <c r="G66" s="1557"/>
      <c r="H66" s="1557"/>
      <c r="I66" s="1557"/>
      <c r="J66" s="1557"/>
      <c r="K66" s="1557"/>
      <c r="L66" s="1557"/>
      <c r="M66" s="1557"/>
      <c r="N66" s="1557"/>
      <c r="O66" s="1557"/>
      <c r="P66" s="1557"/>
      <c r="Q66" s="1557"/>
      <c r="R66" s="1557"/>
      <c r="S66" s="1557"/>
      <c r="T66" s="1557"/>
      <c r="U66" s="1557"/>
      <c r="V66" s="1557"/>
      <c r="W66" s="1558"/>
      <c r="X66" s="1556" t="s">
        <v>1392</v>
      </c>
      <c r="Y66" s="1557"/>
      <c r="Z66" s="1557"/>
      <c r="AA66" s="1557"/>
      <c r="AB66" s="1557"/>
      <c r="AC66" s="1557"/>
      <c r="AD66" s="1557"/>
      <c r="AE66" s="1557"/>
      <c r="AF66" s="1557"/>
      <c r="AG66" s="1557"/>
      <c r="AH66" s="1557"/>
      <c r="AI66" s="1557"/>
      <c r="AJ66" s="1557"/>
      <c r="AK66" s="1557"/>
      <c r="AL66" s="1557"/>
      <c r="AM66" s="1557"/>
      <c r="AN66" s="1557"/>
      <c r="AO66" s="1557"/>
      <c r="AP66" s="1557"/>
      <c r="AQ66" s="1557"/>
      <c r="AR66" s="1557"/>
      <c r="AS66" s="1557"/>
      <c r="AT66" s="1557"/>
      <c r="AU66" s="1557"/>
      <c r="AV66" s="1557"/>
      <c r="AW66" s="1557"/>
      <c r="AX66" s="1557"/>
      <c r="AY66" s="1557"/>
      <c r="AZ66" s="1557"/>
      <c r="BA66" s="1557"/>
      <c r="BB66" s="1557"/>
      <c r="BC66" s="1557"/>
      <c r="BD66" s="1557"/>
      <c r="BE66" s="1557"/>
      <c r="BF66" s="1557"/>
      <c r="BG66" s="1557"/>
      <c r="BH66" s="1557"/>
      <c r="BI66" s="1557"/>
      <c r="BJ66" s="1557"/>
      <c r="BK66" s="1557"/>
      <c r="BL66" s="1557"/>
      <c r="BM66" s="1557"/>
      <c r="BN66" s="1557"/>
      <c r="BO66" s="1557"/>
      <c r="BP66" s="1557"/>
      <c r="BQ66" s="1557"/>
      <c r="BR66" s="1557"/>
      <c r="BS66" s="1557"/>
      <c r="BT66" s="1557"/>
      <c r="BU66" s="1557"/>
      <c r="BV66" s="1557"/>
      <c r="BW66" s="1557"/>
      <c r="BX66" s="1557"/>
      <c r="BY66" s="1557"/>
      <c r="BZ66" s="1557"/>
      <c r="CA66" s="1557"/>
      <c r="CB66" s="1557"/>
      <c r="CC66" s="1557"/>
      <c r="CD66" s="1557"/>
      <c r="CE66" s="1557"/>
      <c r="CF66" s="1557"/>
      <c r="CG66" s="1557"/>
      <c r="CH66" s="1557"/>
      <c r="CI66" s="1557"/>
      <c r="CJ66" s="1557"/>
      <c r="CK66" s="1557"/>
      <c r="CL66" s="1557"/>
      <c r="CM66" s="1557"/>
      <c r="CN66" s="1557"/>
      <c r="CO66" s="1557"/>
      <c r="CP66" s="1557"/>
      <c r="CQ66" s="1557"/>
      <c r="CR66" s="1557"/>
      <c r="CS66" s="1557"/>
      <c r="CT66" s="1557"/>
      <c r="CU66" s="1557"/>
      <c r="CV66" s="1557"/>
      <c r="CW66" s="1557"/>
      <c r="CX66" s="1557"/>
      <c r="CY66" s="1557"/>
      <c r="CZ66" s="1557"/>
      <c r="DA66" s="1558"/>
      <c r="DB66" s="475"/>
      <c r="DC66" s="23"/>
      <c r="DD66" s="23"/>
      <c r="DE66" s="23"/>
      <c r="DF66" s="23"/>
    </row>
    <row r="67" spans="1:110" s="490" customFormat="1" ht="12" customHeight="1" x14ac:dyDescent="0.2">
      <c r="A67" s="491"/>
      <c r="B67" s="175"/>
      <c r="C67" s="1541" t="s">
        <v>1357</v>
      </c>
      <c r="D67" s="692"/>
      <c r="E67" s="692"/>
      <c r="F67" s="692"/>
      <c r="G67" s="692"/>
      <c r="H67" s="692"/>
      <c r="I67" s="692"/>
      <c r="J67" s="692"/>
      <c r="K67" s="692"/>
      <c r="L67" s="692"/>
      <c r="M67" s="692"/>
      <c r="N67" s="692"/>
      <c r="O67" s="692"/>
      <c r="P67" s="692"/>
      <c r="Q67" s="692"/>
      <c r="R67" s="692"/>
      <c r="S67" s="692"/>
      <c r="T67" s="692"/>
      <c r="U67" s="692"/>
      <c r="V67" s="692"/>
      <c r="W67" s="1542"/>
      <c r="X67" s="1546" t="s">
        <v>1412</v>
      </c>
      <c r="Y67" s="1546"/>
      <c r="Z67" s="1546"/>
      <c r="AA67" s="1546"/>
      <c r="AB67" s="1546"/>
      <c r="AC67" s="1546"/>
      <c r="AD67" s="1546"/>
      <c r="AE67" s="1546"/>
      <c r="AF67" s="1546"/>
      <c r="AG67" s="1546"/>
      <c r="AH67" s="1546"/>
      <c r="AI67" s="1546"/>
      <c r="AJ67" s="1546"/>
      <c r="AK67" s="1546"/>
      <c r="AL67" s="1546"/>
      <c r="AM67" s="1546"/>
      <c r="AN67" s="1546"/>
      <c r="AO67" s="1546"/>
      <c r="AP67" s="1546"/>
      <c r="AQ67" s="1546"/>
      <c r="AR67" s="1546"/>
      <c r="AS67" s="1546"/>
      <c r="AT67" s="1546"/>
      <c r="AU67" s="1546"/>
      <c r="AV67" s="1546"/>
      <c r="AW67" s="1546"/>
      <c r="AX67" s="1546"/>
      <c r="AY67" s="1546"/>
      <c r="AZ67" s="1546"/>
      <c r="BA67" s="1546"/>
      <c r="BB67" s="1546"/>
      <c r="BC67" s="1546"/>
      <c r="BD67" s="1546"/>
      <c r="BE67" s="1546"/>
      <c r="BF67" s="1546"/>
      <c r="BG67" s="1546"/>
      <c r="BH67" s="1546"/>
      <c r="BI67" s="1546"/>
      <c r="BJ67" s="1546"/>
      <c r="BK67" s="1546"/>
      <c r="BL67" s="1546"/>
      <c r="BM67" s="1546"/>
      <c r="BN67" s="1546"/>
      <c r="BO67" s="1546"/>
      <c r="BP67" s="1546"/>
      <c r="BQ67" s="1546"/>
      <c r="BR67" s="1546"/>
      <c r="BS67" s="1546"/>
      <c r="BT67" s="1546"/>
      <c r="BU67" s="1546"/>
      <c r="BV67" s="1546"/>
      <c r="BW67" s="1546"/>
      <c r="BX67" s="1546"/>
      <c r="BY67" s="1546"/>
      <c r="BZ67" s="1546"/>
      <c r="CA67" s="1546"/>
      <c r="CB67" s="1546"/>
      <c r="CC67" s="1546"/>
      <c r="CD67" s="1546"/>
      <c r="CE67" s="1546"/>
      <c r="CF67" s="1546"/>
      <c r="CG67" s="1546"/>
      <c r="CH67" s="1546"/>
      <c r="CI67" s="1546"/>
      <c r="CJ67" s="1546"/>
      <c r="CK67" s="1546"/>
      <c r="CL67" s="1546"/>
      <c r="CM67" s="1546"/>
      <c r="CN67" s="1546"/>
      <c r="CO67" s="1546"/>
      <c r="CP67" s="1546"/>
      <c r="CQ67" s="1546"/>
      <c r="CR67" s="1546"/>
      <c r="CS67" s="1546"/>
      <c r="CT67" s="1546"/>
      <c r="CU67" s="1546"/>
      <c r="CV67" s="1546"/>
      <c r="CW67" s="1546"/>
      <c r="CX67" s="1546"/>
      <c r="CY67" s="1546"/>
      <c r="CZ67" s="1546"/>
      <c r="DA67" s="1546"/>
      <c r="DB67" s="475"/>
      <c r="DC67" s="23"/>
      <c r="DD67" s="23"/>
      <c r="DE67" s="23"/>
      <c r="DF67" s="23"/>
    </row>
    <row r="68" spans="1:110" s="490" customFormat="1" ht="18" customHeight="1" x14ac:dyDescent="0.2">
      <c r="A68" s="491"/>
      <c r="B68" s="175"/>
      <c r="C68" s="1407"/>
      <c r="D68" s="1408"/>
      <c r="E68" s="1408"/>
      <c r="F68" s="1408"/>
      <c r="G68" s="1408"/>
      <c r="H68" s="1408"/>
      <c r="I68" s="1408"/>
      <c r="J68" s="1408"/>
      <c r="K68" s="1408"/>
      <c r="L68" s="1408"/>
      <c r="M68" s="1408"/>
      <c r="N68" s="1408"/>
      <c r="O68" s="1408"/>
      <c r="P68" s="1408"/>
      <c r="Q68" s="1408"/>
      <c r="R68" s="1408"/>
      <c r="S68" s="1408"/>
      <c r="T68" s="1408"/>
      <c r="U68" s="1408"/>
      <c r="V68" s="1408"/>
      <c r="W68" s="1408"/>
      <c r="X68" s="1408"/>
      <c r="Y68" s="1408"/>
      <c r="Z68" s="1408"/>
      <c r="AA68" s="1408"/>
      <c r="AB68" s="1408"/>
      <c r="AC68" s="1408"/>
      <c r="AD68" s="1408"/>
      <c r="AE68" s="1408"/>
      <c r="AF68" s="1408"/>
      <c r="AG68" s="1408"/>
      <c r="AH68" s="1408"/>
      <c r="AI68" s="1408"/>
      <c r="AJ68" s="1408"/>
      <c r="AK68" s="1408"/>
      <c r="AL68" s="1408"/>
      <c r="AM68" s="1408"/>
      <c r="AN68" s="1408"/>
      <c r="AO68" s="1408"/>
      <c r="AP68" s="1408"/>
      <c r="AQ68" s="1408"/>
      <c r="AR68" s="1408"/>
      <c r="AS68" s="1408"/>
      <c r="AT68" s="1408"/>
      <c r="AU68" s="1408"/>
      <c r="AV68" s="1408"/>
      <c r="AW68" s="1408"/>
      <c r="AX68" s="1408"/>
      <c r="AY68" s="1408"/>
      <c r="AZ68" s="1408"/>
      <c r="BA68" s="1408"/>
      <c r="BB68" s="1408"/>
      <c r="BC68" s="1408"/>
      <c r="BD68" s="1408"/>
      <c r="BE68" s="1408"/>
      <c r="BF68" s="1408"/>
      <c r="BG68" s="1408"/>
      <c r="BH68" s="1408"/>
      <c r="BI68" s="1408"/>
      <c r="BJ68" s="1408"/>
      <c r="BK68" s="1408"/>
      <c r="BL68" s="1408"/>
      <c r="BM68" s="1408"/>
      <c r="BN68" s="1408"/>
      <c r="BO68" s="1408"/>
      <c r="BP68" s="1408"/>
      <c r="BQ68" s="1408"/>
      <c r="BR68" s="1408"/>
      <c r="BS68" s="1408"/>
      <c r="BT68" s="1408"/>
      <c r="BU68" s="1408"/>
      <c r="BV68" s="1408"/>
      <c r="BW68" s="1408"/>
      <c r="BX68" s="1408"/>
      <c r="BY68" s="1408"/>
      <c r="BZ68" s="1408"/>
      <c r="CA68" s="1408"/>
      <c r="CB68" s="1408"/>
      <c r="CC68" s="1408"/>
      <c r="CD68" s="1408"/>
      <c r="CE68" s="1408"/>
      <c r="CF68" s="1408"/>
      <c r="CG68" s="1408"/>
      <c r="CH68" s="1408"/>
      <c r="CI68" s="1408"/>
      <c r="CJ68" s="1408"/>
      <c r="CK68" s="1408"/>
      <c r="CL68" s="1408"/>
      <c r="CM68" s="1408"/>
      <c r="CN68" s="1408"/>
      <c r="CO68" s="1408"/>
      <c r="CP68" s="1408"/>
      <c r="CQ68" s="1408"/>
      <c r="CR68" s="1408"/>
      <c r="CS68" s="1408"/>
      <c r="CT68" s="1408"/>
      <c r="CU68" s="1408"/>
      <c r="CV68" s="1408"/>
      <c r="CW68" s="1408"/>
      <c r="CX68" s="1408"/>
      <c r="CY68" s="1408"/>
      <c r="CZ68" s="1408"/>
      <c r="DA68" s="1409"/>
      <c r="DB68" s="475"/>
      <c r="DC68" s="23"/>
      <c r="DD68" s="23"/>
      <c r="DE68" s="23"/>
      <c r="DF68" s="23"/>
    </row>
    <row r="69" spans="1:110" ht="14.1" customHeight="1" x14ac:dyDescent="0.2">
      <c r="A69" s="482"/>
      <c r="B69" s="142"/>
      <c r="C69" s="1396" t="s">
        <v>1222</v>
      </c>
      <c r="D69" s="1397"/>
      <c r="E69" s="1397"/>
      <c r="F69" s="1397"/>
      <c r="G69" s="1397"/>
      <c r="H69" s="1397"/>
      <c r="I69" s="1397"/>
      <c r="J69" s="1397"/>
      <c r="K69" s="1397"/>
      <c r="L69" s="1397"/>
      <c r="M69" s="1397"/>
      <c r="N69" s="1397"/>
      <c r="O69" s="1397"/>
      <c r="P69" s="1397"/>
      <c r="Q69" s="1397"/>
      <c r="R69" s="1397"/>
      <c r="S69" s="1397"/>
      <c r="T69" s="1397"/>
      <c r="U69" s="1397"/>
      <c r="V69" s="1397"/>
      <c r="W69" s="1397"/>
      <c r="X69" s="1397"/>
      <c r="Y69" s="1397"/>
      <c r="Z69" s="1397"/>
      <c r="AA69" s="1397"/>
      <c r="AB69" s="1397"/>
      <c r="AC69" s="1397"/>
      <c r="AD69" s="1397"/>
      <c r="AE69" s="1397"/>
      <c r="AF69" s="1397"/>
      <c r="AG69" s="1397"/>
      <c r="AH69" s="1397"/>
      <c r="AI69" s="1397"/>
      <c r="AJ69" s="1397"/>
      <c r="AK69" s="1397"/>
      <c r="AL69" s="1397"/>
      <c r="AM69" s="1397"/>
      <c r="AN69" s="1397"/>
      <c r="AO69" s="1397"/>
      <c r="AP69" s="1397"/>
      <c r="AQ69" s="1397"/>
      <c r="AR69" s="1397"/>
      <c r="AS69" s="1397"/>
      <c r="AT69" s="1397"/>
      <c r="AU69" s="1397"/>
      <c r="AV69" s="1397"/>
      <c r="AW69" s="1397"/>
      <c r="AX69" s="1397"/>
      <c r="AY69" s="1397"/>
      <c r="AZ69" s="1397"/>
      <c r="BA69" s="1397"/>
      <c r="BB69" s="1397"/>
      <c r="BC69" s="1397"/>
      <c r="BD69" s="1397"/>
      <c r="BE69" s="1397"/>
      <c r="BF69" s="1397"/>
      <c r="BG69" s="1397"/>
      <c r="BH69" s="1397"/>
      <c r="BI69" s="1397"/>
      <c r="BJ69" s="1397"/>
      <c r="BK69" s="1397"/>
      <c r="BL69" s="1397"/>
      <c r="BM69" s="1397"/>
      <c r="BN69" s="1397"/>
      <c r="BO69" s="1397"/>
      <c r="BP69" s="1397"/>
      <c r="BQ69" s="1397"/>
      <c r="BR69" s="1397"/>
      <c r="BS69" s="1397"/>
      <c r="BT69" s="1397"/>
      <c r="BU69" s="1397"/>
      <c r="BV69" s="1397"/>
      <c r="BW69" s="1397"/>
      <c r="BX69" s="1397"/>
      <c r="BY69" s="1397"/>
      <c r="BZ69" s="1397"/>
      <c r="CA69" s="1397"/>
      <c r="CB69" s="1397"/>
      <c r="CC69" s="1397"/>
      <c r="CD69" s="1397"/>
      <c r="CE69" s="1397"/>
      <c r="CF69" s="1397"/>
      <c r="CG69" s="1397"/>
      <c r="CH69" s="1397"/>
      <c r="CI69" s="1397"/>
      <c r="CJ69" s="1397"/>
      <c r="CK69" s="1397"/>
      <c r="CL69" s="1397"/>
      <c r="CM69" s="1397"/>
      <c r="CN69" s="1397"/>
      <c r="CO69" s="1397"/>
      <c r="CP69" s="1397"/>
      <c r="CQ69" s="1397"/>
      <c r="CR69" s="1397"/>
      <c r="CS69" s="1397"/>
      <c r="CT69" s="1397"/>
      <c r="CU69" s="1397"/>
      <c r="CV69" s="1397"/>
      <c r="CW69" s="1397"/>
      <c r="CX69" s="1397"/>
      <c r="CY69" s="1397"/>
      <c r="CZ69" s="1397"/>
      <c r="DA69" s="1398"/>
      <c r="DB69" s="143"/>
      <c r="DC69" s="23"/>
      <c r="DD69" s="23"/>
      <c r="DE69" s="23"/>
      <c r="DF69" s="23"/>
    </row>
    <row r="70" spans="1:110" ht="12" customHeight="1" x14ac:dyDescent="0.2">
      <c r="A70" s="482"/>
      <c r="B70" s="142"/>
      <c r="C70" s="1395" t="s">
        <v>1224</v>
      </c>
      <c r="D70" s="1395"/>
      <c r="E70" s="1395"/>
      <c r="F70" s="1395"/>
      <c r="G70" s="1395"/>
      <c r="H70" s="1395"/>
      <c r="I70" s="1395"/>
      <c r="J70" s="1395"/>
      <c r="K70" s="1395"/>
      <c r="L70" s="1395"/>
      <c r="M70" s="1395"/>
      <c r="N70" s="1395"/>
      <c r="O70" s="1395"/>
      <c r="P70" s="1395"/>
      <c r="Q70" s="1395"/>
      <c r="R70" s="1395"/>
      <c r="S70" s="1395"/>
      <c r="T70" s="1395"/>
      <c r="U70" s="1395"/>
      <c r="V70" s="1395"/>
      <c r="W70" s="1487" t="s">
        <v>1273</v>
      </c>
      <c r="X70" s="1487"/>
      <c r="Y70" s="1487"/>
      <c r="Z70" s="1487"/>
      <c r="AA70" s="1487"/>
      <c r="AB70" s="1487"/>
      <c r="AC70" s="1487"/>
      <c r="AD70" s="1487"/>
      <c r="AE70" s="1487"/>
      <c r="AF70" s="1487"/>
      <c r="AG70" s="1487"/>
      <c r="AH70" s="1487"/>
      <c r="AI70" s="1487"/>
      <c r="AJ70" s="1487"/>
      <c r="AK70" s="1487"/>
      <c r="AL70" s="1487"/>
      <c r="AM70" s="1487"/>
      <c r="AN70" s="1487"/>
      <c r="AO70" s="1487"/>
      <c r="AP70" s="1487"/>
      <c r="AQ70" s="1487"/>
      <c r="AR70" s="1487"/>
      <c r="AS70" s="1487"/>
      <c r="AT70" s="1487"/>
      <c r="AU70" s="1487"/>
      <c r="AV70" s="1487"/>
      <c r="AW70" s="1487"/>
      <c r="AX70" s="1487"/>
      <c r="AY70" s="1487"/>
      <c r="AZ70" s="1487"/>
      <c r="BA70" s="1487"/>
      <c r="BB70" s="1487"/>
      <c r="BC70" s="1487"/>
      <c r="BD70" s="1487"/>
      <c r="BE70" s="1487"/>
      <c r="BF70" s="1487"/>
      <c r="BG70" s="1487"/>
      <c r="BH70" s="1487"/>
      <c r="BI70" s="1487"/>
      <c r="BJ70" s="1487"/>
      <c r="BK70" s="1487"/>
      <c r="BL70" s="1487"/>
      <c r="BM70" s="1487"/>
      <c r="BN70" s="1487"/>
      <c r="BO70" s="1487"/>
      <c r="BP70" s="1487"/>
      <c r="BQ70" s="1487"/>
      <c r="BR70" s="1487"/>
      <c r="BS70" s="1487"/>
      <c r="BT70" s="1487"/>
      <c r="BU70" s="1487"/>
      <c r="BV70" s="1487"/>
      <c r="BW70" s="1487"/>
      <c r="BX70" s="1487"/>
      <c r="BY70" s="1487"/>
      <c r="BZ70" s="1487"/>
      <c r="CA70" s="1487"/>
      <c r="CB70" s="1487"/>
      <c r="CC70" s="1487"/>
      <c r="CD70" s="1487"/>
      <c r="CE70" s="1487"/>
      <c r="CF70" s="1487"/>
      <c r="CG70" s="1487"/>
      <c r="CH70" s="1487"/>
      <c r="CI70" s="1487"/>
      <c r="CJ70" s="1487"/>
      <c r="CK70" s="1487"/>
      <c r="CL70" s="1487"/>
      <c r="CM70" s="1487"/>
      <c r="CN70" s="1487"/>
      <c r="CO70" s="1487"/>
      <c r="CP70" s="1487"/>
      <c r="CQ70" s="1487"/>
      <c r="CR70" s="1487"/>
      <c r="CS70" s="1487"/>
      <c r="CT70" s="1487"/>
      <c r="CU70" s="1487"/>
      <c r="CV70" s="1487"/>
      <c r="CW70" s="1487"/>
      <c r="CX70" s="1487"/>
      <c r="CY70" s="1487"/>
      <c r="CZ70" s="1487"/>
      <c r="DA70" s="1487"/>
      <c r="DB70" s="143"/>
      <c r="DC70" s="23"/>
      <c r="DD70" s="23"/>
      <c r="DE70" s="23"/>
      <c r="DF70" s="23"/>
    </row>
    <row r="71" spans="1:110" ht="9.9499999999999993" customHeight="1" x14ac:dyDescent="0.2">
      <c r="A71" s="482"/>
      <c r="B71" s="142"/>
      <c r="C71" s="1395"/>
      <c r="D71" s="1395"/>
      <c r="E71" s="1395"/>
      <c r="F71" s="1395"/>
      <c r="G71" s="1395"/>
      <c r="H71" s="1395"/>
      <c r="I71" s="1395"/>
      <c r="J71" s="1395"/>
      <c r="K71" s="1395"/>
      <c r="L71" s="1395"/>
      <c r="M71" s="1395"/>
      <c r="N71" s="1395"/>
      <c r="O71" s="1395"/>
      <c r="P71" s="1395"/>
      <c r="Q71" s="1395"/>
      <c r="R71" s="1395"/>
      <c r="S71" s="1395"/>
      <c r="T71" s="1395"/>
      <c r="U71" s="1395"/>
      <c r="V71" s="1395"/>
      <c r="W71" s="1488" t="s">
        <v>1274</v>
      </c>
      <c r="X71" s="1488"/>
      <c r="Y71" s="1488"/>
      <c r="Z71" s="1488"/>
      <c r="AA71" s="1488"/>
      <c r="AB71" s="1488"/>
      <c r="AC71" s="1488"/>
      <c r="AD71" s="1488"/>
      <c r="AE71" s="1488"/>
      <c r="AF71" s="1488"/>
      <c r="AG71" s="1488"/>
      <c r="AH71" s="1488"/>
      <c r="AI71" s="1488"/>
      <c r="AJ71" s="1488"/>
      <c r="AK71" s="1488"/>
      <c r="AL71" s="1488"/>
      <c r="AM71" s="1488"/>
      <c r="AN71" s="1488"/>
      <c r="AO71" s="1488"/>
      <c r="AP71" s="1488"/>
      <c r="AQ71" s="1488"/>
      <c r="AR71" s="1488"/>
      <c r="AS71" s="1488"/>
      <c r="AT71" s="1488"/>
      <c r="AU71" s="1488"/>
      <c r="AV71" s="1488"/>
      <c r="AW71" s="1488"/>
      <c r="AX71" s="1488"/>
      <c r="AY71" s="1488"/>
      <c r="AZ71" s="1488"/>
      <c r="BA71" s="1488"/>
      <c r="BB71" s="1488"/>
      <c r="BC71" s="1488"/>
      <c r="BD71" s="1488"/>
      <c r="BE71" s="1488"/>
      <c r="BF71" s="1488"/>
      <c r="BG71" s="1488"/>
      <c r="BH71" s="1488"/>
      <c r="BI71" s="1488"/>
      <c r="BJ71" s="1488"/>
      <c r="BK71" s="1488"/>
      <c r="BL71" s="1488"/>
      <c r="BM71" s="1488"/>
      <c r="BN71" s="1488"/>
      <c r="BO71" s="1488"/>
      <c r="BP71" s="1488"/>
      <c r="BQ71" s="1488"/>
      <c r="BR71" s="1488"/>
      <c r="BS71" s="1488"/>
      <c r="BT71" s="1488"/>
      <c r="BU71" s="1488"/>
      <c r="BV71" s="1488"/>
      <c r="BW71" s="1488"/>
      <c r="BX71" s="1488"/>
      <c r="BY71" s="1488"/>
      <c r="BZ71" s="1488"/>
      <c r="CA71" s="1488"/>
      <c r="CB71" s="1488"/>
      <c r="CC71" s="1488"/>
      <c r="CD71" s="1488"/>
      <c r="CE71" s="1488"/>
      <c r="CF71" s="1488"/>
      <c r="CG71" s="1488"/>
      <c r="CH71" s="1488"/>
      <c r="CI71" s="1488"/>
      <c r="CJ71" s="1488"/>
      <c r="CK71" s="1488"/>
      <c r="CL71" s="1488"/>
      <c r="CM71" s="1488"/>
      <c r="CN71" s="1488"/>
      <c r="CO71" s="1488"/>
      <c r="CP71" s="1488"/>
      <c r="CQ71" s="1488"/>
      <c r="CR71" s="1488"/>
      <c r="CS71" s="1488"/>
      <c r="CT71" s="1488"/>
      <c r="CU71" s="1488"/>
      <c r="CV71" s="1488"/>
      <c r="CW71" s="1488"/>
      <c r="CX71" s="1488"/>
      <c r="CY71" s="1488"/>
      <c r="CZ71" s="1488"/>
      <c r="DA71" s="1488"/>
      <c r="DB71" s="143"/>
      <c r="DC71" s="23"/>
      <c r="DD71" s="23"/>
      <c r="DE71" s="23"/>
      <c r="DF71" s="23"/>
    </row>
    <row r="72" spans="1:110" ht="12" customHeight="1" x14ac:dyDescent="0.2">
      <c r="A72" s="482"/>
      <c r="B72" s="142"/>
      <c r="C72" s="1395"/>
      <c r="D72" s="1395"/>
      <c r="E72" s="1395"/>
      <c r="F72" s="1395"/>
      <c r="G72" s="1395"/>
      <c r="H72" s="1395"/>
      <c r="I72" s="1395"/>
      <c r="J72" s="1395"/>
      <c r="K72" s="1395"/>
      <c r="L72" s="1395"/>
      <c r="M72" s="1395"/>
      <c r="N72" s="1395"/>
      <c r="O72" s="1395"/>
      <c r="P72" s="1395"/>
      <c r="Q72" s="1395"/>
      <c r="R72" s="1395"/>
      <c r="S72" s="1395"/>
      <c r="T72" s="1395"/>
      <c r="U72" s="1395"/>
      <c r="V72" s="1395"/>
      <c r="W72" s="1505" t="s">
        <v>1275</v>
      </c>
      <c r="X72" s="1506"/>
      <c r="Y72" s="1506"/>
      <c r="Z72" s="1506"/>
      <c r="AA72" s="1506"/>
      <c r="AB72" s="1506"/>
      <c r="AC72" s="1506"/>
      <c r="AD72" s="1506"/>
      <c r="AE72" s="1506"/>
      <c r="AF72" s="1506"/>
      <c r="AG72" s="1506"/>
      <c r="AH72" s="1506"/>
      <c r="AI72" s="1506"/>
      <c r="AJ72" s="1506"/>
      <c r="AK72" s="1506"/>
      <c r="AL72" s="1506"/>
      <c r="AM72" s="1506"/>
      <c r="AN72" s="1506"/>
      <c r="AO72" s="1506"/>
      <c r="AP72" s="1506"/>
      <c r="AQ72" s="1506"/>
      <c r="AR72" s="1506"/>
      <c r="AS72" s="1506"/>
      <c r="AT72" s="1506"/>
      <c r="AU72" s="1506"/>
      <c r="AV72" s="1506"/>
      <c r="AW72" s="1506"/>
      <c r="AX72" s="1506"/>
      <c r="AY72" s="1506"/>
      <c r="AZ72" s="1506"/>
      <c r="BA72" s="1506"/>
      <c r="BB72" s="1506"/>
      <c r="BC72" s="1506"/>
      <c r="BD72" s="1506"/>
      <c r="BE72" s="1506"/>
      <c r="BF72" s="1506"/>
      <c r="BG72" s="1506"/>
      <c r="BH72" s="1506"/>
      <c r="BI72" s="1506"/>
      <c r="BJ72" s="1506"/>
      <c r="BK72" s="1506"/>
      <c r="BL72" s="1506"/>
      <c r="BM72" s="1506"/>
      <c r="BN72" s="1506"/>
      <c r="BO72" s="1506"/>
      <c r="BP72" s="1506"/>
      <c r="BQ72" s="1506"/>
      <c r="BR72" s="1506"/>
      <c r="BS72" s="1506"/>
      <c r="BT72" s="1506"/>
      <c r="BU72" s="1506"/>
      <c r="BV72" s="1506"/>
      <c r="BW72" s="1506"/>
      <c r="BX72" s="1506"/>
      <c r="BY72" s="1506"/>
      <c r="BZ72" s="1506"/>
      <c r="CA72" s="1506"/>
      <c r="CB72" s="1506"/>
      <c r="CC72" s="1506"/>
      <c r="CD72" s="1506"/>
      <c r="CE72" s="1506"/>
      <c r="CF72" s="1506"/>
      <c r="CG72" s="1506"/>
      <c r="CH72" s="1506"/>
      <c r="CI72" s="1506"/>
      <c r="CJ72" s="1506"/>
      <c r="CK72" s="1506"/>
      <c r="CL72" s="1506"/>
      <c r="CM72" s="1506"/>
      <c r="CN72" s="1506"/>
      <c r="CO72" s="1506"/>
      <c r="CP72" s="1506"/>
      <c r="CQ72" s="1506"/>
      <c r="CR72" s="1506"/>
      <c r="CS72" s="1506"/>
      <c r="CT72" s="1506"/>
      <c r="CU72" s="1506"/>
      <c r="CV72" s="1506"/>
      <c r="CW72" s="1506"/>
      <c r="CX72" s="1506"/>
      <c r="CY72" s="1506"/>
      <c r="CZ72" s="1506"/>
      <c r="DA72" s="1507"/>
      <c r="DB72" s="143"/>
      <c r="DC72" s="23"/>
      <c r="DD72" s="23"/>
      <c r="DE72" s="23"/>
      <c r="DF72" s="23"/>
    </row>
    <row r="73" spans="1:110" ht="12" customHeight="1" x14ac:dyDescent="0.2">
      <c r="A73" s="482"/>
      <c r="B73" s="142"/>
      <c r="C73" s="1395" t="s">
        <v>1223</v>
      </c>
      <c r="D73" s="1395"/>
      <c r="E73" s="1395"/>
      <c r="F73" s="1395"/>
      <c r="G73" s="1395"/>
      <c r="H73" s="1395"/>
      <c r="I73" s="1395"/>
      <c r="J73" s="1395"/>
      <c r="K73" s="1395"/>
      <c r="L73" s="1395"/>
      <c r="M73" s="1395"/>
      <c r="N73" s="1395"/>
      <c r="O73" s="1395"/>
      <c r="P73" s="1395"/>
      <c r="Q73" s="1395"/>
      <c r="R73" s="1395"/>
      <c r="S73" s="1395"/>
      <c r="T73" s="1395"/>
      <c r="U73" s="1395"/>
      <c r="V73" s="1395"/>
      <c r="W73" s="1487" t="s">
        <v>1273</v>
      </c>
      <c r="X73" s="1487"/>
      <c r="Y73" s="1487"/>
      <c r="Z73" s="1487"/>
      <c r="AA73" s="1487"/>
      <c r="AB73" s="1487"/>
      <c r="AC73" s="1487"/>
      <c r="AD73" s="1487"/>
      <c r="AE73" s="1487"/>
      <c r="AF73" s="1487"/>
      <c r="AG73" s="1487"/>
      <c r="AH73" s="1487"/>
      <c r="AI73" s="1487"/>
      <c r="AJ73" s="1487"/>
      <c r="AK73" s="1487"/>
      <c r="AL73" s="1487"/>
      <c r="AM73" s="1487"/>
      <c r="AN73" s="1487"/>
      <c r="AO73" s="1487"/>
      <c r="AP73" s="1487"/>
      <c r="AQ73" s="1487"/>
      <c r="AR73" s="1487"/>
      <c r="AS73" s="1487"/>
      <c r="AT73" s="1487"/>
      <c r="AU73" s="1487"/>
      <c r="AV73" s="1487"/>
      <c r="AW73" s="1487"/>
      <c r="AX73" s="1487"/>
      <c r="AY73" s="1487"/>
      <c r="AZ73" s="1487"/>
      <c r="BA73" s="1487"/>
      <c r="BB73" s="1487"/>
      <c r="BC73" s="1487"/>
      <c r="BD73" s="1487"/>
      <c r="BE73" s="1487"/>
      <c r="BF73" s="1487"/>
      <c r="BG73" s="1487"/>
      <c r="BH73" s="1487"/>
      <c r="BI73" s="1487"/>
      <c r="BJ73" s="1487"/>
      <c r="BK73" s="1487"/>
      <c r="BL73" s="1487"/>
      <c r="BM73" s="1487"/>
      <c r="BN73" s="1487"/>
      <c r="BO73" s="1487"/>
      <c r="BP73" s="1487"/>
      <c r="BQ73" s="1487"/>
      <c r="BR73" s="1487"/>
      <c r="BS73" s="1487"/>
      <c r="BT73" s="1487"/>
      <c r="BU73" s="1487"/>
      <c r="BV73" s="1487"/>
      <c r="BW73" s="1487"/>
      <c r="BX73" s="1487"/>
      <c r="BY73" s="1487"/>
      <c r="BZ73" s="1487"/>
      <c r="CA73" s="1487"/>
      <c r="CB73" s="1487"/>
      <c r="CC73" s="1487"/>
      <c r="CD73" s="1487"/>
      <c r="CE73" s="1487"/>
      <c r="CF73" s="1487"/>
      <c r="CG73" s="1487"/>
      <c r="CH73" s="1487"/>
      <c r="CI73" s="1487"/>
      <c r="CJ73" s="1487"/>
      <c r="CK73" s="1487"/>
      <c r="CL73" s="1487"/>
      <c r="CM73" s="1487"/>
      <c r="CN73" s="1487"/>
      <c r="CO73" s="1487"/>
      <c r="CP73" s="1487"/>
      <c r="CQ73" s="1487"/>
      <c r="CR73" s="1487"/>
      <c r="CS73" s="1487"/>
      <c r="CT73" s="1487"/>
      <c r="CU73" s="1487"/>
      <c r="CV73" s="1487"/>
      <c r="CW73" s="1487"/>
      <c r="CX73" s="1487"/>
      <c r="CY73" s="1487"/>
      <c r="CZ73" s="1487"/>
      <c r="DA73" s="1487"/>
      <c r="DB73" s="143"/>
      <c r="DC73" s="23"/>
      <c r="DD73" s="23"/>
      <c r="DE73" s="23"/>
      <c r="DF73" s="23"/>
    </row>
    <row r="74" spans="1:110" ht="9.9499999999999993" customHeight="1" x14ac:dyDescent="0.2">
      <c r="A74" s="482"/>
      <c r="B74" s="142"/>
      <c r="C74" s="1395"/>
      <c r="D74" s="1395"/>
      <c r="E74" s="1395"/>
      <c r="F74" s="1395"/>
      <c r="G74" s="1395"/>
      <c r="H74" s="1395"/>
      <c r="I74" s="1395"/>
      <c r="J74" s="1395"/>
      <c r="K74" s="1395"/>
      <c r="L74" s="1395"/>
      <c r="M74" s="1395"/>
      <c r="N74" s="1395"/>
      <c r="O74" s="1395"/>
      <c r="P74" s="1395"/>
      <c r="Q74" s="1395"/>
      <c r="R74" s="1395"/>
      <c r="S74" s="1395"/>
      <c r="T74" s="1395"/>
      <c r="U74" s="1395"/>
      <c r="V74" s="1395"/>
      <c r="W74" s="1488" t="s">
        <v>1276</v>
      </c>
      <c r="X74" s="1488"/>
      <c r="Y74" s="1488"/>
      <c r="Z74" s="1488"/>
      <c r="AA74" s="1488"/>
      <c r="AB74" s="1488"/>
      <c r="AC74" s="1488"/>
      <c r="AD74" s="1488"/>
      <c r="AE74" s="1488"/>
      <c r="AF74" s="1488"/>
      <c r="AG74" s="1488"/>
      <c r="AH74" s="1488"/>
      <c r="AI74" s="1488"/>
      <c r="AJ74" s="1488"/>
      <c r="AK74" s="1488"/>
      <c r="AL74" s="1488"/>
      <c r="AM74" s="1488"/>
      <c r="AN74" s="1488"/>
      <c r="AO74" s="1488"/>
      <c r="AP74" s="1488"/>
      <c r="AQ74" s="1488"/>
      <c r="AR74" s="1488"/>
      <c r="AS74" s="1488"/>
      <c r="AT74" s="1488"/>
      <c r="AU74" s="1488"/>
      <c r="AV74" s="1488"/>
      <c r="AW74" s="1488"/>
      <c r="AX74" s="1488"/>
      <c r="AY74" s="1488"/>
      <c r="AZ74" s="1488"/>
      <c r="BA74" s="1488"/>
      <c r="BB74" s="1488"/>
      <c r="BC74" s="1488"/>
      <c r="BD74" s="1488"/>
      <c r="BE74" s="1488"/>
      <c r="BF74" s="1488"/>
      <c r="BG74" s="1488"/>
      <c r="BH74" s="1488"/>
      <c r="BI74" s="1488"/>
      <c r="BJ74" s="1488"/>
      <c r="BK74" s="1488"/>
      <c r="BL74" s="1488"/>
      <c r="BM74" s="1488"/>
      <c r="BN74" s="1488"/>
      <c r="BO74" s="1488"/>
      <c r="BP74" s="1488"/>
      <c r="BQ74" s="1488"/>
      <c r="BR74" s="1488"/>
      <c r="BS74" s="1488"/>
      <c r="BT74" s="1488"/>
      <c r="BU74" s="1488"/>
      <c r="BV74" s="1488"/>
      <c r="BW74" s="1488"/>
      <c r="BX74" s="1488"/>
      <c r="BY74" s="1488"/>
      <c r="BZ74" s="1488"/>
      <c r="CA74" s="1488"/>
      <c r="CB74" s="1488"/>
      <c r="CC74" s="1488"/>
      <c r="CD74" s="1488"/>
      <c r="CE74" s="1488"/>
      <c r="CF74" s="1488"/>
      <c r="CG74" s="1488"/>
      <c r="CH74" s="1488"/>
      <c r="CI74" s="1488"/>
      <c r="CJ74" s="1488"/>
      <c r="CK74" s="1488"/>
      <c r="CL74" s="1488"/>
      <c r="CM74" s="1488"/>
      <c r="CN74" s="1488"/>
      <c r="CO74" s="1488"/>
      <c r="CP74" s="1488"/>
      <c r="CQ74" s="1488"/>
      <c r="CR74" s="1488"/>
      <c r="CS74" s="1488"/>
      <c r="CT74" s="1488"/>
      <c r="CU74" s="1488"/>
      <c r="CV74" s="1488"/>
      <c r="CW74" s="1488"/>
      <c r="CX74" s="1488"/>
      <c r="CY74" s="1488"/>
      <c r="CZ74" s="1488"/>
      <c r="DA74" s="1488"/>
      <c r="DB74" s="143"/>
      <c r="DC74" s="23"/>
      <c r="DD74" s="23"/>
      <c r="DE74" s="23"/>
      <c r="DF74" s="23"/>
    </row>
    <row r="75" spans="1:110" ht="12" customHeight="1" x14ac:dyDescent="0.2">
      <c r="A75" s="482"/>
      <c r="B75" s="142"/>
      <c r="C75" s="1395"/>
      <c r="D75" s="1395"/>
      <c r="E75" s="1395"/>
      <c r="F75" s="1395"/>
      <c r="G75" s="1395"/>
      <c r="H75" s="1395"/>
      <c r="I75" s="1395"/>
      <c r="J75" s="1395"/>
      <c r="K75" s="1395"/>
      <c r="L75" s="1395"/>
      <c r="M75" s="1395"/>
      <c r="N75" s="1395"/>
      <c r="O75" s="1395"/>
      <c r="P75" s="1395"/>
      <c r="Q75" s="1395"/>
      <c r="R75" s="1395"/>
      <c r="S75" s="1395"/>
      <c r="T75" s="1395"/>
      <c r="U75" s="1395"/>
      <c r="V75" s="1395"/>
      <c r="W75" s="1395" t="s">
        <v>1277</v>
      </c>
      <c r="X75" s="1395"/>
      <c r="Y75" s="1395"/>
      <c r="Z75" s="1395"/>
      <c r="AA75" s="1395"/>
      <c r="AB75" s="1395"/>
      <c r="AC75" s="1395"/>
      <c r="AD75" s="1395"/>
      <c r="AE75" s="1395"/>
      <c r="AF75" s="1395"/>
      <c r="AG75" s="1395"/>
      <c r="AH75" s="1395"/>
      <c r="AI75" s="1395"/>
      <c r="AJ75" s="1395"/>
      <c r="AK75" s="1395"/>
      <c r="AL75" s="1395"/>
      <c r="AM75" s="1395"/>
      <c r="AN75" s="1395"/>
      <c r="AO75" s="1395"/>
      <c r="AP75" s="1395"/>
      <c r="AQ75" s="1395"/>
      <c r="AR75" s="1395"/>
      <c r="AS75" s="1395"/>
      <c r="AT75" s="1395"/>
      <c r="AU75" s="1395"/>
      <c r="AV75" s="1395"/>
      <c r="AW75" s="1395"/>
      <c r="AX75" s="1395"/>
      <c r="AY75" s="1395"/>
      <c r="AZ75" s="1395"/>
      <c r="BA75" s="1395"/>
      <c r="BB75" s="1395"/>
      <c r="BC75" s="1395"/>
      <c r="BD75" s="1395"/>
      <c r="BE75" s="1395"/>
      <c r="BF75" s="1395"/>
      <c r="BG75" s="1395"/>
      <c r="BH75" s="1395"/>
      <c r="BI75" s="1395"/>
      <c r="BJ75" s="1395"/>
      <c r="BK75" s="1395"/>
      <c r="BL75" s="1395"/>
      <c r="BM75" s="1395"/>
      <c r="BN75" s="1395"/>
      <c r="BO75" s="1395"/>
      <c r="BP75" s="1395"/>
      <c r="BQ75" s="1395"/>
      <c r="BR75" s="1395"/>
      <c r="BS75" s="1395"/>
      <c r="BT75" s="1395"/>
      <c r="BU75" s="1395"/>
      <c r="BV75" s="1395"/>
      <c r="BW75" s="1395"/>
      <c r="BX75" s="1395"/>
      <c r="BY75" s="1395"/>
      <c r="BZ75" s="1395"/>
      <c r="CA75" s="1395"/>
      <c r="CB75" s="1395"/>
      <c r="CC75" s="1395"/>
      <c r="CD75" s="1395"/>
      <c r="CE75" s="1395"/>
      <c r="CF75" s="1395"/>
      <c r="CG75" s="1395"/>
      <c r="CH75" s="1395"/>
      <c r="CI75" s="1395"/>
      <c r="CJ75" s="1395"/>
      <c r="CK75" s="1395"/>
      <c r="CL75" s="1395"/>
      <c r="CM75" s="1395"/>
      <c r="CN75" s="1395"/>
      <c r="CO75" s="1395"/>
      <c r="CP75" s="1395"/>
      <c r="CQ75" s="1395"/>
      <c r="CR75" s="1395"/>
      <c r="CS75" s="1395"/>
      <c r="CT75" s="1395"/>
      <c r="CU75" s="1395"/>
      <c r="CV75" s="1395"/>
      <c r="CW75" s="1395"/>
      <c r="CX75" s="1395"/>
      <c r="CY75" s="1395"/>
      <c r="CZ75" s="1395"/>
      <c r="DA75" s="1395"/>
      <c r="DB75" s="143"/>
      <c r="DC75" s="23"/>
      <c r="DD75" s="23"/>
      <c r="DE75" s="23"/>
      <c r="DF75" s="23"/>
    </row>
    <row r="76" spans="1:110" ht="12" customHeight="1" x14ac:dyDescent="0.2">
      <c r="A76" s="482"/>
      <c r="B76" s="175"/>
      <c r="C76" s="1410" t="s">
        <v>1278</v>
      </c>
      <c r="D76" s="1411"/>
      <c r="E76" s="1411"/>
      <c r="F76" s="1411"/>
      <c r="G76" s="1411"/>
      <c r="H76" s="1411"/>
      <c r="I76" s="1411"/>
      <c r="J76" s="1411"/>
      <c r="K76" s="1411"/>
      <c r="L76" s="1411"/>
      <c r="M76" s="1411"/>
      <c r="N76" s="1411"/>
      <c r="O76" s="1411"/>
      <c r="P76" s="1411"/>
      <c r="Q76" s="1411"/>
      <c r="R76" s="1411"/>
      <c r="S76" s="1411"/>
      <c r="T76" s="1411"/>
      <c r="U76" s="1411"/>
      <c r="V76" s="1411"/>
      <c r="W76" s="1411"/>
      <c r="X76" s="1411"/>
      <c r="Y76" s="1411"/>
      <c r="Z76" s="1411"/>
      <c r="AA76" s="1411"/>
      <c r="AB76" s="1411"/>
      <c r="AC76" s="1411"/>
      <c r="AD76" s="1411"/>
      <c r="AE76" s="1411"/>
      <c r="AF76" s="1411"/>
      <c r="AG76" s="1411"/>
      <c r="AH76" s="1411"/>
      <c r="AI76" s="1411"/>
      <c r="AJ76" s="1411"/>
      <c r="AK76" s="1411"/>
      <c r="AL76" s="1411"/>
      <c r="AM76" s="1411"/>
      <c r="AN76" s="1411"/>
      <c r="AO76" s="1411"/>
      <c r="AP76" s="1411"/>
      <c r="AQ76" s="1411"/>
      <c r="AR76" s="1411"/>
      <c r="AS76" s="1411"/>
      <c r="AT76" s="1411"/>
      <c r="AU76" s="1411"/>
      <c r="AV76" s="1411"/>
      <c r="AW76" s="1411"/>
      <c r="AX76" s="1411"/>
      <c r="AY76" s="1411"/>
      <c r="AZ76" s="1411"/>
      <c r="BA76" s="1411"/>
      <c r="BB76" s="1411"/>
      <c r="BC76" s="1411"/>
      <c r="BD76" s="1411"/>
      <c r="BE76" s="1411"/>
      <c r="BF76" s="1411"/>
      <c r="BG76" s="1411"/>
      <c r="BH76" s="1411"/>
      <c r="BI76" s="1411"/>
      <c r="BJ76" s="1411"/>
      <c r="BK76" s="1411"/>
      <c r="BL76" s="1411"/>
      <c r="BM76" s="1411"/>
      <c r="BN76" s="1411"/>
      <c r="BO76" s="1411"/>
      <c r="BP76" s="1411"/>
      <c r="BQ76" s="1411"/>
      <c r="BR76" s="1411"/>
      <c r="BS76" s="1411"/>
      <c r="BT76" s="1411"/>
      <c r="BU76" s="1411"/>
      <c r="BV76" s="1411"/>
      <c r="BW76" s="1411"/>
      <c r="BX76" s="1411"/>
      <c r="BY76" s="1411"/>
      <c r="BZ76" s="1411"/>
      <c r="CA76" s="1411"/>
      <c r="CB76" s="1411"/>
      <c r="CC76" s="1411"/>
      <c r="CD76" s="1411"/>
      <c r="CE76" s="1411"/>
      <c r="CF76" s="1411"/>
      <c r="CG76" s="1411"/>
      <c r="CH76" s="1411"/>
      <c r="CI76" s="1411"/>
      <c r="CJ76" s="1411"/>
      <c r="CK76" s="1411"/>
      <c r="CL76" s="1411"/>
      <c r="CM76" s="1411"/>
      <c r="CN76" s="1411"/>
      <c r="CO76" s="1411"/>
      <c r="CP76" s="1411"/>
      <c r="CQ76" s="1411"/>
      <c r="CR76" s="1411"/>
      <c r="CS76" s="1411"/>
      <c r="CT76" s="1411"/>
      <c r="CU76" s="1411"/>
      <c r="CV76" s="1411"/>
      <c r="CW76" s="1411"/>
      <c r="CX76" s="1411"/>
      <c r="CY76" s="1411"/>
      <c r="CZ76" s="1411"/>
      <c r="DA76" s="1412"/>
      <c r="DB76" s="475"/>
      <c r="DC76" s="23"/>
      <c r="DD76" s="23"/>
      <c r="DE76" s="23"/>
      <c r="DF76" s="23"/>
    </row>
    <row r="77" spans="1:110" ht="15.95" customHeight="1" x14ac:dyDescent="0.2">
      <c r="A77" s="482"/>
      <c r="B77" s="100"/>
      <c r="C77" s="1363"/>
      <c r="D77" s="1363"/>
      <c r="E77" s="1363"/>
      <c r="F77" s="1363"/>
      <c r="G77" s="1363"/>
      <c r="H77" s="1363"/>
      <c r="I77" s="1363"/>
      <c r="J77" s="1363"/>
      <c r="K77" s="1363"/>
      <c r="L77" s="1363"/>
      <c r="M77" s="1363"/>
      <c r="N77" s="1363"/>
      <c r="O77" s="1363"/>
      <c r="P77" s="1363"/>
      <c r="Q77" s="1363"/>
      <c r="R77" s="1363"/>
      <c r="S77" s="1363"/>
      <c r="T77" s="1363"/>
      <c r="U77" s="1363"/>
      <c r="V77" s="1363"/>
      <c r="W77" s="1363"/>
      <c r="X77" s="1363"/>
      <c r="Y77" s="1363"/>
      <c r="Z77" s="1363"/>
      <c r="AA77" s="1363"/>
      <c r="AB77" s="1363"/>
      <c r="AC77" s="1363"/>
      <c r="AD77" s="1363"/>
      <c r="AE77" s="1363"/>
      <c r="AF77" s="1363"/>
      <c r="AG77" s="1363"/>
      <c r="AH77" s="1363"/>
      <c r="AI77" s="1363"/>
      <c r="AJ77" s="1363"/>
      <c r="AK77" s="1363"/>
      <c r="AL77" s="1363"/>
      <c r="AM77" s="1363"/>
      <c r="AN77" s="1363"/>
      <c r="AO77" s="1363"/>
      <c r="AP77" s="1363"/>
      <c r="AQ77" s="1363"/>
      <c r="AR77" s="1363"/>
      <c r="AS77" s="1363"/>
      <c r="AT77" s="1363"/>
      <c r="AU77" s="1363"/>
      <c r="AV77" s="1363"/>
      <c r="AW77" s="1363"/>
      <c r="AX77" s="1363"/>
      <c r="AY77" s="1363"/>
      <c r="AZ77" s="1363"/>
      <c r="BA77" s="1363"/>
      <c r="BB77" s="1363"/>
      <c r="BC77" s="1363"/>
      <c r="BD77" s="1363"/>
      <c r="BE77" s="1363"/>
      <c r="BF77" s="1363"/>
      <c r="BG77" s="1363"/>
      <c r="BH77" s="1363"/>
      <c r="BI77" s="1363"/>
      <c r="BJ77" s="1363"/>
      <c r="BK77" s="1363"/>
      <c r="BL77" s="1363"/>
      <c r="BM77" s="1363"/>
      <c r="BN77" s="1363"/>
      <c r="BO77" s="1363"/>
      <c r="BP77" s="1363"/>
      <c r="BQ77" s="1363"/>
      <c r="BR77" s="1363"/>
      <c r="BS77" s="1363"/>
      <c r="BT77" s="1363"/>
      <c r="BU77" s="1363"/>
      <c r="BV77" s="1363"/>
      <c r="BW77" s="1363"/>
      <c r="BX77" s="1363"/>
      <c r="BY77" s="1363"/>
      <c r="BZ77" s="1363"/>
      <c r="CA77" s="1363"/>
      <c r="CB77" s="1363"/>
      <c r="CC77" s="1363"/>
      <c r="CD77" s="1363"/>
      <c r="CE77" s="1363"/>
      <c r="CF77" s="1363"/>
      <c r="CG77" s="1363"/>
      <c r="CH77" s="1363"/>
      <c r="CI77" s="1363"/>
      <c r="CJ77" s="1363"/>
      <c r="CK77" s="1363"/>
      <c r="CL77" s="1363"/>
      <c r="CM77" s="1363"/>
      <c r="CN77" s="1363"/>
      <c r="CO77" s="1363"/>
      <c r="CP77" s="1363"/>
      <c r="CQ77" s="1363"/>
      <c r="CR77" s="1363"/>
      <c r="CS77" s="1363"/>
      <c r="CT77" s="1363"/>
      <c r="CU77" s="1363"/>
      <c r="CV77" s="1363"/>
      <c r="CW77" s="1363"/>
      <c r="CX77" s="1363"/>
      <c r="CY77" s="1363"/>
      <c r="CZ77" s="1363"/>
      <c r="DA77" s="1363"/>
      <c r="DB77" s="101"/>
      <c r="DC77" s="23"/>
      <c r="DD77" s="23"/>
      <c r="DE77" s="23"/>
      <c r="DF77" s="23"/>
    </row>
    <row r="78" spans="1:110" ht="15" customHeight="1" x14ac:dyDescent="0.2">
      <c r="A78" s="482"/>
      <c r="B78" s="100"/>
      <c r="C78" s="1310" t="s">
        <v>24</v>
      </c>
      <c r="D78" s="1311"/>
      <c r="E78" s="1311"/>
      <c r="F78" s="1311"/>
      <c r="G78" s="1311"/>
      <c r="H78" s="1311"/>
      <c r="I78" s="1311"/>
      <c r="J78" s="1311"/>
      <c r="K78" s="1311"/>
      <c r="L78" s="1311"/>
      <c r="M78" s="1311"/>
      <c r="N78" s="1311"/>
      <c r="O78" s="1311"/>
      <c r="P78" s="1311"/>
      <c r="Q78" s="1311"/>
      <c r="R78" s="1311"/>
      <c r="S78" s="1311"/>
      <c r="T78" s="1311"/>
      <c r="U78" s="1311"/>
      <c r="V78" s="1311"/>
      <c r="W78" s="1311"/>
      <c r="X78" s="1311"/>
      <c r="Y78" s="1311"/>
      <c r="Z78" s="1311"/>
      <c r="AA78" s="1311"/>
      <c r="AB78" s="1311"/>
      <c r="AC78" s="1311"/>
      <c r="AD78" s="1311"/>
      <c r="AE78" s="1311"/>
      <c r="AF78" s="1311"/>
      <c r="AG78" s="1311"/>
      <c r="AH78" s="1311"/>
      <c r="AI78" s="1311"/>
      <c r="AJ78" s="1311"/>
      <c r="AK78" s="1311"/>
      <c r="AL78" s="1311"/>
      <c r="AM78" s="1311"/>
      <c r="AN78" s="1311"/>
      <c r="AO78" s="1311"/>
      <c r="AP78" s="1311"/>
      <c r="AQ78" s="1311"/>
      <c r="AR78" s="1311"/>
      <c r="AS78" s="1311"/>
      <c r="AT78" s="1311"/>
      <c r="AU78" s="1311"/>
      <c r="AV78" s="1311"/>
      <c r="AW78" s="1311"/>
      <c r="AX78" s="1311"/>
      <c r="AY78" s="1311"/>
      <c r="AZ78" s="1311"/>
      <c r="BA78" s="1311"/>
      <c r="BB78" s="1311"/>
      <c r="BC78" s="1311"/>
      <c r="BD78" s="1311"/>
      <c r="BE78" s="1311"/>
      <c r="BF78" s="1311"/>
      <c r="BG78" s="1311"/>
      <c r="BH78" s="1311"/>
      <c r="BI78" s="1311"/>
      <c r="BJ78" s="1311"/>
      <c r="BK78" s="1311"/>
      <c r="BL78" s="1311"/>
      <c r="BM78" s="1311"/>
      <c r="BN78" s="1311"/>
      <c r="BO78" s="1311"/>
      <c r="BP78" s="1311"/>
      <c r="BQ78" s="1311"/>
      <c r="BR78" s="1311"/>
      <c r="BS78" s="1311"/>
      <c r="BT78" s="1311"/>
      <c r="BU78" s="1311"/>
      <c r="BV78" s="1311"/>
      <c r="BW78" s="1311"/>
      <c r="BX78" s="1311"/>
      <c r="BY78" s="1311"/>
      <c r="BZ78" s="1311"/>
      <c r="CA78" s="1311"/>
      <c r="CB78" s="1311"/>
      <c r="CC78" s="1311"/>
      <c r="CD78" s="1311"/>
      <c r="CE78" s="1311"/>
      <c r="CF78" s="1311"/>
      <c r="CG78" s="1311"/>
      <c r="CH78" s="1311"/>
      <c r="CI78" s="1311"/>
      <c r="CJ78" s="1311"/>
      <c r="CK78" s="1311"/>
      <c r="CL78" s="1311"/>
      <c r="CM78" s="1311"/>
      <c r="CN78" s="1311"/>
      <c r="CO78" s="1311"/>
      <c r="CP78" s="1311"/>
      <c r="CQ78" s="1311"/>
      <c r="CR78" s="1311"/>
      <c r="CS78" s="1311"/>
      <c r="CT78" s="1311"/>
      <c r="CU78" s="1311"/>
      <c r="CV78" s="1311"/>
      <c r="CW78" s="1311"/>
      <c r="CX78" s="1311"/>
      <c r="CY78" s="1311"/>
      <c r="CZ78" s="1311"/>
      <c r="DA78" s="1312"/>
      <c r="DB78" s="101"/>
      <c r="DC78" s="23"/>
      <c r="DD78" s="23"/>
      <c r="DE78" s="23"/>
      <c r="DF78" s="23"/>
    </row>
    <row r="79" spans="1:110" ht="45" customHeight="1" x14ac:dyDescent="0.2">
      <c r="A79" s="482"/>
      <c r="B79" s="100"/>
      <c r="C79" s="1313"/>
      <c r="D79" s="1314"/>
      <c r="E79" s="1314"/>
      <c r="F79" s="1314"/>
      <c r="G79" s="1314"/>
      <c r="H79" s="1314"/>
      <c r="I79" s="1314"/>
      <c r="J79" s="1314"/>
      <c r="K79" s="1314"/>
      <c r="L79" s="1314"/>
      <c r="M79" s="1314"/>
      <c r="N79" s="1314"/>
      <c r="O79" s="1314"/>
      <c r="P79" s="1314"/>
      <c r="Q79" s="1314"/>
      <c r="R79" s="1314"/>
      <c r="S79" s="1314"/>
      <c r="T79" s="1314"/>
      <c r="U79" s="1314"/>
      <c r="V79" s="1314"/>
      <c r="W79" s="1314"/>
      <c r="X79" s="1314"/>
      <c r="Y79" s="1314"/>
      <c r="Z79" s="1314"/>
      <c r="AA79" s="1314"/>
      <c r="AB79" s="1314"/>
      <c r="AC79" s="1314"/>
      <c r="AD79" s="1314"/>
      <c r="AE79" s="1314"/>
      <c r="AF79" s="1314"/>
      <c r="AG79" s="1314"/>
      <c r="AH79" s="1314"/>
      <c r="AI79" s="1314"/>
      <c r="AJ79" s="1314"/>
      <c r="AK79" s="1314"/>
      <c r="AL79" s="1314"/>
      <c r="AM79" s="1314"/>
      <c r="AN79" s="1314"/>
      <c r="AO79" s="1314"/>
      <c r="AP79" s="1314"/>
      <c r="AQ79" s="1314"/>
      <c r="AR79" s="1314"/>
      <c r="AS79" s="1314"/>
      <c r="AT79" s="1314"/>
      <c r="AU79" s="1314"/>
      <c r="AV79" s="1314"/>
      <c r="AW79" s="1314"/>
      <c r="AX79" s="1314"/>
      <c r="AY79" s="1314"/>
      <c r="AZ79" s="1314"/>
      <c r="BA79" s="1314"/>
      <c r="BB79" s="1314"/>
      <c r="BC79" s="1314"/>
      <c r="BD79" s="1314"/>
      <c r="BE79" s="1314"/>
      <c r="BF79" s="1314"/>
      <c r="BG79" s="1314"/>
      <c r="BH79" s="1314"/>
      <c r="BI79" s="1314"/>
      <c r="BJ79" s="1314"/>
      <c r="BK79" s="1314"/>
      <c r="BL79" s="1314"/>
      <c r="BM79" s="1314"/>
      <c r="BN79" s="1314"/>
      <c r="BO79" s="1314"/>
      <c r="BP79" s="1314"/>
      <c r="BQ79" s="1314"/>
      <c r="BR79" s="1314"/>
      <c r="BS79" s="1314"/>
      <c r="BT79" s="1314"/>
      <c r="BU79" s="1314"/>
      <c r="BV79" s="1314"/>
      <c r="BW79" s="1314"/>
      <c r="BX79" s="1314"/>
      <c r="BY79" s="1314"/>
      <c r="BZ79" s="1314"/>
      <c r="CA79" s="1314"/>
      <c r="CB79" s="1314"/>
      <c r="CC79" s="1314"/>
      <c r="CD79" s="1314"/>
      <c r="CE79" s="1314"/>
      <c r="CF79" s="1314"/>
      <c r="CG79" s="1314"/>
      <c r="CH79" s="1314"/>
      <c r="CI79" s="1314"/>
      <c r="CJ79" s="1314"/>
      <c r="CK79" s="1314"/>
      <c r="CL79" s="1314"/>
      <c r="CM79" s="1314"/>
      <c r="CN79" s="1314"/>
      <c r="CO79" s="1314"/>
      <c r="CP79" s="1314"/>
      <c r="CQ79" s="1314"/>
      <c r="CR79" s="1314"/>
      <c r="CS79" s="1314"/>
      <c r="CT79" s="1314"/>
      <c r="CU79" s="1314"/>
      <c r="CV79" s="1314"/>
      <c r="CW79" s="1314"/>
      <c r="CX79" s="1314"/>
      <c r="CY79" s="1314"/>
      <c r="CZ79" s="1314"/>
      <c r="DA79" s="1315"/>
      <c r="DB79" s="101"/>
      <c r="DC79" s="23"/>
      <c r="DD79" s="23"/>
      <c r="DE79" s="23"/>
      <c r="DF79" s="23"/>
    </row>
    <row r="80" spans="1:110" ht="15" customHeight="1" thickBot="1" x14ac:dyDescent="0.25">
      <c r="A80" s="482"/>
      <c r="B80" s="104"/>
      <c r="C80" s="1443"/>
      <c r="D80" s="1443"/>
      <c r="E80" s="1443"/>
      <c r="F80" s="1443"/>
      <c r="G80" s="1443"/>
      <c r="H80" s="1443"/>
      <c r="I80" s="1443"/>
      <c r="J80" s="1443"/>
      <c r="K80" s="1443"/>
      <c r="L80" s="1443"/>
      <c r="M80" s="1443"/>
      <c r="N80" s="1443"/>
      <c r="O80" s="1443"/>
      <c r="P80" s="1443"/>
      <c r="Q80" s="1443"/>
      <c r="R80" s="1443"/>
      <c r="S80" s="1443"/>
      <c r="T80" s="1443"/>
      <c r="U80" s="1443"/>
      <c r="V80" s="1443"/>
      <c r="W80" s="1443"/>
      <c r="X80" s="1443"/>
      <c r="Y80" s="1443"/>
      <c r="Z80" s="1443"/>
      <c r="AA80" s="1443"/>
      <c r="AB80" s="1443"/>
      <c r="AC80" s="1443"/>
      <c r="AD80" s="1443"/>
      <c r="AE80" s="1443"/>
      <c r="AF80" s="1443"/>
      <c r="AG80" s="1443"/>
      <c r="AH80" s="1443"/>
      <c r="AI80" s="1443"/>
      <c r="AJ80" s="1443"/>
      <c r="AK80" s="1443"/>
      <c r="AL80" s="1443"/>
      <c r="AM80" s="1443"/>
      <c r="AN80" s="1443"/>
      <c r="AO80" s="1443"/>
      <c r="AP80" s="1443"/>
      <c r="AQ80" s="1443"/>
      <c r="AR80" s="1443"/>
      <c r="AS80" s="1443"/>
      <c r="AT80" s="1443"/>
      <c r="AU80" s="1443"/>
      <c r="AV80" s="1443"/>
      <c r="AW80" s="1443"/>
      <c r="AX80" s="1443"/>
      <c r="AY80" s="1443"/>
      <c r="AZ80" s="1443"/>
      <c r="BA80" s="1443"/>
      <c r="BB80" s="1443"/>
      <c r="BC80" s="1443"/>
      <c r="BD80" s="1443"/>
      <c r="BE80" s="1443"/>
      <c r="BF80" s="1443"/>
      <c r="BG80" s="1443"/>
      <c r="BH80" s="1443"/>
      <c r="BI80" s="1443"/>
      <c r="BJ80" s="1443"/>
      <c r="BK80" s="1443"/>
      <c r="BL80" s="1443"/>
      <c r="BM80" s="1443"/>
      <c r="BN80" s="1443"/>
      <c r="BO80" s="1443"/>
      <c r="BP80" s="1443"/>
      <c r="BQ80" s="1443"/>
      <c r="BR80" s="1443"/>
      <c r="BS80" s="1443"/>
      <c r="BT80" s="1443"/>
      <c r="BU80" s="1443"/>
      <c r="BV80" s="1443"/>
      <c r="BW80" s="1443"/>
      <c r="BX80" s="1443"/>
      <c r="BY80" s="1443"/>
      <c r="BZ80" s="1443"/>
      <c r="CA80" s="1443"/>
      <c r="CB80" s="1443"/>
      <c r="CC80" s="1443"/>
      <c r="CD80" s="1443"/>
      <c r="CE80" s="1443"/>
      <c r="CF80" s="1443"/>
      <c r="CG80" s="1443"/>
      <c r="CH80" s="1443"/>
      <c r="CI80" s="1443"/>
      <c r="CJ80" s="1443"/>
      <c r="CK80" s="1443"/>
      <c r="CL80" s="1443"/>
      <c r="CM80" s="1443"/>
      <c r="CN80" s="1443"/>
      <c r="CO80" s="1443"/>
      <c r="CP80" s="1443"/>
      <c r="CQ80" s="1443"/>
      <c r="CR80" s="1443"/>
      <c r="CS80" s="1443"/>
      <c r="CT80" s="1443"/>
      <c r="CU80" s="1443"/>
      <c r="CV80" s="1443"/>
      <c r="CW80" s="1443"/>
      <c r="CX80" s="1443"/>
      <c r="CY80" s="1443"/>
      <c r="CZ80" s="1443"/>
      <c r="DA80" s="1443"/>
      <c r="DB80" s="105"/>
      <c r="DC80" s="23"/>
      <c r="DD80" s="23"/>
      <c r="DE80" s="23"/>
      <c r="DF80" s="23"/>
    </row>
    <row r="81" spans="1:111" ht="9.9499999999999993" customHeight="1" x14ac:dyDescent="0.2">
      <c r="A81" s="482"/>
      <c r="B81" s="1444"/>
      <c r="C81" s="1444"/>
      <c r="D81" s="1444"/>
      <c r="E81" s="1444"/>
      <c r="F81" s="1444"/>
      <c r="G81" s="1444"/>
      <c r="H81" s="1444"/>
      <c r="I81" s="1444"/>
      <c r="J81" s="1444"/>
      <c r="K81" s="1444"/>
      <c r="L81" s="1444"/>
      <c r="M81" s="1444"/>
      <c r="N81" s="1444"/>
      <c r="O81" s="1444"/>
      <c r="P81" s="1444"/>
      <c r="Q81" s="1444"/>
      <c r="R81" s="1444"/>
      <c r="S81" s="1444"/>
      <c r="T81" s="1444"/>
      <c r="U81" s="1444"/>
      <c r="V81" s="1444"/>
      <c r="W81" s="1444"/>
      <c r="X81" s="1444"/>
      <c r="Y81" s="1444"/>
      <c r="Z81" s="1444"/>
      <c r="AA81" s="1444"/>
      <c r="AB81" s="1444"/>
      <c r="AC81" s="1444"/>
      <c r="AD81" s="1444"/>
      <c r="AE81" s="1444"/>
      <c r="AF81" s="1444"/>
      <c r="AG81" s="1444"/>
      <c r="AH81" s="1444"/>
      <c r="AI81" s="1444"/>
      <c r="AJ81" s="1444"/>
      <c r="AK81" s="1444"/>
      <c r="AL81" s="1444"/>
      <c r="AM81" s="1444"/>
      <c r="AN81" s="1444"/>
      <c r="AO81" s="1444"/>
      <c r="AP81" s="1444"/>
      <c r="AQ81" s="1444"/>
      <c r="AR81" s="1444"/>
      <c r="AS81" s="1444"/>
      <c r="AT81" s="1444"/>
      <c r="AU81" s="1444"/>
      <c r="AV81" s="1444"/>
      <c r="AW81" s="1444"/>
      <c r="AX81" s="1444"/>
      <c r="AY81" s="1444"/>
      <c r="AZ81" s="1444"/>
      <c r="BA81" s="1444"/>
      <c r="BB81" s="1444"/>
      <c r="BC81" s="1444"/>
      <c r="BD81" s="1444"/>
      <c r="BE81" s="1444"/>
      <c r="BF81" s="1444"/>
      <c r="BG81" s="1444"/>
      <c r="BH81" s="1444"/>
      <c r="BI81" s="1444"/>
      <c r="BJ81" s="1444"/>
      <c r="BK81" s="1444"/>
      <c r="BL81" s="1444"/>
      <c r="BM81" s="1444"/>
      <c r="BN81" s="1444"/>
      <c r="BO81" s="1444"/>
      <c r="BP81" s="1444"/>
      <c r="BQ81" s="1444"/>
      <c r="BR81" s="1444"/>
      <c r="BS81" s="1444"/>
      <c r="BT81" s="1444"/>
      <c r="BU81" s="1444"/>
      <c r="BV81" s="1444"/>
      <c r="BW81" s="1444"/>
      <c r="BX81" s="1444"/>
      <c r="BY81" s="1444"/>
      <c r="BZ81" s="1444"/>
      <c r="CA81" s="1444"/>
      <c r="CB81" s="1444"/>
      <c r="CC81" s="1444"/>
      <c r="CD81" s="1444"/>
      <c r="CE81" s="1444"/>
      <c r="CF81" s="1444"/>
      <c r="CG81" s="1444"/>
      <c r="CH81" s="1444"/>
      <c r="CI81" s="1444"/>
      <c r="CJ81" s="1444"/>
      <c r="CK81" s="1444"/>
      <c r="CL81" s="1444"/>
      <c r="CM81" s="1444"/>
      <c r="CN81" s="1444"/>
      <c r="CO81" s="1444"/>
      <c r="CP81" s="1444"/>
      <c r="CQ81" s="1444"/>
      <c r="CR81" s="1444"/>
      <c r="CS81" s="1444"/>
      <c r="CT81" s="1444"/>
      <c r="CU81" s="1444"/>
      <c r="CV81" s="1444"/>
      <c r="CW81" s="1444"/>
      <c r="CX81" s="1444"/>
      <c r="CY81" s="1444"/>
      <c r="CZ81" s="1444"/>
      <c r="DA81" s="1444"/>
      <c r="DB81" s="1444"/>
      <c r="DC81" s="23"/>
      <c r="DD81" s="23"/>
      <c r="DE81" s="23"/>
      <c r="DF81" s="23"/>
      <c r="DG81" s="23"/>
    </row>
    <row r="82" spans="1:111" ht="7.9" customHeight="1" x14ac:dyDescent="0.2">
      <c r="A82" s="480"/>
      <c r="B82" s="673" t="s">
        <v>1169</v>
      </c>
      <c r="C82" s="673"/>
      <c r="D82" s="673"/>
      <c r="E82" s="673"/>
      <c r="F82" s="673"/>
      <c r="G82" s="673"/>
      <c r="H82" s="673"/>
      <c r="I82" s="673"/>
      <c r="J82" s="673"/>
      <c r="K82" s="673"/>
      <c r="L82" s="673"/>
      <c r="M82" s="673"/>
      <c r="N82" s="673"/>
      <c r="O82" s="673"/>
      <c r="P82" s="673"/>
      <c r="Q82" s="673"/>
      <c r="R82" s="673"/>
      <c r="S82" s="673"/>
      <c r="T82" s="673"/>
      <c r="U82" s="673"/>
      <c r="V82" s="673"/>
      <c r="W82" s="673"/>
      <c r="X82" s="673"/>
      <c r="Y82" s="673"/>
      <c r="Z82" s="673"/>
      <c r="AA82" s="673"/>
      <c r="AB82" s="673"/>
      <c r="AC82" s="673"/>
      <c r="AD82" s="673"/>
      <c r="AE82" s="673"/>
      <c r="AF82" s="673"/>
      <c r="AG82" s="673"/>
      <c r="AH82" s="673"/>
      <c r="AI82" s="673"/>
      <c r="AJ82" s="673"/>
      <c r="AK82" s="673"/>
      <c r="AL82" s="673"/>
      <c r="AM82" s="673"/>
      <c r="AN82" s="673"/>
      <c r="AO82" s="673"/>
      <c r="AP82" s="673"/>
      <c r="AQ82" s="673"/>
      <c r="AR82" s="673"/>
      <c r="AS82" s="673"/>
      <c r="AT82" s="673"/>
      <c r="AU82" s="673"/>
      <c r="AV82" s="673"/>
      <c r="AW82" s="673"/>
      <c r="AX82" s="673"/>
      <c r="AY82" s="673"/>
      <c r="AZ82" s="673"/>
      <c r="BA82" s="673"/>
      <c r="BB82" s="673"/>
      <c r="BC82" s="673"/>
      <c r="BD82" s="673"/>
      <c r="BE82" s="673"/>
      <c r="BF82" s="673"/>
      <c r="BG82" s="673"/>
      <c r="BH82" s="673"/>
      <c r="BI82" s="673"/>
      <c r="BJ82" s="673"/>
      <c r="BK82" s="673"/>
      <c r="BL82" s="673"/>
      <c r="BM82" s="673"/>
      <c r="BN82" s="673"/>
      <c r="BO82" s="673"/>
      <c r="BP82" s="673"/>
      <c r="BQ82" s="673"/>
      <c r="BR82" s="673"/>
      <c r="BS82" s="673"/>
      <c r="BT82" s="673"/>
      <c r="BU82" s="673"/>
      <c r="BV82" s="673"/>
      <c r="BW82" s="673"/>
      <c r="BX82" s="673"/>
      <c r="BY82" s="673"/>
      <c r="BZ82" s="673"/>
      <c r="CA82" s="673"/>
      <c r="CB82" s="673"/>
      <c r="CC82" s="673"/>
      <c r="CD82" s="673"/>
      <c r="CE82" s="673"/>
      <c r="CF82" s="673"/>
      <c r="CG82" s="673"/>
      <c r="CH82" s="673"/>
      <c r="CI82" s="673"/>
      <c r="CJ82" s="673"/>
      <c r="CK82" s="673"/>
      <c r="CL82" s="673"/>
      <c r="CM82" s="673"/>
      <c r="CN82" s="673"/>
      <c r="CO82" s="673"/>
      <c r="CP82" s="673"/>
      <c r="CQ82" s="673"/>
      <c r="CR82" s="673"/>
      <c r="CS82" s="673"/>
      <c r="CT82" s="673"/>
      <c r="CU82" s="673"/>
      <c r="CV82" s="673"/>
      <c r="CW82" s="673"/>
      <c r="CX82" s="673"/>
      <c r="CY82" s="673"/>
      <c r="CZ82" s="673"/>
      <c r="DA82" s="673"/>
      <c r="DB82" s="673"/>
      <c r="DC82" s="479"/>
      <c r="DD82" s="479"/>
      <c r="DE82" s="479"/>
      <c r="DF82" s="479"/>
      <c r="DG82" s="479"/>
    </row>
    <row r="83" spans="1:111" ht="7.9" customHeight="1" x14ac:dyDescent="0.2">
      <c r="A83" s="480"/>
      <c r="B83" s="673" t="s">
        <v>1170</v>
      </c>
      <c r="C83" s="673"/>
      <c r="D83" s="673"/>
      <c r="E83" s="673"/>
      <c r="F83" s="673"/>
      <c r="G83" s="673"/>
      <c r="H83" s="673"/>
      <c r="I83" s="673"/>
      <c r="J83" s="673"/>
      <c r="K83" s="673"/>
      <c r="L83" s="673"/>
      <c r="M83" s="673"/>
      <c r="N83" s="673"/>
      <c r="O83" s="673"/>
      <c r="P83" s="673"/>
      <c r="Q83" s="673"/>
      <c r="R83" s="673"/>
      <c r="S83" s="673"/>
      <c r="T83" s="673"/>
      <c r="U83" s="673"/>
      <c r="V83" s="673"/>
      <c r="W83" s="673"/>
      <c r="X83" s="673"/>
      <c r="Y83" s="673"/>
      <c r="Z83" s="673"/>
      <c r="AA83" s="673"/>
      <c r="AB83" s="673"/>
      <c r="AC83" s="673"/>
      <c r="AD83" s="673"/>
      <c r="AE83" s="673"/>
      <c r="AF83" s="673"/>
      <c r="AG83" s="673"/>
      <c r="AH83" s="673"/>
      <c r="AI83" s="673"/>
      <c r="AJ83" s="673"/>
      <c r="AK83" s="673"/>
      <c r="AL83" s="673"/>
      <c r="AM83" s="673"/>
      <c r="AN83" s="673"/>
      <c r="AO83" s="673"/>
      <c r="AP83" s="673"/>
      <c r="AQ83" s="673"/>
      <c r="AR83" s="673"/>
      <c r="AS83" s="673"/>
      <c r="AT83" s="673"/>
      <c r="AU83" s="673"/>
      <c r="AV83" s="673"/>
      <c r="AW83" s="673"/>
      <c r="AX83" s="673"/>
      <c r="AY83" s="673"/>
      <c r="AZ83" s="673"/>
      <c r="BA83" s="673"/>
      <c r="BB83" s="673"/>
      <c r="BC83" s="673"/>
      <c r="BD83" s="673"/>
      <c r="BE83" s="673"/>
      <c r="BF83" s="673"/>
      <c r="BG83" s="673"/>
      <c r="BH83" s="673"/>
      <c r="BI83" s="673"/>
      <c r="BJ83" s="673"/>
      <c r="BK83" s="673"/>
      <c r="BL83" s="673"/>
      <c r="BM83" s="673"/>
      <c r="BN83" s="673"/>
      <c r="BO83" s="673"/>
      <c r="BP83" s="673"/>
      <c r="BQ83" s="673"/>
      <c r="BR83" s="673"/>
      <c r="BS83" s="673"/>
      <c r="BT83" s="673"/>
      <c r="BU83" s="673"/>
      <c r="BV83" s="673"/>
      <c r="BW83" s="673"/>
      <c r="BX83" s="673"/>
      <c r="BY83" s="673"/>
      <c r="BZ83" s="673"/>
      <c r="CA83" s="673"/>
      <c r="CB83" s="673"/>
      <c r="CC83" s="673"/>
      <c r="CD83" s="673"/>
      <c r="CE83" s="673"/>
      <c r="CF83" s="673"/>
      <c r="CG83" s="673"/>
      <c r="CH83" s="673"/>
      <c r="CI83" s="673"/>
      <c r="CJ83" s="673"/>
      <c r="CK83" s="673"/>
      <c r="CL83" s="673"/>
      <c r="CM83" s="673"/>
      <c r="CN83" s="673"/>
      <c r="CO83" s="673"/>
      <c r="CP83" s="673"/>
      <c r="CQ83" s="673"/>
      <c r="CR83" s="673"/>
      <c r="CS83" s="673"/>
      <c r="CT83" s="673"/>
      <c r="CU83" s="673"/>
      <c r="CV83" s="673"/>
      <c r="CW83" s="673"/>
      <c r="CX83" s="673"/>
      <c r="CY83" s="673"/>
      <c r="CZ83" s="673"/>
      <c r="DA83" s="673"/>
      <c r="DB83" s="673"/>
      <c r="DC83" s="479"/>
      <c r="DD83" s="479"/>
      <c r="DE83" s="479"/>
      <c r="DF83" s="479"/>
      <c r="DG83" s="479"/>
    </row>
    <row r="84" spans="1:111" ht="7.9" customHeight="1" x14ac:dyDescent="0.2">
      <c r="A84" s="480"/>
      <c r="B84" s="673" t="s">
        <v>1171</v>
      </c>
      <c r="C84" s="673"/>
      <c r="D84" s="673"/>
      <c r="E84" s="673"/>
      <c r="F84" s="673"/>
      <c r="G84" s="673"/>
      <c r="H84" s="673"/>
      <c r="I84" s="673"/>
      <c r="J84" s="673"/>
      <c r="K84" s="673"/>
      <c r="L84" s="673"/>
      <c r="M84" s="673"/>
      <c r="N84" s="673"/>
      <c r="O84" s="673"/>
      <c r="P84" s="673"/>
      <c r="Q84" s="673"/>
      <c r="R84" s="673"/>
      <c r="S84" s="673"/>
      <c r="T84" s="673"/>
      <c r="U84" s="673"/>
      <c r="V84" s="673"/>
      <c r="W84" s="673"/>
      <c r="X84" s="673"/>
      <c r="Y84" s="673"/>
      <c r="Z84" s="673"/>
      <c r="AA84" s="673"/>
      <c r="AB84" s="673"/>
      <c r="AC84" s="673"/>
      <c r="AD84" s="673"/>
      <c r="AE84" s="673"/>
      <c r="AF84" s="673"/>
      <c r="AG84" s="673"/>
      <c r="AH84" s="673"/>
      <c r="AI84" s="673"/>
      <c r="AJ84" s="673"/>
      <c r="AK84" s="673"/>
      <c r="AL84" s="673"/>
      <c r="AM84" s="673"/>
      <c r="AN84" s="673"/>
      <c r="AO84" s="673"/>
      <c r="AP84" s="673"/>
      <c r="AQ84" s="673"/>
      <c r="AR84" s="673"/>
      <c r="AS84" s="673"/>
      <c r="AT84" s="673"/>
      <c r="AU84" s="673"/>
      <c r="AV84" s="673"/>
      <c r="AW84" s="673"/>
      <c r="AX84" s="673"/>
      <c r="AY84" s="673"/>
      <c r="AZ84" s="673"/>
      <c r="BA84" s="673"/>
      <c r="BB84" s="673"/>
      <c r="BC84" s="673"/>
      <c r="BD84" s="673"/>
      <c r="BE84" s="673"/>
      <c r="BF84" s="673"/>
      <c r="BG84" s="673"/>
      <c r="BH84" s="673"/>
      <c r="BI84" s="673"/>
      <c r="BJ84" s="673"/>
      <c r="BK84" s="673"/>
      <c r="BL84" s="673"/>
      <c r="BM84" s="673"/>
      <c r="BN84" s="673"/>
      <c r="BO84" s="673"/>
      <c r="BP84" s="673"/>
      <c r="BQ84" s="673"/>
      <c r="BR84" s="673"/>
      <c r="BS84" s="673"/>
      <c r="BT84" s="673"/>
      <c r="BU84" s="673"/>
      <c r="BV84" s="673"/>
      <c r="BW84" s="673"/>
      <c r="BX84" s="673"/>
      <c r="BY84" s="673"/>
      <c r="BZ84" s="673"/>
      <c r="CA84" s="673"/>
      <c r="CB84" s="673"/>
      <c r="CC84" s="673"/>
      <c r="CD84" s="673"/>
      <c r="CE84" s="673"/>
      <c r="CF84" s="673"/>
      <c r="CG84" s="673"/>
      <c r="CH84" s="673"/>
      <c r="CI84" s="673"/>
      <c r="CJ84" s="673"/>
      <c r="CK84" s="673"/>
      <c r="CL84" s="673"/>
      <c r="CM84" s="673"/>
      <c r="CN84" s="673"/>
      <c r="CO84" s="673"/>
      <c r="CP84" s="673"/>
      <c r="CQ84" s="673"/>
      <c r="CR84" s="673"/>
      <c r="CS84" s="673"/>
      <c r="CT84" s="673"/>
      <c r="CU84" s="673"/>
      <c r="CV84" s="673"/>
      <c r="CW84" s="673"/>
      <c r="CX84" s="673"/>
      <c r="CY84" s="673"/>
      <c r="CZ84" s="673"/>
      <c r="DA84" s="673"/>
      <c r="DB84" s="673"/>
      <c r="DC84" s="479"/>
      <c r="DD84" s="479"/>
      <c r="DE84" s="479"/>
      <c r="DF84" s="479"/>
      <c r="DG84" s="479"/>
    </row>
    <row r="85" spans="1:111" ht="7.9" customHeight="1" x14ac:dyDescent="0.2">
      <c r="A85" s="480"/>
      <c r="B85" s="673" t="s">
        <v>1172</v>
      </c>
      <c r="C85" s="673"/>
      <c r="D85" s="673"/>
      <c r="E85" s="673"/>
      <c r="F85" s="673"/>
      <c r="G85" s="673"/>
      <c r="H85" s="673"/>
      <c r="I85" s="673"/>
      <c r="J85" s="673"/>
      <c r="K85" s="673"/>
      <c r="L85" s="673"/>
      <c r="M85" s="673"/>
      <c r="N85" s="673"/>
      <c r="O85" s="673"/>
      <c r="P85" s="673"/>
      <c r="Q85" s="673"/>
      <c r="R85" s="673"/>
      <c r="S85" s="673"/>
      <c r="T85" s="673"/>
      <c r="U85" s="673"/>
      <c r="V85" s="673"/>
      <c r="W85" s="673"/>
      <c r="X85" s="673"/>
      <c r="Y85" s="673"/>
      <c r="Z85" s="673"/>
      <c r="AA85" s="673"/>
      <c r="AB85" s="673"/>
      <c r="AC85" s="673"/>
      <c r="AD85" s="673"/>
      <c r="AE85" s="673"/>
      <c r="AF85" s="673"/>
      <c r="AG85" s="673"/>
      <c r="AH85" s="673"/>
      <c r="AI85" s="673"/>
      <c r="AJ85" s="673"/>
      <c r="AK85" s="673"/>
      <c r="AL85" s="673"/>
      <c r="AM85" s="673"/>
      <c r="AN85" s="673"/>
      <c r="AO85" s="673"/>
      <c r="AP85" s="673"/>
      <c r="AQ85" s="673"/>
      <c r="AR85" s="673"/>
      <c r="AS85" s="673"/>
      <c r="AT85" s="673"/>
      <c r="AU85" s="673"/>
      <c r="AV85" s="673"/>
      <c r="AW85" s="673"/>
      <c r="AX85" s="673"/>
      <c r="AY85" s="673"/>
      <c r="AZ85" s="673"/>
      <c r="BA85" s="673"/>
      <c r="BB85" s="673"/>
      <c r="BC85" s="673"/>
      <c r="BD85" s="673"/>
      <c r="BE85" s="673"/>
      <c r="BF85" s="673"/>
      <c r="BG85" s="673"/>
      <c r="BH85" s="673"/>
      <c r="BI85" s="673"/>
      <c r="BJ85" s="673"/>
      <c r="BK85" s="673"/>
      <c r="BL85" s="673"/>
      <c r="BM85" s="673"/>
      <c r="BN85" s="673"/>
      <c r="BO85" s="673"/>
      <c r="BP85" s="673"/>
      <c r="BQ85" s="673"/>
      <c r="BR85" s="673"/>
      <c r="BS85" s="673"/>
      <c r="BT85" s="673"/>
      <c r="BU85" s="673"/>
      <c r="BV85" s="673"/>
      <c r="BW85" s="673"/>
      <c r="BX85" s="673"/>
      <c r="BY85" s="673"/>
      <c r="BZ85" s="673"/>
      <c r="CA85" s="673"/>
      <c r="CB85" s="673"/>
      <c r="CC85" s="673"/>
      <c r="CD85" s="673"/>
      <c r="CE85" s="673"/>
      <c r="CF85" s="673"/>
      <c r="CG85" s="673"/>
      <c r="CH85" s="673"/>
      <c r="CI85" s="673"/>
      <c r="CJ85" s="673"/>
      <c r="CK85" s="673"/>
      <c r="CL85" s="673"/>
      <c r="CM85" s="673"/>
      <c r="CN85" s="673"/>
      <c r="CO85" s="673"/>
      <c r="CP85" s="673"/>
      <c r="CQ85" s="673"/>
      <c r="CR85" s="673"/>
      <c r="CS85" s="673"/>
      <c r="CT85" s="673"/>
      <c r="CU85" s="673"/>
      <c r="CV85" s="673"/>
      <c r="CW85" s="673"/>
      <c r="CX85" s="673"/>
      <c r="CY85" s="673"/>
      <c r="CZ85" s="673"/>
      <c r="DA85" s="673"/>
      <c r="DB85" s="673"/>
      <c r="DC85" s="479"/>
      <c r="DD85" s="479"/>
      <c r="DE85" s="479"/>
      <c r="DF85" s="479"/>
      <c r="DG85" s="479"/>
    </row>
    <row r="86" spans="1:111"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c r="DG86" s="23"/>
    </row>
    <row r="87" spans="1:111"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c r="DG87" s="23"/>
    </row>
    <row r="88" spans="1:111"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c r="DG88" s="23"/>
    </row>
    <row r="89" spans="1:111"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c r="DG89" s="23"/>
    </row>
    <row r="90" spans="1:111"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c r="DG90" s="23"/>
    </row>
    <row r="91" spans="1:111"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c r="DG91" s="23"/>
    </row>
    <row r="92" spans="1:111"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c r="DG92" s="23"/>
    </row>
    <row r="93" spans="1:111"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c r="DG93" s="23"/>
    </row>
    <row r="94" spans="1:111"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c r="DG94" s="23"/>
    </row>
    <row r="95" spans="1:111"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c r="DG95" s="23"/>
    </row>
    <row r="96" spans="1:111"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c r="DG96" s="23"/>
    </row>
    <row r="97" spans="1:111"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c r="DG97" s="23"/>
    </row>
    <row r="98" spans="1:111"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c r="DG98" s="23"/>
    </row>
    <row r="99" spans="1:111"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c r="DG99" s="23"/>
    </row>
    <row r="100" spans="1:111" x14ac:dyDescent="0.2">
      <c r="A100" s="23"/>
      <c r="DC100" s="23"/>
      <c r="DD100" s="23"/>
      <c r="DE100" s="23"/>
      <c r="DF100" s="23"/>
      <c r="DG100" s="23"/>
    </row>
    <row r="101" spans="1:111" x14ac:dyDescent="0.2">
      <c r="A101" s="23"/>
      <c r="DC101" s="23"/>
      <c r="DD101" s="23"/>
      <c r="DE101" s="23"/>
      <c r="DF101" s="23"/>
      <c r="DG101" s="23"/>
    </row>
    <row r="102" spans="1:111" x14ac:dyDescent="0.2">
      <c r="A102" s="23"/>
      <c r="DC102" s="23"/>
      <c r="DD102" s="23"/>
      <c r="DE102" s="23"/>
      <c r="DF102" s="23"/>
      <c r="DG102" s="23"/>
    </row>
    <row r="103" spans="1:111" x14ac:dyDescent="0.2">
      <c r="DC103" s="23"/>
      <c r="DD103" s="23"/>
      <c r="DE103" s="23"/>
      <c r="DF103" s="23"/>
      <c r="DG103" s="23"/>
    </row>
    <row r="104" spans="1:111" x14ac:dyDescent="0.2">
      <c r="DC104" s="23"/>
      <c r="DD104" s="23"/>
      <c r="DE104" s="23"/>
      <c r="DF104" s="23"/>
      <c r="DG104" s="23"/>
    </row>
    <row r="105" spans="1:111" x14ac:dyDescent="0.2">
      <c r="DC105" s="23"/>
      <c r="DD105" s="23"/>
      <c r="DE105" s="23"/>
      <c r="DF105" s="23"/>
      <c r="DG105" s="23"/>
    </row>
    <row r="106" spans="1:111" x14ac:dyDescent="0.2">
      <c r="DC106" s="23"/>
      <c r="DD106" s="23"/>
      <c r="DE106" s="23"/>
      <c r="DF106" s="23"/>
      <c r="DG106" s="23"/>
    </row>
    <row r="107" spans="1:111" x14ac:dyDescent="0.2">
      <c r="DC107" s="23"/>
      <c r="DD107" s="23"/>
      <c r="DE107" s="23"/>
      <c r="DF107" s="23"/>
      <c r="DG107" s="23"/>
    </row>
    <row r="108" spans="1:111" x14ac:dyDescent="0.2">
      <c r="DC108" s="23"/>
      <c r="DD108" s="23"/>
      <c r="DE108" s="23"/>
      <c r="DF108" s="23"/>
      <c r="DG108" s="23"/>
    </row>
    <row r="109" spans="1:111" x14ac:dyDescent="0.2">
      <c r="DC109" s="23"/>
      <c r="DD109" s="23"/>
      <c r="DE109" s="23"/>
      <c r="DF109" s="23"/>
      <c r="DG109" s="23"/>
    </row>
    <row r="110" spans="1:111" x14ac:dyDescent="0.2">
      <c r="DC110" s="23"/>
      <c r="DD110" s="23"/>
      <c r="DE110" s="23"/>
      <c r="DF110" s="23"/>
      <c r="DG110" s="23"/>
    </row>
    <row r="111" spans="1:111" x14ac:dyDescent="0.2">
      <c r="DC111" s="23"/>
      <c r="DD111" s="23"/>
      <c r="DE111" s="23"/>
      <c r="DF111" s="23"/>
      <c r="DG111" s="23"/>
    </row>
    <row r="112" spans="1:111" x14ac:dyDescent="0.2">
      <c r="DC112" s="23"/>
      <c r="DD112" s="23"/>
      <c r="DE112" s="23"/>
      <c r="DF112" s="23"/>
      <c r="DG112" s="23"/>
    </row>
    <row r="113" spans="107:111" x14ac:dyDescent="0.2">
      <c r="DC113" s="23"/>
      <c r="DD113" s="23"/>
      <c r="DE113" s="23"/>
      <c r="DF113" s="23"/>
      <c r="DG113" s="23"/>
    </row>
    <row r="114" spans="107:111" x14ac:dyDescent="0.2">
      <c r="DC114" s="23"/>
      <c r="DD114" s="23"/>
      <c r="DE114" s="23"/>
      <c r="DF114" s="23"/>
      <c r="DG114" s="23"/>
    </row>
    <row r="115" spans="107:111" x14ac:dyDescent="0.2">
      <c r="DC115" s="23"/>
      <c r="DD115" s="23"/>
      <c r="DE115" s="23"/>
      <c r="DF115" s="23"/>
      <c r="DG115" s="23"/>
    </row>
    <row r="116" spans="107:111" x14ac:dyDescent="0.2">
      <c r="DC116" s="23"/>
      <c r="DD116" s="23"/>
      <c r="DE116" s="23"/>
      <c r="DF116" s="23"/>
      <c r="DG116" s="23"/>
    </row>
    <row r="117" spans="107:111" x14ac:dyDescent="0.2">
      <c r="DC117" s="23"/>
      <c r="DD117" s="23"/>
      <c r="DE117" s="23"/>
      <c r="DF117" s="23"/>
      <c r="DG117" s="23"/>
    </row>
    <row r="118" spans="107:111" x14ac:dyDescent="0.2">
      <c r="DC118" s="23"/>
      <c r="DD118" s="23"/>
      <c r="DE118" s="23"/>
      <c r="DF118" s="23"/>
      <c r="DG118" s="23"/>
    </row>
    <row r="119" spans="107:111" x14ac:dyDescent="0.2">
      <c r="DC119" s="23"/>
      <c r="DD119" s="23"/>
      <c r="DE119" s="23"/>
      <c r="DF119" s="23"/>
      <c r="DG119" s="23"/>
    </row>
    <row r="120" spans="107:111" x14ac:dyDescent="0.2">
      <c r="DC120" s="23"/>
      <c r="DD120" s="23"/>
      <c r="DE120" s="23"/>
      <c r="DF120" s="23"/>
      <c r="DG120" s="23"/>
    </row>
    <row r="121" spans="107:111" x14ac:dyDescent="0.2">
      <c r="DC121" s="23"/>
      <c r="DD121" s="23"/>
      <c r="DE121" s="23"/>
      <c r="DF121" s="23"/>
      <c r="DG121" s="23"/>
    </row>
    <row r="122" spans="107:111" x14ac:dyDescent="0.2">
      <c r="DC122" s="23"/>
      <c r="DD122" s="23"/>
      <c r="DE122" s="23"/>
      <c r="DF122" s="23"/>
      <c r="DG122" s="23"/>
    </row>
    <row r="123" spans="107:111" x14ac:dyDescent="0.2">
      <c r="DC123" s="23"/>
      <c r="DD123" s="23"/>
      <c r="DE123" s="23"/>
      <c r="DF123" s="23"/>
      <c r="DG123" s="23"/>
    </row>
    <row r="124" spans="107:111" x14ac:dyDescent="0.2">
      <c r="DC124" s="23"/>
      <c r="DD124" s="23"/>
      <c r="DE124" s="23"/>
      <c r="DF124" s="23"/>
      <c r="DG124" s="23"/>
    </row>
    <row r="125" spans="107:111" x14ac:dyDescent="0.2">
      <c r="DC125" s="23"/>
      <c r="DD125" s="23"/>
      <c r="DE125" s="23"/>
      <c r="DF125" s="23"/>
      <c r="DG125" s="23"/>
    </row>
    <row r="126" spans="107:111" x14ac:dyDescent="0.2">
      <c r="DC126" s="23"/>
      <c r="DD126" s="23"/>
      <c r="DE126" s="23"/>
      <c r="DF126" s="23"/>
      <c r="DG126" s="23"/>
    </row>
    <row r="127" spans="107:111" x14ac:dyDescent="0.2">
      <c r="DC127" s="23"/>
      <c r="DD127" s="23"/>
      <c r="DE127" s="23"/>
      <c r="DF127" s="23"/>
      <c r="DG127" s="23"/>
    </row>
    <row r="128" spans="107:111" x14ac:dyDescent="0.2">
      <c r="DC128" s="23"/>
      <c r="DD128" s="23"/>
      <c r="DE128" s="23"/>
      <c r="DF128" s="23"/>
      <c r="DG128" s="23"/>
    </row>
    <row r="129" spans="107:111" x14ac:dyDescent="0.2">
      <c r="DC129" s="23"/>
      <c r="DD129" s="23"/>
      <c r="DE129" s="23"/>
      <c r="DF129" s="23"/>
      <c r="DG129" s="23"/>
    </row>
    <row r="130" spans="107:111" x14ac:dyDescent="0.2">
      <c r="DC130" s="23"/>
      <c r="DD130" s="23"/>
      <c r="DE130" s="23"/>
      <c r="DF130" s="23"/>
      <c r="DG130" s="23"/>
    </row>
    <row r="131" spans="107:111" x14ac:dyDescent="0.2">
      <c r="DC131" s="23"/>
      <c r="DD131" s="23"/>
      <c r="DE131" s="23"/>
      <c r="DF131" s="23"/>
      <c r="DG131" s="23"/>
    </row>
    <row r="132" spans="107:111" x14ac:dyDescent="0.2">
      <c r="DC132" s="23"/>
      <c r="DD132" s="23"/>
      <c r="DE132" s="23"/>
      <c r="DF132" s="23"/>
      <c r="DG132" s="23"/>
    </row>
    <row r="133" spans="107:111" x14ac:dyDescent="0.2">
      <c r="DC133" s="23"/>
      <c r="DD133" s="23"/>
      <c r="DE133" s="23"/>
      <c r="DF133" s="23"/>
      <c r="DG133" s="23"/>
    </row>
    <row r="134" spans="107:111" x14ac:dyDescent="0.2">
      <c r="DC134" s="23"/>
      <c r="DD134" s="23"/>
      <c r="DE134" s="23"/>
      <c r="DF134" s="23"/>
      <c r="DG134" s="23"/>
    </row>
    <row r="135" spans="107:111" x14ac:dyDescent="0.2">
      <c r="DC135" s="23"/>
      <c r="DD135" s="23"/>
      <c r="DE135" s="23"/>
      <c r="DF135" s="23"/>
      <c r="DG135" s="23"/>
    </row>
    <row r="136" spans="107:111" x14ac:dyDescent="0.2">
      <c r="DC136" s="23"/>
      <c r="DD136" s="23"/>
      <c r="DE136" s="23"/>
      <c r="DF136" s="23"/>
      <c r="DG136" s="23"/>
    </row>
    <row r="137" spans="107:111" x14ac:dyDescent="0.2">
      <c r="DC137" s="23"/>
      <c r="DD137" s="23"/>
      <c r="DE137" s="23"/>
      <c r="DF137" s="23"/>
      <c r="DG137" s="23"/>
    </row>
    <row r="138" spans="107:111" x14ac:dyDescent="0.2">
      <c r="DC138" s="23"/>
      <c r="DD138" s="23"/>
      <c r="DE138" s="23"/>
      <c r="DF138" s="23"/>
      <c r="DG138" s="23"/>
    </row>
    <row r="139" spans="107:111" x14ac:dyDescent="0.2">
      <c r="DC139" s="23"/>
      <c r="DD139" s="23"/>
      <c r="DE139" s="23"/>
      <c r="DF139" s="23"/>
      <c r="DG139" s="23"/>
    </row>
    <row r="140" spans="107:111" x14ac:dyDescent="0.2">
      <c r="DC140" s="23"/>
      <c r="DD140" s="23"/>
      <c r="DE140" s="23"/>
      <c r="DF140" s="23"/>
      <c r="DG140" s="23"/>
    </row>
    <row r="141" spans="107:111" x14ac:dyDescent="0.2">
      <c r="DC141" s="23"/>
      <c r="DD141" s="23"/>
      <c r="DE141" s="23"/>
      <c r="DF141" s="23"/>
      <c r="DG141" s="23"/>
    </row>
    <row r="142" spans="107:111" x14ac:dyDescent="0.2">
      <c r="DC142" s="23"/>
      <c r="DD142" s="23"/>
      <c r="DE142" s="23"/>
      <c r="DF142" s="23"/>
      <c r="DG142" s="23"/>
    </row>
    <row r="143" spans="107:111" x14ac:dyDescent="0.2">
      <c r="DC143" s="23"/>
      <c r="DD143" s="23"/>
      <c r="DE143" s="23"/>
      <c r="DF143" s="23"/>
      <c r="DG143" s="23"/>
    </row>
    <row r="144" spans="107:111" x14ac:dyDescent="0.2">
      <c r="DC144" s="23"/>
      <c r="DD144" s="23"/>
      <c r="DE144" s="23"/>
      <c r="DF144" s="23"/>
      <c r="DG144" s="23"/>
    </row>
    <row r="145" spans="107:111" x14ac:dyDescent="0.2">
      <c r="DC145" s="23"/>
      <c r="DD145" s="23"/>
      <c r="DE145" s="23"/>
      <c r="DF145" s="23"/>
      <c r="DG145" s="23"/>
    </row>
    <row r="146" spans="107:111" x14ac:dyDescent="0.2">
      <c r="DC146" s="23"/>
      <c r="DD146" s="23"/>
      <c r="DE146" s="23"/>
      <c r="DF146" s="23"/>
      <c r="DG146" s="23"/>
    </row>
    <row r="147" spans="107:111" x14ac:dyDescent="0.2">
      <c r="DC147" s="23"/>
      <c r="DD147" s="23"/>
      <c r="DE147" s="23"/>
      <c r="DF147" s="23"/>
      <c r="DG147" s="23"/>
    </row>
    <row r="148" spans="107:111" x14ac:dyDescent="0.2">
      <c r="DC148" s="23"/>
      <c r="DD148" s="23"/>
      <c r="DE148" s="23"/>
      <c r="DF148" s="23"/>
      <c r="DG148" s="23"/>
    </row>
    <row r="149" spans="107:111" x14ac:dyDescent="0.2">
      <c r="DC149" s="23"/>
      <c r="DD149" s="23"/>
      <c r="DE149" s="23"/>
      <c r="DF149" s="23"/>
      <c r="DG149" s="23"/>
    </row>
    <row r="150" spans="107:111" x14ac:dyDescent="0.2">
      <c r="DC150" s="23"/>
      <c r="DD150" s="23"/>
      <c r="DE150" s="23"/>
      <c r="DF150" s="23"/>
      <c r="DG150" s="23"/>
    </row>
    <row r="151" spans="107:111" x14ac:dyDescent="0.2">
      <c r="DC151" s="23"/>
      <c r="DD151" s="23"/>
      <c r="DE151" s="23"/>
      <c r="DF151" s="23"/>
      <c r="DG151" s="23"/>
    </row>
    <row r="152" spans="107:111" x14ac:dyDescent="0.2">
      <c r="DC152" s="23"/>
      <c r="DD152" s="23"/>
      <c r="DE152" s="23"/>
      <c r="DF152" s="23"/>
      <c r="DG152" s="23"/>
    </row>
    <row r="153" spans="107:111" x14ac:dyDescent="0.2">
      <c r="DC153" s="23"/>
      <c r="DD153" s="23"/>
      <c r="DE153" s="23"/>
      <c r="DF153" s="23"/>
      <c r="DG153" s="23"/>
    </row>
    <row r="154" spans="107:111" x14ac:dyDescent="0.2">
      <c r="DC154" s="23"/>
      <c r="DD154" s="23"/>
      <c r="DE154" s="23"/>
      <c r="DF154" s="23"/>
      <c r="DG154" s="23"/>
    </row>
    <row r="155" spans="107:111" x14ac:dyDescent="0.2">
      <c r="DC155" s="23"/>
      <c r="DD155" s="23"/>
      <c r="DE155" s="23"/>
      <c r="DF155" s="23"/>
      <c r="DG155" s="23"/>
    </row>
    <row r="156" spans="107:111" x14ac:dyDescent="0.2">
      <c r="DC156" s="23"/>
      <c r="DD156" s="23"/>
      <c r="DE156" s="23"/>
      <c r="DF156" s="23"/>
      <c r="DG156" s="23"/>
    </row>
    <row r="157" spans="107:111" x14ac:dyDescent="0.2">
      <c r="DC157" s="23"/>
      <c r="DD157" s="23"/>
      <c r="DE157" s="23"/>
      <c r="DF157" s="23"/>
      <c r="DG157" s="23"/>
    </row>
    <row r="158" spans="107:111" x14ac:dyDescent="0.2">
      <c r="DC158" s="23"/>
      <c r="DD158" s="23"/>
      <c r="DE158" s="23"/>
      <c r="DF158" s="23"/>
      <c r="DG158" s="23"/>
    </row>
    <row r="159" spans="107:111" x14ac:dyDescent="0.2">
      <c r="DC159" s="23"/>
      <c r="DD159" s="23"/>
      <c r="DE159" s="23"/>
      <c r="DF159" s="23"/>
      <c r="DG159" s="23"/>
    </row>
    <row r="160" spans="107:111" x14ac:dyDescent="0.2">
      <c r="DC160" s="23"/>
      <c r="DD160" s="23"/>
      <c r="DE160" s="23"/>
      <c r="DF160" s="23"/>
      <c r="DG160" s="23"/>
    </row>
    <row r="161" spans="107:111" x14ac:dyDescent="0.2">
      <c r="DC161" s="23"/>
      <c r="DD161" s="23"/>
      <c r="DE161" s="23"/>
      <c r="DF161" s="23"/>
      <c r="DG161" s="23"/>
    </row>
    <row r="162" spans="107:111" x14ac:dyDescent="0.2">
      <c r="DC162" s="23"/>
      <c r="DD162" s="23"/>
      <c r="DE162" s="23"/>
      <c r="DF162" s="23"/>
      <c r="DG162" s="23"/>
    </row>
    <row r="163" spans="107:111" x14ac:dyDescent="0.2">
      <c r="DC163" s="23"/>
      <c r="DD163" s="23"/>
      <c r="DE163" s="23"/>
      <c r="DF163" s="23"/>
      <c r="DG163" s="23"/>
    </row>
    <row r="164" spans="107:111" x14ac:dyDescent="0.2">
      <c r="DC164" s="23"/>
      <c r="DD164" s="23"/>
      <c r="DE164" s="23"/>
      <c r="DF164" s="23"/>
      <c r="DG164" s="23"/>
    </row>
    <row r="165" spans="107:111" x14ac:dyDescent="0.2">
      <c r="DC165" s="23"/>
      <c r="DD165" s="23"/>
      <c r="DE165" s="23"/>
      <c r="DF165" s="23"/>
      <c r="DG165" s="23"/>
    </row>
    <row r="166" spans="107:111" x14ac:dyDescent="0.2">
      <c r="DC166" s="23"/>
      <c r="DD166" s="23"/>
      <c r="DE166" s="23"/>
      <c r="DF166" s="23"/>
      <c r="DG166" s="23"/>
    </row>
    <row r="167" spans="107:111" x14ac:dyDescent="0.2">
      <c r="DC167" s="23"/>
      <c r="DD167" s="23"/>
      <c r="DE167" s="23"/>
      <c r="DF167" s="23"/>
      <c r="DG167" s="23"/>
    </row>
    <row r="168" spans="107:111" x14ac:dyDescent="0.2">
      <c r="DC168" s="23"/>
      <c r="DD168" s="23"/>
      <c r="DE168" s="23"/>
      <c r="DF168" s="23"/>
      <c r="DG168" s="23"/>
    </row>
    <row r="169" spans="107:111" x14ac:dyDescent="0.2">
      <c r="DC169" s="23"/>
      <c r="DD169" s="23"/>
      <c r="DE169" s="23"/>
      <c r="DF169" s="23"/>
      <c r="DG169" s="23"/>
    </row>
    <row r="170" spans="107:111" x14ac:dyDescent="0.2">
      <c r="DC170" s="23"/>
      <c r="DD170" s="23"/>
      <c r="DE170" s="23"/>
      <c r="DF170" s="23"/>
      <c r="DG170" s="23"/>
    </row>
    <row r="171" spans="107:111" x14ac:dyDescent="0.2">
      <c r="DC171" s="23"/>
      <c r="DD171" s="23"/>
      <c r="DE171" s="23"/>
      <c r="DF171" s="23"/>
      <c r="DG171" s="23"/>
    </row>
    <row r="172" spans="107:111" x14ac:dyDescent="0.2">
      <c r="DC172" s="23"/>
      <c r="DD172" s="23"/>
      <c r="DE172" s="23"/>
      <c r="DF172" s="23"/>
      <c r="DG172" s="23"/>
    </row>
    <row r="173" spans="107:111" x14ac:dyDescent="0.2">
      <c r="DC173" s="23"/>
      <c r="DD173" s="23"/>
      <c r="DE173" s="23"/>
      <c r="DF173" s="23"/>
      <c r="DG173" s="23"/>
    </row>
    <row r="174" spans="107:111" x14ac:dyDescent="0.2">
      <c r="DC174" s="23"/>
      <c r="DD174" s="23"/>
      <c r="DE174" s="23"/>
      <c r="DF174" s="23"/>
      <c r="DG174" s="23"/>
    </row>
    <row r="175" spans="107:111" x14ac:dyDescent="0.2">
      <c r="DC175" s="23"/>
      <c r="DD175" s="23"/>
      <c r="DE175" s="23"/>
      <c r="DF175" s="23"/>
      <c r="DG175" s="23"/>
    </row>
    <row r="176" spans="107:111" x14ac:dyDescent="0.2">
      <c r="DC176" s="23"/>
      <c r="DD176" s="23"/>
      <c r="DE176" s="23"/>
      <c r="DF176" s="23"/>
      <c r="DG176" s="23"/>
    </row>
    <row r="177" spans="107:111" x14ac:dyDescent="0.2">
      <c r="DC177" s="23"/>
      <c r="DD177" s="23"/>
      <c r="DE177" s="23"/>
      <c r="DF177" s="23"/>
      <c r="DG177" s="23"/>
    </row>
    <row r="178" spans="107:111" x14ac:dyDescent="0.2">
      <c r="DC178" s="23"/>
      <c r="DD178" s="23"/>
      <c r="DE178" s="23"/>
      <c r="DF178" s="23"/>
      <c r="DG178" s="23"/>
    </row>
    <row r="179" spans="107:111" x14ac:dyDescent="0.2">
      <c r="DC179" s="23"/>
      <c r="DD179" s="23"/>
      <c r="DE179" s="23"/>
      <c r="DF179" s="23"/>
      <c r="DG179" s="23"/>
    </row>
    <row r="180" spans="107:111" x14ac:dyDescent="0.2">
      <c r="DC180" s="23"/>
      <c r="DD180" s="23"/>
      <c r="DE180" s="23"/>
      <c r="DF180" s="23"/>
      <c r="DG180" s="23"/>
    </row>
    <row r="181" spans="107:111" x14ac:dyDescent="0.2">
      <c r="DC181" s="23"/>
      <c r="DD181" s="23"/>
      <c r="DE181" s="23"/>
      <c r="DF181" s="23"/>
      <c r="DG181" s="23"/>
    </row>
    <row r="182" spans="107:111" x14ac:dyDescent="0.2">
      <c r="DC182" s="23"/>
      <c r="DD182" s="23"/>
      <c r="DE182" s="23"/>
      <c r="DF182" s="23"/>
      <c r="DG182" s="23"/>
    </row>
    <row r="183" spans="107:111" x14ac:dyDescent="0.2">
      <c r="DC183" s="23"/>
      <c r="DD183" s="23"/>
      <c r="DE183" s="23"/>
      <c r="DF183" s="23"/>
      <c r="DG183" s="23"/>
    </row>
    <row r="184" spans="107:111" x14ac:dyDescent="0.2">
      <c r="DC184" s="23"/>
      <c r="DD184" s="23"/>
      <c r="DE184" s="23"/>
      <c r="DF184" s="23"/>
      <c r="DG184" s="23"/>
    </row>
    <row r="185" spans="107:111" x14ac:dyDescent="0.2">
      <c r="DC185" s="23"/>
      <c r="DD185" s="23"/>
      <c r="DE185" s="23"/>
      <c r="DF185" s="23"/>
      <c r="DG185" s="23"/>
    </row>
    <row r="186" spans="107:111" x14ac:dyDescent="0.2">
      <c r="DC186" s="23"/>
      <c r="DD186" s="23"/>
      <c r="DE186" s="23"/>
      <c r="DF186" s="23"/>
      <c r="DG186" s="23"/>
    </row>
    <row r="187" spans="107:111" x14ac:dyDescent="0.2">
      <c r="DC187" s="23"/>
      <c r="DD187" s="23"/>
      <c r="DE187" s="23"/>
      <c r="DF187" s="23"/>
      <c r="DG187" s="23"/>
    </row>
    <row r="188" spans="107:111" x14ac:dyDescent="0.2">
      <c r="DC188" s="23"/>
      <c r="DD188" s="23"/>
      <c r="DE188" s="23"/>
      <c r="DF188" s="23"/>
      <c r="DG188" s="23"/>
    </row>
    <row r="189" spans="107:111" x14ac:dyDescent="0.2">
      <c r="DC189" s="23"/>
      <c r="DD189" s="23"/>
      <c r="DE189" s="23"/>
      <c r="DF189" s="23"/>
      <c r="DG189" s="23"/>
    </row>
    <row r="190" spans="107:111" x14ac:dyDescent="0.2">
      <c r="DC190" s="23"/>
      <c r="DD190" s="23"/>
      <c r="DE190" s="23"/>
      <c r="DF190" s="23"/>
      <c r="DG190" s="23"/>
    </row>
    <row r="191" spans="107:111" x14ac:dyDescent="0.2">
      <c r="DC191" s="23"/>
      <c r="DD191" s="23"/>
      <c r="DE191" s="23"/>
      <c r="DF191" s="23"/>
      <c r="DG191" s="23"/>
    </row>
    <row r="192" spans="107:111" x14ac:dyDescent="0.2">
      <c r="DC192" s="23"/>
      <c r="DD192" s="23"/>
      <c r="DE192" s="23"/>
      <c r="DF192" s="23"/>
      <c r="DG192" s="23"/>
    </row>
    <row r="193" spans="107:111" x14ac:dyDescent="0.2">
      <c r="DC193" s="23"/>
      <c r="DD193" s="23"/>
      <c r="DE193" s="23"/>
      <c r="DF193" s="23"/>
      <c r="DG193" s="23"/>
    </row>
    <row r="194" spans="107:111" x14ac:dyDescent="0.2">
      <c r="DC194" s="23"/>
      <c r="DD194" s="23"/>
      <c r="DE194" s="23"/>
      <c r="DF194" s="23"/>
      <c r="DG194" s="23"/>
    </row>
    <row r="195" spans="107:111" x14ac:dyDescent="0.2">
      <c r="DC195" s="23"/>
      <c r="DD195" s="23"/>
      <c r="DE195" s="23"/>
      <c r="DF195" s="23"/>
      <c r="DG195" s="23"/>
    </row>
    <row r="196" spans="107:111" x14ac:dyDescent="0.2">
      <c r="DC196" s="23"/>
      <c r="DD196" s="23"/>
      <c r="DE196" s="23"/>
      <c r="DF196" s="23"/>
      <c r="DG196" s="23"/>
    </row>
    <row r="197" spans="107:111" x14ac:dyDescent="0.2">
      <c r="DC197" s="23"/>
      <c r="DD197" s="23"/>
      <c r="DE197" s="23"/>
      <c r="DF197" s="23"/>
      <c r="DG197" s="23"/>
    </row>
    <row r="198" spans="107:111" x14ac:dyDescent="0.2">
      <c r="DC198" s="23"/>
      <c r="DD198" s="23"/>
      <c r="DE198" s="23"/>
      <c r="DF198" s="23"/>
      <c r="DG198" s="23"/>
    </row>
    <row r="199" spans="107:111" x14ac:dyDescent="0.2">
      <c r="DC199" s="23"/>
      <c r="DD199" s="23"/>
      <c r="DE199" s="23"/>
      <c r="DF199" s="23"/>
      <c r="DG199" s="23"/>
    </row>
    <row r="200" spans="107:111" x14ac:dyDescent="0.2">
      <c r="DC200" s="23"/>
      <c r="DD200" s="23"/>
      <c r="DE200" s="23"/>
      <c r="DF200" s="23"/>
      <c r="DG200" s="23"/>
    </row>
    <row r="201" spans="107:111" x14ac:dyDescent="0.2">
      <c r="DC201" s="23"/>
      <c r="DD201" s="23"/>
      <c r="DE201" s="23"/>
      <c r="DF201" s="23"/>
      <c r="DG201" s="23"/>
    </row>
    <row r="202" spans="107:111" x14ac:dyDescent="0.2">
      <c r="DC202" s="23"/>
      <c r="DD202" s="23"/>
      <c r="DE202" s="23"/>
      <c r="DF202" s="23"/>
      <c r="DG202" s="23"/>
    </row>
    <row r="203" spans="107:111" x14ac:dyDescent="0.2">
      <c r="DC203" s="23"/>
      <c r="DD203" s="23"/>
      <c r="DE203" s="23"/>
      <c r="DF203" s="23"/>
      <c r="DG203" s="23"/>
    </row>
    <row r="204" spans="107:111" x14ac:dyDescent="0.2">
      <c r="DC204" s="23"/>
      <c r="DD204" s="23"/>
      <c r="DE204" s="23"/>
      <c r="DF204" s="23"/>
      <c r="DG204" s="23"/>
    </row>
    <row r="205" spans="107:111" x14ac:dyDescent="0.2">
      <c r="DC205" s="23"/>
      <c r="DD205" s="23"/>
      <c r="DE205" s="23"/>
      <c r="DF205" s="23"/>
      <c r="DG205" s="23"/>
    </row>
    <row r="206" spans="107:111" x14ac:dyDescent="0.2">
      <c r="DC206" s="23"/>
      <c r="DD206" s="23"/>
      <c r="DE206" s="23"/>
      <c r="DF206" s="23"/>
      <c r="DG206" s="23"/>
    </row>
    <row r="207" spans="107:111" x14ac:dyDescent="0.2">
      <c r="DC207" s="23"/>
      <c r="DD207" s="23"/>
      <c r="DE207" s="23"/>
      <c r="DF207" s="23"/>
      <c r="DG207" s="23"/>
    </row>
    <row r="208" spans="107:111" x14ac:dyDescent="0.2">
      <c r="DC208" s="23"/>
      <c r="DD208" s="23"/>
      <c r="DE208" s="23"/>
      <c r="DF208" s="23"/>
      <c r="DG208" s="23"/>
    </row>
    <row r="209" spans="107:111" x14ac:dyDescent="0.2">
      <c r="DC209" s="23"/>
      <c r="DD209" s="23"/>
      <c r="DE209" s="23"/>
      <c r="DF209" s="23"/>
      <c r="DG209" s="23"/>
    </row>
    <row r="210" spans="107:111" x14ac:dyDescent="0.2">
      <c r="DC210" s="23"/>
      <c r="DD210" s="23"/>
      <c r="DE210" s="23"/>
      <c r="DF210" s="23"/>
      <c r="DG210" s="23"/>
    </row>
    <row r="211" spans="107:111" x14ac:dyDescent="0.2">
      <c r="DC211" s="23"/>
      <c r="DD211" s="23"/>
      <c r="DE211" s="23"/>
      <c r="DF211" s="23"/>
      <c r="DG211" s="23"/>
    </row>
    <row r="212" spans="107:111" x14ac:dyDescent="0.2">
      <c r="DC212" s="23"/>
      <c r="DD212" s="23"/>
      <c r="DE212" s="23"/>
      <c r="DF212" s="23"/>
      <c r="DG212" s="23"/>
    </row>
    <row r="213" spans="107:111" x14ac:dyDescent="0.2">
      <c r="DC213" s="23"/>
      <c r="DD213" s="23"/>
      <c r="DE213" s="23"/>
      <c r="DF213" s="23"/>
      <c r="DG213" s="23"/>
    </row>
    <row r="214" spans="107:111" x14ac:dyDescent="0.2">
      <c r="DC214" s="23"/>
      <c r="DD214" s="23"/>
      <c r="DE214" s="23"/>
      <c r="DF214" s="23"/>
      <c r="DG214" s="23"/>
    </row>
    <row r="215" spans="107:111" x14ac:dyDescent="0.2">
      <c r="DC215" s="23"/>
      <c r="DD215" s="23"/>
      <c r="DE215" s="23"/>
      <c r="DF215" s="23"/>
      <c r="DG215" s="23"/>
    </row>
    <row r="216" spans="107:111" x14ac:dyDescent="0.2">
      <c r="DC216" s="23"/>
      <c r="DD216" s="23"/>
      <c r="DE216" s="23"/>
      <c r="DF216" s="23"/>
      <c r="DG216" s="23"/>
    </row>
    <row r="217" spans="107:111" x14ac:dyDescent="0.2">
      <c r="DC217" s="23"/>
      <c r="DD217" s="23"/>
      <c r="DE217" s="23"/>
      <c r="DF217" s="23"/>
      <c r="DG217" s="23"/>
    </row>
    <row r="218" spans="107:111" x14ac:dyDescent="0.2">
      <c r="DC218" s="23"/>
      <c r="DD218" s="23"/>
      <c r="DE218" s="23"/>
      <c r="DF218" s="23"/>
      <c r="DG218" s="23"/>
    </row>
    <row r="219" spans="107:111" x14ac:dyDescent="0.2">
      <c r="DC219" s="23"/>
      <c r="DD219" s="23"/>
      <c r="DE219" s="23"/>
      <c r="DF219" s="23"/>
      <c r="DG219" s="23"/>
    </row>
    <row r="220" spans="107:111" x14ac:dyDescent="0.2">
      <c r="DC220" s="23"/>
      <c r="DD220" s="23"/>
      <c r="DE220" s="23"/>
      <c r="DF220" s="23"/>
      <c r="DG220" s="23"/>
    </row>
    <row r="221" spans="107:111" x14ac:dyDescent="0.2">
      <c r="DC221" s="23"/>
      <c r="DD221" s="23"/>
      <c r="DE221" s="23"/>
      <c r="DF221" s="23"/>
      <c r="DG221" s="23"/>
    </row>
    <row r="222" spans="107:111" x14ac:dyDescent="0.2">
      <c r="DC222" s="23"/>
      <c r="DD222" s="23"/>
      <c r="DE222" s="23"/>
      <c r="DF222" s="23"/>
      <c r="DG222" s="23"/>
    </row>
    <row r="223" spans="107:111" x14ac:dyDescent="0.2">
      <c r="DC223" s="23"/>
      <c r="DD223" s="23"/>
      <c r="DE223" s="23"/>
      <c r="DF223" s="23"/>
      <c r="DG223" s="23"/>
    </row>
    <row r="224" spans="107:111" x14ac:dyDescent="0.2">
      <c r="DC224" s="23"/>
      <c r="DD224" s="23"/>
      <c r="DE224" s="23"/>
      <c r="DF224" s="23"/>
      <c r="DG224" s="23"/>
    </row>
    <row r="225" spans="107:111" x14ac:dyDescent="0.2">
      <c r="DC225" s="23"/>
      <c r="DD225" s="23"/>
      <c r="DE225" s="23"/>
      <c r="DF225" s="23"/>
      <c r="DG225" s="23"/>
    </row>
    <row r="226" spans="107:111" x14ac:dyDescent="0.2">
      <c r="DC226" s="23"/>
      <c r="DD226" s="23"/>
      <c r="DE226" s="23"/>
      <c r="DF226" s="23"/>
      <c r="DG226" s="23"/>
    </row>
    <row r="227" spans="107:111" x14ac:dyDescent="0.2">
      <c r="DC227" s="23"/>
      <c r="DD227" s="23"/>
      <c r="DE227" s="23"/>
      <c r="DF227" s="23"/>
      <c r="DG227" s="23"/>
    </row>
    <row r="228" spans="107:111" x14ac:dyDescent="0.2">
      <c r="DC228" s="23"/>
      <c r="DD228" s="23"/>
      <c r="DE228" s="23"/>
      <c r="DF228" s="23"/>
      <c r="DG228" s="23"/>
    </row>
    <row r="229" spans="107:111" x14ac:dyDescent="0.2">
      <c r="DC229" s="23"/>
      <c r="DD229" s="23"/>
      <c r="DE229" s="23"/>
      <c r="DF229" s="23"/>
      <c r="DG229" s="23"/>
    </row>
    <row r="230" spans="107:111" x14ac:dyDescent="0.2">
      <c r="DC230" s="23"/>
      <c r="DD230" s="23"/>
      <c r="DE230" s="23"/>
      <c r="DF230" s="23"/>
      <c r="DG230" s="23"/>
    </row>
    <row r="231" spans="107:111" x14ac:dyDescent="0.2">
      <c r="DC231" s="23"/>
      <c r="DD231" s="23"/>
      <c r="DE231" s="23"/>
      <c r="DF231" s="23"/>
      <c r="DG231" s="23"/>
    </row>
    <row r="232" spans="107:111" x14ac:dyDescent="0.2">
      <c r="DC232" s="23"/>
      <c r="DD232" s="23"/>
      <c r="DE232" s="23"/>
      <c r="DF232" s="23"/>
      <c r="DG232" s="23"/>
    </row>
    <row r="233" spans="107:111" x14ac:dyDescent="0.2">
      <c r="DC233" s="23"/>
      <c r="DD233" s="23"/>
      <c r="DE233" s="23"/>
      <c r="DF233" s="23"/>
      <c r="DG233" s="23"/>
    </row>
    <row r="234" spans="107:111" x14ac:dyDescent="0.2">
      <c r="DC234" s="23"/>
      <c r="DD234" s="23"/>
      <c r="DE234" s="23"/>
      <c r="DF234" s="23"/>
      <c r="DG234" s="23"/>
    </row>
    <row r="235" spans="107:111" x14ac:dyDescent="0.2">
      <c r="DC235" s="23"/>
      <c r="DD235" s="23"/>
      <c r="DE235" s="23"/>
      <c r="DF235" s="23"/>
      <c r="DG235" s="23"/>
    </row>
    <row r="236" spans="107:111" x14ac:dyDescent="0.2">
      <c r="DC236" s="23"/>
      <c r="DD236" s="23"/>
      <c r="DE236" s="23"/>
      <c r="DF236" s="23"/>
      <c r="DG236" s="23"/>
    </row>
    <row r="237" spans="107:111" x14ac:dyDescent="0.2">
      <c r="DC237" s="23"/>
      <c r="DD237" s="23"/>
      <c r="DE237" s="23"/>
      <c r="DF237" s="23"/>
      <c r="DG237" s="23"/>
    </row>
    <row r="238" spans="107:111" x14ac:dyDescent="0.2">
      <c r="DC238" s="23"/>
      <c r="DD238" s="23"/>
      <c r="DE238" s="23"/>
      <c r="DF238" s="23"/>
      <c r="DG238" s="23"/>
    </row>
    <row r="239" spans="107:111" x14ac:dyDescent="0.2">
      <c r="DC239" s="23"/>
      <c r="DD239" s="23"/>
      <c r="DE239" s="23"/>
      <c r="DF239" s="23"/>
      <c r="DG239" s="23"/>
    </row>
    <row r="240" spans="107:111" x14ac:dyDescent="0.2">
      <c r="DC240" s="23"/>
      <c r="DD240" s="23"/>
      <c r="DE240" s="23"/>
      <c r="DF240" s="23"/>
      <c r="DG240" s="23"/>
    </row>
    <row r="241" spans="107:111" x14ac:dyDescent="0.2">
      <c r="DC241" s="23"/>
      <c r="DD241" s="23"/>
      <c r="DE241" s="23"/>
      <c r="DF241" s="23"/>
      <c r="DG241" s="23"/>
    </row>
    <row r="242" spans="107:111" x14ac:dyDescent="0.2">
      <c r="DC242" s="23"/>
      <c r="DD242" s="23"/>
      <c r="DE242" s="23"/>
      <c r="DF242" s="23"/>
      <c r="DG242" s="23"/>
    </row>
    <row r="243" spans="107:111" x14ac:dyDescent="0.2">
      <c r="DC243" s="23"/>
      <c r="DD243" s="23"/>
      <c r="DE243" s="23"/>
      <c r="DF243" s="23"/>
      <c r="DG243" s="23"/>
    </row>
    <row r="244" spans="107:111" x14ac:dyDescent="0.2">
      <c r="DC244" s="23"/>
      <c r="DD244" s="23"/>
      <c r="DE244" s="23"/>
      <c r="DF244" s="23"/>
      <c r="DG244" s="23"/>
    </row>
    <row r="245" spans="107:111" x14ac:dyDescent="0.2">
      <c r="DC245" s="23"/>
      <c r="DD245" s="23"/>
      <c r="DE245" s="23"/>
      <c r="DF245" s="23"/>
      <c r="DG245" s="23"/>
    </row>
    <row r="246" spans="107:111" x14ac:dyDescent="0.2">
      <c r="DC246" s="23"/>
      <c r="DD246" s="23"/>
      <c r="DE246" s="23"/>
      <c r="DF246" s="23"/>
      <c r="DG246" s="23"/>
    </row>
    <row r="247" spans="107:111" x14ac:dyDescent="0.2">
      <c r="DC247" s="23"/>
      <c r="DD247" s="23"/>
      <c r="DE247" s="23"/>
      <c r="DF247" s="23"/>
      <c r="DG247" s="23"/>
    </row>
    <row r="248" spans="107:111" x14ac:dyDescent="0.2">
      <c r="DC248" s="23"/>
      <c r="DD248" s="23"/>
      <c r="DE248" s="23"/>
      <c r="DF248" s="23"/>
      <c r="DG248" s="23"/>
    </row>
    <row r="249" spans="107:111" x14ac:dyDescent="0.2">
      <c r="DC249" s="23"/>
      <c r="DD249" s="23"/>
      <c r="DE249" s="23"/>
      <c r="DF249" s="23"/>
      <c r="DG249" s="23"/>
    </row>
    <row r="250" spans="107:111" x14ac:dyDescent="0.2">
      <c r="DC250" s="23"/>
      <c r="DD250" s="23"/>
      <c r="DE250" s="23"/>
      <c r="DF250" s="23"/>
      <c r="DG250" s="23"/>
    </row>
    <row r="251" spans="107:111" x14ac:dyDescent="0.2">
      <c r="DC251" s="23"/>
      <c r="DD251" s="23"/>
      <c r="DE251" s="23"/>
      <c r="DF251" s="23"/>
      <c r="DG251" s="23"/>
    </row>
    <row r="252" spans="107:111" x14ac:dyDescent="0.2">
      <c r="DC252" s="23"/>
      <c r="DD252" s="23"/>
      <c r="DE252" s="23"/>
      <c r="DF252" s="23"/>
      <c r="DG252" s="23"/>
    </row>
    <row r="253" spans="107:111" x14ac:dyDescent="0.2">
      <c r="DC253" s="23"/>
      <c r="DD253" s="23"/>
      <c r="DE253" s="23"/>
      <c r="DF253" s="23"/>
      <c r="DG253" s="23"/>
    </row>
    <row r="254" spans="107:111" x14ac:dyDescent="0.2">
      <c r="DC254" s="23"/>
      <c r="DD254" s="23"/>
      <c r="DE254" s="23"/>
      <c r="DF254" s="23"/>
      <c r="DG254" s="23"/>
    </row>
    <row r="255" spans="107:111" x14ac:dyDescent="0.2">
      <c r="DC255" s="23"/>
      <c r="DD255" s="23"/>
      <c r="DE255" s="23"/>
      <c r="DF255" s="23"/>
      <c r="DG255" s="23"/>
    </row>
    <row r="256" spans="107:111" x14ac:dyDescent="0.2">
      <c r="DC256" s="23"/>
      <c r="DD256" s="23"/>
      <c r="DE256" s="23"/>
      <c r="DF256" s="23"/>
      <c r="DG256" s="23"/>
    </row>
    <row r="257" spans="107:111" x14ac:dyDescent="0.2">
      <c r="DC257" s="23"/>
      <c r="DD257" s="23"/>
      <c r="DE257" s="23"/>
      <c r="DF257" s="23"/>
      <c r="DG257" s="23"/>
    </row>
    <row r="258" spans="107:111" x14ac:dyDescent="0.2">
      <c r="DC258" s="23"/>
      <c r="DD258" s="23"/>
      <c r="DE258" s="23"/>
      <c r="DF258" s="23"/>
      <c r="DG258" s="23"/>
    </row>
    <row r="259" spans="107:111" x14ac:dyDescent="0.2">
      <c r="DC259" s="23"/>
      <c r="DD259" s="23"/>
      <c r="DE259" s="23"/>
      <c r="DF259" s="23"/>
      <c r="DG259" s="23"/>
    </row>
    <row r="260" spans="107:111" x14ac:dyDescent="0.2">
      <c r="DC260" s="23"/>
      <c r="DD260" s="23"/>
      <c r="DE260" s="23"/>
      <c r="DF260" s="23"/>
      <c r="DG260" s="23"/>
    </row>
    <row r="261" spans="107:111" x14ac:dyDescent="0.2">
      <c r="DC261" s="23"/>
      <c r="DD261" s="23"/>
      <c r="DE261" s="23"/>
      <c r="DF261" s="23"/>
      <c r="DG261" s="23"/>
    </row>
    <row r="262" spans="107:111" x14ac:dyDescent="0.2">
      <c r="DC262" s="23"/>
      <c r="DD262" s="23"/>
      <c r="DE262" s="23"/>
      <c r="DF262" s="23"/>
      <c r="DG262" s="23"/>
    </row>
    <row r="263" spans="107:111" x14ac:dyDescent="0.2">
      <c r="DC263" s="23"/>
      <c r="DD263" s="23"/>
      <c r="DE263" s="23"/>
      <c r="DF263" s="23"/>
      <c r="DG263" s="23"/>
    </row>
    <row r="264" spans="107:111" x14ac:dyDescent="0.2">
      <c r="DC264" s="23"/>
      <c r="DD264" s="23"/>
      <c r="DE264" s="23"/>
      <c r="DF264" s="23"/>
      <c r="DG264" s="23"/>
    </row>
    <row r="265" spans="107:111" x14ac:dyDescent="0.2">
      <c r="DC265" s="23"/>
      <c r="DD265" s="23"/>
      <c r="DE265" s="23"/>
      <c r="DF265" s="23"/>
      <c r="DG265" s="23"/>
    </row>
    <row r="266" spans="107:111" x14ac:dyDescent="0.2">
      <c r="DC266" s="23"/>
      <c r="DD266" s="23"/>
      <c r="DE266" s="23"/>
      <c r="DF266" s="23"/>
      <c r="DG266" s="23"/>
    </row>
    <row r="267" spans="107:111" x14ac:dyDescent="0.2">
      <c r="DC267" s="23"/>
      <c r="DD267" s="23"/>
      <c r="DE267" s="23"/>
      <c r="DF267" s="23"/>
      <c r="DG267" s="23"/>
    </row>
    <row r="268" spans="107:111" x14ac:dyDescent="0.2">
      <c r="DC268" s="23"/>
      <c r="DD268" s="23"/>
      <c r="DE268" s="23"/>
      <c r="DF268" s="23"/>
      <c r="DG268" s="23"/>
    </row>
    <row r="269" spans="107:111" x14ac:dyDescent="0.2">
      <c r="DC269" s="23"/>
      <c r="DD269" s="23"/>
      <c r="DE269" s="23"/>
      <c r="DF269" s="23"/>
      <c r="DG269" s="23"/>
    </row>
    <row r="270" spans="107:111" x14ac:dyDescent="0.2">
      <c r="DC270" s="23"/>
      <c r="DD270" s="23"/>
      <c r="DE270" s="23"/>
      <c r="DF270" s="23"/>
      <c r="DG270" s="23"/>
    </row>
    <row r="271" spans="107:111" x14ac:dyDescent="0.2">
      <c r="DC271" s="23"/>
      <c r="DD271" s="23"/>
      <c r="DE271" s="23"/>
      <c r="DF271" s="23"/>
      <c r="DG271" s="23"/>
    </row>
    <row r="272" spans="107:111" x14ac:dyDescent="0.2">
      <c r="DC272" s="23"/>
      <c r="DD272" s="23"/>
      <c r="DE272" s="23"/>
      <c r="DF272" s="23"/>
      <c r="DG272" s="23"/>
    </row>
    <row r="273" spans="107:111" x14ac:dyDescent="0.2">
      <c r="DC273" s="23"/>
      <c r="DD273" s="23"/>
      <c r="DE273" s="23"/>
      <c r="DF273" s="23"/>
      <c r="DG273" s="23"/>
    </row>
    <row r="274" spans="107:111" x14ac:dyDescent="0.2">
      <c r="DC274" s="23"/>
      <c r="DD274" s="23"/>
      <c r="DE274" s="23"/>
      <c r="DF274" s="23"/>
      <c r="DG274" s="23"/>
    </row>
    <row r="275" spans="107:111" x14ac:dyDescent="0.2">
      <c r="DC275" s="23"/>
      <c r="DD275" s="23"/>
      <c r="DE275" s="23"/>
      <c r="DF275" s="23"/>
      <c r="DG275" s="23"/>
    </row>
    <row r="276" spans="107:111" x14ac:dyDescent="0.2">
      <c r="DC276" s="23"/>
      <c r="DD276" s="23"/>
      <c r="DE276" s="23"/>
      <c r="DF276" s="23"/>
      <c r="DG276" s="23"/>
    </row>
    <row r="277" spans="107:111" x14ac:dyDescent="0.2">
      <c r="DC277" s="23"/>
      <c r="DD277" s="23"/>
      <c r="DE277" s="23"/>
      <c r="DF277" s="23"/>
      <c r="DG277" s="23"/>
    </row>
    <row r="278" spans="107:111" x14ac:dyDescent="0.2">
      <c r="DC278" s="23"/>
      <c r="DD278" s="23"/>
      <c r="DE278" s="23"/>
      <c r="DF278" s="23"/>
      <c r="DG278" s="23"/>
    </row>
    <row r="279" spans="107:111" x14ac:dyDescent="0.2">
      <c r="DC279" s="23"/>
      <c r="DD279" s="23"/>
      <c r="DE279" s="23"/>
      <c r="DF279" s="23"/>
      <c r="DG279" s="23"/>
    </row>
    <row r="280" spans="107:111" x14ac:dyDescent="0.2">
      <c r="DC280" s="23"/>
      <c r="DD280" s="23"/>
      <c r="DE280" s="23"/>
      <c r="DF280" s="23"/>
      <c r="DG280" s="23"/>
    </row>
    <row r="281" spans="107:111" x14ac:dyDescent="0.2">
      <c r="DC281" s="23"/>
      <c r="DD281" s="23"/>
      <c r="DE281" s="23"/>
      <c r="DF281" s="23"/>
      <c r="DG281" s="23"/>
    </row>
    <row r="282" spans="107:111" x14ac:dyDescent="0.2">
      <c r="DC282" s="23"/>
      <c r="DD282" s="23"/>
      <c r="DE282" s="23"/>
      <c r="DF282" s="23"/>
      <c r="DG282" s="23"/>
    </row>
    <row r="283" spans="107:111" x14ac:dyDescent="0.2">
      <c r="DC283" s="23"/>
      <c r="DD283" s="23"/>
      <c r="DE283" s="23"/>
      <c r="DF283" s="23"/>
      <c r="DG283" s="23"/>
    </row>
    <row r="284" spans="107:111" x14ac:dyDescent="0.2">
      <c r="DC284" s="23"/>
      <c r="DD284" s="23"/>
      <c r="DE284" s="23"/>
      <c r="DF284" s="23"/>
      <c r="DG284" s="23"/>
    </row>
    <row r="285" spans="107:111" x14ac:dyDescent="0.2">
      <c r="DC285" s="23"/>
      <c r="DD285" s="23"/>
      <c r="DE285" s="23"/>
      <c r="DF285" s="23"/>
      <c r="DG285" s="23"/>
    </row>
    <row r="286" spans="107:111" x14ac:dyDescent="0.2">
      <c r="DC286" s="23"/>
      <c r="DD286" s="23"/>
      <c r="DE286" s="23"/>
      <c r="DF286" s="23"/>
      <c r="DG286" s="23"/>
    </row>
    <row r="287" spans="107:111" x14ac:dyDescent="0.2">
      <c r="DC287" s="23"/>
      <c r="DD287" s="23"/>
      <c r="DE287" s="23"/>
      <c r="DF287" s="23"/>
      <c r="DG287" s="23"/>
    </row>
    <row r="288" spans="107:111" x14ac:dyDescent="0.2">
      <c r="DC288" s="23"/>
      <c r="DD288" s="23"/>
      <c r="DE288" s="23"/>
      <c r="DF288" s="23"/>
      <c r="DG288" s="23"/>
    </row>
    <row r="289" spans="107:111" x14ac:dyDescent="0.2">
      <c r="DC289" s="23"/>
      <c r="DD289" s="23"/>
      <c r="DE289" s="23"/>
      <c r="DF289" s="23"/>
      <c r="DG289" s="23"/>
    </row>
    <row r="290" spans="107:111" x14ac:dyDescent="0.2">
      <c r="DC290" s="23"/>
      <c r="DD290" s="23"/>
      <c r="DE290" s="23"/>
      <c r="DF290" s="23"/>
      <c r="DG290" s="23"/>
    </row>
    <row r="291" spans="107:111" x14ac:dyDescent="0.2">
      <c r="DC291" s="23"/>
      <c r="DD291" s="23"/>
      <c r="DE291" s="23"/>
      <c r="DF291" s="23"/>
      <c r="DG291" s="23"/>
    </row>
    <row r="292" spans="107:111" x14ac:dyDescent="0.2">
      <c r="DC292" s="23"/>
      <c r="DD292" s="23"/>
      <c r="DE292" s="23"/>
      <c r="DF292" s="23"/>
      <c r="DG292" s="23"/>
    </row>
    <row r="293" spans="107:111" x14ac:dyDescent="0.2">
      <c r="DC293" s="23"/>
      <c r="DD293" s="23"/>
      <c r="DE293" s="23"/>
      <c r="DF293" s="23"/>
      <c r="DG293" s="23"/>
    </row>
    <row r="294" spans="107:111" x14ac:dyDescent="0.2">
      <c r="DC294" s="23"/>
      <c r="DD294" s="23"/>
      <c r="DE294" s="23"/>
      <c r="DF294" s="23"/>
      <c r="DG294" s="23"/>
    </row>
    <row r="295" spans="107:111" x14ac:dyDescent="0.2">
      <c r="DC295" s="23"/>
      <c r="DD295" s="23"/>
      <c r="DE295" s="23"/>
      <c r="DF295" s="23"/>
      <c r="DG295" s="23"/>
    </row>
    <row r="296" spans="107:111" x14ac:dyDescent="0.2">
      <c r="DC296" s="23"/>
      <c r="DD296" s="23"/>
      <c r="DE296" s="23"/>
      <c r="DF296" s="23"/>
      <c r="DG296" s="23"/>
    </row>
    <row r="297" spans="107:111" x14ac:dyDescent="0.2">
      <c r="DC297" s="23"/>
      <c r="DD297" s="23"/>
      <c r="DE297" s="23"/>
      <c r="DF297" s="23"/>
      <c r="DG297" s="23"/>
    </row>
    <row r="298" spans="107:111" x14ac:dyDescent="0.2">
      <c r="DC298" s="23"/>
      <c r="DD298" s="23"/>
      <c r="DE298" s="23"/>
      <c r="DF298" s="23"/>
      <c r="DG298" s="23"/>
    </row>
    <row r="299" spans="107:111" x14ac:dyDescent="0.2">
      <c r="DC299" s="23"/>
      <c r="DD299" s="23"/>
      <c r="DE299" s="23"/>
      <c r="DF299" s="23"/>
      <c r="DG299" s="23"/>
    </row>
    <row r="300" spans="107:111" x14ac:dyDescent="0.2">
      <c r="DC300" s="23"/>
      <c r="DD300" s="23"/>
      <c r="DE300" s="23"/>
      <c r="DF300" s="23"/>
      <c r="DG300" s="23"/>
    </row>
    <row r="301" spans="107:111" x14ac:dyDescent="0.2">
      <c r="DC301" s="23"/>
      <c r="DD301" s="23"/>
      <c r="DE301" s="23"/>
      <c r="DF301" s="23"/>
      <c r="DG301" s="23"/>
    </row>
    <row r="302" spans="107:111" x14ac:dyDescent="0.2">
      <c r="DC302" s="23"/>
      <c r="DD302" s="23"/>
      <c r="DE302" s="23"/>
      <c r="DF302" s="23"/>
      <c r="DG302" s="23"/>
    </row>
    <row r="303" spans="107:111" x14ac:dyDescent="0.2">
      <c r="DC303" s="23"/>
      <c r="DD303" s="23"/>
      <c r="DE303" s="23"/>
      <c r="DF303" s="23"/>
      <c r="DG303" s="23"/>
    </row>
    <row r="304" spans="107:111" x14ac:dyDescent="0.2">
      <c r="DC304" s="23"/>
      <c r="DD304" s="23"/>
      <c r="DE304" s="23"/>
      <c r="DF304" s="23"/>
      <c r="DG304" s="23"/>
    </row>
    <row r="305" spans="107:111" x14ac:dyDescent="0.2">
      <c r="DC305" s="23"/>
      <c r="DD305" s="23"/>
      <c r="DE305" s="23"/>
      <c r="DF305" s="23"/>
      <c r="DG305" s="23"/>
    </row>
    <row r="306" spans="107:111" x14ac:dyDescent="0.2">
      <c r="DC306" s="23"/>
      <c r="DD306" s="23"/>
      <c r="DE306" s="23"/>
      <c r="DF306" s="23"/>
      <c r="DG306" s="23"/>
    </row>
    <row r="307" spans="107:111" x14ac:dyDescent="0.2">
      <c r="DC307" s="23"/>
      <c r="DD307" s="23"/>
      <c r="DE307" s="23"/>
      <c r="DF307" s="23"/>
      <c r="DG307" s="23"/>
    </row>
    <row r="308" spans="107:111" x14ac:dyDescent="0.2">
      <c r="DC308" s="23"/>
      <c r="DD308" s="23"/>
      <c r="DE308" s="23"/>
      <c r="DF308" s="23"/>
      <c r="DG308" s="23"/>
    </row>
    <row r="309" spans="107:111" x14ac:dyDescent="0.2">
      <c r="DC309" s="23"/>
      <c r="DD309" s="23"/>
      <c r="DE309" s="23"/>
      <c r="DF309" s="23"/>
      <c r="DG309" s="23"/>
    </row>
    <row r="310" spans="107:111" x14ac:dyDescent="0.2">
      <c r="DC310" s="23"/>
      <c r="DD310" s="23"/>
      <c r="DE310" s="23"/>
      <c r="DF310" s="23"/>
      <c r="DG310" s="23"/>
    </row>
    <row r="311" spans="107:111" x14ac:dyDescent="0.2">
      <c r="DC311" s="23"/>
      <c r="DD311" s="23"/>
      <c r="DE311" s="23"/>
      <c r="DF311" s="23"/>
      <c r="DG311" s="23"/>
    </row>
    <row r="312" spans="107:111" x14ac:dyDescent="0.2">
      <c r="DC312" s="23"/>
      <c r="DD312" s="23"/>
      <c r="DE312" s="23"/>
      <c r="DF312" s="23"/>
      <c r="DG312" s="23"/>
    </row>
    <row r="313" spans="107:111" x14ac:dyDescent="0.2">
      <c r="DC313" s="23"/>
      <c r="DD313" s="23"/>
      <c r="DE313" s="23"/>
      <c r="DF313" s="23"/>
      <c r="DG313" s="23"/>
    </row>
    <row r="314" spans="107:111" x14ac:dyDescent="0.2">
      <c r="DC314" s="23"/>
      <c r="DD314" s="23"/>
      <c r="DE314" s="23"/>
      <c r="DF314" s="23"/>
      <c r="DG314" s="23"/>
    </row>
    <row r="315" spans="107:111" x14ac:dyDescent="0.2">
      <c r="DC315" s="23"/>
      <c r="DD315" s="23"/>
      <c r="DE315" s="23"/>
      <c r="DF315" s="23"/>
      <c r="DG315" s="23"/>
    </row>
    <row r="316" spans="107:111" x14ac:dyDescent="0.2">
      <c r="DC316" s="23"/>
      <c r="DD316" s="23"/>
      <c r="DE316" s="23"/>
      <c r="DF316" s="23"/>
      <c r="DG316" s="23"/>
    </row>
    <row r="317" spans="107:111" x14ac:dyDescent="0.2">
      <c r="DC317" s="23"/>
      <c r="DD317" s="23"/>
      <c r="DE317" s="23"/>
      <c r="DF317" s="23"/>
      <c r="DG317" s="23"/>
    </row>
    <row r="318" spans="107:111" x14ac:dyDescent="0.2">
      <c r="DC318" s="23"/>
      <c r="DD318" s="23"/>
      <c r="DE318" s="23"/>
      <c r="DF318" s="23"/>
      <c r="DG318" s="23"/>
    </row>
    <row r="319" spans="107:111" x14ac:dyDescent="0.2">
      <c r="DC319" s="23"/>
      <c r="DD319" s="23"/>
      <c r="DE319" s="23"/>
      <c r="DF319" s="23"/>
      <c r="DG319" s="23"/>
    </row>
    <row r="320" spans="107:111" x14ac:dyDescent="0.2">
      <c r="DC320" s="23"/>
      <c r="DD320" s="23"/>
      <c r="DE320" s="23"/>
      <c r="DF320" s="23"/>
      <c r="DG320" s="23"/>
    </row>
    <row r="321" spans="107:111" x14ac:dyDescent="0.2">
      <c r="DC321" s="23"/>
      <c r="DD321" s="23"/>
      <c r="DE321" s="23"/>
      <c r="DF321" s="23"/>
      <c r="DG321" s="23"/>
    </row>
    <row r="322" spans="107:111" x14ac:dyDescent="0.2">
      <c r="DC322" s="23"/>
      <c r="DD322" s="23"/>
      <c r="DE322" s="23"/>
      <c r="DF322" s="23"/>
      <c r="DG322" s="23"/>
    </row>
    <row r="323" spans="107:111" x14ac:dyDescent="0.2">
      <c r="DC323" s="23"/>
      <c r="DD323" s="23"/>
      <c r="DE323" s="23"/>
      <c r="DF323" s="23"/>
      <c r="DG323" s="23"/>
    </row>
    <row r="324" spans="107:111" x14ac:dyDescent="0.2">
      <c r="DC324" s="23"/>
      <c r="DD324" s="23"/>
      <c r="DE324" s="23"/>
      <c r="DF324" s="23"/>
      <c r="DG324" s="23"/>
    </row>
    <row r="325" spans="107:111" x14ac:dyDescent="0.2">
      <c r="DC325" s="23"/>
      <c r="DD325" s="23"/>
      <c r="DE325" s="23"/>
      <c r="DF325" s="23"/>
      <c r="DG325" s="23"/>
    </row>
    <row r="326" spans="107:111" x14ac:dyDescent="0.2">
      <c r="DC326" s="23"/>
      <c r="DD326" s="23"/>
      <c r="DE326" s="23"/>
      <c r="DF326" s="23"/>
      <c r="DG326" s="23"/>
    </row>
    <row r="327" spans="107:111" x14ac:dyDescent="0.2">
      <c r="DC327" s="23"/>
      <c r="DD327" s="23"/>
      <c r="DE327" s="23"/>
      <c r="DF327" s="23"/>
      <c r="DG327" s="23"/>
    </row>
    <row r="328" spans="107:111" x14ac:dyDescent="0.2">
      <c r="DC328" s="23"/>
      <c r="DD328" s="23"/>
      <c r="DE328" s="23"/>
      <c r="DF328" s="23"/>
      <c r="DG328" s="23"/>
    </row>
    <row r="329" spans="107:111" x14ac:dyDescent="0.2">
      <c r="DC329" s="23"/>
      <c r="DD329" s="23"/>
      <c r="DE329" s="23"/>
      <c r="DF329" s="23"/>
      <c r="DG329" s="23"/>
    </row>
    <row r="330" spans="107:111" x14ac:dyDescent="0.2">
      <c r="DC330" s="23"/>
      <c r="DD330" s="23"/>
      <c r="DE330" s="23"/>
      <c r="DF330" s="23"/>
      <c r="DG330" s="23"/>
    </row>
    <row r="331" spans="107:111" x14ac:dyDescent="0.2">
      <c r="DC331" s="23"/>
      <c r="DD331" s="23"/>
      <c r="DE331" s="23"/>
      <c r="DF331" s="23"/>
      <c r="DG331" s="23"/>
    </row>
    <row r="332" spans="107:111" x14ac:dyDescent="0.2">
      <c r="DC332" s="23"/>
      <c r="DD332" s="23"/>
      <c r="DE332" s="23"/>
      <c r="DF332" s="23"/>
      <c r="DG332" s="23"/>
    </row>
    <row r="333" spans="107:111" x14ac:dyDescent="0.2">
      <c r="DC333" s="23"/>
      <c r="DD333" s="23"/>
      <c r="DE333" s="23"/>
      <c r="DF333" s="23"/>
      <c r="DG333" s="23"/>
    </row>
    <row r="334" spans="107:111" x14ac:dyDescent="0.2">
      <c r="DC334" s="23"/>
      <c r="DD334" s="23"/>
      <c r="DE334" s="23"/>
      <c r="DF334" s="23"/>
      <c r="DG334" s="23"/>
    </row>
    <row r="335" spans="107:111" x14ac:dyDescent="0.2">
      <c r="DC335" s="23"/>
      <c r="DD335" s="23"/>
      <c r="DE335" s="23"/>
      <c r="DF335" s="23"/>
      <c r="DG335" s="23"/>
    </row>
    <row r="336" spans="107:111" x14ac:dyDescent="0.2">
      <c r="DC336" s="23"/>
      <c r="DD336" s="23"/>
      <c r="DE336" s="23"/>
      <c r="DF336" s="23"/>
      <c r="DG336" s="23"/>
    </row>
    <row r="337" spans="107:111" x14ac:dyDescent="0.2">
      <c r="DC337" s="23"/>
      <c r="DD337" s="23"/>
      <c r="DE337" s="23"/>
      <c r="DF337" s="23"/>
      <c r="DG337" s="23"/>
    </row>
    <row r="338" spans="107:111" x14ac:dyDescent="0.2">
      <c r="DC338" s="23"/>
      <c r="DD338" s="23"/>
      <c r="DE338" s="23"/>
      <c r="DF338" s="23"/>
      <c r="DG338" s="23"/>
    </row>
    <row r="339" spans="107:111" x14ac:dyDescent="0.2">
      <c r="DC339" s="23"/>
      <c r="DD339" s="23"/>
      <c r="DE339" s="23"/>
      <c r="DF339" s="23"/>
      <c r="DG339" s="23"/>
    </row>
    <row r="340" spans="107:111" x14ac:dyDescent="0.2">
      <c r="DC340" s="23"/>
      <c r="DD340" s="23"/>
      <c r="DE340" s="23"/>
      <c r="DF340" s="23"/>
      <c r="DG340" s="23"/>
    </row>
    <row r="341" spans="107:111" x14ac:dyDescent="0.2">
      <c r="DC341" s="23"/>
      <c r="DD341" s="23"/>
      <c r="DE341" s="23"/>
      <c r="DF341" s="23"/>
      <c r="DG341" s="23"/>
    </row>
    <row r="342" spans="107:111" x14ac:dyDescent="0.2">
      <c r="DC342" s="23"/>
      <c r="DD342" s="23"/>
      <c r="DE342" s="23"/>
      <c r="DF342" s="23"/>
      <c r="DG342" s="23"/>
    </row>
    <row r="343" spans="107:111" x14ac:dyDescent="0.2">
      <c r="DC343" s="23"/>
      <c r="DD343" s="23"/>
      <c r="DE343" s="23"/>
      <c r="DF343" s="23"/>
      <c r="DG343" s="23"/>
    </row>
    <row r="344" spans="107:111" x14ac:dyDescent="0.2">
      <c r="DC344" s="23"/>
      <c r="DD344" s="23"/>
      <c r="DE344" s="23"/>
      <c r="DF344" s="23"/>
      <c r="DG344" s="23"/>
    </row>
    <row r="345" spans="107:111" x14ac:dyDescent="0.2">
      <c r="DC345" s="23"/>
      <c r="DD345" s="23"/>
      <c r="DE345" s="23"/>
      <c r="DF345" s="23"/>
      <c r="DG345" s="23"/>
    </row>
    <row r="346" spans="107:111" x14ac:dyDescent="0.2">
      <c r="DC346" s="23"/>
      <c r="DD346" s="23"/>
      <c r="DE346" s="23"/>
      <c r="DF346" s="23"/>
      <c r="DG346" s="23"/>
    </row>
    <row r="347" spans="107:111" x14ac:dyDescent="0.2">
      <c r="DC347" s="23"/>
      <c r="DD347" s="23"/>
      <c r="DE347" s="23"/>
      <c r="DF347" s="23"/>
      <c r="DG347" s="23"/>
    </row>
    <row r="348" spans="107:111" x14ac:dyDescent="0.2">
      <c r="DC348" s="23"/>
      <c r="DD348" s="23"/>
      <c r="DE348" s="23"/>
      <c r="DF348" s="23"/>
      <c r="DG348" s="23"/>
    </row>
    <row r="349" spans="107:111" x14ac:dyDescent="0.2">
      <c r="DC349" s="23"/>
      <c r="DD349" s="23"/>
      <c r="DE349" s="23"/>
      <c r="DF349" s="23"/>
      <c r="DG349" s="23"/>
    </row>
    <row r="350" spans="107:111" x14ac:dyDescent="0.2">
      <c r="DC350" s="23"/>
      <c r="DD350" s="23"/>
      <c r="DE350" s="23"/>
      <c r="DF350" s="23"/>
      <c r="DG350" s="23"/>
    </row>
    <row r="351" spans="107:111" x14ac:dyDescent="0.2">
      <c r="DC351" s="23"/>
      <c r="DD351" s="23"/>
      <c r="DE351" s="23"/>
      <c r="DF351" s="23"/>
      <c r="DG351" s="23"/>
    </row>
    <row r="352" spans="107:111" x14ac:dyDescent="0.2">
      <c r="DC352" s="23"/>
      <c r="DD352" s="23"/>
      <c r="DE352" s="23"/>
      <c r="DF352" s="23"/>
      <c r="DG352" s="23"/>
    </row>
    <row r="353" spans="107:111" x14ac:dyDescent="0.2">
      <c r="DC353" s="23"/>
      <c r="DD353" s="23"/>
      <c r="DE353" s="23"/>
      <c r="DF353" s="23"/>
      <c r="DG353" s="23"/>
    </row>
    <row r="354" spans="107:111" x14ac:dyDescent="0.2">
      <c r="DC354" s="23"/>
      <c r="DD354" s="23"/>
      <c r="DE354" s="23"/>
      <c r="DF354" s="23"/>
      <c r="DG354" s="23"/>
    </row>
    <row r="355" spans="107:111" x14ac:dyDescent="0.2">
      <c r="DC355" s="23"/>
      <c r="DD355" s="23"/>
      <c r="DE355" s="23"/>
      <c r="DF355" s="23"/>
      <c r="DG355" s="23"/>
    </row>
    <row r="356" spans="107:111" x14ac:dyDescent="0.2">
      <c r="DC356" s="23"/>
      <c r="DD356" s="23"/>
      <c r="DE356" s="23"/>
      <c r="DF356" s="23"/>
      <c r="DG356" s="23"/>
    </row>
    <row r="357" spans="107:111" x14ac:dyDescent="0.2">
      <c r="DC357" s="23"/>
      <c r="DD357" s="23"/>
      <c r="DE357" s="23"/>
      <c r="DF357" s="23"/>
      <c r="DG357" s="23"/>
    </row>
    <row r="358" spans="107:111" x14ac:dyDescent="0.2">
      <c r="DC358" s="23"/>
      <c r="DD358" s="23"/>
      <c r="DE358" s="23"/>
      <c r="DF358" s="23"/>
      <c r="DG358" s="23"/>
    </row>
    <row r="359" spans="107:111" x14ac:dyDescent="0.2">
      <c r="DC359" s="23"/>
      <c r="DD359" s="23"/>
      <c r="DE359" s="23"/>
      <c r="DF359" s="23"/>
      <c r="DG359" s="23"/>
    </row>
    <row r="360" spans="107:111" x14ac:dyDescent="0.2">
      <c r="DC360" s="23"/>
      <c r="DD360" s="23"/>
      <c r="DE360" s="23"/>
      <c r="DF360" s="23"/>
      <c r="DG360" s="23"/>
    </row>
    <row r="361" spans="107:111" x14ac:dyDescent="0.2">
      <c r="DC361" s="23"/>
      <c r="DD361" s="23"/>
      <c r="DE361" s="23"/>
      <c r="DF361" s="23"/>
      <c r="DG361" s="23"/>
    </row>
    <row r="362" spans="107:111" x14ac:dyDescent="0.2">
      <c r="DC362" s="23"/>
      <c r="DD362" s="23"/>
      <c r="DE362" s="23"/>
      <c r="DF362" s="23"/>
      <c r="DG362" s="23"/>
    </row>
    <row r="363" spans="107:111" x14ac:dyDescent="0.2">
      <c r="DC363" s="23"/>
      <c r="DD363" s="23"/>
      <c r="DE363" s="23"/>
      <c r="DF363" s="23"/>
      <c r="DG363" s="23"/>
    </row>
    <row r="364" spans="107:111" x14ac:dyDescent="0.2">
      <c r="DC364" s="23"/>
      <c r="DD364" s="23"/>
      <c r="DE364" s="23"/>
      <c r="DF364" s="23"/>
      <c r="DG364" s="23"/>
    </row>
    <row r="365" spans="107:111" x14ac:dyDescent="0.2">
      <c r="DC365" s="23"/>
      <c r="DD365" s="23"/>
      <c r="DE365" s="23"/>
      <c r="DF365" s="23"/>
      <c r="DG365" s="23"/>
    </row>
    <row r="366" spans="107:111" x14ac:dyDescent="0.2">
      <c r="DC366" s="23"/>
      <c r="DD366" s="23"/>
      <c r="DE366" s="23"/>
      <c r="DF366" s="23"/>
      <c r="DG366" s="23"/>
    </row>
    <row r="367" spans="107:111" x14ac:dyDescent="0.2">
      <c r="DC367" s="23"/>
      <c r="DD367" s="23"/>
      <c r="DE367" s="23"/>
      <c r="DF367" s="23"/>
      <c r="DG367" s="23"/>
    </row>
    <row r="368" spans="107:111" x14ac:dyDescent="0.2">
      <c r="DC368" s="23"/>
      <c r="DD368" s="23"/>
      <c r="DE368" s="23"/>
      <c r="DF368" s="23"/>
      <c r="DG368" s="23"/>
    </row>
    <row r="369" spans="107:111" x14ac:dyDescent="0.2">
      <c r="DC369" s="23"/>
      <c r="DD369" s="23"/>
      <c r="DE369" s="23"/>
      <c r="DF369" s="23"/>
      <c r="DG369" s="23"/>
    </row>
    <row r="370" spans="107:111" x14ac:dyDescent="0.2">
      <c r="DC370" s="23"/>
      <c r="DD370" s="23"/>
      <c r="DE370" s="23"/>
      <c r="DF370" s="23"/>
      <c r="DG370" s="23"/>
    </row>
    <row r="371" spans="107:111" x14ac:dyDescent="0.2">
      <c r="DC371" s="23"/>
      <c r="DD371" s="23"/>
      <c r="DE371" s="23"/>
      <c r="DF371" s="23"/>
      <c r="DG371" s="23"/>
    </row>
    <row r="372" spans="107:111" x14ac:dyDescent="0.2">
      <c r="DC372" s="23"/>
      <c r="DD372" s="23"/>
      <c r="DE372" s="23"/>
      <c r="DF372" s="23"/>
      <c r="DG372" s="23"/>
    </row>
    <row r="373" spans="107:111" x14ac:dyDescent="0.2">
      <c r="DC373" s="23"/>
      <c r="DD373" s="23"/>
      <c r="DE373" s="23"/>
      <c r="DF373" s="23"/>
      <c r="DG373" s="23"/>
    </row>
    <row r="374" spans="107:111" x14ac:dyDescent="0.2">
      <c r="DC374" s="23"/>
      <c r="DD374" s="23"/>
      <c r="DE374" s="23"/>
      <c r="DF374" s="23"/>
      <c r="DG374" s="23"/>
    </row>
    <row r="375" spans="107:111" x14ac:dyDescent="0.2">
      <c r="DC375" s="23"/>
      <c r="DD375" s="23"/>
      <c r="DE375" s="23"/>
      <c r="DF375" s="23"/>
      <c r="DG375" s="23"/>
    </row>
    <row r="376" spans="107:111" x14ac:dyDescent="0.2">
      <c r="DC376" s="23"/>
      <c r="DD376" s="23"/>
      <c r="DE376" s="23"/>
      <c r="DF376" s="23"/>
      <c r="DG376" s="23"/>
    </row>
    <row r="377" spans="107:111" x14ac:dyDescent="0.2">
      <c r="DC377" s="23"/>
      <c r="DD377" s="23"/>
      <c r="DE377" s="23"/>
      <c r="DF377" s="23"/>
      <c r="DG377" s="23"/>
    </row>
    <row r="378" spans="107:111" x14ac:dyDescent="0.2">
      <c r="DC378" s="23"/>
      <c r="DD378" s="23"/>
      <c r="DE378" s="23"/>
      <c r="DF378" s="23"/>
      <c r="DG378" s="23"/>
    </row>
    <row r="379" spans="107:111" x14ac:dyDescent="0.2">
      <c r="DC379" s="23"/>
      <c r="DD379" s="23"/>
      <c r="DE379" s="23"/>
      <c r="DF379" s="23"/>
      <c r="DG379" s="23"/>
    </row>
    <row r="380" spans="107:111" x14ac:dyDescent="0.2">
      <c r="DC380" s="23"/>
      <c r="DD380" s="23"/>
      <c r="DE380" s="23"/>
      <c r="DF380" s="23"/>
      <c r="DG380" s="23"/>
    </row>
    <row r="381" spans="107:111" x14ac:dyDescent="0.2">
      <c r="DC381" s="23"/>
      <c r="DD381" s="23"/>
      <c r="DE381" s="23"/>
      <c r="DF381" s="23"/>
      <c r="DG381" s="23"/>
    </row>
    <row r="382" spans="107:111" x14ac:dyDescent="0.2">
      <c r="DC382" s="23"/>
      <c r="DD382" s="23"/>
      <c r="DE382" s="23"/>
      <c r="DF382" s="23"/>
      <c r="DG382" s="23"/>
    </row>
    <row r="383" spans="107:111" x14ac:dyDescent="0.2">
      <c r="DC383" s="23"/>
      <c r="DD383" s="23"/>
      <c r="DE383" s="23"/>
      <c r="DF383" s="23"/>
      <c r="DG383" s="23"/>
    </row>
    <row r="384" spans="107:111" x14ac:dyDescent="0.2">
      <c r="DC384" s="23"/>
      <c r="DD384" s="23"/>
      <c r="DE384" s="23"/>
      <c r="DF384" s="23"/>
      <c r="DG384" s="23"/>
    </row>
    <row r="385" spans="107:111" x14ac:dyDescent="0.2">
      <c r="DC385" s="23"/>
      <c r="DD385" s="23"/>
      <c r="DE385" s="23"/>
      <c r="DF385" s="23"/>
      <c r="DG385" s="23"/>
    </row>
    <row r="386" spans="107:111" x14ac:dyDescent="0.2">
      <c r="DC386" s="23"/>
      <c r="DD386" s="23"/>
      <c r="DE386" s="23"/>
      <c r="DF386" s="23"/>
      <c r="DG386" s="23"/>
    </row>
    <row r="387" spans="107:111" x14ac:dyDescent="0.2">
      <c r="DC387" s="23"/>
      <c r="DD387" s="23"/>
      <c r="DE387" s="23"/>
      <c r="DF387" s="23"/>
      <c r="DG387" s="23"/>
    </row>
    <row r="388" spans="107:111" x14ac:dyDescent="0.2">
      <c r="DC388" s="23"/>
      <c r="DD388" s="23"/>
      <c r="DE388" s="23"/>
      <c r="DF388" s="23"/>
      <c r="DG388" s="23"/>
    </row>
    <row r="389" spans="107:111" x14ac:dyDescent="0.2">
      <c r="DC389" s="23"/>
      <c r="DD389" s="23"/>
      <c r="DE389" s="23"/>
      <c r="DF389" s="23"/>
      <c r="DG389" s="23"/>
    </row>
    <row r="390" spans="107:111" x14ac:dyDescent="0.2">
      <c r="DC390" s="23"/>
      <c r="DD390" s="23"/>
      <c r="DE390" s="23"/>
      <c r="DF390" s="23"/>
      <c r="DG390" s="23"/>
    </row>
    <row r="391" spans="107:111" x14ac:dyDescent="0.2">
      <c r="DC391" s="23"/>
      <c r="DD391" s="23"/>
      <c r="DE391" s="23"/>
      <c r="DF391" s="23"/>
      <c r="DG391" s="23"/>
    </row>
    <row r="392" spans="107:111" x14ac:dyDescent="0.2">
      <c r="DC392" s="23"/>
      <c r="DD392" s="23"/>
      <c r="DE392" s="23"/>
      <c r="DF392" s="23"/>
      <c r="DG392" s="23"/>
    </row>
    <row r="393" spans="107:111" x14ac:dyDescent="0.2">
      <c r="DC393" s="23"/>
      <c r="DD393" s="23"/>
      <c r="DE393" s="23"/>
      <c r="DF393" s="23"/>
      <c r="DG393" s="23"/>
    </row>
    <row r="394" spans="107:111" x14ac:dyDescent="0.2">
      <c r="DC394" s="23"/>
      <c r="DD394" s="23"/>
      <c r="DE394" s="23"/>
      <c r="DF394" s="23"/>
      <c r="DG394" s="23"/>
    </row>
    <row r="395" spans="107:111" x14ac:dyDescent="0.2">
      <c r="DC395" s="23"/>
      <c r="DD395" s="23"/>
      <c r="DE395" s="23"/>
      <c r="DF395" s="23"/>
      <c r="DG395" s="23"/>
    </row>
    <row r="396" spans="107:111" x14ac:dyDescent="0.2">
      <c r="DC396" s="23"/>
      <c r="DD396" s="23"/>
      <c r="DE396" s="23"/>
      <c r="DF396" s="23"/>
      <c r="DG396" s="23"/>
    </row>
    <row r="397" spans="107:111" x14ac:dyDescent="0.2">
      <c r="DC397" s="23"/>
      <c r="DD397" s="23"/>
      <c r="DE397" s="23"/>
      <c r="DF397" s="23"/>
      <c r="DG397" s="23"/>
    </row>
    <row r="398" spans="107:111" x14ac:dyDescent="0.2">
      <c r="DC398" s="23"/>
      <c r="DD398" s="23"/>
      <c r="DE398" s="23"/>
      <c r="DF398" s="23"/>
      <c r="DG398" s="23"/>
    </row>
    <row r="399" spans="107:111" x14ac:dyDescent="0.2">
      <c r="DC399" s="23"/>
      <c r="DD399" s="23"/>
      <c r="DE399" s="23"/>
      <c r="DF399" s="23"/>
      <c r="DG399" s="23"/>
    </row>
    <row r="400" spans="107:111" x14ac:dyDescent="0.2">
      <c r="DC400" s="23"/>
      <c r="DD400" s="23"/>
      <c r="DE400" s="23"/>
      <c r="DF400" s="23"/>
      <c r="DG400" s="23"/>
    </row>
    <row r="401" spans="107:111" x14ac:dyDescent="0.2">
      <c r="DC401" s="23"/>
      <c r="DD401" s="23"/>
      <c r="DE401" s="23"/>
      <c r="DF401" s="23"/>
      <c r="DG401" s="23"/>
    </row>
    <row r="402" spans="107:111" x14ac:dyDescent="0.2">
      <c r="DC402" s="23"/>
      <c r="DD402" s="23"/>
      <c r="DE402" s="23"/>
      <c r="DF402" s="23"/>
      <c r="DG402" s="23"/>
    </row>
    <row r="403" spans="107:111" x14ac:dyDescent="0.2">
      <c r="DC403" s="23"/>
      <c r="DD403" s="23"/>
      <c r="DE403" s="23"/>
      <c r="DF403" s="23"/>
      <c r="DG403" s="23"/>
    </row>
    <row r="404" spans="107:111" x14ac:dyDescent="0.2">
      <c r="DC404" s="23"/>
      <c r="DD404" s="23"/>
      <c r="DE404" s="23"/>
      <c r="DF404" s="23"/>
      <c r="DG404" s="23"/>
    </row>
    <row r="405" spans="107:111" x14ac:dyDescent="0.2">
      <c r="DC405" s="23"/>
      <c r="DD405" s="23"/>
      <c r="DE405" s="23"/>
      <c r="DF405" s="23"/>
      <c r="DG405" s="23"/>
    </row>
    <row r="406" spans="107:111" x14ac:dyDescent="0.2">
      <c r="DC406" s="23"/>
      <c r="DD406" s="23"/>
      <c r="DE406" s="23"/>
      <c r="DF406" s="23"/>
      <c r="DG406" s="23"/>
    </row>
    <row r="407" spans="107:111" x14ac:dyDescent="0.2">
      <c r="DC407" s="23"/>
      <c r="DD407" s="23"/>
      <c r="DE407" s="23"/>
      <c r="DF407" s="23"/>
      <c r="DG407" s="23"/>
    </row>
    <row r="408" spans="107:111" x14ac:dyDescent="0.2">
      <c r="DC408" s="23"/>
      <c r="DD408" s="23"/>
      <c r="DE408" s="23"/>
      <c r="DF408" s="23"/>
      <c r="DG408" s="23"/>
    </row>
    <row r="409" spans="107:111" x14ac:dyDescent="0.2">
      <c r="DC409" s="23"/>
      <c r="DD409" s="23"/>
      <c r="DE409" s="23"/>
      <c r="DF409" s="23"/>
      <c r="DG409" s="23"/>
    </row>
    <row r="410" spans="107:111" x14ac:dyDescent="0.2">
      <c r="DC410" s="23"/>
      <c r="DD410" s="23"/>
      <c r="DE410" s="23"/>
      <c r="DF410" s="23"/>
      <c r="DG410" s="23"/>
    </row>
    <row r="411" spans="107:111" x14ac:dyDescent="0.2">
      <c r="DC411" s="23"/>
      <c r="DD411" s="23"/>
      <c r="DE411" s="23"/>
      <c r="DF411" s="23"/>
      <c r="DG411" s="23"/>
    </row>
    <row r="412" spans="107:111" x14ac:dyDescent="0.2">
      <c r="DC412" s="23"/>
      <c r="DD412" s="23"/>
      <c r="DE412" s="23"/>
      <c r="DF412" s="23"/>
      <c r="DG412" s="23"/>
    </row>
    <row r="413" spans="107:111" x14ac:dyDescent="0.2">
      <c r="DC413" s="23"/>
      <c r="DD413" s="23"/>
      <c r="DE413" s="23"/>
      <c r="DF413" s="23"/>
      <c r="DG413" s="23"/>
    </row>
    <row r="414" spans="107:111" x14ac:dyDescent="0.2">
      <c r="DC414" s="23"/>
      <c r="DD414" s="23"/>
      <c r="DE414" s="23"/>
      <c r="DF414" s="23"/>
      <c r="DG414" s="23"/>
    </row>
    <row r="415" spans="107:111" x14ac:dyDescent="0.2">
      <c r="DC415" s="23"/>
      <c r="DD415" s="23"/>
      <c r="DE415" s="23"/>
      <c r="DF415" s="23"/>
      <c r="DG415" s="23"/>
    </row>
    <row r="416" spans="107:111" x14ac:dyDescent="0.2">
      <c r="DC416" s="23"/>
      <c r="DD416" s="23"/>
      <c r="DE416" s="23"/>
      <c r="DF416" s="23"/>
      <c r="DG416" s="23"/>
    </row>
    <row r="417" spans="107:111" x14ac:dyDescent="0.2">
      <c r="DC417" s="23"/>
      <c r="DD417" s="23"/>
      <c r="DE417" s="23"/>
      <c r="DF417" s="23"/>
      <c r="DG417" s="23"/>
    </row>
    <row r="418" spans="107:111" x14ac:dyDescent="0.2">
      <c r="DC418" s="23"/>
      <c r="DD418" s="23"/>
      <c r="DE418" s="23"/>
      <c r="DF418" s="23"/>
      <c r="DG418" s="23"/>
    </row>
    <row r="419" spans="107:111" x14ac:dyDescent="0.2">
      <c r="DC419" s="23"/>
      <c r="DD419" s="23"/>
      <c r="DE419" s="23"/>
      <c r="DF419" s="23"/>
      <c r="DG419" s="23"/>
    </row>
    <row r="420" spans="107:111" x14ac:dyDescent="0.2">
      <c r="DC420" s="23"/>
      <c r="DD420" s="23"/>
      <c r="DE420" s="23"/>
      <c r="DF420" s="23"/>
      <c r="DG420" s="23"/>
    </row>
    <row r="421" spans="107:111" x14ac:dyDescent="0.2">
      <c r="DC421" s="23"/>
      <c r="DD421" s="23"/>
      <c r="DE421" s="23"/>
      <c r="DF421" s="23"/>
      <c r="DG421" s="23"/>
    </row>
    <row r="422" spans="107:111" x14ac:dyDescent="0.2">
      <c r="DC422" s="23"/>
      <c r="DD422" s="23"/>
      <c r="DE422" s="23"/>
      <c r="DF422" s="23"/>
      <c r="DG422" s="23"/>
    </row>
    <row r="423" spans="107:111" x14ac:dyDescent="0.2">
      <c r="DC423" s="23"/>
      <c r="DD423" s="23"/>
      <c r="DE423" s="23"/>
      <c r="DF423" s="23"/>
      <c r="DG423" s="23"/>
    </row>
    <row r="424" spans="107:111" x14ac:dyDescent="0.2">
      <c r="DC424" s="23"/>
      <c r="DD424" s="23"/>
      <c r="DE424" s="23"/>
      <c r="DF424" s="23"/>
      <c r="DG424" s="23"/>
    </row>
    <row r="425" spans="107:111" x14ac:dyDescent="0.2">
      <c r="DC425" s="23"/>
      <c r="DD425" s="23"/>
      <c r="DE425" s="23"/>
      <c r="DF425" s="23"/>
      <c r="DG425" s="23"/>
    </row>
    <row r="426" spans="107:111" x14ac:dyDescent="0.2">
      <c r="DC426" s="23"/>
      <c r="DD426" s="23"/>
      <c r="DE426" s="23"/>
      <c r="DF426" s="23"/>
      <c r="DG426" s="23"/>
    </row>
    <row r="427" spans="107:111" x14ac:dyDescent="0.2">
      <c r="DC427" s="23"/>
      <c r="DD427" s="23"/>
      <c r="DE427" s="23"/>
      <c r="DF427" s="23"/>
      <c r="DG427" s="23"/>
    </row>
    <row r="428" spans="107:111" x14ac:dyDescent="0.2">
      <c r="DC428" s="23"/>
      <c r="DD428" s="23"/>
      <c r="DE428" s="23"/>
      <c r="DF428" s="23"/>
      <c r="DG428" s="23"/>
    </row>
    <row r="429" spans="107:111" x14ac:dyDescent="0.2">
      <c r="DC429" s="23"/>
      <c r="DD429" s="23"/>
      <c r="DE429" s="23"/>
      <c r="DF429" s="23"/>
      <c r="DG429" s="23"/>
    </row>
    <row r="430" spans="107:111" x14ac:dyDescent="0.2">
      <c r="DC430" s="23"/>
      <c r="DD430" s="23"/>
      <c r="DE430" s="23"/>
      <c r="DF430" s="23"/>
      <c r="DG430" s="23"/>
    </row>
    <row r="431" spans="107:111" x14ac:dyDescent="0.2">
      <c r="DC431" s="23"/>
      <c r="DD431" s="23"/>
      <c r="DE431" s="23"/>
      <c r="DF431" s="23"/>
      <c r="DG431" s="23"/>
    </row>
    <row r="432" spans="107:111" x14ac:dyDescent="0.2">
      <c r="DC432" s="23"/>
      <c r="DD432" s="23"/>
      <c r="DE432" s="23"/>
      <c r="DF432" s="23"/>
      <c r="DG432" s="23"/>
    </row>
    <row r="433" spans="107:111" x14ac:dyDescent="0.2">
      <c r="DC433" s="23"/>
      <c r="DD433" s="23"/>
      <c r="DE433" s="23"/>
      <c r="DF433" s="23"/>
      <c r="DG433" s="23"/>
    </row>
    <row r="434" spans="107:111" x14ac:dyDescent="0.2">
      <c r="DC434" s="23"/>
      <c r="DD434" s="23"/>
      <c r="DE434" s="23"/>
      <c r="DF434" s="23"/>
      <c r="DG434" s="23"/>
    </row>
    <row r="435" spans="107:111" x14ac:dyDescent="0.2">
      <c r="DC435" s="23"/>
      <c r="DD435" s="23"/>
      <c r="DE435" s="23"/>
      <c r="DF435" s="23"/>
      <c r="DG435" s="23"/>
    </row>
    <row r="436" spans="107:111" x14ac:dyDescent="0.2">
      <c r="DC436" s="23"/>
      <c r="DD436" s="23"/>
      <c r="DE436" s="23"/>
      <c r="DF436" s="23"/>
      <c r="DG436" s="23"/>
    </row>
    <row r="437" spans="107:111" x14ac:dyDescent="0.2">
      <c r="DC437" s="23"/>
      <c r="DD437" s="23"/>
      <c r="DE437" s="23"/>
      <c r="DF437" s="23"/>
      <c r="DG437" s="23"/>
    </row>
    <row r="438" spans="107:111" x14ac:dyDescent="0.2">
      <c r="DC438" s="23"/>
      <c r="DD438" s="23"/>
      <c r="DE438" s="23"/>
      <c r="DF438" s="23"/>
      <c r="DG438" s="23"/>
    </row>
    <row r="439" spans="107:111" x14ac:dyDescent="0.2">
      <c r="DC439" s="23"/>
      <c r="DD439" s="23"/>
      <c r="DE439" s="23"/>
      <c r="DF439" s="23"/>
      <c r="DG439" s="23"/>
    </row>
    <row r="440" spans="107:111" x14ac:dyDescent="0.2">
      <c r="DC440" s="23"/>
      <c r="DD440" s="23"/>
      <c r="DE440" s="23"/>
      <c r="DF440" s="23"/>
      <c r="DG440" s="23"/>
    </row>
    <row r="441" spans="107:111" x14ac:dyDescent="0.2">
      <c r="DC441" s="23"/>
      <c r="DD441" s="23"/>
      <c r="DE441" s="23"/>
      <c r="DF441" s="23"/>
      <c r="DG441" s="23"/>
    </row>
    <row r="442" spans="107:111" x14ac:dyDescent="0.2">
      <c r="DC442" s="23"/>
      <c r="DD442" s="23"/>
      <c r="DE442" s="23"/>
      <c r="DF442" s="23"/>
      <c r="DG442" s="23"/>
    </row>
    <row r="443" spans="107:111" x14ac:dyDescent="0.2">
      <c r="DC443" s="23"/>
      <c r="DD443" s="23"/>
      <c r="DE443" s="23"/>
      <c r="DF443" s="23"/>
      <c r="DG443" s="23"/>
    </row>
    <row r="444" spans="107:111" x14ac:dyDescent="0.2">
      <c r="DC444" s="23"/>
      <c r="DD444" s="23"/>
      <c r="DE444" s="23"/>
      <c r="DF444" s="23"/>
      <c r="DG444" s="23"/>
    </row>
    <row r="445" spans="107:111" x14ac:dyDescent="0.2">
      <c r="DC445" s="23"/>
      <c r="DD445" s="23"/>
      <c r="DE445" s="23"/>
      <c r="DF445" s="23"/>
      <c r="DG445" s="23"/>
    </row>
    <row r="446" spans="107:111" x14ac:dyDescent="0.2">
      <c r="DC446" s="23"/>
      <c r="DD446" s="23"/>
      <c r="DE446" s="23"/>
      <c r="DF446" s="23"/>
      <c r="DG446" s="23"/>
    </row>
    <row r="447" spans="107:111" x14ac:dyDescent="0.2">
      <c r="DC447" s="23"/>
      <c r="DD447" s="23"/>
      <c r="DE447" s="23"/>
      <c r="DF447" s="23"/>
      <c r="DG447" s="23"/>
    </row>
    <row r="448" spans="107:111" x14ac:dyDescent="0.2">
      <c r="DC448" s="23"/>
      <c r="DD448" s="23"/>
      <c r="DE448" s="23"/>
      <c r="DF448" s="23"/>
      <c r="DG448" s="23"/>
    </row>
    <row r="449" spans="107:111" x14ac:dyDescent="0.2">
      <c r="DC449" s="23"/>
      <c r="DD449" s="23"/>
      <c r="DE449" s="23"/>
      <c r="DF449" s="23"/>
      <c r="DG449" s="23"/>
    </row>
    <row r="450" spans="107:111" x14ac:dyDescent="0.2">
      <c r="DC450" s="23"/>
      <c r="DD450" s="23"/>
      <c r="DE450" s="23"/>
      <c r="DF450" s="23"/>
      <c r="DG450" s="23"/>
    </row>
    <row r="451" spans="107:111" x14ac:dyDescent="0.2">
      <c r="DC451" s="23"/>
      <c r="DD451" s="23"/>
      <c r="DE451" s="23"/>
      <c r="DF451" s="23"/>
      <c r="DG451" s="23"/>
    </row>
    <row r="452" spans="107:111" x14ac:dyDescent="0.2">
      <c r="DC452" s="23"/>
      <c r="DD452" s="23"/>
      <c r="DE452" s="23"/>
      <c r="DF452" s="23"/>
      <c r="DG452" s="23"/>
    </row>
    <row r="453" spans="107:111" x14ac:dyDescent="0.2">
      <c r="DC453" s="23"/>
      <c r="DD453" s="23"/>
      <c r="DE453" s="23"/>
      <c r="DF453" s="23"/>
      <c r="DG453" s="23"/>
    </row>
    <row r="454" spans="107:111" x14ac:dyDescent="0.2">
      <c r="DC454" s="23"/>
      <c r="DD454" s="23"/>
      <c r="DE454" s="23"/>
      <c r="DF454" s="23"/>
      <c r="DG454" s="23"/>
    </row>
    <row r="455" spans="107:111" x14ac:dyDescent="0.2">
      <c r="DC455" s="23"/>
      <c r="DD455" s="23"/>
      <c r="DE455" s="23"/>
      <c r="DF455" s="23"/>
      <c r="DG455" s="23"/>
    </row>
    <row r="456" spans="107:111" x14ac:dyDescent="0.2">
      <c r="DC456" s="23"/>
      <c r="DD456" s="23"/>
      <c r="DE456" s="23"/>
      <c r="DF456" s="23"/>
      <c r="DG456" s="23"/>
    </row>
    <row r="457" spans="107:111" x14ac:dyDescent="0.2">
      <c r="DC457" s="23"/>
      <c r="DD457" s="23"/>
      <c r="DE457" s="23"/>
      <c r="DF457" s="23"/>
      <c r="DG457" s="23"/>
    </row>
    <row r="458" spans="107:111" x14ac:dyDescent="0.2">
      <c r="DC458" s="23"/>
      <c r="DD458" s="23"/>
      <c r="DE458" s="23"/>
      <c r="DF458" s="23"/>
      <c r="DG458" s="23"/>
    </row>
    <row r="459" spans="107:111" x14ac:dyDescent="0.2">
      <c r="DC459" s="23"/>
      <c r="DD459" s="23"/>
      <c r="DE459" s="23"/>
      <c r="DF459" s="23"/>
      <c r="DG459" s="23"/>
    </row>
    <row r="460" spans="107:111" x14ac:dyDescent="0.2">
      <c r="DC460" s="23"/>
      <c r="DD460" s="23"/>
      <c r="DE460" s="23"/>
      <c r="DF460" s="23"/>
      <c r="DG460" s="23"/>
    </row>
    <row r="461" spans="107:111" x14ac:dyDescent="0.2">
      <c r="DC461" s="23"/>
      <c r="DD461" s="23"/>
      <c r="DE461" s="23"/>
      <c r="DF461" s="23"/>
      <c r="DG461" s="23"/>
    </row>
    <row r="462" spans="107:111" x14ac:dyDescent="0.2">
      <c r="DC462" s="23"/>
      <c r="DD462" s="23"/>
      <c r="DE462" s="23"/>
      <c r="DF462" s="23"/>
      <c r="DG462" s="23"/>
    </row>
    <row r="463" spans="107:111" x14ac:dyDescent="0.2">
      <c r="DC463" s="23"/>
      <c r="DD463" s="23"/>
      <c r="DE463" s="23"/>
      <c r="DF463" s="23"/>
      <c r="DG463" s="23"/>
    </row>
    <row r="464" spans="107:111" x14ac:dyDescent="0.2">
      <c r="DC464" s="23"/>
      <c r="DD464" s="23"/>
      <c r="DE464" s="23"/>
      <c r="DF464" s="23"/>
      <c r="DG464" s="23"/>
    </row>
    <row r="465" spans="107:111" x14ac:dyDescent="0.2">
      <c r="DC465" s="23"/>
      <c r="DD465" s="23"/>
      <c r="DE465" s="23"/>
      <c r="DF465" s="23"/>
      <c r="DG465" s="23"/>
    </row>
    <row r="466" spans="107:111" x14ac:dyDescent="0.2">
      <c r="DC466" s="23"/>
      <c r="DD466" s="23"/>
      <c r="DE466" s="23"/>
      <c r="DF466" s="23"/>
      <c r="DG466" s="23"/>
    </row>
    <row r="467" spans="107:111" x14ac:dyDescent="0.2">
      <c r="DC467" s="23"/>
      <c r="DD467" s="23"/>
      <c r="DE467" s="23"/>
      <c r="DF467" s="23"/>
      <c r="DG467" s="23"/>
    </row>
    <row r="468" spans="107:111" x14ac:dyDescent="0.2">
      <c r="DC468" s="23"/>
      <c r="DD468" s="23"/>
      <c r="DE468" s="23"/>
      <c r="DF468" s="23"/>
      <c r="DG468" s="23"/>
    </row>
    <row r="469" spans="107:111" x14ac:dyDescent="0.2">
      <c r="DC469" s="23"/>
      <c r="DD469" s="23"/>
      <c r="DE469" s="23"/>
      <c r="DF469" s="23"/>
      <c r="DG469" s="23"/>
    </row>
    <row r="470" spans="107:111" x14ac:dyDescent="0.2">
      <c r="DC470" s="23"/>
      <c r="DD470" s="23"/>
      <c r="DE470" s="23"/>
      <c r="DF470" s="23"/>
      <c r="DG470" s="23"/>
    </row>
    <row r="471" spans="107:111" x14ac:dyDescent="0.2">
      <c r="DC471" s="23"/>
      <c r="DD471" s="23"/>
      <c r="DE471" s="23"/>
      <c r="DF471" s="23"/>
      <c r="DG471" s="23"/>
    </row>
    <row r="472" spans="107:111" x14ac:dyDescent="0.2">
      <c r="DC472" s="23"/>
      <c r="DD472" s="23"/>
      <c r="DE472" s="23"/>
      <c r="DF472" s="23"/>
      <c r="DG472" s="23"/>
    </row>
    <row r="473" spans="107:111" x14ac:dyDescent="0.2">
      <c r="DC473" s="23"/>
      <c r="DD473" s="23"/>
      <c r="DE473" s="23"/>
      <c r="DF473" s="23"/>
      <c r="DG473" s="23"/>
    </row>
    <row r="474" spans="107:111" x14ac:dyDescent="0.2">
      <c r="DC474" s="23"/>
      <c r="DD474" s="23"/>
      <c r="DE474" s="23"/>
      <c r="DF474" s="23"/>
      <c r="DG474" s="23"/>
    </row>
    <row r="475" spans="107:111" x14ac:dyDescent="0.2">
      <c r="DC475" s="23"/>
      <c r="DD475" s="23"/>
      <c r="DE475" s="23"/>
      <c r="DF475" s="23"/>
      <c r="DG475" s="23"/>
    </row>
    <row r="476" spans="107:111" x14ac:dyDescent="0.2">
      <c r="DC476" s="23"/>
      <c r="DD476" s="23"/>
      <c r="DE476" s="23"/>
      <c r="DF476" s="23"/>
      <c r="DG476" s="23"/>
    </row>
    <row r="477" spans="107:111" x14ac:dyDescent="0.2">
      <c r="DC477" s="23"/>
      <c r="DD477" s="23"/>
      <c r="DE477" s="23"/>
      <c r="DF477" s="23"/>
      <c r="DG477" s="23"/>
    </row>
    <row r="478" spans="107:111" x14ac:dyDescent="0.2">
      <c r="DC478" s="23"/>
      <c r="DD478" s="23"/>
      <c r="DE478" s="23"/>
      <c r="DF478" s="23"/>
      <c r="DG478" s="23"/>
    </row>
    <row r="479" spans="107:111" x14ac:dyDescent="0.2">
      <c r="DC479" s="23"/>
      <c r="DD479" s="23"/>
      <c r="DE479" s="23"/>
      <c r="DF479" s="23"/>
      <c r="DG479" s="23"/>
    </row>
    <row r="480" spans="107:111" x14ac:dyDescent="0.2">
      <c r="DC480" s="23"/>
      <c r="DD480" s="23"/>
      <c r="DE480" s="23"/>
      <c r="DF480" s="23"/>
      <c r="DG480" s="23"/>
    </row>
    <row r="481" spans="107:111" x14ac:dyDescent="0.2">
      <c r="DC481" s="23"/>
      <c r="DD481" s="23"/>
      <c r="DE481" s="23"/>
      <c r="DF481" s="23"/>
      <c r="DG481" s="23"/>
    </row>
    <row r="482" spans="107:111" x14ac:dyDescent="0.2">
      <c r="DC482" s="23"/>
      <c r="DD482" s="23"/>
      <c r="DE482" s="23"/>
      <c r="DF482" s="23"/>
      <c r="DG482" s="23"/>
    </row>
    <row r="483" spans="107:111" x14ac:dyDescent="0.2">
      <c r="DC483" s="23"/>
      <c r="DD483" s="23"/>
      <c r="DE483" s="23"/>
      <c r="DF483" s="23"/>
      <c r="DG483" s="23"/>
    </row>
    <row r="484" spans="107:111" x14ac:dyDescent="0.2">
      <c r="DC484" s="23"/>
      <c r="DD484" s="23"/>
      <c r="DE484" s="23"/>
      <c r="DF484" s="23"/>
      <c r="DG484" s="23"/>
    </row>
    <row r="485" spans="107:111" x14ac:dyDescent="0.2">
      <c r="DC485" s="23"/>
      <c r="DD485" s="23"/>
      <c r="DE485" s="23"/>
      <c r="DF485" s="23"/>
      <c r="DG485" s="23"/>
    </row>
    <row r="486" spans="107:111" x14ac:dyDescent="0.2">
      <c r="DC486" s="23"/>
      <c r="DD486" s="23"/>
      <c r="DE486" s="23"/>
      <c r="DF486" s="23"/>
      <c r="DG486" s="23"/>
    </row>
    <row r="487" spans="107:111" x14ac:dyDescent="0.2">
      <c r="DC487" s="23"/>
      <c r="DD487" s="23"/>
      <c r="DE487" s="23"/>
      <c r="DF487" s="23"/>
      <c r="DG487" s="23"/>
    </row>
    <row r="488" spans="107:111" x14ac:dyDescent="0.2">
      <c r="DC488" s="23"/>
      <c r="DD488" s="23"/>
      <c r="DE488" s="23"/>
      <c r="DF488" s="23"/>
      <c r="DG488" s="23"/>
    </row>
    <row r="489" spans="107:111" x14ac:dyDescent="0.2">
      <c r="DC489" s="23"/>
      <c r="DD489" s="23"/>
      <c r="DE489" s="23"/>
      <c r="DF489" s="23"/>
      <c r="DG489" s="23"/>
    </row>
    <row r="490" spans="107:111" x14ac:dyDescent="0.2">
      <c r="DC490" s="23"/>
      <c r="DD490" s="23"/>
      <c r="DE490" s="23"/>
      <c r="DF490" s="23"/>
      <c r="DG490" s="23"/>
    </row>
    <row r="491" spans="107:111" x14ac:dyDescent="0.2">
      <c r="DC491" s="23"/>
      <c r="DD491" s="23"/>
      <c r="DE491" s="23"/>
      <c r="DF491" s="23"/>
      <c r="DG491" s="23"/>
    </row>
    <row r="492" spans="107:111" x14ac:dyDescent="0.2">
      <c r="DC492" s="23"/>
      <c r="DD492" s="23"/>
      <c r="DE492" s="23"/>
      <c r="DF492" s="23"/>
      <c r="DG492" s="23"/>
    </row>
    <row r="493" spans="107:111" x14ac:dyDescent="0.2">
      <c r="DC493" s="23"/>
      <c r="DD493" s="23"/>
      <c r="DE493" s="23"/>
      <c r="DF493" s="23"/>
      <c r="DG493" s="23"/>
    </row>
    <row r="494" spans="107:111" x14ac:dyDescent="0.2">
      <c r="DC494" s="23"/>
      <c r="DD494" s="23"/>
      <c r="DE494" s="23"/>
      <c r="DF494" s="23"/>
      <c r="DG494" s="23"/>
    </row>
    <row r="495" spans="107:111" x14ac:dyDescent="0.2">
      <c r="DC495" s="23"/>
      <c r="DD495" s="23"/>
      <c r="DE495" s="23"/>
      <c r="DF495" s="23"/>
      <c r="DG495" s="23"/>
    </row>
    <row r="496" spans="107:111" x14ac:dyDescent="0.2">
      <c r="DC496" s="23"/>
      <c r="DD496" s="23"/>
      <c r="DE496" s="23"/>
      <c r="DF496" s="23"/>
      <c r="DG496" s="23"/>
    </row>
    <row r="497" spans="107:111" x14ac:dyDescent="0.2">
      <c r="DC497" s="23"/>
      <c r="DD497" s="23"/>
      <c r="DE497" s="23"/>
      <c r="DF497" s="23"/>
      <c r="DG497" s="23"/>
    </row>
    <row r="498" spans="107:111" x14ac:dyDescent="0.2">
      <c r="DC498" s="23"/>
      <c r="DD498" s="23"/>
      <c r="DE498" s="23"/>
      <c r="DF498" s="23"/>
      <c r="DG498" s="23"/>
    </row>
    <row r="499" spans="107:111" x14ac:dyDescent="0.2">
      <c r="DC499" s="23"/>
      <c r="DD499" s="23"/>
      <c r="DE499" s="23"/>
      <c r="DF499" s="23"/>
      <c r="DG499" s="23"/>
    </row>
    <row r="500" spans="107:111" x14ac:dyDescent="0.2">
      <c r="DC500" s="23"/>
      <c r="DD500" s="23"/>
      <c r="DE500" s="23"/>
      <c r="DF500" s="23"/>
      <c r="DG500" s="23"/>
    </row>
    <row r="501" spans="107:111" x14ac:dyDescent="0.2">
      <c r="DC501" s="23"/>
      <c r="DD501" s="23"/>
      <c r="DE501" s="23"/>
      <c r="DF501" s="23"/>
      <c r="DG501" s="23"/>
    </row>
    <row r="502" spans="107:111" x14ac:dyDescent="0.2">
      <c r="DC502" s="23"/>
      <c r="DD502" s="23"/>
      <c r="DE502" s="23"/>
      <c r="DF502" s="23"/>
      <c r="DG502" s="23"/>
    </row>
    <row r="503" spans="107:111" x14ac:dyDescent="0.2">
      <c r="DC503" s="23"/>
      <c r="DD503" s="23"/>
      <c r="DE503" s="23"/>
      <c r="DF503" s="23"/>
      <c r="DG503" s="23"/>
    </row>
    <row r="504" spans="107:111" x14ac:dyDescent="0.2">
      <c r="DC504" s="23"/>
      <c r="DD504" s="23"/>
      <c r="DE504" s="23"/>
      <c r="DF504" s="23"/>
      <c r="DG504" s="23"/>
    </row>
    <row r="505" spans="107:111" x14ac:dyDescent="0.2">
      <c r="DC505" s="23"/>
      <c r="DD505" s="23"/>
      <c r="DE505" s="23"/>
      <c r="DF505" s="23"/>
      <c r="DG505" s="23"/>
    </row>
    <row r="506" spans="107:111" x14ac:dyDescent="0.2">
      <c r="DC506" s="23"/>
      <c r="DD506" s="23"/>
      <c r="DE506" s="23"/>
      <c r="DF506" s="23"/>
      <c r="DG506" s="23"/>
    </row>
    <row r="507" spans="107:111" x14ac:dyDescent="0.2">
      <c r="DC507" s="23"/>
      <c r="DD507" s="23"/>
      <c r="DE507" s="23"/>
      <c r="DF507" s="23"/>
      <c r="DG507" s="23"/>
    </row>
    <row r="508" spans="107:111" x14ac:dyDescent="0.2">
      <c r="DC508" s="23"/>
      <c r="DD508" s="23"/>
      <c r="DE508" s="23"/>
      <c r="DF508" s="23"/>
      <c r="DG508" s="23"/>
    </row>
    <row r="509" spans="107:111" x14ac:dyDescent="0.2">
      <c r="DC509" s="23"/>
      <c r="DD509" s="23"/>
      <c r="DE509" s="23"/>
      <c r="DF509" s="23"/>
      <c r="DG509" s="23"/>
    </row>
    <row r="510" spans="107:111" x14ac:dyDescent="0.2">
      <c r="DC510" s="23"/>
      <c r="DD510" s="23"/>
      <c r="DE510" s="23"/>
      <c r="DF510" s="23"/>
      <c r="DG510" s="23"/>
    </row>
    <row r="511" spans="107:111" x14ac:dyDescent="0.2">
      <c r="DC511" s="23"/>
      <c r="DD511" s="23"/>
      <c r="DE511" s="23"/>
      <c r="DF511" s="23"/>
      <c r="DG511" s="23"/>
    </row>
    <row r="512" spans="107:111" x14ac:dyDescent="0.2">
      <c r="DC512" s="23"/>
      <c r="DD512" s="23"/>
      <c r="DE512" s="23"/>
      <c r="DF512" s="23"/>
      <c r="DG512" s="23"/>
    </row>
    <row r="513" spans="107:111" x14ac:dyDescent="0.2">
      <c r="DC513" s="23"/>
      <c r="DD513" s="23"/>
      <c r="DE513" s="23"/>
      <c r="DF513" s="23"/>
      <c r="DG513" s="23"/>
    </row>
    <row r="514" spans="107:111" x14ac:dyDescent="0.2">
      <c r="DC514" s="23"/>
      <c r="DD514" s="23"/>
      <c r="DE514" s="23"/>
      <c r="DF514" s="23"/>
      <c r="DG514" s="23"/>
    </row>
    <row r="515" spans="107:111" x14ac:dyDescent="0.2">
      <c r="DC515" s="23"/>
      <c r="DD515" s="23"/>
      <c r="DE515" s="23"/>
      <c r="DF515" s="23"/>
      <c r="DG515" s="23"/>
    </row>
    <row r="516" spans="107:111" x14ac:dyDescent="0.2">
      <c r="DC516" s="23"/>
      <c r="DD516" s="23"/>
      <c r="DE516" s="23"/>
      <c r="DF516" s="23"/>
      <c r="DG516" s="23"/>
    </row>
    <row r="517" spans="107:111" x14ac:dyDescent="0.2">
      <c r="DC517" s="23"/>
      <c r="DD517" s="23"/>
      <c r="DE517" s="23"/>
      <c r="DF517" s="23"/>
      <c r="DG517" s="23"/>
    </row>
    <row r="518" spans="107:111" x14ac:dyDescent="0.2">
      <c r="DC518" s="23"/>
      <c r="DD518" s="23"/>
      <c r="DE518" s="23"/>
      <c r="DF518" s="23"/>
      <c r="DG518" s="23"/>
    </row>
    <row r="519" spans="107:111" x14ac:dyDescent="0.2">
      <c r="DC519" s="23"/>
      <c r="DD519" s="23"/>
      <c r="DE519" s="23"/>
      <c r="DF519" s="23"/>
      <c r="DG519" s="23"/>
    </row>
    <row r="520" spans="107:111" x14ac:dyDescent="0.2">
      <c r="DC520" s="23"/>
      <c r="DD520" s="23"/>
      <c r="DE520" s="23"/>
      <c r="DF520" s="23"/>
      <c r="DG520" s="23"/>
    </row>
    <row r="521" spans="107:111" x14ac:dyDescent="0.2">
      <c r="DC521" s="23"/>
      <c r="DD521" s="23"/>
      <c r="DE521" s="23"/>
      <c r="DF521" s="23"/>
      <c r="DG521" s="23"/>
    </row>
    <row r="522" spans="107:111" x14ac:dyDescent="0.2">
      <c r="DC522" s="23"/>
      <c r="DD522" s="23"/>
      <c r="DE522" s="23"/>
      <c r="DF522" s="23"/>
      <c r="DG522" s="23"/>
    </row>
    <row r="523" spans="107:111" x14ac:dyDescent="0.2">
      <c r="DC523" s="23"/>
      <c r="DD523" s="23"/>
      <c r="DE523" s="23"/>
      <c r="DF523" s="23"/>
      <c r="DG523" s="23"/>
    </row>
    <row r="524" spans="107:111" x14ac:dyDescent="0.2">
      <c r="DC524" s="23"/>
      <c r="DD524" s="23"/>
      <c r="DE524" s="23"/>
      <c r="DF524" s="23"/>
      <c r="DG524" s="23"/>
    </row>
    <row r="525" spans="107:111" x14ac:dyDescent="0.2">
      <c r="DC525" s="23"/>
      <c r="DD525" s="23"/>
      <c r="DE525" s="23"/>
      <c r="DF525" s="23"/>
      <c r="DG525" s="23"/>
    </row>
    <row r="526" spans="107:111" x14ac:dyDescent="0.2">
      <c r="DC526" s="23"/>
      <c r="DD526" s="23"/>
      <c r="DE526" s="23"/>
      <c r="DF526" s="23"/>
      <c r="DG526" s="23"/>
    </row>
    <row r="527" spans="107:111" x14ac:dyDescent="0.2">
      <c r="DC527" s="23"/>
      <c r="DD527" s="23"/>
      <c r="DE527" s="23"/>
      <c r="DF527" s="23"/>
      <c r="DG527" s="23"/>
    </row>
    <row r="528" spans="107:111" x14ac:dyDescent="0.2">
      <c r="DC528" s="23"/>
      <c r="DD528" s="23"/>
      <c r="DE528" s="23"/>
      <c r="DF528" s="23"/>
      <c r="DG528" s="23"/>
    </row>
    <row r="529" spans="107:111" x14ac:dyDescent="0.2">
      <c r="DC529" s="23"/>
      <c r="DD529" s="23"/>
      <c r="DE529" s="23"/>
      <c r="DF529" s="23"/>
      <c r="DG529" s="23"/>
    </row>
    <row r="530" spans="107:111" x14ac:dyDescent="0.2">
      <c r="DC530" s="23"/>
      <c r="DD530" s="23"/>
      <c r="DE530" s="23"/>
      <c r="DF530" s="23"/>
      <c r="DG530" s="23"/>
    </row>
    <row r="531" spans="107:111" x14ac:dyDescent="0.2">
      <c r="DC531" s="23"/>
      <c r="DD531" s="23"/>
      <c r="DE531" s="23"/>
      <c r="DF531" s="23"/>
      <c r="DG531" s="23"/>
    </row>
    <row r="532" spans="107:111" x14ac:dyDescent="0.2">
      <c r="DC532" s="23"/>
      <c r="DD532" s="23"/>
      <c r="DE532" s="23"/>
      <c r="DF532" s="23"/>
      <c r="DG532" s="23"/>
    </row>
    <row r="533" spans="107:111" x14ac:dyDescent="0.2">
      <c r="DC533" s="23"/>
      <c r="DD533" s="23"/>
      <c r="DE533" s="23"/>
      <c r="DF533" s="23"/>
      <c r="DG533" s="23"/>
    </row>
    <row r="534" spans="107:111" x14ac:dyDescent="0.2">
      <c r="DC534" s="23"/>
      <c r="DD534" s="23"/>
      <c r="DE534" s="23"/>
      <c r="DF534" s="23"/>
      <c r="DG534" s="23"/>
    </row>
    <row r="535" spans="107:111" x14ac:dyDescent="0.2">
      <c r="DC535" s="23"/>
      <c r="DD535" s="23"/>
      <c r="DE535" s="23"/>
      <c r="DF535" s="23"/>
      <c r="DG535" s="23"/>
    </row>
    <row r="536" spans="107:111" x14ac:dyDescent="0.2">
      <c r="DC536" s="23"/>
      <c r="DD536" s="23"/>
      <c r="DE536" s="23"/>
      <c r="DF536" s="23"/>
      <c r="DG536" s="23"/>
    </row>
    <row r="537" spans="107:111" x14ac:dyDescent="0.2">
      <c r="DC537" s="23"/>
      <c r="DD537" s="23"/>
      <c r="DE537" s="23"/>
      <c r="DF537" s="23"/>
      <c r="DG537" s="23"/>
    </row>
    <row r="538" spans="107:111" x14ac:dyDescent="0.2">
      <c r="DC538" s="23"/>
      <c r="DD538" s="23"/>
      <c r="DE538" s="23"/>
      <c r="DF538" s="23"/>
      <c r="DG538" s="23"/>
    </row>
    <row r="539" spans="107:111" x14ac:dyDescent="0.2">
      <c r="DC539" s="23"/>
      <c r="DD539" s="23"/>
      <c r="DE539" s="23"/>
      <c r="DF539" s="23"/>
      <c r="DG539" s="23"/>
    </row>
    <row r="540" spans="107:111" x14ac:dyDescent="0.2">
      <c r="DC540" s="23"/>
      <c r="DD540" s="23"/>
      <c r="DE540" s="23"/>
      <c r="DF540" s="23"/>
      <c r="DG540" s="23"/>
    </row>
    <row r="541" spans="107:111" x14ac:dyDescent="0.2">
      <c r="DC541" s="23"/>
      <c r="DD541" s="23"/>
      <c r="DE541" s="23"/>
      <c r="DF541" s="23"/>
      <c r="DG541" s="23"/>
    </row>
    <row r="542" spans="107:111" x14ac:dyDescent="0.2">
      <c r="DC542" s="23"/>
      <c r="DD542" s="23"/>
      <c r="DE542" s="23"/>
      <c r="DF542" s="23"/>
      <c r="DG542" s="23"/>
    </row>
    <row r="543" spans="107:111" x14ac:dyDescent="0.2">
      <c r="DC543" s="23"/>
      <c r="DD543" s="23"/>
      <c r="DE543" s="23"/>
      <c r="DF543" s="23"/>
      <c r="DG543" s="23"/>
    </row>
    <row r="544" spans="107:111" x14ac:dyDescent="0.2">
      <c r="DC544" s="23"/>
      <c r="DD544" s="23"/>
      <c r="DE544" s="23"/>
      <c r="DF544" s="23"/>
      <c r="DG544" s="23"/>
    </row>
    <row r="545" spans="107:111" x14ac:dyDescent="0.2">
      <c r="DC545" s="23"/>
      <c r="DD545" s="23"/>
      <c r="DE545" s="23"/>
      <c r="DF545" s="23"/>
      <c r="DG545" s="23"/>
    </row>
    <row r="546" spans="107:111" x14ac:dyDescent="0.2">
      <c r="DC546" s="23"/>
      <c r="DD546" s="23"/>
      <c r="DE546" s="23"/>
      <c r="DF546" s="23"/>
      <c r="DG546" s="23"/>
    </row>
    <row r="547" spans="107:111" x14ac:dyDescent="0.2">
      <c r="DC547" s="23"/>
      <c r="DD547" s="23"/>
      <c r="DE547" s="23"/>
      <c r="DF547" s="23"/>
      <c r="DG547" s="23"/>
    </row>
    <row r="548" spans="107:111" x14ac:dyDescent="0.2">
      <c r="DC548" s="23"/>
      <c r="DD548" s="23"/>
      <c r="DE548" s="23"/>
      <c r="DF548" s="23"/>
      <c r="DG548" s="23"/>
    </row>
    <row r="549" spans="107:111" x14ac:dyDescent="0.2">
      <c r="DC549" s="23"/>
      <c r="DD549" s="23"/>
      <c r="DE549" s="23"/>
      <c r="DF549" s="23"/>
      <c r="DG549" s="23"/>
    </row>
    <row r="550" spans="107:111" x14ac:dyDescent="0.2">
      <c r="DC550" s="23"/>
      <c r="DD550" s="23"/>
      <c r="DE550" s="23"/>
      <c r="DF550" s="23"/>
      <c r="DG550" s="23"/>
    </row>
    <row r="551" spans="107:111" x14ac:dyDescent="0.2">
      <c r="DC551" s="23"/>
      <c r="DD551" s="23"/>
      <c r="DE551" s="23"/>
      <c r="DF551" s="23"/>
      <c r="DG551" s="23"/>
    </row>
    <row r="552" spans="107:111" x14ac:dyDescent="0.2">
      <c r="DC552" s="23"/>
      <c r="DD552" s="23"/>
      <c r="DE552" s="23"/>
      <c r="DF552" s="23"/>
      <c r="DG552" s="23"/>
    </row>
    <row r="553" spans="107:111" x14ac:dyDescent="0.2">
      <c r="DC553" s="23"/>
      <c r="DD553" s="23"/>
      <c r="DE553" s="23"/>
      <c r="DF553" s="23"/>
      <c r="DG553" s="23"/>
    </row>
    <row r="554" spans="107:111" x14ac:dyDescent="0.2">
      <c r="DC554" s="23"/>
      <c r="DD554" s="23"/>
      <c r="DE554" s="23"/>
      <c r="DF554" s="23"/>
      <c r="DG554" s="23"/>
    </row>
    <row r="555" spans="107:111" x14ac:dyDescent="0.2">
      <c r="DC555" s="23"/>
      <c r="DD555" s="23"/>
      <c r="DE555" s="23"/>
      <c r="DF555" s="23"/>
      <c r="DG555" s="23"/>
    </row>
    <row r="556" spans="107:111" x14ac:dyDescent="0.2">
      <c r="DC556" s="23"/>
      <c r="DD556" s="23"/>
      <c r="DE556" s="23"/>
      <c r="DF556" s="23"/>
      <c r="DG556" s="23"/>
    </row>
    <row r="557" spans="107:111" x14ac:dyDescent="0.2">
      <c r="DC557" s="23"/>
      <c r="DD557" s="23"/>
      <c r="DE557" s="23"/>
      <c r="DF557" s="23"/>
      <c r="DG557" s="23"/>
    </row>
    <row r="558" spans="107:111" x14ac:dyDescent="0.2">
      <c r="DC558" s="23"/>
      <c r="DD558" s="23"/>
      <c r="DE558" s="23"/>
      <c r="DF558" s="23"/>
      <c r="DG558" s="23"/>
    </row>
    <row r="559" spans="107:111" x14ac:dyDescent="0.2">
      <c r="DC559" s="23"/>
      <c r="DD559" s="23"/>
      <c r="DE559" s="23"/>
      <c r="DF559" s="23"/>
      <c r="DG559" s="23"/>
    </row>
    <row r="560" spans="107:111" x14ac:dyDescent="0.2">
      <c r="DC560" s="23"/>
      <c r="DD560" s="23"/>
      <c r="DE560" s="23"/>
      <c r="DF560" s="23"/>
      <c r="DG560" s="23"/>
    </row>
    <row r="561" spans="107:111" x14ac:dyDescent="0.2">
      <c r="DC561" s="23"/>
      <c r="DD561" s="23"/>
      <c r="DE561" s="23"/>
      <c r="DF561" s="23"/>
      <c r="DG561" s="23"/>
    </row>
    <row r="562" spans="107:111" x14ac:dyDescent="0.2">
      <c r="DC562" s="23"/>
      <c r="DD562" s="23"/>
      <c r="DE562" s="23"/>
      <c r="DF562" s="23"/>
      <c r="DG562" s="23"/>
    </row>
    <row r="563" spans="107:111" x14ac:dyDescent="0.2">
      <c r="DC563" s="23"/>
      <c r="DD563" s="23"/>
      <c r="DE563" s="23"/>
      <c r="DF563" s="23"/>
      <c r="DG563" s="23"/>
    </row>
    <row r="564" spans="107:111" x14ac:dyDescent="0.2">
      <c r="DC564" s="23"/>
      <c r="DD564" s="23"/>
      <c r="DE564" s="23"/>
      <c r="DF564" s="23"/>
      <c r="DG564" s="23"/>
    </row>
    <row r="565" spans="107:111" x14ac:dyDescent="0.2">
      <c r="DC565" s="23"/>
      <c r="DD565" s="23"/>
      <c r="DE565" s="23"/>
      <c r="DF565" s="23"/>
      <c r="DG565" s="23"/>
    </row>
    <row r="566" spans="107:111" x14ac:dyDescent="0.2">
      <c r="DC566" s="23"/>
      <c r="DD566" s="23"/>
      <c r="DE566" s="23"/>
      <c r="DF566" s="23"/>
      <c r="DG566" s="23"/>
    </row>
    <row r="567" spans="107:111" x14ac:dyDescent="0.2">
      <c r="DC567" s="23"/>
      <c r="DD567" s="23"/>
      <c r="DE567" s="23"/>
      <c r="DF567" s="23"/>
      <c r="DG567" s="23"/>
    </row>
    <row r="568" spans="107:111" x14ac:dyDescent="0.2">
      <c r="DC568" s="23"/>
      <c r="DD568" s="23"/>
      <c r="DE568" s="23"/>
      <c r="DF568" s="23"/>
      <c r="DG568" s="23"/>
    </row>
    <row r="569" spans="107:111" x14ac:dyDescent="0.2">
      <c r="DC569" s="23"/>
      <c r="DD569" s="23"/>
      <c r="DE569" s="23"/>
      <c r="DF569" s="23"/>
      <c r="DG569" s="23"/>
    </row>
    <row r="570" spans="107:111" x14ac:dyDescent="0.2">
      <c r="DC570" s="23"/>
      <c r="DD570" s="23"/>
      <c r="DE570" s="23"/>
      <c r="DF570" s="23"/>
      <c r="DG570" s="23"/>
    </row>
    <row r="571" spans="107:111" x14ac:dyDescent="0.2">
      <c r="DC571" s="23"/>
      <c r="DD571" s="23"/>
      <c r="DE571" s="23"/>
      <c r="DF571" s="23"/>
      <c r="DG571" s="23"/>
    </row>
    <row r="572" spans="107:111" x14ac:dyDescent="0.2">
      <c r="DC572" s="23"/>
      <c r="DD572" s="23"/>
      <c r="DE572" s="23"/>
      <c r="DF572" s="23"/>
      <c r="DG572" s="23"/>
    </row>
    <row r="573" spans="107:111" x14ac:dyDescent="0.2">
      <c r="DC573" s="23"/>
      <c r="DD573" s="23"/>
      <c r="DE573" s="23"/>
      <c r="DF573" s="23"/>
      <c r="DG573" s="23"/>
    </row>
    <row r="574" spans="107:111" x14ac:dyDescent="0.2">
      <c r="DC574" s="23"/>
      <c r="DD574" s="23"/>
      <c r="DE574" s="23"/>
      <c r="DF574" s="23"/>
      <c r="DG574" s="23"/>
    </row>
    <row r="575" spans="107:111" x14ac:dyDescent="0.2">
      <c r="DC575" s="23"/>
      <c r="DD575" s="23"/>
      <c r="DE575" s="23"/>
      <c r="DF575" s="23"/>
      <c r="DG575" s="23"/>
    </row>
    <row r="576" spans="107:111" x14ac:dyDescent="0.2">
      <c r="DC576" s="23"/>
      <c r="DD576" s="23"/>
      <c r="DE576" s="23"/>
      <c r="DF576" s="23"/>
      <c r="DG576" s="23"/>
    </row>
    <row r="577" spans="107:111" x14ac:dyDescent="0.2">
      <c r="DC577" s="23"/>
      <c r="DD577" s="23"/>
      <c r="DE577" s="23"/>
      <c r="DF577" s="23"/>
      <c r="DG577" s="23"/>
    </row>
    <row r="578" spans="107:111" x14ac:dyDescent="0.2">
      <c r="DC578" s="23"/>
      <c r="DD578" s="23"/>
      <c r="DE578" s="23"/>
      <c r="DF578" s="23"/>
      <c r="DG578" s="23"/>
    </row>
    <row r="579" spans="107:111" x14ac:dyDescent="0.2">
      <c r="DC579" s="23"/>
      <c r="DD579" s="23"/>
      <c r="DE579" s="23"/>
      <c r="DF579" s="23"/>
      <c r="DG579" s="23"/>
    </row>
    <row r="580" spans="107:111" x14ac:dyDescent="0.2">
      <c r="DC580" s="23"/>
      <c r="DD580" s="23"/>
      <c r="DE580" s="23"/>
      <c r="DF580" s="23"/>
      <c r="DG580" s="23"/>
    </row>
    <row r="581" spans="107:111" x14ac:dyDescent="0.2">
      <c r="DC581" s="23"/>
      <c r="DD581" s="23"/>
      <c r="DE581" s="23"/>
      <c r="DF581" s="23"/>
      <c r="DG581" s="23"/>
    </row>
    <row r="582" spans="107:111" x14ac:dyDescent="0.2">
      <c r="DC582" s="23"/>
      <c r="DD582" s="23"/>
      <c r="DE582" s="23"/>
      <c r="DF582" s="23"/>
      <c r="DG582" s="23"/>
    </row>
    <row r="583" spans="107:111" x14ac:dyDescent="0.2">
      <c r="DC583" s="23"/>
      <c r="DD583" s="23"/>
      <c r="DE583" s="23"/>
      <c r="DF583" s="23"/>
      <c r="DG583" s="23"/>
    </row>
    <row r="584" spans="107:111" x14ac:dyDescent="0.2">
      <c r="DC584" s="23"/>
      <c r="DD584" s="23"/>
      <c r="DE584" s="23"/>
      <c r="DF584" s="23"/>
      <c r="DG584" s="23"/>
    </row>
    <row r="585" spans="107:111" x14ac:dyDescent="0.2">
      <c r="DC585" s="23"/>
      <c r="DD585" s="23"/>
      <c r="DE585" s="23"/>
      <c r="DF585" s="23"/>
      <c r="DG585" s="23"/>
    </row>
    <row r="586" spans="107:111" x14ac:dyDescent="0.2">
      <c r="DC586" s="23"/>
      <c r="DD586" s="23"/>
      <c r="DE586" s="23"/>
      <c r="DF586" s="23"/>
      <c r="DG586" s="23"/>
    </row>
    <row r="587" spans="107:111" x14ac:dyDescent="0.2">
      <c r="DC587" s="23"/>
      <c r="DD587" s="23"/>
      <c r="DE587" s="23"/>
      <c r="DF587" s="23"/>
      <c r="DG587" s="23"/>
    </row>
    <row r="588" spans="107:111" x14ac:dyDescent="0.2">
      <c r="DC588" s="23"/>
      <c r="DD588" s="23"/>
      <c r="DE588" s="23"/>
      <c r="DF588" s="23"/>
      <c r="DG588" s="23"/>
    </row>
    <row r="589" spans="107:111" x14ac:dyDescent="0.2">
      <c r="DC589" s="23"/>
      <c r="DD589" s="23"/>
      <c r="DE589" s="23"/>
      <c r="DF589" s="23"/>
      <c r="DG589" s="23"/>
    </row>
    <row r="590" spans="107:111" x14ac:dyDescent="0.2">
      <c r="DC590" s="23"/>
      <c r="DD590" s="23"/>
      <c r="DE590" s="23"/>
      <c r="DF590" s="23"/>
      <c r="DG590" s="23"/>
    </row>
    <row r="591" spans="107:111" x14ac:dyDescent="0.2">
      <c r="DC591" s="23"/>
      <c r="DD591" s="23"/>
      <c r="DE591" s="23"/>
      <c r="DF591" s="23"/>
      <c r="DG591" s="23"/>
    </row>
    <row r="592" spans="107:111" x14ac:dyDescent="0.2">
      <c r="DC592" s="23"/>
      <c r="DD592" s="23"/>
      <c r="DE592" s="23"/>
      <c r="DF592" s="23"/>
      <c r="DG592" s="23"/>
    </row>
    <row r="593" spans="107:111" x14ac:dyDescent="0.2">
      <c r="DC593" s="23"/>
      <c r="DD593" s="23"/>
      <c r="DE593" s="23"/>
      <c r="DF593" s="23"/>
      <c r="DG593" s="23"/>
    </row>
    <row r="594" spans="107:111" x14ac:dyDescent="0.2">
      <c r="DC594" s="23"/>
      <c r="DD594" s="23"/>
      <c r="DE594" s="23"/>
      <c r="DF594" s="23"/>
      <c r="DG594" s="23"/>
    </row>
    <row r="595" spans="107:111" x14ac:dyDescent="0.2">
      <c r="DC595" s="23"/>
      <c r="DD595" s="23"/>
      <c r="DE595" s="23"/>
      <c r="DF595" s="23"/>
      <c r="DG595" s="23"/>
    </row>
    <row r="596" spans="107:111" x14ac:dyDescent="0.2">
      <c r="DC596" s="23"/>
      <c r="DD596" s="23"/>
      <c r="DE596" s="23"/>
      <c r="DF596" s="23"/>
      <c r="DG596" s="23"/>
    </row>
    <row r="597" spans="107:111" x14ac:dyDescent="0.2">
      <c r="DC597" s="23"/>
      <c r="DD597" s="23"/>
      <c r="DE597" s="23"/>
      <c r="DF597" s="23"/>
      <c r="DG597" s="23"/>
    </row>
    <row r="598" spans="107:111" x14ac:dyDescent="0.2">
      <c r="DC598" s="23"/>
      <c r="DD598" s="23"/>
      <c r="DE598" s="23"/>
      <c r="DF598" s="23"/>
      <c r="DG598" s="23"/>
    </row>
    <row r="599" spans="107:111" x14ac:dyDescent="0.2">
      <c r="DC599" s="23"/>
      <c r="DD599" s="23"/>
      <c r="DE599" s="23"/>
      <c r="DF599" s="23"/>
      <c r="DG599" s="23"/>
    </row>
    <row r="600" spans="107:111" x14ac:dyDescent="0.2">
      <c r="DC600" s="23"/>
      <c r="DD600" s="23"/>
      <c r="DE600" s="23"/>
      <c r="DF600" s="23"/>
      <c r="DG600" s="23"/>
    </row>
    <row r="601" spans="107:111" x14ac:dyDescent="0.2">
      <c r="DC601" s="23"/>
      <c r="DD601" s="23"/>
      <c r="DE601" s="23"/>
      <c r="DF601" s="23"/>
      <c r="DG601" s="23"/>
    </row>
    <row r="602" spans="107:111" x14ac:dyDescent="0.2">
      <c r="DC602" s="23"/>
      <c r="DD602" s="23"/>
      <c r="DE602" s="23"/>
      <c r="DF602" s="23"/>
      <c r="DG602" s="23"/>
    </row>
    <row r="603" spans="107:111" x14ac:dyDescent="0.2">
      <c r="DC603" s="23"/>
      <c r="DD603" s="23"/>
      <c r="DE603" s="23"/>
      <c r="DF603" s="23"/>
      <c r="DG603" s="23"/>
    </row>
    <row r="604" spans="107:111" x14ac:dyDescent="0.2">
      <c r="DC604" s="23"/>
      <c r="DD604" s="23"/>
      <c r="DE604" s="23"/>
      <c r="DF604" s="23"/>
      <c r="DG604" s="23"/>
    </row>
    <row r="605" spans="107:111" x14ac:dyDescent="0.2">
      <c r="DC605" s="23"/>
      <c r="DD605" s="23"/>
      <c r="DE605" s="23"/>
      <c r="DF605" s="23"/>
      <c r="DG605" s="23"/>
    </row>
    <row r="606" spans="107:111" x14ac:dyDescent="0.2">
      <c r="DC606" s="23"/>
      <c r="DD606" s="23"/>
      <c r="DE606" s="23"/>
      <c r="DF606" s="23"/>
      <c r="DG606" s="23"/>
    </row>
    <row r="607" spans="107:111" x14ac:dyDescent="0.2">
      <c r="DC607" s="23"/>
      <c r="DD607" s="23"/>
      <c r="DE607" s="23"/>
      <c r="DF607" s="23"/>
      <c r="DG607" s="23"/>
    </row>
    <row r="608" spans="107:111" x14ac:dyDescent="0.2">
      <c r="DC608" s="23"/>
      <c r="DD608" s="23"/>
      <c r="DE608" s="23"/>
      <c r="DF608" s="23"/>
      <c r="DG608" s="23"/>
    </row>
    <row r="609" spans="107:111" x14ac:dyDescent="0.2">
      <c r="DC609" s="23"/>
      <c r="DD609" s="23"/>
      <c r="DE609" s="23"/>
      <c r="DF609" s="23"/>
      <c r="DG609" s="23"/>
    </row>
    <row r="610" spans="107:111" x14ac:dyDescent="0.2">
      <c r="DC610" s="23"/>
      <c r="DD610" s="23"/>
      <c r="DE610" s="23"/>
      <c r="DF610" s="23"/>
      <c r="DG610" s="23"/>
    </row>
    <row r="611" spans="107:111" x14ac:dyDescent="0.2">
      <c r="DC611" s="23"/>
      <c r="DD611" s="23"/>
      <c r="DE611" s="23"/>
      <c r="DF611" s="23"/>
      <c r="DG611" s="23"/>
    </row>
    <row r="612" spans="107:111" x14ac:dyDescent="0.2">
      <c r="DC612" s="23"/>
      <c r="DD612" s="23"/>
      <c r="DE612" s="23"/>
      <c r="DF612" s="23"/>
      <c r="DG612" s="23"/>
    </row>
    <row r="613" spans="107:111" x14ac:dyDescent="0.2">
      <c r="DC613" s="23"/>
      <c r="DD613" s="23"/>
      <c r="DE613" s="23"/>
      <c r="DF613" s="23"/>
      <c r="DG613" s="23"/>
    </row>
    <row r="614" spans="107:111" x14ac:dyDescent="0.2">
      <c r="DC614" s="23"/>
      <c r="DD614" s="23"/>
      <c r="DE614" s="23"/>
      <c r="DF614" s="23"/>
      <c r="DG614" s="23"/>
    </row>
    <row r="615" spans="107:111" x14ac:dyDescent="0.2">
      <c r="DC615" s="23"/>
      <c r="DD615" s="23"/>
      <c r="DE615" s="23"/>
      <c r="DF615" s="23"/>
      <c r="DG615" s="23"/>
    </row>
    <row r="616" spans="107:111" x14ac:dyDescent="0.2">
      <c r="DC616" s="23"/>
      <c r="DD616" s="23"/>
      <c r="DE616" s="23"/>
      <c r="DF616" s="23"/>
      <c r="DG616" s="23"/>
    </row>
    <row r="617" spans="107:111" x14ac:dyDescent="0.2">
      <c r="DC617" s="23"/>
      <c r="DD617" s="23"/>
      <c r="DE617" s="23"/>
      <c r="DF617" s="23"/>
      <c r="DG617" s="23"/>
    </row>
    <row r="618" spans="107:111" x14ac:dyDescent="0.2">
      <c r="DC618" s="23"/>
      <c r="DD618" s="23"/>
      <c r="DE618" s="23"/>
      <c r="DF618" s="23"/>
      <c r="DG618" s="23"/>
    </row>
    <row r="619" spans="107:111" x14ac:dyDescent="0.2">
      <c r="DC619" s="23"/>
      <c r="DD619" s="23"/>
      <c r="DE619" s="23"/>
      <c r="DF619" s="23"/>
      <c r="DG619" s="23"/>
    </row>
    <row r="620" spans="107:111" x14ac:dyDescent="0.2">
      <c r="DC620" s="23"/>
      <c r="DD620" s="23"/>
      <c r="DE620" s="23"/>
      <c r="DF620" s="23"/>
      <c r="DG620" s="23"/>
    </row>
    <row r="621" spans="107:111" x14ac:dyDescent="0.2">
      <c r="DC621" s="23"/>
      <c r="DD621" s="23"/>
      <c r="DE621" s="23"/>
      <c r="DF621" s="23"/>
      <c r="DG621" s="23"/>
    </row>
    <row r="622" spans="107:111" x14ac:dyDescent="0.2">
      <c r="DC622" s="23"/>
      <c r="DD622" s="23"/>
      <c r="DE622" s="23"/>
      <c r="DF622" s="23"/>
      <c r="DG622" s="23"/>
    </row>
    <row r="623" spans="107:111" x14ac:dyDescent="0.2">
      <c r="DC623" s="23"/>
      <c r="DD623" s="23"/>
      <c r="DE623" s="23"/>
      <c r="DF623" s="23"/>
      <c r="DG623" s="23"/>
    </row>
    <row r="624" spans="107:111" x14ac:dyDescent="0.2">
      <c r="DC624" s="23"/>
      <c r="DD624" s="23"/>
      <c r="DE624" s="23"/>
      <c r="DF624" s="23"/>
      <c r="DG624" s="23"/>
    </row>
    <row r="625" spans="107:111" x14ac:dyDescent="0.2">
      <c r="DC625" s="23"/>
      <c r="DD625" s="23"/>
      <c r="DE625" s="23"/>
      <c r="DF625" s="23"/>
      <c r="DG625" s="23"/>
    </row>
    <row r="626" spans="107:111" x14ac:dyDescent="0.2">
      <c r="DC626" s="23"/>
      <c r="DD626" s="23"/>
      <c r="DE626" s="23"/>
      <c r="DF626" s="23"/>
      <c r="DG626" s="23"/>
    </row>
    <row r="627" spans="107:111" x14ac:dyDescent="0.2">
      <c r="DC627" s="23"/>
      <c r="DD627" s="23"/>
      <c r="DE627" s="23"/>
      <c r="DF627" s="23"/>
      <c r="DG627" s="23"/>
    </row>
    <row r="628" spans="107:111" x14ac:dyDescent="0.2">
      <c r="DC628" s="23"/>
      <c r="DD628" s="23"/>
      <c r="DE628" s="23"/>
      <c r="DF628" s="23"/>
      <c r="DG628" s="23"/>
    </row>
    <row r="629" spans="107:111" x14ac:dyDescent="0.2">
      <c r="DC629" s="23"/>
      <c r="DD629" s="23"/>
      <c r="DE629" s="23"/>
      <c r="DF629" s="23"/>
      <c r="DG629" s="23"/>
    </row>
    <row r="630" spans="107:111" x14ac:dyDescent="0.2">
      <c r="DC630" s="23"/>
      <c r="DD630" s="23"/>
      <c r="DE630" s="23"/>
      <c r="DF630" s="23"/>
      <c r="DG630" s="23"/>
    </row>
    <row r="631" spans="107:111" x14ac:dyDescent="0.2">
      <c r="DC631" s="23"/>
      <c r="DD631" s="23"/>
      <c r="DE631" s="23"/>
      <c r="DF631" s="23"/>
      <c r="DG631" s="23"/>
    </row>
    <row r="632" spans="107:111" x14ac:dyDescent="0.2">
      <c r="DC632" s="23"/>
      <c r="DD632" s="23"/>
      <c r="DE632" s="23"/>
      <c r="DF632" s="23"/>
      <c r="DG632" s="23"/>
    </row>
    <row r="633" spans="107:111" x14ac:dyDescent="0.2">
      <c r="DC633" s="23"/>
      <c r="DD633" s="23"/>
      <c r="DE633" s="23"/>
      <c r="DF633" s="23"/>
      <c r="DG633" s="23"/>
    </row>
    <row r="634" spans="107:111" x14ac:dyDescent="0.2">
      <c r="DC634" s="23"/>
      <c r="DD634" s="23"/>
      <c r="DE634" s="23"/>
      <c r="DF634" s="23"/>
      <c r="DG634" s="23"/>
    </row>
    <row r="635" spans="107:111" x14ac:dyDescent="0.2">
      <c r="DC635" s="23"/>
      <c r="DD635" s="23"/>
      <c r="DE635" s="23"/>
      <c r="DF635" s="23"/>
      <c r="DG635" s="23"/>
    </row>
    <row r="636" spans="107:111" x14ac:dyDescent="0.2">
      <c r="DC636" s="23"/>
      <c r="DD636" s="23"/>
      <c r="DE636" s="23"/>
      <c r="DF636" s="23"/>
      <c r="DG636" s="23"/>
    </row>
    <row r="637" spans="107:111" x14ac:dyDescent="0.2">
      <c r="DC637" s="23"/>
      <c r="DD637" s="23"/>
      <c r="DE637" s="23"/>
      <c r="DF637" s="23"/>
      <c r="DG637" s="23"/>
    </row>
    <row r="638" spans="107:111" x14ac:dyDescent="0.2">
      <c r="DC638" s="23"/>
      <c r="DD638" s="23"/>
      <c r="DE638" s="23"/>
      <c r="DF638" s="23"/>
      <c r="DG638" s="23"/>
    </row>
    <row r="639" spans="107:111" x14ac:dyDescent="0.2">
      <c r="DC639" s="23"/>
      <c r="DD639" s="23"/>
      <c r="DE639" s="23"/>
      <c r="DF639" s="23"/>
      <c r="DG639" s="23"/>
    </row>
    <row r="640" spans="107:111" x14ac:dyDescent="0.2">
      <c r="DC640" s="23"/>
      <c r="DD640" s="23"/>
      <c r="DE640" s="23"/>
      <c r="DF640" s="23"/>
      <c r="DG640" s="23"/>
    </row>
    <row r="641" spans="107:111" x14ac:dyDescent="0.2">
      <c r="DC641" s="23"/>
      <c r="DD641" s="23"/>
      <c r="DE641" s="23"/>
      <c r="DF641" s="23"/>
      <c r="DG641" s="23"/>
    </row>
    <row r="642" spans="107:111" x14ac:dyDescent="0.2">
      <c r="DC642" s="23"/>
      <c r="DD642" s="23"/>
      <c r="DE642" s="23"/>
      <c r="DF642" s="23"/>
      <c r="DG642" s="23"/>
    </row>
    <row r="643" spans="107:111" x14ac:dyDescent="0.2">
      <c r="DC643" s="23"/>
      <c r="DD643" s="23"/>
      <c r="DE643" s="23"/>
      <c r="DF643" s="23"/>
      <c r="DG643" s="23"/>
    </row>
    <row r="644" spans="107:111" x14ac:dyDescent="0.2">
      <c r="DC644" s="23"/>
      <c r="DD644" s="23"/>
      <c r="DE644" s="23"/>
      <c r="DF644" s="23"/>
      <c r="DG644" s="23"/>
    </row>
    <row r="645" spans="107:111" x14ac:dyDescent="0.2">
      <c r="DC645" s="23"/>
      <c r="DD645" s="23"/>
      <c r="DE645" s="23"/>
      <c r="DF645" s="23"/>
      <c r="DG645" s="23"/>
    </row>
    <row r="646" spans="107:111" x14ac:dyDescent="0.2">
      <c r="DC646" s="23"/>
      <c r="DD646" s="23"/>
      <c r="DE646" s="23"/>
      <c r="DF646" s="23"/>
      <c r="DG646" s="23"/>
    </row>
    <row r="647" spans="107:111" x14ac:dyDescent="0.2">
      <c r="DC647" s="23"/>
      <c r="DD647" s="23"/>
      <c r="DE647" s="23"/>
      <c r="DF647" s="23"/>
      <c r="DG647" s="23"/>
    </row>
    <row r="648" spans="107:111" x14ac:dyDescent="0.2">
      <c r="DC648" s="23"/>
      <c r="DD648" s="23"/>
      <c r="DE648" s="23"/>
      <c r="DF648" s="23"/>
      <c r="DG648" s="23"/>
    </row>
    <row r="649" spans="107:111" x14ac:dyDescent="0.2">
      <c r="DC649" s="23"/>
      <c r="DD649" s="23"/>
      <c r="DE649" s="23"/>
      <c r="DF649" s="23"/>
      <c r="DG649" s="23"/>
    </row>
    <row r="650" spans="107:111" x14ac:dyDescent="0.2">
      <c r="DC650" s="23"/>
      <c r="DD650" s="23"/>
      <c r="DE650" s="23"/>
      <c r="DF650" s="23"/>
      <c r="DG650" s="23"/>
    </row>
    <row r="651" spans="107:111" x14ac:dyDescent="0.2">
      <c r="DC651" s="23"/>
      <c r="DD651" s="23"/>
      <c r="DE651" s="23"/>
      <c r="DF651" s="23"/>
      <c r="DG651" s="23"/>
    </row>
    <row r="652" spans="107:111" x14ac:dyDescent="0.2">
      <c r="DC652" s="23"/>
      <c r="DD652" s="23"/>
      <c r="DE652" s="23"/>
      <c r="DF652" s="23"/>
      <c r="DG652" s="23"/>
    </row>
    <row r="653" spans="107:111" x14ac:dyDescent="0.2">
      <c r="DC653" s="23"/>
      <c r="DD653" s="23"/>
      <c r="DE653" s="23"/>
      <c r="DF653" s="23"/>
      <c r="DG653" s="23"/>
    </row>
    <row r="654" spans="107:111" x14ac:dyDescent="0.2">
      <c r="DC654" s="23"/>
      <c r="DD654" s="23"/>
      <c r="DE654" s="23"/>
      <c r="DF654" s="23"/>
      <c r="DG654" s="23"/>
    </row>
  </sheetData>
  <sheetProtection sheet="1" formatCells="0"/>
  <mergeCells count="226">
    <mergeCell ref="AH39:BE39"/>
    <mergeCell ref="AH40:BE42"/>
    <mergeCell ref="AH43:BE44"/>
    <mergeCell ref="BF39:CC39"/>
    <mergeCell ref="BF40:CC42"/>
    <mergeCell ref="BF43:CC44"/>
    <mergeCell ref="CD39:DA39"/>
    <mergeCell ref="CD40:DA42"/>
    <mergeCell ref="CD43:DA44"/>
    <mergeCell ref="CD46:CO46"/>
    <mergeCell ref="CP46:DA46"/>
    <mergeCell ref="C45:BQ46"/>
    <mergeCell ref="BR47:CC48"/>
    <mergeCell ref="BR49:CC49"/>
    <mergeCell ref="BR50:CC50"/>
    <mergeCell ref="BR51:CC52"/>
    <mergeCell ref="BR53:CC53"/>
    <mergeCell ref="C47:G47"/>
    <mergeCell ref="CP47:DA48"/>
    <mergeCell ref="CP49:DA49"/>
    <mergeCell ref="CP50:DA50"/>
    <mergeCell ref="CP51:DA52"/>
    <mergeCell ref="CP53:DA53"/>
    <mergeCell ref="H48:BQ48"/>
    <mergeCell ref="H49:BQ49"/>
    <mergeCell ref="H50:BQ50"/>
    <mergeCell ref="H51:BQ51"/>
    <mergeCell ref="H52:BQ52"/>
    <mergeCell ref="C53:BQ53"/>
    <mergeCell ref="CD47:CO48"/>
    <mergeCell ref="CD49:CO49"/>
    <mergeCell ref="CD50:CO50"/>
    <mergeCell ref="CD51:CO52"/>
    <mergeCell ref="C10:AA10"/>
    <mergeCell ref="AB10:DA10"/>
    <mergeCell ref="C11:AA11"/>
    <mergeCell ref="AB11:DA11"/>
    <mergeCell ref="C12:AA12"/>
    <mergeCell ref="AB12:DA12"/>
    <mergeCell ref="C49:G49"/>
    <mergeCell ref="C50:G50"/>
    <mergeCell ref="C51:G52"/>
    <mergeCell ref="H47:BQ47"/>
    <mergeCell ref="C43:AG43"/>
    <mergeCell ref="C44:AG44"/>
    <mergeCell ref="C36:G36"/>
    <mergeCell ref="H36:AG36"/>
    <mergeCell ref="AH36:AS36"/>
    <mergeCell ref="AT36:BE36"/>
    <mergeCell ref="BF36:BQ36"/>
    <mergeCell ref="BR36:CC36"/>
    <mergeCell ref="CD36:CO36"/>
    <mergeCell ref="CP36:DA36"/>
    <mergeCell ref="C37:G38"/>
    <mergeCell ref="H37:AG37"/>
    <mergeCell ref="AH37:AS38"/>
    <mergeCell ref="AT37:BE38"/>
    <mergeCell ref="B82:DB82"/>
    <mergeCell ref="B83:DB83"/>
    <mergeCell ref="B84:DB84"/>
    <mergeCell ref="B85:DB85"/>
    <mergeCell ref="C22:AG23"/>
    <mergeCell ref="AH22:BE22"/>
    <mergeCell ref="BF22:CC22"/>
    <mergeCell ref="CD22:DA22"/>
    <mergeCell ref="AH23:AS23"/>
    <mergeCell ref="AT23:BE23"/>
    <mergeCell ref="C76:DA76"/>
    <mergeCell ref="C77:DA77"/>
    <mergeCell ref="C78:DA78"/>
    <mergeCell ref="C79:DA79"/>
    <mergeCell ref="C80:DA80"/>
    <mergeCell ref="B81:DB81"/>
    <mergeCell ref="C70:V72"/>
    <mergeCell ref="W70:DA70"/>
    <mergeCell ref="W71:DA71"/>
    <mergeCell ref="W72:DA72"/>
    <mergeCell ref="C73:V75"/>
    <mergeCell ref="W73:DA73"/>
    <mergeCell ref="W74:DA74"/>
    <mergeCell ref="W75:DA75"/>
    <mergeCell ref="C69:DA69"/>
    <mergeCell ref="C55:DA55"/>
    <mergeCell ref="C56:G58"/>
    <mergeCell ref="H56:CK56"/>
    <mergeCell ref="CL56:DA58"/>
    <mergeCell ref="H57:CK57"/>
    <mergeCell ref="H58:CK58"/>
    <mergeCell ref="C66:W66"/>
    <mergeCell ref="C65:W65"/>
    <mergeCell ref="C68:DA68"/>
    <mergeCell ref="BF37:BQ38"/>
    <mergeCell ref="BR37:CC38"/>
    <mergeCell ref="CD37:CO38"/>
    <mergeCell ref="CP37:DA38"/>
    <mergeCell ref="H38:AG38"/>
    <mergeCell ref="C32:G32"/>
    <mergeCell ref="H32:AG32"/>
    <mergeCell ref="AH32:AS32"/>
    <mergeCell ref="AT32:BE32"/>
    <mergeCell ref="BF32:BQ32"/>
    <mergeCell ref="BR32:CC32"/>
    <mergeCell ref="CD32:CO32"/>
    <mergeCell ref="CP32:DA32"/>
    <mergeCell ref="C33:G35"/>
    <mergeCell ref="H33:AG33"/>
    <mergeCell ref="AH33:AS35"/>
    <mergeCell ref="AT33:BE35"/>
    <mergeCell ref="BF33:BQ35"/>
    <mergeCell ref="BR33:CC35"/>
    <mergeCell ref="CD33:CO35"/>
    <mergeCell ref="CP33:DA35"/>
    <mergeCell ref="H34:AG34"/>
    <mergeCell ref="H35:AG35"/>
    <mergeCell ref="C28:G28"/>
    <mergeCell ref="H28:AG28"/>
    <mergeCell ref="AH28:AS28"/>
    <mergeCell ref="AT28:BE28"/>
    <mergeCell ref="BF28:BQ28"/>
    <mergeCell ref="BR28:CC28"/>
    <mergeCell ref="CD28:CO28"/>
    <mergeCell ref="CP28:DA28"/>
    <mergeCell ref="C29:G31"/>
    <mergeCell ref="H29:AG29"/>
    <mergeCell ref="AH29:AS31"/>
    <mergeCell ref="AT29:BE31"/>
    <mergeCell ref="BF29:BQ31"/>
    <mergeCell ref="BR29:CC31"/>
    <mergeCell ref="CD29:CO31"/>
    <mergeCell ref="CP29:DA31"/>
    <mergeCell ref="H30:AG30"/>
    <mergeCell ref="H31:AG31"/>
    <mergeCell ref="C26:G26"/>
    <mergeCell ref="H26:AG26"/>
    <mergeCell ref="AH26:AS26"/>
    <mergeCell ref="AT26:BE26"/>
    <mergeCell ref="BF26:BQ26"/>
    <mergeCell ref="BR26:CC26"/>
    <mergeCell ref="CD26:CO26"/>
    <mergeCell ref="CP26:DA26"/>
    <mergeCell ref="C27:G27"/>
    <mergeCell ref="H27:AG27"/>
    <mergeCell ref="AH27:AS27"/>
    <mergeCell ref="AT27:BE27"/>
    <mergeCell ref="BF27:BQ27"/>
    <mergeCell ref="BR27:CC27"/>
    <mergeCell ref="CD27:CO27"/>
    <mergeCell ref="CP27:DA27"/>
    <mergeCell ref="C19:DA19"/>
    <mergeCell ref="C20:DA20"/>
    <mergeCell ref="C24:G24"/>
    <mergeCell ref="C25:G25"/>
    <mergeCell ref="H25:AG25"/>
    <mergeCell ref="AH25:AS25"/>
    <mergeCell ref="AT25:BE25"/>
    <mergeCell ref="BF25:BQ25"/>
    <mergeCell ref="BR25:CC25"/>
    <mergeCell ref="CD25:CO25"/>
    <mergeCell ref="CP25:DA25"/>
    <mergeCell ref="BF23:BQ23"/>
    <mergeCell ref="BR23:CC23"/>
    <mergeCell ref="CD23:CO23"/>
    <mergeCell ref="CP23:DA23"/>
    <mergeCell ref="C21:DA21"/>
    <mergeCell ref="B1:DB1"/>
    <mergeCell ref="B2:DB2"/>
    <mergeCell ref="B3:DB3"/>
    <mergeCell ref="B4:DB4"/>
    <mergeCell ref="B5:DB5"/>
    <mergeCell ref="C6:DA6"/>
    <mergeCell ref="H24:AG24"/>
    <mergeCell ref="AH24:AS24"/>
    <mergeCell ref="AT24:BE24"/>
    <mergeCell ref="BF24:BQ24"/>
    <mergeCell ref="BR24:CC24"/>
    <mergeCell ref="CD24:CO24"/>
    <mergeCell ref="CP24:DA24"/>
    <mergeCell ref="C7:N7"/>
    <mergeCell ref="O7:BM7"/>
    <mergeCell ref="BN7:BZ7"/>
    <mergeCell ref="CA7:DA7"/>
    <mergeCell ref="C8:DA8"/>
    <mergeCell ref="C9:DA9"/>
    <mergeCell ref="C18:DA18"/>
    <mergeCell ref="AH14:BE14"/>
    <mergeCell ref="BF14:CC14"/>
    <mergeCell ref="CD14:DA14"/>
    <mergeCell ref="AH15:AS15"/>
    <mergeCell ref="C40:G42"/>
    <mergeCell ref="H40:AG40"/>
    <mergeCell ref="H41:AG41"/>
    <mergeCell ref="H42:AG42"/>
    <mergeCell ref="C39:G39"/>
    <mergeCell ref="H39:AG39"/>
    <mergeCell ref="C63:DA63"/>
    <mergeCell ref="C64:DA64"/>
    <mergeCell ref="C67:W67"/>
    <mergeCell ref="X65:DA65"/>
    <mergeCell ref="X67:DA67"/>
    <mergeCell ref="C59:G60"/>
    <mergeCell ref="H59:CK59"/>
    <mergeCell ref="CL59:DA60"/>
    <mergeCell ref="H60:CK60"/>
    <mergeCell ref="C61:DA61"/>
    <mergeCell ref="C54:DA54"/>
    <mergeCell ref="C62:DA62"/>
    <mergeCell ref="X66:DA66"/>
    <mergeCell ref="CD53:CO53"/>
    <mergeCell ref="BR45:CC45"/>
    <mergeCell ref="CD45:CO45"/>
    <mergeCell ref="CP45:DA45"/>
    <mergeCell ref="BR46:CC46"/>
    <mergeCell ref="AT15:BE15"/>
    <mergeCell ref="BF15:BQ15"/>
    <mergeCell ref="BR15:CC15"/>
    <mergeCell ref="CD15:CO15"/>
    <mergeCell ref="CP15:DA15"/>
    <mergeCell ref="C14:AG15"/>
    <mergeCell ref="AH16:AS17"/>
    <mergeCell ref="AT16:BE17"/>
    <mergeCell ref="BF16:BQ17"/>
    <mergeCell ref="BR16:CC17"/>
    <mergeCell ref="CD16:CO17"/>
    <mergeCell ref="CP16:DA17"/>
    <mergeCell ref="C16:AG16"/>
    <mergeCell ref="C17:AG17"/>
  </mergeCells>
  <dataValidations count="1">
    <dataValidation type="list" allowBlank="1" showInputMessage="1" showErrorMessage="1" sqref="CP46 BR15 BF15 AT15 BR46 CD46 AH15 CP15 CD15">
      <formula1>M_YEARS</formula1>
    </dataValidation>
  </dataValidations>
  <printOptions horizontalCentered="1"/>
  <pageMargins left="0.5" right="0.5" top="0.8" bottom="0.8" header="0.5" footer="0.5"/>
  <pageSetup paperSize="5" fitToHeight="2" orientation="portrait" blackAndWhite="1" r:id="rId1"/>
  <headerFooter alignWithMargins="0">
    <oddFooter>&amp;LIncome Calculations - FNMA 1038&amp;CPage &amp;P of &amp;N&amp;R05/24/2018</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autoPageBreaks="0" fitToPage="1"/>
  </sheetPr>
  <dimension ref="A1:GN616"/>
  <sheetViews>
    <sheetView showGridLines="0" showRowColHeaders="0" zoomScaleNormal="100" workbookViewId="0">
      <selection activeCell="O7" sqref="O7:BM7"/>
    </sheetView>
  </sheetViews>
  <sheetFormatPr defaultRowHeight="12.75" x14ac:dyDescent="0.2"/>
  <cols>
    <col min="1" max="1" width="2.7109375" style="471" customWidth="1"/>
    <col min="2" max="2" width="2.28515625" style="471" customWidth="1"/>
    <col min="3" max="105" width="0.85546875" style="471" customWidth="1"/>
    <col min="106" max="106" width="2.28515625" style="471" customWidth="1"/>
    <col min="107" max="270" width="0.85546875" style="471" customWidth="1"/>
    <col min="271" max="16384" width="9.140625" style="471"/>
  </cols>
  <sheetData>
    <row r="1" spans="1:196" ht="12" customHeight="1" thickBot="1" x14ac:dyDescent="0.25">
      <c r="A1" s="23"/>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c r="BR1" s="1261"/>
      <c r="BS1" s="1261"/>
      <c r="BT1" s="1261"/>
      <c r="BU1" s="1261"/>
      <c r="BV1" s="1261"/>
      <c r="BW1" s="1261"/>
      <c r="BX1" s="1261"/>
      <c r="BY1" s="1261"/>
      <c r="BZ1" s="1261"/>
      <c r="CA1" s="1261"/>
      <c r="CB1" s="1261"/>
      <c r="CC1" s="1261"/>
      <c r="CD1" s="1261"/>
      <c r="CE1" s="1261"/>
      <c r="CF1" s="1261"/>
      <c r="CG1" s="1261"/>
      <c r="CH1" s="1261"/>
      <c r="CI1" s="1261"/>
      <c r="CJ1" s="1261"/>
      <c r="CK1" s="1261"/>
      <c r="CL1" s="1261"/>
      <c r="CM1" s="1261"/>
      <c r="CN1" s="1261"/>
      <c r="CO1" s="1261"/>
      <c r="CP1" s="1261"/>
      <c r="CQ1" s="1261"/>
      <c r="CR1" s="1261"/>
      <c r="CS1" s="1261"/>
      <c r="CT1" s="1261"/>
      <c r="CU1" s="1261"/>
      <c r="CV1" s="1261"/>
      <c r="CW1" s="1261"/>
      <c r="CX1" s="1261"/>
      <c r="CY1" s="1261"/>
      <c r="CZ1" s="1261"/>
      <c r="DA1" s="1261"/>
      <c r="DB1" s="1261"/>
      <c r="DC1" s="23"/>
      <c r="DD1" s="23"/>
      <c r="DE1" s="23"/>
      <c r="DF1" s="23"/>
      <c r="DG1" s="23"/>
      <c r="DH1" s="23"/>
      <c r="DI1" s="23"/>
      <c r="DJ1" s="23"/>
      <c r="DK1" s="23"/>
      <c r="DL1" s="23"/>
      <c r="DM1" s="23"/>
      <c r="DN1" s="23"/>
      <c r="DO1" s="23"/>
      <c r="DP1" s="23"/>
      <c r="DQ1" s="23"/>
      <c r="DR1" s="23"/>
      <c r="DS1" s="23"/>
      <c r="DT1" s="23"/>
      <c r="DU1" s="23"/>
      <c r="DV1" s="23"/>
      <c r="DW1" s="23"/>
      <c r="DX1" s="23"/>
    </row>
    <row r="2" spans="1:196" ht="8.1"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49"/>
      <c r="DD2" s="149"/>
      <c r="DE2" s="149"/>
      <c r="DF2" s="23"/>
      <c r="DG2" s="23"/>
      <c r="DH2" s="23"/>
      <c r="DI2" s="23"/>
      <c r="DJ2" s="23"/>
      <c r="DK2" s="23"/>
      <c r="DL2" s="23"/>
      <c r="DM2" s="23"/>
      <c r="DN2" s="23"/>
      <c r="DO2" s="23"/>
      <c r="DP2" s="23"/>
      <c r="DQ2" s="23"/>
      <c r="DR2" s="23"/>
      <c r="DS2" s="23"/>
      <c r="DT2" s="23"/>
    </row>
    <row r="3" spans="1:196" ht="18" customHeight="1" x14ac:dyDescent="0.2">
      <c r="A3" s="23"/>
      <c r="B3" s="680" t="s">
        <v>1279</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49"/>
      <c r="DD3" s="149"/>
      <c r="DE3" s="149"/>
      <c r="DF3" s="23"/>
      <c r="DG3" s="23"/>
      <c r="DH3" s="23"/>
      <c r="DI3" s="23"/>
      <c r="DJ3" s="23"/>
      <c r="DK3" s="23"/>
      <c r="DL3" s="23"/>
      <c r="DM3" s="23"/>
      <c r="DN3" s="23"/>
      <c r="DO3" s="23"/>
      <c r="DP3" s="23"/>
      <c r="DQ3" s="23"/>
      <c r="DR3" s="23"/>
      <c r="DS3" s="23"/>
      <c r="DT3" s="23"/>
    </row>
    <row r="4" spans="1:196" ht="12" customHeight="1" x14ac:dyDescent="0.2">
      <c r="A4" s="23"/>
      <c r="B4" s="683" t="s">
        <v>1455</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50"/>
      <c r="DD4" s="150"/>
      <c r="DE4" s="150"/>
      <c r="DF4" s="23"/>
      <c r="DG4" s="23"/>
      <c r="DH4" s="23"/>
      <c r="DI4" s="23"/>
      <c r="DJ4" s="23"/>
      <c r="DK4" s="23"/>
      <c r="DL4" s="23"/>
      <c r="DM4" s="23"/>
      <c r="DN4" s="23"/>
      <c r="DO4" s="23"/>
      <c r="DP4" s="23"/>
      <c r="DQ4" s="23"/>
      <c r="DR4" s="23"/>
      <c r="DS4" s="23"/>
      <c r="DT4" s="23"/>
    </row>
    <row r="5" spans="1:196" ht="8.1"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49"/>
      <c r="DD5" s="149"/>
      <c r="DE5" s="149"/>
      <c r="DF5" s="23"/>
      <c r="DG5" s="23"/>
      <c r="DH5" s="23"/>
      <c r="DI5" s="23"/>
      <c r="DJ5" s="23"/>
      <c r="DK5" s="23"/>
      <c r="DL5" s="23"/>
      <c r="DM5" s="23"/>
      <c r="DN5" s="23"/>
      <c r="DO5" s="23"/>
      <c r="DP5" s="23"/>
      <c r="DQ5" s="23"/>
      <c r="DR5" s="23"/>
      <c r="DS5" s="23"/>
      <c r="DT5" s="23"/>
    </row>
    <row r="6" spans="1:196" ht="12" customHeight="1" x14ac:dyDescent="0.25">
      <c r="A6" s="474"/>
      <c r="B6" s="497"/>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498"/>
      <c r="DC6" s="23"/>
      <c r="DD6" s="23"/>
      <c r="DE6" s="23"/>
      <c r="DF6" s="23"/>
      <c r="DG6" s="23"/>
      <c r="DH6" s="23"/>
      <c r="DI6" s="23"/>
      <c r="DJ6" s="23"/>
      <c r="DK6" s="23"/>
      <c r="DL6" s="23"/>
      <c r="DM6" s="23"/>
      <c r="DN6" s="23"/>
      <c r="DO6" s="23"/>
      <c r="DP6" s="23"/>
      <c r="DQ6" s="23"/>
      <c r="DR6" s="23"/>
      <c r="DS6" s="23"/>
      <c r="DT6" s="23"/>
    </row>
    <row r="7" spans="1:196" ht="15.95" customHeight="1" x14ac:dyDescent="0.2">
      <c r="A7" s="474"/>
      <c r="B7" s="144"/>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c r="DG7" s="23"/>
      <c r="DH7" s="23"/>
      <c r="DI7" s="23"/>
      <c r="DJ7" s="23"/>
      <c r="DK7" s="23"/>
      <c r="DL7" s="23"/>
      <c r="DM7" s="23"/>
      <c r="DN7" s="23"/>
      <c r="DO7" s="23"/>
      <c r="DP7" s="23"/>
      <c r="DQ7" s="23"/>
      <c r="DR7" s="23"/>
      <c r="DS7" s="23"/>
      <c r="DT7" s="23"/>
    </row>
    <row r="8" spans="1:196" ht="12" customHeight="1" thickBot="1" x14ac:dyDescent="0.25">
      <c r="A8" s="474"/>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c r="DG8" s="23"/>
      <c r="DH8" s="23"/>
      <c r="DI8" s="23"/>
      <c r="DJ8" s="23"/>
      <c r="DK8" s="23"/>
      <c r="DL8" s="23"/>
      <c r="DM8" s="23"/>
      <c r="DN8" s="23"/>
      <c r="DO8" s="23"/>
      <c r="DP8" s="23"/>
      <c r="DQ8" s="23"/>
      <c r="DR8" s="23"/>
      <c r="DS8" s="23"/>
      <c r="DT8" s="23"/>
    </row>
    <row r="9" spans="1:196" ht="12" customHeight="1" x14ac:dyDescent="0.2">
      <c r="A9" s="23"/>
      <c r="B9" s="100"/>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8"/>
      <c r="CX9" s="1358"/>
      <c r="CY9" s="1358"/>
      <c r="CZ9" s="1358"/>
      <c r="DA9" s="1358"/>
      <c r="DB9" s="101"/>
      <c r="DC9" s="23"/>
      <c r="DD9" s="23"/>
      <c r="DE9" s="23"/>
      <c r="DF9" s="23"/>
      <c r="DG9" s="23"/>
      <c r="DH9" s="23"/>
      <c r="DI9" s="23"/>
      <c r="DJ9" s="23"/>
      <c r="DK9" s="23"/>
      <c r="DL9" s="23"/>
      <c r="DM9" s="23"/>
      <c r="DN9" s="23"/>
      <c r="DO9" s="23"/>
      <c r="DP9" s="23"/>
      <c r="DQ9" s="23"/>
      <c r="DR9" s="23"/>
      <c r="DS9" s="23"/>
      <c r="DT9" s="23"/>
    </row>
    <row r="10" spans="1:196" ht="17.100000000000001" customHeight="1" x14ac:dyDescent="0.2">
      <c r="A10" s="472"/>
      <c r="B10" s="142"/>
      <c r="C10" s="1605" t="s">
        <v>1231</v>
      </c>
      <c r="D10" s="1605"/>
      <c r="E10" s="1605"/>
      <c r="F10" s="1605"/>
      <c r="G10" s="1605"/>
      <c r="H10" s="1605"/>
      <c r="I10" s="1605"/>
      <c r="J10" s="1605"/>
      <c r="K10" s="1605"/>
      <c r="L10" s="1605"/>
      <c r="M10" s="1605"/>
      <c r="N10" s="1605"/>
      <c r="O10" s="1605"/>
      <c r="P10" s="1605"/>
      <c r="Q10" s="1605"/>
      <c r="R10" s="1605"/>
      <c r="S10" s="1605"/>
      <c r="T10" s="1605"/>
      <c r="U10" s="1605"/>
      <c r="V10" s="1605"/>
      <c r="W10" s="1605"/>
      <c r="X10" s="1605"/>
      <c r="Y10" s="1605"/>
      <c r="Z10" s="1605"/>
      <c r="AA10" s="1605"/>
      <c r="AB10" s="1605"/>
      <c r="AC10" s="1605"/>
      <c r="AD10" s="1605"/>
      <c r="AE10" s="1637"/>
      <c r="AF10" s="1637"/>
      <c r="AG10" s="1637"/>
      <c r="AH10" s="1637"/>
      <c r="AI10" s="1637"/>
      <c r="AJ10" s="1637"/>
      <c r="AK10" s="1637"/>
      <c r="AL10" s="1637"/>
      <c r="AM10" s="1637"/>
      <c r="AN10" s="1637"/>
      <c r="AO10" s="1637"/>
      <c r="AP10" s="1637"/>
      <c r="AQ10" s="1637"/>
      <c r="AR10" s="1637"/>
      <c r="AS10" s="1637"/>
      <c r="AT10" s="1637"/>
      <c r="AU10" s="1637"/>
      <c r="AV10" s="1637"/>
      <c r="AW10" s="1637"/>
      <c r="AX10" s="1637"/>
      <c r="AY10" s="1637"/>
      <c r="AZ10" s="1637"/>
      <c r="BA10" s="1637"/>
      <c r="BB10" s="1637"/>
      <c r="BC10" s="1637"/>
      <c r="BD10" s="1637"/>
      <c r="BE10" s="1637"/>
      <c r="BF10" s="1637"/>
      <c r="BG10" s="1637"/>
      <c r="BH10" s="1637"/>
      <c r="BI10" s="1637"/>
      <c r="BJ10" s="1637"/>
      <c r="BK10" s="1637"/>
      <c r="BL10" s="1637"/>
      <c r="BM10" s="1637"/>
      <c r="BN10" s="1637"/>
      <c r="BO10" s="1637"/>
      <c r="BP10" s="1637"/>
      <c r="BQ10" s="1637"/>
      <c r="BR10" s="1637"/>
      <c r="BS10" s="1637"/>
      <c r="BT10" s="1637"/>
      <c r="BU10" s="1637"/>
      <c r="BV10" s="1637"/>
      <c r="BW10" s="1637"/>
      <c r="BX10" s="1637"/>
      <c r="BY10" s="1637"/>
      <c r="BZ10" s="1637"/>
      <c r="CA10" s="1637"/>
      <c r="CB10" s="1637"/>
      <c r="CC10" s="1637"/>
      <c r="CD10" s="1637"/>
      <c r="CE10" s="1637"/>
      <c r="CF10" s="1637"/>
      <c r="CG10" s="1637"/>
      <c r="CH10" s="1637"/>
      <c r="CI10" s="1637"/>
      <c r="CJ10" s="1637"/>
      <c r="CK10" s="1637"/>
      <c r="CL10" s="1637"/>
      <c r="CM10" s="1637"/>
      <c r="CN10" s="1637"/>
      <c r="CO10" s="1637"/>
      <c r="CP10" s="1637"/>
      <c r="CQ10" s="1637"/>
      <c r="CR10" s="1637"/>
      <c r="CS10" s="1637"/>
      <c r="CT10" s="1637"/>
      <c r="CU10" s="1637"/>
      <c r="CV10" s="1637"/>
      <c r="CW10" s="1637"/>
      <c r="CX10" s="1637"/>
      <c r="CY10" s="1637"/>
      <c r="CZ10" s="1637"/>
      <c r="DA10" s="1637"/>
      <c r="DB10" s="143"/>
      <c r="DC10" s="23"/>
      <c r="DD10" s="23"/>
      <c r="DE10" s="23"/>
      <c r="DF10" s="23"/>
      <c r="DG10" s="23"/>
      <c r="DH10" s="23"/>
      <c r="DI10" s="23"/>
      <c r="DJ10" s="23"/>
      <c r="DK10" s="23"/>
      <c r="DL10" s="23"/>
      <c r="DM10" s="23"/>
      <c r="DN10" s="23"/>
      <c r="DO10" s="23"/>
      <c r="DP10" s="23"/>
      <c r="DQ10" s="23"/>
      <c r="DR10" s="23"/>
      <c r="DS10" s="23"/>
      <c r="DT10" s="23"/>
    </row>
    <row r="11" spans="1:196" s="476" customFormat="1" ht="17.100000000000001" customHeight="1" x14ac:dyDescent="0.2">
      <c r="A11" s="477"/>
      <c r="B11" s="175"/>
      <c r="C11" s="1638"/>
      <c r="D11" s="1638"/>
      <c r="E11" s="1638"/>
      <c r="F11" s="1638"/>
      <c r="G11" s="1638"/>
      <c r="H11" s="1638"/>
      <c r="I11" s="1638"/>
      <c r="J11" s="1638"/>
      <c r="K11" s="1638"/>
      <c r="L11" s="1638"/>
      <c r="M11" s="1638"/>
      <c r="N11" s="1638"/>
      <c r="O11" s="1638"/>
      <c r="P11" s="1638"/>
      <c r="Q11" s="1638"/>
      <c r="R11" s="1638"/>
      <c r="S11" s="1638"/>
      <c r="T11" s="1638"/>
      <c r="U11" s="1638"/>
      <c r="V11" s="1638"/>
      <c r="W11" s="1638"/>
      <c r="X11" s="1638"/>
      <c r="Y11" s="1638"/>
      <c r="Z11" s="1638"/>
      <c r="AA11" s="1638"/>
      <c r="AB11" s="1638"/>
      <c r="AC11" s="1638"/>
      <c r="AD11" s="1638"/>
      <c r="AE11" s="1638"/>
      <c r="AF11" s="1638"/>
      <c r="AG11" s="1638"/>
      <c r="AH11" s="1638"/>
      <c r="AI11" s="1638"/>
      <c r="AJ11" s="1638"/>
      <c r="AK11" s="1638"/>
      <c r="AL11" s="1638"/>
      <c r="AM11" s="1638"/>
      <c r="AN11" s="1638"/>
      <c r="AO11" s="1638"/>
      <c r="AP11" s="1638"/>
      <c r="AQ11" s="1638"/>
      <c r="AR11" s="1638"/>
      <c r="AS11" s="1638"/>
      <c r="AT11" s="1638"/>
      <c r="AU11" s="1638"/>
      <c r="AV11" s="1638"/>
      <c r="AW11" s="1638"/>
      <c r="AX11" s="1638"/>
      <c r="AY11" s="1638"/>
      <c r="AZ11" s="1638"/>
      <c r="BA11" s="1638"/>
      <c r="BB11" s="1638"/>
      <c r="BC11" s="1638"/>
      <c r="BD11" s="1638"/>
      <c r="BE11" s="1638"/>
      <c r="BF11" s="1638"/>
      <c r="BG11" s="1638"/>
      <c r="BH11" s="1638"/>
      <c r="BI11" s="1638"/>
      <c r="BJ11" s="1638"/>
      <c r="BK11" s="1638"/>
      <c r="BL11" s="1638"/>
      <c r="BM11" s="1638"/>
      <c r="BN11" s="1638"/>
      <c r="BO11" s="1638"/>
      <c r="BP11" s="1638"/>
      <c r="BQ11" s="1638"/>
      <c r="BR11" s="1638"/>
      <c r="BS11" s="1638"/>
      <c r="BT11" s="1638"/>
      <c r="BU11" s="1638"/>
      <c r="BV11" s="1638"/>
      <c r="BW11" s="1638"/>
      <c r="BX11" s="1638"/>
      <c r="BY11" s="1638"/>
      <c r="BZ11" s="1638"/>
      <c r="CA11" s="1638"/>
      <c r="CB11" s="1638"/>
      <c r="CC11" s="1638"/>
      <c r="CD11" s="1638"/>
      <c r="CE11" s="1638"/>
      <c r="CF11" s="1638"/>
      <c r="CG11" s="1638"/>
      <c r="CH11" s="1638"/>
      <c r="CI11" s="1638"/>
      <c r="CJ11" s="1638"/>
      <c r="CK11" s="1638"/>
      <c r="CL11" s="1638"/>
      <c r="CM11" s="1638"/>
      <c r="CN11" s="1638"/>
      <c r="CO11" s="1638"/>
      <c r="CP11" s="1638"/>
      <c r="CQ11" s="1638"/>
      <c r="CR11" s="1638"/>
      <c r="CS11" s="1638"/>
      <c r="CT11" s="1638"/>
      <c r="CU11" s="1638"/>
      <c r="CV11" s="1638"/>
      <c r="CW11" s="1638"/>
      <c r="CX11" s="1638"/>
      <c r="CY11" s="1638"/>
      <c r="CZ11" s="1638"/>
      <c r="DA11" s="1638"/>
      <c r="DB11" s="475"/>
      <c r="DC11" s="23"/>
      <c r="DD11" s="23"/>
      <c r="DE11" s="23"/>
      <c r="DF11" s="23"/>
      <c r="DG11" s="23"/>
      <c r="DH11" s="23"/>
      <c r="DI11" s="23"/>
      <c r="DJ11" s="23"/>
      <c r="DK11" s="23"/>
      <c r="DL11" s="23"/>
      <c r="DM11" s="23"/>
      <c r="DN11" s="23"/>
      <c r="DO11" s="23"/>
      <c r="DP11" s="23"/>
      <c r="DQ11" s="23"/>
      <c r="DR11" s="23"/>
      <c r="DS11" s="23"/>
      <c r="DT11" s="23"/>
    </row>
    <row r="12" spans="1:196" s="476" customFormat="1" ht="17.100000000000001" customHeight="1" x14ac:dyDescent="0.2">
      <c r="A12" s="477"/>
      <c r="B12" s="175"/>
      <c r="C12" s="1639" t="s">
        <v>1336</v>
      </c>
      <c r="D12" s="1639"/>
      <c r="E12" s="1639"/>
      <c r="F12" s="1639"/>
      <c r="G12" s="1639"/>
      <c r="H12" s="1639"/>
      <c r="I12" s="1639"/>
      <c r="J12" s="1639"/>
      <c r="K12" s="1639"/>
      <c r="L12" s="1639"/>
      <c r="M12" s="1639"/>
      <c r="N12" s="1639"/>
      <c r="O12" s="1639"/>
      <c r="P12" s="1639"/>
      <c r="Q12" s="1639"/>
      <c r="R12" s="1639"/>
      <c r="S12" s="1639"/>
      <c r="T12" s="1639"/>
      <c r="U12" s="1639"/>
      <c r="V12" s="1639"/>
      <c r="W12" s="1639"/>
      <c r="X12" s="1639"/>
      <c r="Y12" s="1639"/>
      <c r="Z12" s="1639"/>
      <c r="AA12" s="1639"/>
      <c r="AB12" s="1639"/>
      <c r="AC12" s="1639"/>
      <c r="AD12" s="1639"/>
      <c r="AE12" s="1639"/>
      <c r="AF12" s="1639"/>
      <c r="AG12" s="1639"/>
      <c r="AH12" s="1639"/>
      <c r="AI12" s="1639"/>
      <c r="AJ12" s="1639"/>
      <c r="AK12" s="1639"/>
      <c r="AL12" s="1639"/>
      <c r="AM12" s="1639"/>
      <c r="AN12" s="1639"/>
      <c r="AO12" s="1639"/>
      <c r="AP12" s="1639"/>
      <c r="AQ12" s="1639"/>
      <c r="AR12" s="1639"/>
      <c r="AS12" s="1639"/>
      <c r="AT12" s="1639"/>
      <c r="AU12" s="1639"/>
      <c r="AV12" s="1639"/>
      <c r="AW12" s="1639"/>
      <c r="AX12" s="1639"/>
      <c r="AY12" s="1639"/>
      <c r="AZ12" s="1639"/>
      <c r="BA12" s="1639"/>
      <c r="BB12" s="1639"/>
      <c r="BC12" s="1639"/>
      <c r="BD12" s="1639"/>
      <c r="BE12" s="1639"/>
      <c r="BF12" s="1639"/>
      <c r="BG12" s="1639"/>
      <c r="BH12" s="1639"/>
      <c r="BI12" s="1639"/>
      <c r="BJ12" s="1639"/>
      <c r="BK12" s="1639"/>
      <c r="BL12" s="1639"/>
      <c r="BM12" s="1639"/>
      <c r="BN12" s="1639"/>
      <c r="BO12" s="1639"/>
      <c r="BP12" s="1639"/>
      <c r="BQ12" s="1639"/>
      <c r="BR12" s="1639"/>
      <c r="BS12" s="1639"/>
      <c r="BT12" s="1639"/>
      <c r="BU12" s="1639"/>
      <c r="BV12" s="1639"/>
      <c r="BW12" s="1639"/>
      <c r="BX12" s="1639"/>
      <c r="BY12" s="1639"/>
      <c r="BZ12" s="1639"/>
      <c r="CA12" s="1639"/>
      <c r="CB12" s="1639"/>
      <c r="CC12" s="1639"/>
      <c r="CD12" s="1639"/>
      <c r="CE12" s="1639"/>
      <c r="CF12" s="1639"/>
      <c r="CG12" s="1639"/>
      <c r="CH12" s="1639"/>
      <c r="CI12" s="1639"/>
      <c r="CJ12" s="1639"/>
      <c r="CK12" s="1639"/>
      <c r="CL12" s="1639"/>
      <c r="CM12" s="1639"/>
      <c r="CN12" s="1639"/>
      <c r="CO12" s="1639"/>
      <c r="CP12" s="1639"/>
      <c r="CQ12" s="1639"/>
      <c r="CR12" s="1639"/>
      <c r="CS12" s="1639"/>
      <c r="CT12" s="1639"/>
      <c r="CU12" s="1639"/>
      <c r="CV12" s="1639"/>
      <c r="CW12" s="1639"/>
      <c r="CX12" s="1639"/>
      <c r="CY12" s="1639"/>
      <c r="CZ12" s="1639"/>
      <c r="DA12" s="1639"/>
      <c r="DB12" s="475"/>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c r="ER12" s="23"/>
      <c r="ES12" s="23"/>
      <c r="ET12" s="23"/>
      <c r="EU12" s="23"/>
      <c r="EV12" s="23"/>
      <c r="EW12" s="23"/>
      <c r="EX12" s="23"/>
      <c r="EY12" s="23"/>
      <c r="EZ12" s="23"/>
      <c r="FA12" s="23"/>
      <c r="FB12" s="23"/>
      <c r="FC12" s="23"/>
      <c r="FD12" s="23"/>
      <c r="FE12" s="23"/>
      <c r="FF12" s="23"/>
      <c r="FG12" s="23"/>
      <c r="FH12" s="23"/>
      <c r="FI12" s="23"/>
      <c r="FJ12" s="23"/>
      <c r="FK12" s="23"/>
      <c r="FL12" s="23"/>
      <c r="FM12" s="23"/>
      <c r="FN12" s="23"/>
      <c r="FO12" s="23"/>
      <c r="FP12" s="23"/>
      <c r="FQ12" s="23"/>
      <c r="FR12" s="23"/>
      <c r="FS12" s="23"/>
      <c r="FT12" s="23"/>
      <c r="FU12" s="23"/>
      <c r="FV12" s="23"/>
      <c r="FW12" s="23"/>
      <c r="FX12" s="23"/>
      <c r="FY12" s="23"/>
      <c r="FZ12" s="23"/>
      <c r="GA12" s="23"/>
      <c r="GB12" s="23"/>
      <c r="GC12" s="23"/>
      <c r="GD12" s="23"/>
      <c r="GE12" s="23"/>
      <c r="GF12" s="23"/>
      <c r="GG12" s="23"/>
      <c r="GH12" s="23"/>
      <c r="GI12" s="23"/>
      <c r="GJ12" s="23"/>
      <c r="GK12" s="23"/>
      <c r="GL12" s="23"/>
      <c r="GM12" s="23"/>
      <c r="GN12" s="23"/>
    </row>
    <row r="13" spans="1:196" s="476" customFormat="1" ht="17.100000000000001" customHeight="1" x14ac:dyDescent="0.2">
      <c r="A13" s="477"/>
      <c r="B13" s="175"/>
      <c r="C13" s="725" t="s">
        <v>1342</v>
      </c>
      <c r="D13" s="1640"/>
      <c r="E13" s="1640"/>
      <c r="F13" s="1640"/>
      <c r="G13" s="1640"/>
      <c r="H13" s="1640"/>
      <c r="I13" s="1640"/>
      <c r="J13" s="1640"/>
      <c r="K13" s="1640"/>
      <c r="L13" s="1640"/>
      <c r="M13" s="1640"/>
      <c r="N13" s="1640"/>
      <c r="O13" s="1640"/>
      <c r="P13" s="1640"/>
      <c r="Q13" s="1640"/>
      <c r="R13" s="1640"/>
      <c r="S13" s="1640"/>
      <c r="T13" s="1640"/>
      <c r="U13" s="1640"/>
      <c r="V13" s="1640"/>
      <c r="W13" s="1640"/>
      <c r="X13" s="1640"/>
      <c r="Y13" s="1640"/>
      <c r="Z13" s="1640"/>
      <c r="AA13" s="1640"/>
      <c r="AB13" s="1640"/>
      <c r="AC13" s="1640"/>
      <c r="AD13" s="1640"/>
      <c r="AE13" s="1640"/>
      <c r="AF13" s="1640"/>
      <c r="AG13" s="1640"/>
      <c r="AH13" s="1640"/>
      <c r="AI13" s="1640"/>
      <c r="AJ13" s="1640"/>
      <c r="AK13" s="1640"/>
      <c r="AL13" s="1640"/>
      <c r="AM13" s="1640"/>
      <c r="AN13" s="1640"/>
      <c r="AO13" s="1640"/>
      <c r="AP13" s="1640"/>
      <c r="AQ13" s="1640"/>
      <c r="AR13" s="1640"/>
      <c r="AS13" s="1640"/>
      <c r="AT13" s="1640"/>
      <c r="AU13" s="1640"/>
      <c r="AV13" s="1640"/>
      <c r="AW13" s="1640"/>
      <c r="AX13" s="1640"/>
      <c r="AY13" s="1640"/>
      <c r="AZ13" s="1640"/>
      <c r="BA13" s="1640"/>
      <c r="BB13" s="1640"/>
      <c r="BC13" s="1640"/>
      <c r="BD13" s="1640"/>
      <c r="BE13" s="1640"/>
      <c r="BF13" s="1640"/>
      <c r="BG13" s="1640"/>
      <c r="BH13" s="1640"/>
      <c r="BI13" s="1640"/>
      <c r="BJ13" s="1640"/>
      <c r="BK13" s="1640"/>
      <c r="BL13" s="1640"/>
      <c r="BM13" s="1640"/>
      <c r="BN13" s="1640"/>
      <c r="BO13" s="1640"/>
      <c r="BP13" s="1640"/>
      <c r="BQ13" s="1640"/>
      <c r="BR13" s="1640"/>
      <c r="BS13" s="1640"/>
      <c r="BT13" s="1640"/>
      <c r="BU13" s="1640"/>
      <c r="BV13" s="1640"/>
      <c r="BW13" s="1640"/>
      <c r="BX13" s="1640"/>
      <c r="BY13" s="1640"/>
      <c r="BZ13" s="1640"/>
      <c r="CA13" s="1640"/>
      <c r="CB13" s="1640"/>
      <c r="CC13" s="1640"/>
      <c r="CD13" s="1640"/>
      <c r="CE13" s="1640"/>
      <c r="CF13" s="1640"/>
      <c r="CG13" s="1640"/>
      <c r="CH13" s="1640"/>
      <c r="CI13" s="1640"/>
      <c r="CJ13" s="1640"/>
      <c r="CK13" s="1640"/>
      <c r="CL13" s="1640"/>
      <c r="CM13" s="1640"/>
      <c r="CN13" s="1640"/>
      <c r="CO13" s="1640"/>
      <c r="CP13" s="1640"/>
      <c r="CQ13" s="1640"/>
      <c r="CR13" s="1640"/>
      <c r="CS13" s="1640"/>
      <c r="CT13" s="1640"/>
      <c r="CU13" s="1640"/>
      <c r="CV13" s="1640"/>
      <c r="CW13" s="1640"/>
      <c r="CX13" s="1641"/>
      <c r="CY13" s="1642" t="s">
        <v>1353</v>
      </c>
      <c r="CZ13" s="1643"/>
      <c r="DA13" s="1644"/>
      <c r="DB13" s="475"/>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c r="ER13" s="23"/>
      <c r="ES13" s="23"/>
      <c r="ET13" s="23"/>
      <c r="EU13" s="23"/>
      <c r="EV13" s="23"/>
      <c r="EW13" s="23"/>
      <c r="EX13" s="23"/>
      <c r="EY13" s="23"/>
      <c r="EZ13" s="23"/>
      <c r="FA13" s="23"/>
      <c r="FB13" s="23"/>
      <c r="FC13" s="23"/>
      <c r="FD13" s="23"/>
      <c r="FE13" s="23"/>
      <c r="FF13" s="23"/>
      <c r="FG13" s="23"/>
      <c r="FH13" s="23"/>
      <c r="FI13" s="23"/>
      <c r="FJ13" s="23"/>
      <c r="FK13" s="23"/>
      <c r="FL13" s="23"/>
      <c r="FM13" s="23"/>
      <c r="FN13" s="23"/>
      <c r="FO13" s="23"/>
      <c r="FP13" s="23"/>
      <c r="FQ13" s="23"/>
      <c r="FR13" s="23"/>
      <c r="FS13" s="23"/>
      <c r="FT13" s="23"/>
      <c r="FU13" s="23"/>
      <c r="FV13" s="23"/>
      <c r="FW13" s="23"/>
      <c r="FX13" s="23"/>
      <c r="FY13" s="23"/>
      <c r="FZ13" s="23"/>
      <c r="GA13" s="23"/>
      <c r="GB13" s="23"/>
      <c r="GC13" s="23"/>
      <c r="GD13" s="23"/>
      <c r="GE13" s="23"/>
      <c r="GF13" s="23"/>
      <c r="GG13" s="23"/>
      <c r="GH13" s="23"/>
      <c r="GI13" s="23"/>
      <c r="GJ13" s="23"/>
      <c r="GK13" s="23"/>
      <c r="GL13" s="23"/>
      <c r="GM13" s="23"/>
      <c r="GN13" s="23"/>
    </row>
    <row r="14" spans="1:196" s="476" customFormat="1" ht="17.100000000000001" customHeight="1" x14ac:dyDescent="0.2">
      <c r="A14" s="477"/>
      <c r="B14" s="175"/>
      <c r="C14" s="1635"/>
      <c r="D14" s="1635"/>
      <c r="E14" s="1635"/>
      <c r="F14" s="1635"/>
      <c r="G14" s="1635"/>
      <c r="H14" s="1635"/>
      <c r="I14" s="1635"/>
      <c r="J14" s="1635"/>
      <c r="K14" s="1635"/>
      <c r="L14" s="1635"/>
      <c r="M14" s="1635"/>
      <c r="N14" s="1635"/>
      <c r="O14" s="1635"/>
      <c r="P14" s="1635"/>
      <c r="Q14" s="1635"/>
      <c r="R14" s="1635"/>
      <c r="S14" s="1635"/>
      <c r="T14" s="1635"/>
      <c r="U14" s="1635"/>
      <c r="V14" s="1635"/>
      <c r="W14" s="1635"/>
      <c r="X14" s="1635"/>
      <c r="Y14" s="1635"/>
      <c r="Z14" s="1635"/>
      <c r="AA14" s="1635"/>
      <c r="AB14" s="1635"/>
      <c r="AC14" s="1635"/>
      <c r="AD14" s="1635"/>
      <c r="AE14" s="1635"/>
      <c r="AF14" s="1635"/>
      <c r="AG14" s="1635"/>
      <c r="AH14" s="1635"/>
      <c r="AI14" s="1635"/>
      <c r="AJ14" s="1635"/>
      <c r="AK14" s="1635"/>
      <c r="AL14" s="1635"/>
      <c r="AM14" s="1635"/>
      <c r="AN14" s="1635"/>
      <c r="AO14" s="1635"/>
      <c r="AP14" s="1635"/>
      <c r="AQ14" s="1635"/>
      <c r="AR14" s="1635"/>
      <c r="AS14" s="1635"/>
      <c r="AT14" s="1635"/>
      <c r="AU14" s="1635"/>
      <c r="AV14" s="1635"/>
      <c r="AW14" s="1635"/>
      <c r="AX14" s="1635"/>
      <c r="AY14" s="1635"/>
      <c r="AZ14" s="1635"/>
      <c r="BA14" s="1635"/>
      <c r="BB14" s="1635"/>
      <c r="BC14" s="1635"/>
      <c r="BD14" s="1635"/>
      <c r="BE14" s="1635"/>
      <c r="BF14" s="1635"/>
      <c r="BG14" s="1635"/>
      <c r="BH14" s="1635"/>
      <c r="BI14" s="1635"/>
      <c r="BJ14" s="1635"/>
      <c r="BK14" s="1635"/>
      <c r="BL14" s="1635"/>
      <c r="BM14" s="1635"/>
      <c r="BN14" s="1635"/>
      <c r="BO14" s="1635"/>
      <c r="BP14" s="1635"/>
      <c r="BQ14" s="1635"/>
      <c r="BR14" s="1635"/>
      <c r="BS14" s="1635"/>
      <c r="BT14" s="1635"/>
      <c r="BU14" s="1635"/>
      <c r="BV14" s="1635"/>
      <c r="BW14" s="1635"/>
      <c r="BX14" s="1635"/>
      <c r="BY14" s="1635"/>
      <c r="BZ14" s="1635"/>
      <c r="CA14" s="1635"/>
      <c r="CB14" s="1635"/>
      <c r="CC14" s="1635"/>
      <c r="CD14" s="1635"/>
      <c r="CE14" s="1635"/>
      <c r="CF14" s="1635"/>
      <c r="CG14" s="1635"/>
      <c r="CH14" s="1635"/>
      <c r="CI14" s="1635"/>
      <c r="CJ14" s="1635"/>
      <c r="CK14" s="1635"/>
      <c r="CL14" s="1635"/>
      <c r="CM14" s="1635"/>
      <c r="CN14" s="1635"/>
      <c r="CO14" s="1635"/>
      <c r="CP14" s="1635"/>
      <c r="CQ14" s="1635"/>
      <c r="CR14" s="1635"/>
      <c r="CS14" s="1635"/>
      <c r="CT14" s="1635"/>
      <c r="CU14" s="1635"/>
      <c r="CV14" s="1635"/>
      <c r="CW14" s="1635"/>
      <c r="CX14" s="1635"/>
      <c r="CY14" s="1635"/>
      <c r="CZ14" s="1635"/>
      <c r="DA14" s="1635"/>
      <c r="DB14" s="475"/>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c r="EM14" s="23"/>
      <c r="EN14" s="23"/>
      <c r="EO14" s="23"/>
      <c r="EP14" s="23"/>
      <c r="EQ14" s="23"/>
      <c r="ER14" s="23"/>
      <c r="ES14" s="23"/>
      <c r="ET14" s="23"/>
      <c r="EU14" s="23"/>
      <c r="EV14" s="23"/>
      <c r="EW14" s="23"/>
      <c r="EX14" s="23"/>
      <c r="EY14" s="23"/>
      <c r="EZ14" s="23"/>
      <c r="FA14" s="23"/>
      <c r="FB14" s="23"/>
      <c r="FC14" s="23"/>
      <c r="FD14" s="23"/>
      <c r="FE14" s="23"/>
      <c r="FF14" s="23"/>
      <c r="FG14" s="23"/>
      <c r="FH14" s="23"/>
      <c r="FI14" s="23"/>
      <c r="FJ14" s="23"/>
      <c r="FK14" s="23"/>
      <c r="FL14" s="23"/>
      <c r="FM14" s="23"/>
      <c r="FN14" s="23"/>
      <c r="FO14" s="23"/>
      <c r="FP14" s="23"/>
      <c r="FQ14" s="23"/>
      <c r="FR14" s="23"/>
      <c r="FS14" s="23"/>
      <c r="FT14" s="23"/>
      <c r="FU14" s="23"/>
      <c r="FV14" s="23"/>
      <c r="FW14" s="23"/>
      <c r="FX14" s="23"/>
      <c r="FY14" s="23"/>
      <c r="FZ14" s="23"/>
      <c r="GA14" s="23"/>
      <c r="GB14" s="23"/>
      <c r="GC14" s="23"/>
      <c r="GD14" s="23"/>
      <c r="GE14" s="23"/>
      <c r="GF14" s="23"/>
      <c r="GG14" s="23"/>
      <c r="GH14" s="23"/>
      <c r="GI14" s="23"/>
      <c r="GJ14" s="23"/>
      <c r="GK14" s="23"/>
      <c r="GL14" s="23"/>
      <c r="GM14" s="23"/>
      <c r="GN14" s="23"/>
    </row>
    <row r="15" spans="1:196" s="476" customFormat="1" ht="17.100000000000001" customHeight="1" x14ac:dyDescent="0.2">
      <c r="A15" s="477"/>
      <c r="B15" s="175"/>
      <c r="C15" s="1446" t="s">
        <v>1343</v>
      </c>
      <c r="D15" s="1447"/>
      <c r="E15" s="1447"/>
      <c r="F15" s="1447"/>
      <c r="G15" s="1447"/>
      <c r="H15" s="1447"/>
      <c r="I15" s="1447"/>
      <c r="J15" s="1447"/>
      <c r="K15" s="1447"/>
      <c r="L15" s="1447"/>
      <c r="M15" s="1447"/>
      <c r="N15" s="1447"/>
      <c r="O15" s="1447"/>
      <c r="P15" s="1447"/>
      <c r="Q15" s="1447"/>
      <c r="R15" s="1447"/>
      <c r="S15" s="1447"/>
      <c r="T15" s="1447"/>
      <c r="U15" s="1447"/>
      <c r="V15" s="1447"/>
      <c r="W15" s="1447"/>
      <c r="X15" s="1447"/>
      <c r="Y15" s="1447"/>
      <c r="Z15" s="1447"/>
      <c r="AA15" s="1447"/>
      <c r="AB15" s="1447"/>
      <c r="AC15" s="1447"/>
      <c r="AD15" s="1447"/>
      <c r="AE15" s="1447"/>
      <c r="AF15" s="1447"/>
      <c r="AG15" s="1447"/>
      <c r="AH15" s="1447"/>
      <c r="AI15" s="1447"/>
      <c r="AJ15" s="1447"/>
      <c r="AK15" s="1447"/>
      <c r="AL15" s="1447"/>
      <c r="AM15" s="1447"/>
      <c r="AN15" s="1447"/>
      <c r="AO15" s="1447"/>
      <c r="AP15" s="1447"/>
      <c r="AQ15" s="1447"/>
      <c r="AR15" s="1447"/>
      <c r="AS15" s="1447"/>
      <c r="AT15" s="1447"/>
      <c r="AU15" s="1447"/>
      <c r="AV15" s="1447"/>
      <c r="AW15" s="1447"/>
      <c r="AX15" s="1447"/>
      <c r="AY15" s="1447"/>
      <c r="AZ15" s="1447"/>
      <c r="BA15" s="1447"/>
      <c r="BB15" s="1447"/>
      <c r="BC15" s="1447"/>
      <c r="BD15" s="1447"/>
      <c r="BE15" s="1447"/>
      <c r="BF15" s="1447"/>
      <c r="BG15" s="1447"/>
      <c r="BH15" s="1447"/>
      <c r="BI15" s="1447"/>
      <c r="BJ15" s="1447"/>
      <c r="BK15" s="1447"/>
      <c r="BL15" s="1447"/>
      <c r="BM15" s="1447"/>
      <c r="BN15" s="1447"/>
      <c r="BO15" s="1447"/>
      <c r="BP15" s="1447"/>
      <c r="BQ15" s="1447"/>
      <c r="BR15" s="1447"/>
      <c r="BS15" s="1447"/>
      <c r="BT15" s="1447"/>
      <c r="BU15" s="1447"/>
      <c r="BV15" s="1453" t="s">
        <v>92</v>
      </c>
      <c r="BW15" s="1454"/>
      <c r="BX15" s="1454"/>
      <c r="BY15" s="1454"/>
      <c r="BZ15" s="1454"/>
      <c r="CA15" s="1454"/>
      <c r="CB15" s="1454"/>
      <c r="CC15" s="1454"/>
      <c r="CD15" s="1454"/>
      <c r="CE15" s="1454"/>
      <c r="CF15" s="1454"/>
      <c r="CG15" s="1454"/>
      <c r="CH15" s="1454"/>
      <c r="CI15" s="1454"/>
      <c r="CJ15" s="1454"/>
      <c r="CK15" s="1455"/>
      <c r="CL15" s="1453" t="s">
        <v>92</v>
      </c>
      <c r="CM15" s="1454"/>
      <c r="CN15" s="1454"/>
      <c r="CO15" s="1454"/>
      <c r="CP15" s="1454"/>
      <c r="CQ15" s="1454"/>
      <c r="CR15" s="1454"/>
      <c r="CS15" s="1454"/>
      <c r="CT15" s="1454"/>
      <c r="CU15" s="1454"/>
      <c r="CV15" s="1454"/>
      <c r="CW15" s="1454"/>
      <c r="CX15" s="1454"/>
      <c r="CY15" s="1454"/>
      <c r="CZ15" s="1454"/>
      <c r="DA15" s="1455"/>
      <c r="DB15" s="475"/>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c r="EM15" s="23"/>
      <c r="EN15" s="23"/>
      <c r="EO15" s="23"/>
      <c r="EP15" s="23"/>
      <c r="EQ15" s="23"/>
      <c r="ER15" s="23"/>
      <c r="ES15" s="23"/>
      <c r="ET15" s="23"/>
      <c r="EU15" s="23"/>
      <c r="EV15" s="23"/>
      <c r="EW15" s="23"/>
      <c r="EX15" s="23"/>
      <c r="EY15" s="23"/>
      <c r="EZ15" s="23"/>
      <c r="FA15" s="23"/>
      <c r="FB15" s="23"/>
      <c r="FC15" s="23"/>
      <c r="FD15" s="23"/>
      <c r="FE15" s="23"/>
      <c r="FF15" s="23"/>
      <c r="FG15" s="23"/>
      <c r="FH15" s="23"/>
      <c r="FI15" s="23"/>
      <c r="FJ15" s="23"/>
      <c r="FK15" s="23"/>
      <c r="FL15" s="23"/>
      <c r="FM15" s="23"/>
      <c r="FN15" s="23"/>
      <c r="FO15" s="23"/>
      <c r="FP15" s="23"/>
      <c r="FQ15" s="23"/>
      <c r="FR15" s="23"/>
      <c r="FS15" s="23"/>
      <c r="FT15" s="23"/>
      <c r="FU15" s="23"/>
      <c r="FV15" s="23"/>
      <c r="FW15" s="23"/>
      <c r="FX15" s="23"/>
      <c r="FY15" s="23"/>
      <c r="FZ15" s="23"/>
      <c r="GA15" s="23"/>
      <c r="GB15" s="23"/>
      <c r="GC15" s="23"/>
      <c r="GD15" s="23"/>
      <c r="GE15" s="23"/>
      <c r="GF15" s="23"/>
      <c r="GG15" s="23"/>
      <c r="GH15" s="23"/>
      <c r="GI15" s="23"/>
      <c r="GJ15" s="23"/>
      <c r="GK15" s="23"/>
      <c r="GL15" s="23"/>
      <c r="GM15" s="23"/>
      <c r="GN15" s="23"/>
    </row>
    <row r="16" spans="1:196" s="476" customFormat="1" ht="17.100000000000001" customHeight="1" x14ac:dyDescent="0.2">
      <c r="A16" s="477"/>
      <c r="B16" s="175"/>
      <c r="C16" s="1389" t="s">
        <v>1262</v>
      </c>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0"/>
      <c r="AH16" s="1390"/>
      <c r="AI16" s="1390"/>
      <c r="AJ16" s="1390"/>
      <c r="AK16" s="1390"/>
      <c r="AL16" s="1390"/>
      <c r="AM16" s="1390"/>
      <c r="AN16" s="1390"/>
      <c r="AO16" s="1390"/>
      <c r="AP16" s="1390"/>
      <c r="AQ16" s="1390"/>
      <c r="AR16" s="1390"/>
      <c r="AS16" s="1390"/>
      <c r="AT16" s="1390"/>
      <c r="AU16" s="1390"/>
      <c r="AV16" s="1390"/>
      <c r="AW16" s="1390"/>
      <c r="AX16" s="1390"/>
      <c r="AY16" s="1390"/>
      <c r="AZ16" s="1390"/>
      <c r="BA16" s="1390"/>
      <c r="BB16" s="1390"/>
      <c r="BC16" s="1390"/>
      <c r="BD16" s="1390"/>
      <c r="BE16" s="1390"/>
      <c r="BF16" s="1390"/>
      <c r="BG16" s="1390"/>
      <c r="BH16" s="1390"/>
      <c r="BI16" s="1390"/>
      <c r="BJ16" s="1390"/>
      <c r="BK16" s="1390"/>
      <c r="BL16" s="1390"/>
      <c r="BM16" s="1390"/>
      <c r="BN16" s="1390"/>
      <c r="BO16" s="1390"/>
      <c r="BP16" s="1390"/>
      <c r="BQ16" s="1390"/>
      <c r="BR16" s="1390"/>
      <c r="BS16" s="1390"/>
      <c r="BT16" s="1390"/>
      <c r="BU16" s="1390"/>
      <c r="BV16" s="1394">
        <v>0</v>
      </c>
      <c r="BW16" s="1394"/>
      <c r="BX16" s="1394"/>
      <c r="BY16" s="1394"/>
      <c r="BZ16" s="1394"/>
      <c r="CA16" s="1394"/>
      <c r="CB16" s="1394"/>
      <c r="CC16" s="1394"/>
      <c r="CD16" s="1394"/>
      <c r="CE16" s="1394"/>
      <c r="CF16" s="1394"/>
      <c r="CG16" s="1394"/>
      <c r="CH16" s="1394"/>
      <c r="CI16" s="1394"/>
      <c r="CJ16" s="1394"/>
      <c r="CK16" s="1394"/>
      <c r="CL16" s="1394">
        <v>0</v>
      </c>
      <c r="CM16" s="1394"/>
      <c r="CN16" s="1394"/>
      <c r="CO16" s="1394"/>
      <c r="CP16" s="1394"/>
      <c r="CQ16" s="1394"/>
      <c r="CR16" s="1394"/>
      <c r="CS16" s="1394"/>
      <c r="CT16" s="1394"/>
      <c r="CU16" s="1394"/>
      <c r="CV16" s="1394"/>
      <c r="CW16" s="1394"/>
      <c r="CX16" s="1394"/>
      <c r="CY16" s="1394"/>
      <c r="CZ16" s="1394"/>
      <c r="DA16" s="1394"/>
      <c r="DB16" s="475"/>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c r="EM16" s="23"/>
      <c r="EN16" s="23"/>
      <c r="EO16" s="23"/>
      <c r="EP16" s="23"/>
      <c r="EQ16" s="23"/>
      <c r="ER16" s="23"/>
      <c r="ES16" s="23"/>
      <c r="ET16" s="23"/>
      <c r="EU16" s="23"/>
      <c r="EV16" s="23"/>
      <c r="EW16" s="23"/>
      <c r="EX16" s="23"/>
      <c r="EY16" s="23"/>
      <c r="EZ16" s="23"/>
      <c r="FA16" s="23"/>
      <c r="FB16" s="23"/>
      <c r="FC16" s="23"/>
      <c r="FD16" s="23"/>
      <c r="FE16" s="23"/>
      <c r="FF16" s="23"/>
      <c r="FG16" s="23"/>
      <c r="FH16" s="23"/>
      <c r="FI16" s="23"/>
      <c r="FJ16" s="23"/>
      <c r="FK16" s="23"/>
      <c r="FL16" s="23"/>
      <c r="FM16" s="23"/>
      <c r="FN16" s="23"/>
      <c r="FO16" s="23"/>
      <c r="FP16" s="23"/>
      <c r="FQ16" s="23"/>
      <c r="FR16" s="23"/>
      <c r="FS16" s="23"/>
      <c r="FT16" s="23"/>
      <c r="FU16" s="23"/>
      <c r="FV16" s="23"/>
      <c r="FW16" s="23"/>
      <c r="FX16" s="23"/>
      <c r="FY16" s="23"/>
      <c r="FZ16" s="23"/>
      <c r="GA16" s="23"/>
      <c r="GB16" s="23"/>
      <c r="GC16" s="23"/>
      <c r="GD16" s="23"/>
      <c r="GE16" s="23"/>
      <c r="GF16" s="23"/>
      <c r="GG16" s="23"/>
      <c r="GH16" s="23"/>
      <c r="GI16" s="23"/>
      <c r="GJ16" s="23"/>
      <c r="GK16" s="23"/>
      <c r="GL16" s="23"/>
      <c r="GM16" s="23"/>
      <c r="GN16" s="23"/>
    </row>
    <row r="17" spans="1:196" s="476" customFormat="1" ht="17.100000000000001" customHeight="1" x14ac:dyDescent="0.2">
      <c r="A17" s="477"/>
      <c r="B17" s="175"/>
      <c r="C17" s="1635"/>
      <c r="D17" s="1635"/>
      <c r="E17" s="1635"/>
      <c r="F17" s="1635"/>
      <c r="G17" s="1635"/>
      <c r="H17" s="1635"/>
      <c r="I17" s="1635"/>
      <c r="J17" s="1635"/>
      <c r="K17" s="1635"/>
      <c r="L17" s="1635"/>
      <c r="M17" s="1635"/>
      <c r="N17" s="1635"/>
      <c r="O17" s="1635"/>
      <c r="P17" s="1635"/>
      <c r="Q17" s="1635"/>
      <c r="R17" s="1635"/>
      <c r="S17" s="1635"/>
      <c r="T17" s="1635"/>
      <c r="U17" s="1635"/>
      <c r="V17" s="1635"/>
      <c r="W17" s="1635"/>
      <c r="X17" s="1635"/>
      <c r="Y17" s="1635"/>
      <c r="Z17" s="1635"/>
      <c r="AA17" s="1635"/>
      <c r="AB17" s="1635"/>
      <c r="AC17" s="1635"/>
      <c r="AD17" s="1635"/>
      <c r="AE17" s="1635"/>
      <c r="AF17" s="1635"/>
      <c r="AG17" s="1635"/>
      <c r="AH17" s="1635"/>
      <c r="AI17" s="1635"/>
      <c r="AJ17" s="1635"/>
      <c r="AK17" s="1635"/>
      <c r="AL17" s="1635"/>
      <c r="AM17" s="1635"/>
      <c r="AN17" s="1635"/>
      <c r="AO17" s="1635"/>
      <c r="AP17" s="1635"/>
      <c r="AQ17" s="1635"/>
      <c r="AR17" s="1635"/>
      <c r="AS17" s="1635"/>
      <c r="AT17" s="1635"/>
      <c r="AU17" s="1635"/>
      <c r="AV17" s="1635"/>
      <c r="AW17" s="1635"/>
      <c r="AX17" s="1635"/>
      <c r="AY17" s="1635"/>
      <c r="AZ17" s="1635"/>
      <c r="BA17" s="1635"/>
      <c r="BB17" s="1635"/>
      <c r="BC17" s="1635"/>
      <c r="BD17" s="1635"/>
      <c r="BE17" s="1635"/>
      <c r="BF17" s="1635"/>
      <c r="BG17" s="1635"/>
      <c r="BH17" s="1635"/>
      <c r="BI17" s="1635"/>
      <c r="BJ17" s="1635"/>
      <c r="BK17" s="1635"/>
      <c r="BL17" s="1635"/>
      <c r="BM17" s="1635"/>
      <c r="BN17" s="1635"/>
      <c r="BO17" s="1635"/>
      <c r="BP17" s="1635"/>
      <c r="BQ17" s="1635"/>
      <c r="BR17" s="1635"/>
      <c r="BS17" s="1635"/>
      <c r="BT17" s="1635"/>
      <c r="BU17" s="1635"/>
      <c r="BV17" s="1635"/>
      <c r="BW17" s="1635"/>
      <c r="BX17" s="1635"/>
      <c r="BY17" s="1635"/>
      <c r="BZ17" s="1635"/>
      <c r="CA17" s="1635"/>
      <c r="CB17" s="1635"/>
      <c r="CC17" s="1635"/>
      <c r="CD17" s="1635"/>
      <c r="CE17" s="1635"/>
      <c r="CF17" s="1635"/>
      <c r="CG17" s="1635"/>
      <c r="CH17" s="1635"/>
      <c r="CI17" s="1635"/>
      <c r="CJ17" s="1635"/>
      <c r="CK17" s="1635"/>
      <c r="CL17" s="1635"/>
      <c r="CM17" s="1635"/>
      <c r="CN17" s="1635"/>
      <c r="CO17" s="1635"/>
      <c r="CP17" s="1635"/>
      <c r="CQ17" s="1635"/>
      <c r="CR17" s="1635"/>
      <c r="CS17" s="1635"/>
      <c r="CT17" s="1635"/>
      <c r="CU17" s="1635"/>
      <c r="CV17" s="1635"/>
      <c r="CW17" s="1635"/>
      <c r="CX17" s="1635"/>
      <c r="CY17" s="1635"/>
      <c r="CZ17" s="1635"/>
      <c r="DA17" s="1635"/>
      <c r="DB17" s="475"/>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row>
    <row r="18" spans="1:196" ht="15.95" customHeight="1" x14ac:dyDescent="0.2">
      <c r="A18" s="472"/>
      <c r="B18" s="142"/>
      <c r="C18" s="1446" t="s">
        <v>1282</v>
      </c>
      <c r="D18" s="1447"/>
      <c r="E18" s="1447"/>
      <c r="F18" s="1447"/>
      <c r="G18" s="1447"/>
      <c r="H18" s="1447"/>
      <c r="I18" s="1447"/>
      <c r="J18" s="1447"/>
      <c r="K18" s="1447"/>
      <c r="L18" s="1447"/>
      <c r="M18" s="1447"/>
      <c r="N18" s="1447"/>
      <c r="O18" s="1447"/>
      <c r="P18" s="1447"/>
      <c r="Q18" s="1447"/>
      <c r="R18" s="1447"/>
      <c r="S18" s="1447"/>
      <c r="T18" s="1447"/>
      <c r="U18" s="1447"/>
      <c r="V18" s="1447"/>
      <c r="W18" s="1447"/>
      <c r="X18" s="1447"/>
      <c r="Y18" s="1447"/>
      <c r="Z18" s="1447"/>
      <c r="AA18" s="1447"/>
      <c r="AB18" s="1447"/>
      <c r="AC18" s="1447"/>
      <c r="AD18" s="1447"/>
      <c r="AE18" s="1447"/>
      <c r="AF18" s="1447"/>
      <c r="AG18" s="1447"/>
      <c r="AH18" s="1447"/>
      <c r="AI18" s="1447"/>
      <c r="AJ18" s="1447"/>
      <c r="AK18" s="1447"/>
      <c r="AL18" s="1447"/>
      <c r="AM18" s="1447"/>
      <c r="AN18" s="1447"/>
      <c r="AO18" s="1447"/>
      <c r="AP18" s="1447"/>
      <c r="AQ18" s="1447"/>
      <c r="AR18" s="1447"/>
      <c r="AS18" s="1447"/>
      <c r="AT18" s="1447"/>
      <c r="AU18" s="1447"/>
      <c r="AV18" s="1447"/>
      <c r="AW18" s="1447"/>
      <c r="AX18" s="1447"/>
      <c r="AY18" s="1447"/>
      <c r="AZ18" s="1447"/>
      <c r="BA18" s="1447"/>
      <c r="BB18" s="1447"/>
      <c r="BC18" s="1447"/>
      <c r="BD18" s="1447"/>
      <c r="BE18" s="1447"/>
      <c r="BF18" s="1447"/>
      <c r="BG18" s="1447"/>
      <c r="BH18" s="1447"/>
      <c r="BI18" s="1447"/>
      <c r="BJ18" s="1447"/>
      <c r="BK18" s="1447"/>
      <c r="BL18" s="1447"/>
      <c r="BM18" s="1447"/>
      <c r="BN18" s="1447"/>
      <c r="BO18" s="1447"/>
      <c r="BP18" s="1447"/>
      <c r="BQ18" s="1447"/>
      <c r="BR18" s="1447"/>
      <c r="BS18" s="1447"/>
      <c r="BT18" s="1447"/>
      <c r="BU18" s="1447"/>
      <c r="BV18" s="1458" t="str">
        <f>Data_Income!C1299</f>
        <v>Select Year</v>
      </c>
      <c r="BW18" s="1459"/>
      <c r="BX18" s="1459"/>
      <c r="BY18" s="1459"/>
      <c r="BZ18" s="1459"/>
      <c r="CA18" s="1459"/>
      <c r="CB18" s="1459"/>
      <c r="CC18" s="1459"/>
      <c r="CD18" s="1459"/>
      <c r="CE18" s="1459"/>
      <c r="CF18" s="1459"/>
      <c r="CG18" s="1459"/>
      <c r="CH18" s="1459"/>
      <c r="CI18" s="1459"/>
      <c r="CJ18" s="1459"/>
      <c r="CK18" s="1460"/>
      <c r="CL18" s="1636" t="str">
        <f>Data_Income!D1299</f>
        <v>Select Year</v>
      </c>
      <c r="CM18" s="1459"/>
      <c r="CN18" s="1459"/>
      <c r="CO18" s="1459"/>
      <c r="CP18" s="1459"/>
      <c r="CQ18" s="1459"/>
      <c r="CR18" s="1459"/>
      <c r="CS18" s="1459"/>
      <c r="CT18" s="1459"/>
      <c r="CU18" s="1459"/>
      <c r="CV18" s="1459"/>
      <c r="CW18" s="1459"/>
      <c r="CX18" s="1459"/>
      <c r="CY18" s="1459"/>
      <c r="CZ18" s="1459"/>
      <c r="DA18" s="1460"/>
      <c r="DB18" s="14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row>
    <row r="19" spans="1:196" ht="18" customHeight="1" x14ac:dyDescent="0.2">
      <c r="A19" s="472"/>
      <c r="B19" s="142"/>
      <c r="C19" s="1389" t="s">
        <v>1283</v>
      </c>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0"/>
      <c r="AH19" s="1390"/>
      <c r="AI19" s="1390"/>
      <c r="AJ19" s="1390"/>
      <c r="AK19" s="1390"/>
      <c r="AL19" s="1390"/>
      <c r="AM19" s="1390"/>
      <c r="AN19" s="1390"/>
      <c r="AO19" s="1390"/>
      <c r="AP19" s="1390"/>
      <c r="AQ19" s="1390"/>
      <c r="AR19" s="1390"/>
      <c r="AS19" s="1390"/>
      <c r="AT19" s="1390"/>
      <c r="AU19" s="1390"/>
      <c r="AV19" s="1390"/>
      <c r="AW19" s="1390"/>
      <c r="AX19" s="1390"/>
      <c r="AY19" s="1390"/>
      <c r="AZ19" s="1390"/>
      <c r="BA19" s="1390"/>
      <c r="BB19" s="1390"/>
      <c r="BC19" s="1390"/>
      <c r="BD19" s="1390"/>
      <c r="BE19" s="1390"/>
      <c r="BF19" s="1390"/>
      <c r="BG19" s="1390"/>
      <c r="BH19" s="1390"/>
      <c r="BI19" s="1390"/>
      <c r="BJ19" s="1390"/>
      <c r="BK19" s="1390"/>
      <c r="BL19" s="1390"/>
      <c r="BM19" s="1390"/>
      <c r="BN19" s="1390"/>
      <c r="BO19" s="1390"/>
      <c r="BP19" s="1390"/>
      <c r="BQ19" s="1390"/>
      <c r="BR19" s="1390"/>
      <c r="BS19" s="1390"/>
      <c r="BT19" s="1390"/>
      <c r="BU19" s="1391"/>
      <c r="BV19" s="1394">
        <v>0</v>
      </c>
      <c r="BW19" s="1394"/>
      <c r="BX19" s="1394"/>
      <c r="BY19" s="1394"/>
      <c r="BZ19" s="1394"/>
      <c r="CA19" s="1394"/>
      <c r="CB19" s="1394"/>
      <c r="CC19" s="1394"/>
      <c r="CD19" s="1394"/>
      <c r="CE19" s="1394"/>
      <c r="CF19" s="1394"/>
      <c r="CG19" s="1394"/>
      <c r="CH19" s="1394"/>
      <c r="CI19" s="1394"/>
      <c r="CJ19" s="1394"/>
      <c r="CK19" s="1394"/>
      <c r="CL19" s="1394">
        <v>0</v>
      </c>
      <c r="CM19" s="1394"/>
      <c r="CN19" s="1394"/>
      <c r="CO19" s="1394"/>
      <c r="CP19" s="1394"/>
      <c r="CQ19" s="1394"/>
      <c r="CR19" s="1394"/>
      <c r="CS19" s="1394"/>
      <c r="CT19" s="1394"/>
      <c r="CU19" s="1394"/>
      <c r="CV19" s="1394"/>
      <c r="CW19" s="1394"/>
      <c r="CX19" s="1394"/>
      <c r="CY19" s="1394"/>
      <c r="CZ19" s="1394"/>
      <c r="DA19" s="1394"/>
      <c r="DB19" s="14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row>
    <row r="20" spans="1:196" ht="18" customHeight="1" x14ac:dyDescent="0.2">
      <c r="A20" s="472"/>
      <c r="B20" s="142"/>
      <c r="C20" s="1389" t="s">
        <v>1284</v>
      </c>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c r="AL20" s="1390"/>
      <c r="AM20" s="1390"/>
      <c r="AN20" s="1390"/>
      <c r="AO20" s="1390"/>
      <c r="AP20" s="1390"/>
      <c r="AQ20" s="1390"/>
      <c r="AR20" s="1390"/>
      <c r="AS20" s="1390"/>
      <c r="AT20" s="1390"/>
      <c r="AU20" s="1390"/>
      <c r="AV20" s="1390"/>
      <c r="AW20" s="1390"/>
      <c r="AX20" s="1390"/>
      <c r="AY20" s="1390"/>
      <c r="AZ20" s="1390"/>
      <c r="BA20" s="1390"/>
      <c r="BB20" s="1390"/>
      <c r="BC20" s="1390"/>
      <c r="BD20" s="1390"/>
      <c r="BE20" s="1390"/>
      <c r="BF20" s="1390"/>
      <c r="BG20" s="1390"/>
      <c r="BH20" s="1390"/>
      <c r="BI20" s="1390"/>
      <c r="BJ20" s="1390"/>
      <c r="BK20" s="1390"/>
      <c r="BL20" s="1390"/>
      <c r="BM20" s="1390"/>
      <c r="BN20" s="1390"/>
      <c r="BO20" s="1390"/>
      <c r="BP20" s="1390"/>
      <c r="BQ20" s="1390"/>
      <c r="BR20" s="1390"/>
      <c r="BS20" s="1390"/>
      <c r="BT20" s="1390"/>
      <c r="BU20" s="1391"/>
      <c r="BV20" s="1394">
        <v>0</v>
      </c>
      <c r="BW20" s="1394"/>
      <c r="BX20" s="1394"/>
      <c r="BY20" s="1394"/>
      <c r="BZ20" s="1394"/>
      <c r="CA20" s="1394"/>
      <c r="CB20" s="1394"/>
      <c r="CC20" s="1394"/>
      <c r="CD20" s="1394"/>
      <c r="CE20" s="1394"/>
      <c r="CF20" s="1394"/>
      <c r="CG20" s="1394"/>
      <c r="CH20" s="1394"/>
      <c r="CI20" s="1394"/>
      <c r="CJ20" s="1394"/>
      <c r="CK20" s="1394"/>
      <c r="CL20" s="1394">
        <v>0</v>
      </c>
      <c r="CM20" s="1394"/>
      <c r="CN20" s="1394"/>
      <c r="CO20" s="1394"/>
      <c r="CP20" s="1394"/>
      <c r="CQ20" s="1394"/>
      <c r="CR20" s="1394"/>
      <c r="CS20" s="1394"/>
      <c r="CT20" s="1394"/>
      <c r="CU20" s="1394"/>
      <c r="CV20" s="1394"/>
      <c r="CW20" s="1394"/>
      <c r="CX20" s="1394"/>
      <c r="CY20" s="1394"/>
      <c r="CZ20" s="1394"/>
      <c r="DA20" s="1394"/>
      <c r="DB20" s="14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row>
    <row r="21" spans="1:196" ht="15" customHeight="1" x14ac:dyDescent="0.2">
      <c r="A21" s="472"/>
      <c r="B21" s="142"/>
      <c r="C21" s="1402" t="s">
        <v>1290</v>
      </c>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3"/>
      <c r="AH21" s="1403"/>
      <c r="AI21" s="1403"/>
      <c r="AJ21" s="1403"/>
      <c r="AK21" s="1403"/>
      <c r="AL21" s="1403"/>
      <c r="AM21" s="1403"/>
      <c r="AN21" s="1403"/>
      <c r="AO21" s="1403"/>
      <c r="AP21" s="1403"/>
      <c r="AQ21" s="1403"/>
      <c r="AR21" s="1403"/>
      <c r="AS21" s="1403"/>
      <c r="AT21" s="1403"/>
      <c r="AU21" s="1403"/>
      <c r="AV21" s="1403"/>
      <c r="AW21" s="1403"/>
      <c r="AX21" s="1403"/>
      <c r="AY21" s="1403"/>
      <c r="AZ21" s="1403"/>
      <c r="BA21" s="1403"/>
      <c r="BB21" s="1403"/>
      <c r="BC21" s="1403"/>
      <c r="BD21" s="1403"/>
      <c r="BE21" s="1403"/>
      <c r="BF21" s="1403"/>
      <c r="BG21" s="1403"/>
      <c r="BH21" s="1403"/>
      <c r="BI21" s="1403"/>
      <c r="BJ21" s="1403"/>
      <c r="BK21" s="1403"/>
      <c r="BL21" s="1403"/>
      <c r="BM21" s="1403"/>
      <c r="BN21" s="1403"/>
      <c r="BO21" s="1403"/>
      <c r="BP21" s="1403"/>
      <c r="BQ21" s="1403"/>
      <c r="BR21" s="1403"/>
      <c r="BS21" s="1403"/>
      <c r="BT21" s="1403"/>
      <c r="BU21" s="1404"/>
      <c r="BV21" s="1370">
        <v>0</v>
      </c>
      <c r="BW21" s="1371"/>
      <c r="BX21" s="1371"/>
      <c r="BY21" s="1371"/>
      <c r="BZ21" s="1371"/>
      <c r="CA21" s="1371"/>
      <c r="CB21" s="1371"/>
      <c r="CC21" s="1371"/>
      <c r="CD21" s="1371"/>
      <c r="CE21" s="1371"/>
      <c r="CF21" s="1371"/>
      <c r="CG21" s="1371"/>
      <c r="CH21" s="1371"/>
      <c r="CI21" s="1371"/>
      <c r="CJ21" s="1371"/>
      <c r="CK21" s="1372"/>
      <c r="CL21" s="1370">
        <v>0</v>
      </c>
      <c r="CM21" s="1371"/>
      <c r="CN21" s="1371"/>
      <c r="CO21" s="1371"/>
      <c r="CP21" s="1371"/>
      <c r="CQ21" s="1371"/>
      <c r="CR21" s="1371"/>
      <c r="CS21" s="1371"/>
      <c r="CT21" s="1371"/>
      <c r="CU21" s="1371"/>
      <c r="CV21" s="1371"/>
      <c r="CW21" s="1371"/>
      <c r="CX21" s="1371"/>
      <c r="CY21" s="1371"/>
      <c r="CZ21" s="1371"/>
      <c r="DA21" s="1372"/>
      <c r="DB21" s="14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row>
    <row r="22" spans="1:196" s="476" customFormat="1" ht="15" customHeight="1" x14ac:dyDescent="0.2">
      <c r="A22" s="477"/>
      <c r="B22" s="142"/>
      <c r="C22" s="1632" t="s">
        <v>1287</v>
      </c>
      <c r="D22" s="1633"/>
      <c r="E22" s="1633"/>
      <c r="F22" s="1633"/>
      <c r="G22" s="1633"/>
      <c r="H22" s="1633"/>
      <c r="I22" s="1633"/>
      <c r="J22" s="1633"/>
      <c r="K22" s="1633"/>
      <c r="L22" s="1633"/>
      <c r="M22" s="1633"/>
      <c r="N22" s="1633"/>
      <c r="O22" s="1633"/>
      <c r="P22" s="1633"/>
      <c r="Q22" s="1633"/>
      <c r="R22" s="1633"/>
      <c r="S22" s="1633"/>
      <c r="T22" s="1633"/>
      <c r="U22" s="1633"/>
      <c r="V22" s="1633"/>
      <c r="W22" s="1633"/>
      <c r="X22" s="1633"/>
      <c r="Y22" s="1633"/>
      <c r="Z22" s="1633"/>
      <c r="AA22" s="1633"/>
      <c r="AB22" s="1633"/>
      <c r="AC22" s="1633"/>
      <c r="AD22" s="1633"/>
      <c r="AE22" s="1633"/>
      <c r="AF22" s="1633"/>
      <c r="AG22" s="1633"/>
      <c r="AH22" s="1633"/>
      <c r="AI22" s="1633"/>
      <c r="AJ22" s="1633"/>
      <c r="AK22" s="1633"/>
      <c r="AL22" s="1633"/>
      <c r="AM22" s="1633"/>
      <c r="AN22" s="1633"/>
      <c r="AO22" s="1633"/>
      <c r="AP22" s="1633"/>
      <c r="AQ22" s="1633"/>
      <c r="AR22" s="1633"/>
      <c r="AS22" s="1633"/>
      <c r="AT22" s="1633"/>
      <c r="AU22" s="1633"/>
      <c r="AV22" s="1633"/>
      <c r="AW22" s="1633"/>
      <c r="AX22" s="1633"/>
      <c r="AY22" s="1633"/>
      <c r="AZ22" s="1633"/>
      <c r="BA22" s="1633"/>
      <c r="BB22" s="1633"/>
      <c r="BC22" s="1633"/>
      <c r="BD22" s="1633"/>
      <c r="BE22" s="1633"/>
      <c r="BF22" s="1633"/>
      <c r="BG22" s="1633"/>
      <c r="BH22" s="1633"/>
      <c r="BI22" s="1633"/>
      <c r="BJ22" s="1633"/>
      <c r="BK22" s="1633"/>
      <c r="BL22" s="1633"/>
      <c r="BM22" s="1633"/>
      <c r="BN22" s="1633"/>
      <c r="BO22" s="1633"/>
      <c r="BP22" s="1633"/>
      <c r="BQ22" s="1633"/>
      <c r="BR22" s="1633"/>
      <c r="BS22" s="1633"/>
      <c r="BT22" s="1633"/>
      <c r="BU22" s="1634"/>
      <c r="BV22" s="1373"/>
      <c r="BW22" s="1374"/>
      <c r="BX22" s="1374"/>
      <c r="BY22" s="1374"/>
      <c r="BZ22" s="1374"/>
      <c r="CA22" s="1374"/>
      <c r="CB22" s="1374"/>
      <c r="CC22" s="1374"/>
      <c r="CD22" s="1374"/>
      <c r="CE22" s="1374"/>
      <c r="CF22" s="1374"/>
      <c r="CG22" s="1374"/>
      <c r="CH22" s="1374"/>
      <c r="CI22" s="1374"/>
      <c r="CJ22" s="1374"/>
      <c r="CK22" s="1375"/>
      <c r="CL22" s="1373"/>
      <c r="CM22" s="1374"/>
      <c r="CN22" s="1374"/>
      <c r="CO22" s="1374"/>
      <c r="CP22" s="1374"/>
      <c r="CQ22" s="1374"/>
      <c r="CR22" s="1374"/>
      <c r="CS22" s="1374"/>
      <c r="CT22" s="1374"/>
      <c r="CU22" s="1374"/>
      <c r="CV22" s="1374"/>
      <c r="CW22" s="1374"/>
      <c r="CX22" s="1374"/>
      <c r="CY22" s="1374"/>
      <c r="CZ22" s="1374"/>
      <c r="DA22" s="1375"/>
      <c r="DB22" s="14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row>
    <row r="23" spans="1:196" ht="15" customHeight="1" x14ac:dyDescent="0.2">
      <c r="A23" s="472"/>
      <c r="B23" s="142"/>
      <c r="C23" s="1402" t="s">
        <v>1291</v>
      </c>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403"/>
      <c r="BK23" s="1403"/>
      <c r="BL23" s="1403"/>
      <c r="BM23" s="1403"/>
      <c r="BN23" s="1403"/>
      <c r="BO23" s="1403"/>
      <c r="BP23" s="1403"/>
      <c r="BQ23" s="1403"/>
      <c r="BR23" s="1403"/>
      <c r="BS23" s="1403"/>
      <c r="BT23" s="1403"/>
      <c r="BU23" s="1404"/>
      <c r="BV23" s="1370">
        <v>0</v>
      </c>
      <c r="BW23" s="1371"/>
      <c r="BX23" s="1371"/>
      <c r="BY23" s="1371"/>
      <c r="BZ23" s="1371"/>
      <c r="CA23" s="1371"/>
      <c r="CB23" s="1371"/>
      <c r="CC23" s="1371"/>
      <c r="CD23" s="1371"/>
      <c r="CE23" s="1371"/>
      <c r="CF23" s="1371"/>
      <c r="CG23" s="1371"/>
      <c r="CH23" s="1371"/>
      <c r="CI23" s="1371"/>
      <c r="CJ23" s="1371"/>
      <c r="CK23" s="1372"/>
      <c r="CL23" s="1370">
        <v>0</v>
      </c>
      <c r="CM23" s="1371"/>
      <c r="CN23" s="1371"/>
      <c r="CO23" s="1371"/>
      <c r="CP23" s="1371"/>
      <c r="CQ23" s="1371"/>
      <c r="CR23" s="1371"/>
      <c r="CS23" s="1371"/>
      <c r="CT23" s="1371"/>
      <c r="CU23" s="1371"/>
      <c r="CV23" s="1371"/>
      <c r="CW23" s="1371"/>
      <c r="CX23" s="1371"/>
      <c r="CY23" s="1371"/>
      <c r="CZ23" s="1371"/>
      <c r="DA23" s="1372"/>
      <c r="DB23" s="14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row>
    <row r="24" spans="1:196" s="476" customFormat="1" ht="15" customHeight="1" x14ac:dyDescent="0.2">
      <c r="A24" s="477"/>
      <c r="B24" s="142"/>
      <c r="C24" s="1632" t="s">
        <v>1288</v>
      </c>
      <c r="D24" s="1633"/>
      <c r="E24" s="1633"/>
      <c r="F24" s="1633"/>
      <c r="G24" s="1633"/>
      <c r="H24" s="1633"/>
      <c r="I24" s="1633"/>
      <c r="J24" s="1633"/>
      <c r="K24" s="1633"/>
      <c r="L24" s="1633"/>
      <c r="M24" s="1633"/>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c r="AL24" s="1633"/>
      <c r="AM24" s="1633"/>
      <c r="AN24" s="1633"/>
      <c r="AO24" s="1633"/>
      <c r="AP24" s="1633"/>
      <c r="AQ24" s="1633"/>
      <c r="AR24" s="1633"/>
      <c r="AS24" s="1633"/>
      <c r="AT24" s="1633"/>
      <c r="AU24" s="1633"/>
      <c r="AV24" s="1633"/>
      <c r="AW24" s="1633"/>
      <c r="AX24" s="1633"/>
      <c r="AY24" s="1633"/>
      <c r="AZ24" s="1633"/>
      <c r="BA24" s="1633"/>
      <c r="BB24" s="1633"/>
      <c r="BC24" s="1633"/>
      <c r="BD24" s="1633"/>
      <c r="BE24" s="1633"/>
      <c r="BF24" s="1633"/>
      <c r="BG24" s="1633"/>
      <c r="BH24" s="1633"/>
      <c r="BI24" s="1633"/>
      <c r="BJ24" s="1633"/>
      <c r="BK24" s="1633"/>
      <c r="BL24" s="1633"/>
      <c r="BM24" s="1633"/>
      <c r="BN24" s="1633"/>
      <c r="BO24" s="1633"/>
      <c r="BP24" s="1633"/>
      <c r="BQ24" s="1633"/>
      <c r="BR24" s="1633"/>
      <c r="BS24" s="1633"/>
      <c r="BT24" s="1633"/>
      <c r="BU24" s="1634"/>
      <c r="BV24" s="1373"/>
      <c r="BW24" s="1374"/>
      <c r="BX24" s="1374"/>
      <c r="BY24" s="1374"/>
      <c r="BZ24" s="1374"/>
      <c r="CA24" s="1374"/>
      <c r="CB24" s="1374"/>
      <c r="CC24" s="1374"/>
      <c r="CD24" s="1374"/>
      <c r="CE24" s="1374"/>
      <c r="CF24" s="1374"/>
      <c r="CG24" s="1374"/>
      <c r="CH24" s="1374"/>
      <c r="CI24" s="1374"/>
      <c r="CJ24" s="1374"/>
      <c r="CK24" s="1375"/>
      <c r="CL24" s="1373"/>
      <c r="CM24" s="1374"/>
      <c r="CN24" s="1374"/>
      <c r="CO24" s="1374"/>
      <c r="CP24" s="1374"/>
      <c r="CQ24" s="1374"/>
      <c r="CR24" s="1374"/>
      <c r="CS24" s="1374"/>
      <c r="CT24" s="1374"/>
      <c r="CU24" s="1374"/>
      <c r="CV24" s="1374"/>
      <c r="CW24" s="1374"/>
      <c r="CX24" s="1374"/>
      <c r="CY24" s="1374"/>
      <c r="CZ24" s="1374"/>
      <c r="DA24" s="1375"/>
      <c r="DB24" s="14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row>
    <row r="25" spans="1:196" ht="15" customHeight="1" x14ac:dyDescent="0.2">
      <c r="A25" s="472"/>
      <c r="B25" s="142"/>
      <c r="C25" s="1402" t="s">
        <v>1292</v>
      </c>
      <c r="D25" s="1403"/>
      <c r="E25" s="1403"/>
      <c r="F25" s="1403"/>
      <c r="G25" s="1403"/>
      <c r="H25" s="1403"/>
      <c r="I25" s="1403"/>
      <c r="J25" s="1403"/>
      <c r="K25" s="1403"/>
      <c r="L25" s="1403"/>
      <c r="M25" s="1403"/>
      <c r="N25" s="1403"/>
      <c r="O25" s="1403"/>
      <c r="P25" s="1403"/>
      <c r="Q25" s="1403"/>
      <c r="R25" s="1403"/>
      <c r="S25" s="1403"/>
      <c r="T25" s="1403"/>
      <c r="U25" s="1403"/>
      <c r="V25" s="1403"/>
      <c r="W25" s="1403"/>
      <c r="X25" s="1403"/>
      <c r="Y25" s="1403"/>
      <c r="Z25" s="1403"/>
      <c r="AA25" s="1403"/>
      <c r="AB25" s="1403"/>
      <c r="AC25" s="1403"/>
      <c r="AD25" s="1403"/>
      <c r="AE25" s="1403"/>
      <c r="AF25" s="1403"/>
      <c r="AG25" s="1403"/>
      <c r="AH25" s="1403"/>
      <c r="AI25" s="1403"/>
      <c r="AJ25" s="1403"/>
      <c r="AK25" s="1403"/>
      <c r="AL25" s="1403"/>
      <c r="AM25" s="1403"/>
      <c r="AN25" s="1403"/>
      <c r="AO25" s="1403"/>
      <c r="AP25" s="1403"/>
      <c r="AQ25" s="1403"/>
      <c r="AR25" s="1403"/>
      <c r="AS25" s="1403"/>
      <c r="AT25" s="1403"/>
      <c r="AU25" s="1403"/>
      <c r="AV25" s="1403"/>
      <c r="AW25" s="1403"/>
      <c r="AX25" s="1403"/>
      <c r="AY25" s="1403"/>
      <c r="AZ25" s="1403"/>
      <c r="BA25" s="1403"/>
      <c r="BB25" s="1403"/>
      <c r="BC25" s="1403"/>
      <c r="BD25" s="1403"/>
      <c r="BE25" s="1403"/>
      <c r="BF25" s="1403"/>
      <c r="BG25" s="1403"/>
      <c r="BH25" s="1403"/>
      <c r="BI25" s="1403"/>
      <c r="BJ25" s="1403"/>
      <c r="BK25" s="1403"/>
      <c r="BL25" s="1403"/>
      <c r="BM25" s="1403"/>
      <c r="BN25" s="1403"/>
      <c r="BO25" s="1403"/>
      <c r="BP25" s="1403"/>
      <c r="BQ25" s="1403"/>
      <c r="BR25" s="1403"/>
      <c r="BS25" s="1403"/>
      <c r="BT25" s="1403"/>
      <c r="BU25" s="1404"/>
      <c r="BV25" s="1370">
        <v>0</v>
      </c>
      <c r="BW25" s="1371"/>
      <c r="BX25" s="1371"/>
      <c r="BY25" s="1371"/>
      <c r="BZ25" s="1371"/>
      <c r="CA25" s="1371"/>
      <c r="CB25" s="1371"/>
      <c r="CC25" s="1371"/>
      <c r="CD25" s="1371"/>
      <c r="CE25" s="1371"/>
      <c r="CF25" s="1371"/>
      <c r="CG25" s="1371"/>
      <c r="CH25" s="1371"/>
      <c r="CI25" s="1371"/>
      <c r="CJ25" s="1371"/>
      <c r="CK25" s="1372"/>
      <c r="CL25" s="1370">
        <v>0</v>
      </c>
      <c r="CM25" s="1371"/>
      <c r="CN25" s="1371"/>
      <c r="CO25" s="1371"/>
      <c r="CP25" s="1371"/>
      <c r="CQ25" s="1371"/>
      <c r="CR25" s="1371"/>
      <c r="CS25" s="1371"/>
      <c r="CT25" s="1371"/>
      <c r="CU25" s="1371"/>
      <c r="CV25" s="1371"/>
      <c r="CW25" s="1371"/>
      <c r="CX25" s="1371"/>
      <c r="CY25" s="1371"/>
      <c r="CZ25" s="1371"/>
      <c r="DA25" s="1372"/>
      <c r="DB25" s="14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row>
    <row r="26" spans="1:196" s="476" customFormat="1" ht="11.1" customHeight="1" x14ac:dyDescent="0.2">
      <c r="A26" s="477"/>
      <c r="B26" s="142"/>
      <c r="C26" s="1470" t="s">
        <v>1289</v>
      </c>
      <c r="D26" s="1400"/>
      <c r="E26" s="1400"/>
      <c r="F26" s="1400"/>
      <c r="G26" s="1400"/>
      <c r="H26" s="1400"/>
      <c r="I26" s="1400"/>
      <c r="J26" s="1400"/>
      <c r="K26" s="1400"/>
      <c r="L26" s="1400"/>
      <c r="M26" s="1400"/>
      <c r="N26" s="1400"/>
      <c r="O26" s="1400"/>
      <c r="P26" s="1400"/>
      <c r="Q26" s="1400"/>
      <c r="R26" s="1400"/>
      <c r="S26" s="1400"/>
      <c r="T26" s="1400"/>
      <c r="U26" s="1400"/>
      <c r="V26" s="1400"/>
      <c r="W26" s="1400"/>
      <c r="X26" s="1400"/>
      <c r="Y26" s="1400"/>
      <c r="Z26" s="1400"/>
      <c r="AA26" s="1400"/>
      <c r="AB26" s="1400"/>
      <c r="AC26" s="1400"/>
      <c r="AD26" s="1400"/>
      <c r="AE26" s="1400"/>
      <c r="AF26" s="1400"/>
      <c r="AG26" s="1400"/>
      <c r="AH26" s="1400"/>
      <c r="AI26" s="1400"/>
      <c r="AJ26" s="1400"/>
      <c r="AK26" s="1400"/>
      <c r="AL26" s="1400"/>
      <c r="AM26" s="1400"/>
      <c r="AN26" s="1400"/>
      <c r="AO26" s="1400"/>
      <c r="AP26" s="1400"/>
      <c r="AQ26" s="1400"/>
      <c r="AR26" s="1400"/>
      <c r="AS26" s="1400"/>
      <c r="AT26" s="1400"/>
      <c r="AU26" s="1400"/>
      <c r="AV26" s="1400"/>
      <c r="AW26" s="1400"/>
      <c r="AX26" s="1400"/>
      <c r="AY26" s="1400"/>
      <c r="AZ26" s="1400"/>
      <c r="BA26" s="1400"/>
      <c r="BB26" s="1400"/>
      <c r="BC26" s="1400"/>
      <c r="BD26" s="1400"/>
      <c r="BE26" s="1400"/>
      <c r="BF26" s="1400"/>
      <c r="BG26" s="1400"/>
      <c r="BH26" s="1400"/>
      <c r="BI26" s="1400"/>
      <c r="BJ26" s="1400"/>
      <c r="BK26" s="1400"/>
      <c r="BL26" s="1400"/>
      <c r="BM26" s="1400"/>
      <c r="BN26" s="1400"/>
      <c r="BO26" s="1400"/>
      <c r="BP26" s="1400"/>
      <c r="BQ26" s="1400"/>
      <c r="BR26" s="1400"/>
      <c r="BS26" s="1400"/>
      <c r="BT26" s="1400"/>
      <c r="BU26" s="1401"/>
      <c r="BV26" s="1423"/>
      <c r="BW26" s="1424"/>
      <c r="BX26" s="1424"/>
      <c r="BY26" s="1424"/>
      <c r="BZ26" s="1424"/>
      <c r="CA26" s="1424"/>
      <c r="CB26" s="1424"/>
      <c r="CC26" s="1424"/>
      <c r="CD26" s="1424"/>
      <c r="CE26" s="1424"/>
      <c r="CF26" s="1424"/>
      <c r="CG26" s="1424"/>
      <c r="CH26" s="1424"/>
      <c r="CI26" s="1424"/>
      <c r="CJ26" s="1424"/>
      <c r="CK26" s="1425"/>
      <c r="CL26" s="1423"/>
      <c r="CM26" s="1424"/>
      <c r="CN26" s="1424"/>
      <c r="CO26" s="1424"/>
      <c r="CP26" s="1424"/>
      <c r="CQ26" s="1424"/>
      <c r="CR26" s="1424"/>
      <c r="CS26" s="1424"/>
      <c r="CT26" s="1424"/>
      <c r="CU26" s="1424"/>
      <c r="CV26" s="1424"/>
      <c r="CW26" s="1424"/>
      <c r="CX26" s="1424"/>
      <c r="CY26" s="1424"/>
      <c r="CZ26" s="1424"/>
      <c r="DA26" s="1425"/>
      <c r="DB26" s="14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row>
    <row r="27" spans="1:196" s="476" customFormat="1" ht="15" customHeight="1" x14ac:dyDescent="0.2">
      <c r="A27" s="477"/>
      <c r="B27" s="142"/>
      <c r="C27" s="1632" t="s">
        <v>1287</v>
      </c>
      <c r="D27" s="1633"/>
      <c r="E27" s="1633"/>
      <c r="F27" s="1633"/>
      <c r="G27" s="1633"/>
      <c r="H27" s="1633"/>
      <c r="I27" s="1633"/>
      <c r="J27" s="1633"/>
      <c r="K27" s="1633"/>
      <c r="L27" s="1633"/>
      <c r="M27" s="1633"/>
      <c r="N27" s="1633"/>
      <c r="O27" s="1633"/>
      <c r="P27" s="1633"/>
      <c r="Q27" s="1633"/>
      <c r="R27" s="1633"/>
      <c r="S27" s="1633"/>
      <c r="T27" s="1633"/>
      <c r="U27" s="1633"/>
      <c r="V27" s="1633"/>
      <c r="W27" s="1633"/>
      <c r="X27" s="1633"/>
      <c r="Y27" s="1633"/>
      <c r="Z27" s="1633"/>
      <c r="AA27" s="1633"/>
      <c r="AB27" s="1633"/>
      <c r="AC27" s="1633"/>
      <c r="AD27" s="1633"/>
      <c r="AE27" s="1633"/>
      <c r="AF27" s="1633"/>
      <c r="AG27" s="1633"/>
      <c r="AH27" s="1633"/>
      <c r="AI27" s="1633"/>
      <c r="AJ27" s="1633"/>
      <c r="AK27" s="1633"/>
      <c r="AL27" s="1633"/>
      <c r="AM27" s="1633"/>
      <c r="AN27" s="1633"/>
      <c r="AO27" s="1633"/>
      <c r="AP27" s="1633"/>
      <c r="AQ27" s="1633"/>
      <c r="AR27" s="1633"/>
      <c r="AS27" s="1633"/>
      <c r="AT27" s="1633"/>
      <c r="AU27" s="1633"/>
      <c r="AV27" s="1633"/>
      <c r="AW27" s="1633"/>
      <c r="AX27" s="1633"/>
      <c r="AY27" s="1633"/>
      <c r="AZ27" s="1633"/>
      <c r="BA27" s="1633"/>
      <c r="BB27" s="1633"/>
      <c r="BC27" s="1633"/>
      <c r="BD27" s="1633"/>
      <c r="BE27" s="1633"/>
      <c r="BF27" s="1633"/>
      <c r="BG27" s="1633"/>
      <c r="BH27" s="1633"/>
      <c r="BI27" s="1633"/>
      <c r="BJ27" s="1633"/>
      <c r="BK27" s="1633"/>
      <c r="BL27" s="1633"/>
      <c r="BM27" s="1633"/>
      <c r="BN27" s="1633"/>
      <c r="BO27" s="1633"/>
      <c r="BP27" s="1633"/>
      <c r="BQ27" s="1633"/>
      <c r="BR27" s="1633"/>
      <c r="BS27" s="1633"/>
      <c r="BT27" s="1633"/>
      <c r="BU27" s="1634"/>
      <c r="BV27" s="1373"/>
      <c r="BW27" s="1374"/>
      <c r="BX27" s="1374"/>
      <c r="BY27" s="1374"/>
      <c r="BZ27" s="1374"/>
      <c r="CA27" s="1374"/>
      <c r="CB27" s="1374"/>
      <c r="CC27" s="1374"/>
      <c r="CD27" s="1374"/>
      <c r="CE27" s="1374"/>
      <c r="CF27" s="1374"/>
      <c r="CG27" s="1374"/>
      <c r="CH27" s="1374"/>
      <c r="CI27" s="1374"/>
      <c r="CJ27" s="1374"/>
      <c r="CK27" s="1375"/>
      <c r="CL27" s="1373"/>
      <c r="CM27" s="1374"/>
      <c r="CN27" s="1374"/>
      <c r="CO27" s="1374"/>
      <c r="CP27" s="1374"/>
      <c r="CQ27" s="1374"/>
      <c r="CR27" s="1374"/>
      <c r="CS27" s="1374"/>
      <c r="CT27" s="1374"/>
      <c r="CU27" s="1374"/>
      <c r="CV27" s="1374"/>
      <c r="CW27" s="1374"/>
      <c r="CX27" s="1374"/>
      <c r="CY27" s="1374"/>
      <c r="CZ27" s="1374"/>
      <c r="DA27" s="1375"/>
      <c r="DB27" s="143"/>
      <c r="DC27" s="23"/>
      <c r="DD27" s="23"/>
      <c r="DE27" s="23"/>
      <c r="DF27" s="23"/>
      <c r="DG27" s="23"/>
      <c r="DH27" s="23"/>
      <c r="DI27" s="23"/>
      <c r="DJ27" s="23"/>
      <c r="DK27" s="23"/>
      <c r="DL27" s="23"/>
      <c r="DM27" s="23"/>
      <c r="DN27" s="23"/>
      <c r="DO27" s="23"/>
      <c r="DP27" s="23"/>
      <c r="DQ27" s="23"/>
      <c r="DR27" s="23"/>
      <c r="DS27" s="23"/>
      <c r="DT27" s="23"/>
    </row>
    <row r="28" spans="1:196" ht="18" customHeight="1" x14ac:dyDescent="0.2">
      <c r="A28" s="472"/>
      <c r="B28" s="142"/>
      <c r="C28" s="1389" t="s">
        <v>1285</v>
      </c>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c r="AL28" s="1390"/>
      <c r="AM28" s="1390"/>
      <c r="AN28" s="1390"/>
      <c r="AO28" s="1390"/>
      <c r="AP28" s="1390"/>
      <c r="AQ28" s="1390"/>
      <c r="AR28" s="1390"/>
      <c r="AS28" s="1390"/>
      <c r="AT28" s="1390"/>
      <c r="AU28" s="1390"/>
      <c r="AV28" s="1390"/>
      <c r="AW28" s="1390"/>
      <c r="AX28" s="1390"/>
      <c r="AY28" s="1390"/>
      <c r="AZ28" s="1390"/>
      <c r="BA28" s="1390"/>
      <c r="BB28" s="1390"/>
      <c r="BC28" s="1390"/>
      <c r="BD28" s="1390"/>
      <c r="BE28" s="1390"/>
      <c r="BF28" s="1390"/>
      <c r="BG28" s="1390"/>
      <c r="BH28" s="1390"/>
      <c r="BI28" s="1390"/>
      <c r="BJ28" s="1390"/>
      <c r="BK28" s="1390"/>
      <c r="BL28" s="1390"/>
      <c r="BM28" s="1390"/>
      <c r="BN28" s="1390"/>
      <c r="BO28" s="1390"/>
      <c r="BP28" s="1390"/>
      <c r="BQ28" s="1390"/>
      <c r="BR28" s="1390"/>
      <c r="BS28" s="1390"/>
      <c r="BT28" s="1390"/>
      <c r="BU28" s="1391"/>
      <c r="BV28" s="1370">
        <v>0</v>
      </c>
      <c r="BW28" s="1371"/>
      <c r="BX28" s="1371"/>
      <c r="BY28" s="1371"/>
      <c r="BZ28" s="1371"/>
      <c r="CA28" s="1371"/>
      <c r="CB28" s="1371"/>
      <c r="CC28" s="1371"/>
      <c r="CD28" s="1371"/>
      <c r="CE28" s="1371"/>
      <c r="CF28" s="1371"/>
      <c r="CG28" s="1371"/>
      <c r="CH28" s="1371"/>
      <c r="CI28" s="1371"/>
      <c r="CJ28" s="1371"/>
      <c r="CK28" s="1372"/>
      <c r="CL28" s="1370">
        <v>0</v>
      </c>
      <c r="CM28" s="1371"/>
      <c r="CN28" s="1371"/>
      <c r="CO28" s="1371"/>
      <c r="CP28" s="1371"/>
      <c r="CQ28" s="1371"/>
      <c r="CR28" s="1371"/>
      <c r="CS28" s="1371"/>
      <c r="CT28" s="1371"/>
      <c r="CU28" s="1371"/>
      <c r="CV28" s="1371"/>
      <c r="CW28" s="1371"/>
      <c r="CX28" s="1371"/>
      <c r="CY28" s="1371"/>
      <c r="CZ28" s="1371"/>
      <c r="DA28" s="1372"/>
      <c r="DB28" s="143"/>
      <c r="DC28" s="23"/>
      <c r="DD28" s="23"/>
      <c r="DE28" s="23"/>
      <c r="DF28" s="23"/>
      <c r="DG28" s="23"/>
      <c r="DH28" s="23"/>
      <c r="DI28" s="23"/>
      <c r="DJ28" s="23"/>
      <c r="DK28" s="23"/>
      <c r="DL28" s="23"/>
      <c r="DM28" s="23"/>
      <c r="DN28" s="23"/>
      <c r="DO28" s="23"/>
      <c r="DP28" s="23"/>
      <c r="DQ28" s="23"/>
      <c r="DR28" s="23"/>
      <c r="DS28" s="23"/>
      <c r="DT28" s="23"/>
    </row>
    <row r="29" spans="1:196" ht="15" customHeight="1" x14ac:dyDescent="0.2">
      <c r="A29" s="472"/>
      <c r="B29" s="142"/>
      <c r="C29" s="1402" t="s">
        <v>1294</v>
      </c>
      <c r="D29" s="1403"/>
      <c r="E29" s="1403"/>
      <c r="F29" s="1403"/>
      <c r="G29" s="1403"/>
      <c r="H29" s="1403"/>
      <c r="I29" s="1403"/>
      <c r="J29" s="1403"/>
      <c r="K29" s="1403"/>
      <c r="L29" s="1403"/>
      <c r="M29" s="1403"/>
      <c r="N29" s="1403"/>
      <c r="O29" s="1403"/>
      <c r="P29" s="1403"/>
      <c r="Q29" s="1403"/>
      <c r="R29" s="1403"/>
      <c r="S29" s="1403"/>
      <c r="T29" s="1403"/>
      <c r="U29" s="1403"/>
      <c r="V29" s="1403"/>
      <c r="W29" s="1403"/>
      <c r="X29" s="1403"/>
      <c r="Y29" s="1403"/>
      <c r="Z29" s="1403"/>
      <c r="AA29" s="1403"/>
      <c r="AB29" s="1403"/>
      <c r="AC29" s="1403"/>
      <c r="AD29" s="1403"/>
      <c r="AE29" s="1403"/>
      <c r="AF29" s="1403"/>
      <c r="AG29" s="1403"/>
      <c r="AH29" s="1403"/>
      <c r="AI29" s="1403"/>
      <c r="AJ29" s="1403"/>
      <c r="AK29" s="1403"/>
      <c r="AL29" s="1403"/>
      <c r="AM29" s="1403"/>
      <c r="AN29" s="1403"/>
      <c r="AO29" s="1403"/>
      <c r="AP29" s="1403"/>
      <c r="AQ29" s="1403"/>
      <c r="AR29" s="1403"/>
      <c r="AS29" s="1403"/>
      <c r="AT29" s="1403"/>
      <c r="AU29" s="1403"/>
      <c r="AV29" s="1403"/>
      <c r="AW29" s="1403"/>
      <c r="AX29" s="1403"/>
      <c r="AY29" s="1403"/>
      <c r="AZ29" s="1403"/>
      <c r="BA29" s="1403"/>
      <c r="BB29" s="1403"/>
      <c r="BC29" s="1403"/>
      <c r="BD29" s="1403"/>
      <c r="BE29" s="1403"/>
      <c r="BF29" s="1403"/>
      <c r="BG29" s="1403"/>
      <c r="BH29" s="1403"/>
      <c r="BI29" s="1403"/>
      <c r="BJ29" s="1403"/>
      <c r="BK29" s="1403"/>
      <c r="BL29" s="1403"/>
      <c r="BM29" s="1403"/>
      <c r="BN29" s="1403"/>
      <c r="BO29" s="1403"/>
      <c r="BP29" s="1403"/>
      <c r="BQ29" s="1403"/>
      <c r="BR29" s="1403"/>
      <c r="BS29" s="1403"/>
      <c r="BT29" s="1403"/>
      <c r="BU29" s="1404"/>
      <c r="BV29" s="1370">
        <v>0</v>
      </c>
      <c r="BW29" s="1371"/>
      <c r="BX29" s="1371"/>
      <c r="BY29" s="1371"/>
      <c r="BZ29" s="1371"/>
      <c r="CA29" s="1371"/>
      <c r="CB29" s="1371"/>
      <c r="CC29" s="1371"/>
      <c r="CD29" s="1371"/>
      <c r="CE29" s="1371"/>
      <c r="CF29" s="1371"/>
      <c r="CG29" s="1371"/>
      <c r="CH29" s="1371"/>
      <c r="CI29" s="1371"/>
      <c r="CJ29" s="1371"/>
      <c r="CK29" s="1372"/>
      <c r="CL29" s="1370">
        <v>0</v>
      </c>
      <c r="CM29" s="1371"/>
      <c r="CN29" s="1371"/>
      <c r="CO29" s="1371"/>
      <c r="CP29" s="1371"/>
      <c r="CQ29" s="1371"/>
      <c r="CR29" s="1371"/>
      <c r="CS29" s="1371"/>
      <c r="CT29" s="1371"/>
      <c r="CU29" s="1371"/>
      <c r="CV29" s="1371"/>
      <c r="CW29" s="1371"/>
      <c r="CX29" s="1371"/>
      <c r="CY29" s="1371"/>
      <c r="CZ29" s="1371"/>
      <c r="DA29" s="1372"/>
      <c r="DB29" s="143"/>
      <c r="DC29" s="23"/>
      <c r="DD29" s="23"/>
      <c r="DE29" s="23"/>
      <c r="DF29" s="23"/>
      <c r="DG29" s="23"/>
      <c r="DH29" s="23"/>
      <c r="DI29" s="23"/>
      <c r="DJ29" s="23"/>
      <c r="DK29" s="23"/>
      <c r="DL29" s="23"/>
      <c r="DM29" s="23"/>
      <c r="DN29" s="23"/>
      <c r="DO29" s="23"/>
      <c r="DP29" s="23"/>
      <c r="DQ29" s="23"/>
      <c r="DR29" s="23"/>
      <c r="DS29" s="23"/>
      <c r="DT29" s="23"/>
    </row>
    <row r="30" spans="1:196" s="476" customFormat="1" ht="15" customHeight="1" x14ac:dyDescent="0.2">
      <c r="A30" s="477"/>
      <c r="B30" s="142"/>
      <c r="C30" s="1632" t="s">
        <v>1293</v>
      </c>
      <c r="D30" s="1633"/>
      <c r="E30" s="1633"/>
      <c r="F30" s="1633"/>
      <c r="G30" s="1633"/>
      <c r="H30" s="1633"/>
      <c r="I30" s="1633"/>
      <c r="J30" s="1633"/>
      <c r="K30" s="1633"/>
      <c r="L30" s="1633"/>
      <c r="M30" s="1633"/>
      <c r="N30" s="1633"/>
      <c r="O30" s="1633"/>
      <c r="P30" s="1633"/>
      <c r="Q30" s="1633"/>
      <c r="R30" s="1633"/>
      <c r="S30" s="1633"/>
      <c r="T30" s="1633"/>
      <c r="U30" s="1633"/>
      <c r="V30" s="1633"/>
      <c r="W30" s="1633"/>
      <c r="X30" s="1633"/>
      <c r="Y30" s="1633"/>
      <c r="Z30" s="1633"/>
      <c r="AA30" s="1633"/>
      <c r="AB30" s="1633"/>
      <c r="AC30" s="1633"/>
      <c r="AD30" s="1633"/>
      <c r="AE30" s="1633"/>
      <c r="AF30" s="1633"/>
      <c r="AG30" s="1633"/>
      <c r="AH30" s="1633"/>
      <c r="AI30" s="1633"/>
      <c r="AJ30" s="1633"/>
      <c r="AK30" s="1633"/>
      <c r="AL30" s="1633"/>
      <c r="AM30" s="1633"/>
      <c r="AN30" s="1633"/>
      <c r="AO30" s="1633"/>
      <c r="AP30" s="1633"/>
      <c r="AQ30" s="1633"/>
      <c r="AR30" s="1633"/>
      <c r="AS30" s="1633"/>
      <c r="AT30" s="1633"/>
      <c r="AU30" s="1633"/>
      <c r="AV30" s="1633"/>
      <c r="AW30" s="1633"/>
      <c r="AX30" s="1633"/>
      <c r="AY30" s="1633"/>
      <c r="AZ30" s="1633"/>
      <c r="BA30" s="1633"/>
      <c r="BB30" s="1633"/>
      <c r="BC30" s="1633"/>
      <c r="BD30" s="1633"/>
      <c r="BE30" s="1633"/>
      <c r="BF30" s="1633"/>
      <c r="BG30" s="1633"/>
      <c r="BH30" s="1633"/>
      <c r="BI30" s="1633"/>
      <c r="BJ30" s="1633"/>
      <c r="BK30" s="1633"/>
      <c r="BL30" s="1633"/>
      <c r="BM30" s="1633"/>
      <c r="BN30" s="1633"/>
      <c r="BO30" s="1633"/>
      <c r="BP30" s="1633"/>
      <c r="BQ30" s="1633"/>
      <c r="BR30" s="1633"/>
      <c r="BS30" s="1633"/>
      <c r="BT30" s="1633"/>
      <c r="BU30" s="1634"/>
      <c r="BV30" s="1373"/>
      <c r="BW30" s="1374"/>
      <c r="BX30" s="1374"/>
      <c r="BY30" s="1374"/>
      <c r="BZ30" s="1374"/>
      <c r="CA30" s="1374"/>
      <c r="CB30" s="1374"/>
      <c r="CC30" s="1374"/>
      <c r="CD30" s="1374"/>
      <c r="CE30" s="1374"/>
      <c r="CF30" s="1374"/>
      <c r="CG30" s="1374"/>
      <c r="CH30" s="1374"/>
      <c r="CI30" s="1374"/>
      <c r="CJ30" s="1374"/>
      <c r="CK30" s="1375"/>
      <c r="CL30" s="1373"/>
      <c r="CM30" s="1374"/>
      <c r="CN30" s="1374"/>
      <c r="CO30" s="1374"/>
      <c r="CP30" s="1374"/>
      <c r="CQ30" s="1374"/>
      <c r="CR30" s="1374"/>
      <c r="CS30" s="1374"/>
      <c r="CT30" s="1374"/>
      <c r="CU30" s="1374"/>
      <c r="CV30" s="1374"/>
      <c r="CW30" s="1374"/>
      <c r="CX30" s="1374"/>
      <c r="CY30" s="1374"/>
      <c r="CZ30" s="1374"/>
      <c r="DA30" s="1375"/>
      <c r="DB30" s="143"/>
      <c r="DC30" s="23"/>
      <c r="DD30" s="23"/>
      <c r="DE30" s="23"/>
      <c r="DF30" s="23"/>
      <c r="DG30" s="23"/>
      <c r="DH30" s="23"/>
      <c r="DI30" s="23"/>
      <c r="DJ30" s="23"/>
      <c r="DK30" s="23"/>
      <c r="DL30" s="23"/>
      <c r="DM30" s="23"/>
      <c r="DN30" s="23"/>
      <c r="DO30" s="23"/>
      <c r="DP30" s="23"/>
      <c r="DQ30" s="23"/>
      <c r="DR30" s="23"/>
      <c r="DS30" s="23"/>
      <c r="DT30" s="23"/>
    </row>
    <row r="31" spans="1:196" ht="18" customHeight="1" x14ac:dyDescent="0.2">
      <c r="A31" s="472"/>
      <c r="B31" s="142"/>
      <c r="C31" s="1389" t="s">
        <v>1286</v>
      </c>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0"/>
      <c r="AH31" s="1390"/>
      <c r="AI31" s="1390"/>
      <c r="AJ31" s="1390"/>
      <c r="AK31" s="1390"/>
      <c r="AL31" s="1390"/>
      <c r="AM31" s="1390"/>
      <c r="AN31" s="1390"/>
      <c r="AO31" s="1390"/>
      <c r="AP31" s="1390"/>
      <c r="AQ31" s="1390"/>
      <c r="AR31" s="1390"/>
      <c r="AS31" s="1390"/>
      <c r="AT31" s="1390"/>
      <c r="AU31" s="1390"/>
      <c r="AV31" s="1390"/>
      <c r="AW31" s="1390"/>
      <c r="AX31" s="1390"/>
      <c r="AY31" s="1390"/>
      <c r="AZ31" s="1390"/>
      <c r="BA31" s="1390"/>
      <c r="BB31" s="1390"/>
      <c r="BC31" s="1390"/>
      <c r="BD31" s="1390"/>
      <c r="BE31" s="1390"/>
      <c r="BF31" s="1390"/>
      <c r="BG31" s="1390"/>
      <c r="BH31" s="1390"/>
      <c r="BI31" s="1390"/>
      <c r="BJ31" s="1390"/>
      <c r="BK31" s="1390"/>
      <c r="BL31" s="1390"/>
      <c r="BM31" s="1390"/>
      <c r="BN31" s="1390"/>
      <c r="BO31" s="1390"/>
      <c r="BP31" s="1390"/>
      <c r="BQ31" s="1390"/>
      <c r="BR31" s="1390"/>
      <c r="BS31" s="1390"/>
      <c r="BT31" s="1390"/>
      <c r="BU31" s="1391"/>
      <c r="BV31" s="1370">
        <v>0</v>
      </c>
      <c r="BW31" s="1371"/>
      <c r="BX31" s="1371"/>
      <c r="BY31" s="1371"/>
      <c r="BZ31" s="1371"/>
      <c r="CA31" s="1371"/>
      <c r="CB31" s="1371"/>
      <c r="CC31" s="1371"/>
      <c r="CD31" s="1371"/>
      <c r="CE31" s="1371"/>
      <c r="CF31" s="1371"/>
      <c r="CG31" s="1371"/>
      <c r="CH31" s="1371"/>
      <c r="CI31" s="1371"/>
      <c r="CJ31" s="1371"/>
      <c r="CK31" s="1372"/>
      <c r="CL31" s="1370">
        <v>0</v>
      </c>
      <c r="CM31" s="1371"/>
      <c r="CN31" s="1371"/>
      <c r="CO31" s="1371"/>
      <c r="CP31" s="1371"/>
      <c r="CQ31" s="1371"/>
      <c r="CR31" s="1371"/>
      <c r="CS31" s="1371"/>
      <c r="CT31" s="1371"/>
      <c r="CU31" s="1371"/>
      <c r="CV31" s="1371"/>
      <c r="CW31" s="1371"/>
      <c r="CX31" s="1371"/>
      <c r="CY31" s="1371"/>
      <c r="CZ31" s="1371"/>
      <c r="DA31" s="1372"/>
      <c r="DB31" s="143"/>
      <c r="DC31" s="23"/>
      <c r="DD31" s="23"/>
      <c r="DE31" s="23"/>
      <c r="DF31" s="23"/>
      <c r="DG31" s="23"/>
      <c r="DH31" s="23"/>
      <c r="DI31" s="23"/>
      <c r="DJ31" s="23"/>
      <c r="DK31" s="23"/>
      <c r="DL31" s="23"/>
      <c r="DM31" s="23"/>
      <c r="DN31" s="23"/>
      <c r="DO31" s="23"/>
      <c r="DP31" s="23"/>
      <c r="DQ31" s="23"/>
      <c r="DR31" s="23"/>
      <c r="DS31" s="23"/>
      <c r="DT31" s="23"/>
    </row>
    <row r="32" spans="1:196" ht="18" customHeight="1" x14ac:dyDescent="0.2">
      <c r="A32" s="472"/>
      <c r="B32" s="142"/>
      <c r="C32" s="1389" t="s">
        <v>1346</v>
      </c>
      <c r="D32" s="1390"/>
      <c r="E32" s="1390"/>
      <c r="F32" s="1390"/>
      <c r="G32" s="1390"/>
      <c r="H32" s="1390"/>
      <c r="I32" s="1390"/>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c r="AG32" s="1390"/>
      <c r="AH32" s="1390"/>
      <c r="AI32" s="1390"/>
      <c r="AJ32" s="1390"/>
      <c r="AK32" s="1390"/>
      <c r="AL32" s="1390"/>
      <c r="AM32" s="1390"/>
      <c r="AN32" s="1390"/>
      <c r="AO32" s="1390"/>
      <c r="AP32" s="1390"/>
      <c r="AQ32" s="1390"/>
      <c r="AR32" s="1390"/>
      <c r="AS32" s="1390"/>
      <c r="AT32" s="1390"/>
      <c r="AU32" s="1390"/>
      <c r="AV32" s="1390"/>
      <c r="AW32" s="1390"/>
      <c r="AX32" s="1390"/>
      <c r="AY32" s="1390"/>
      <c r="AZ32" s="1390"/>
      <c r="BA32" s="1390"/>
      <c r="BB32" s="1390"/>
      <c r="BC32" s="1390"/>
      <c r="BD32" s="1390"/>
      <c r="BE32" s="1390"/>
      <c r="BF32" s="1390"/>
      <c r="BG32" s="1390"/>
      <c r="BH32" s="1390"/>
      <c r="BI32" s="1390"/>
      <c r="BJ32" s="1390"/>
      <c r="BK32" s="1390"/>
      <c r="BL32" s="1390"/>
      <c r="BM32" s="1390"/>
      <c r="BN32" s="1390"/>
      <c r="BO32" s="1390"/>
      <c r="BP32" s="1390"/>
      <c r="BQ32" s="1390"/>
      <c r="BR32" s="1390"/>
      <c r="BS32" s="1390"/>
      <c r="BT32" s="1390"/>
      <c r="BU32" s="1391"/>
      <c r="BV32" s="1650">
        <f>Data_Income!C1308</f>
        <v>0</v>
      </c>
      <c r="BW32" s="1650"/>
      <c r="BX32" s="1650"/>
      <c r="BY32" s="1650"/>
      <c r="BZ32" s="1650"/>
      <c r="CA32" s="1650"/>
      <c r="CB32" s="1650"/>
      <c r="CC32" s="1650"/>
      <c r="CD32" s="1650"/>
      <c r="CE32" s="1650"/>
      <c r="CF32" s="1650"/>
      <c r="CG32" s="1650"/>
      <c r="CH32" s="1650"/>
      <c r="CI32" s="1650"/>
      <c r="CJ32" s="1650"/>
      <c r="CK32" s="1650"/>
      <c r="CL32" s="1650">
        <f>Data_Income!D1308</f>
        <v>0</v>
      </c>
      <c r="CM32" s="1650"/>
      <c r="CN32" s="1650"/>
      <c r="CO32" s="1650"/>
      <c r="CP32" s="1650"/>
      <c r="CQ32" s="1650"/>
      <c r="CR32" s="1650"/>
      <c r="CS32" s="1650"/>
      <c r="CT32" s="1650"/>
      <c r="CU32" s="1650"/>
      <c r="CV32" s="1650"/>
      <c r="CW32" s="1650"/>
      <c r="CX32" s="1650"/>
      <c r="CY32" s="1650"/>
      <c r="CZ32" s="1650"/>
      <c r="DA32" s="1650"/>
      <c r="DB32" s="143"/>
      <c r="DC32" s="23"/>
      <c r="DD32" s="23"/>
      <c r="DE32" s="23"/>
      <c r="DF32" s="23"/>
      <c r="DG32" s="23"/>
      <c r="DH32" s="23"/>
      <c r="DI32" s="23"/>
      <c r="DJ32" s="23"/>
      <c r="DK32" s="23"/>
      <c r="DL32" s="23"/>
      <c r="DM32" s="23"/>
      <c r="DN32" s="23"/>
      <c r="DO32" s="23"/>
      <c r="DP32" s="23"/>
      <c r="DQ32" s="23"/>
      <c r="DR32" s="23"/>
      <c r="DS32" s="23"/>
      <c r="DT32" s="23"/>
    </row>
    <row r="33" spans="1:124" s="476" customFormat="1" ht="18" customHeight="1" x14ac:dyDescent="0.2">
      <c r="A33" s="477"/>
      <c r="B33" s="142"/>
      <c r="C33" s="1389" t="s">
        <v>1344</v>
      </c>
      <c r="D33" s="1390"/>
      <c r="E33" s="1390"/>
      <c r="F33" s="1390"/>
      <c r="G33" s="1390"/>
      <c r="H33" s="1390"/>
      <c r="I33" s="1390"/>
      <c r="J33" s="1390"/>
      <c r="K33" s="1390"/>
      <c r="L33" s="1390"/>
      <c r="M33" s="1390"/>
      <c r="N33" s="1390"/>
      <c r="O33" s="1390"/>
      <c r="P33" s="1390"/>
      <c r="Q33" s="1390"/>
      <c r="R33" s="1390"/>
      <c r="S33" s="1390"/>
      <c r="T33" s="1390"/>
      <c r="U33" s="1390"/>
      <c r="V33" s="1390"/>
      <c r="W33" s="1390"/>
      <c r="X33" s="1390"/>
      <c r="Y33" s="1390"/>
      <c r="Z33" s="1390"/>
      <c r="AA33" s="1390"/>
      <c r="AB33" s="1390"/>
      <c r="AC33" s="1390"/>
      <c r="AD33" s="1390"/>
      <c r="AE33" s="1390"/>
      <c r="AF33" s="1390"/>
      <c r="AG33" s="1390"/>
      <c r="AH33" s="1390"/>
      <c r="AI33" s="1390"/>
      <c r="AJ33" s="1390"/>
      <c r="AK33" s="1390"/>
      <c r="AL33" s="1390"/>
      <c r="AM33" s="1390"/>
      <c r="AN33" s="1390"/>
      <c r="AO33" s="1390"/>
      <c r="AP33" s="1390"/>
      <c r="AQ33" s="1390"/>
      <c r="AR33" s="1390"/>
      <c r="AS33" s="1390"/>
      <c r="AT33" s="1390"/>
      <c r="AU33" s="1390"/>
      <c r="AV33" s="1390"/>
      <c r="AW33" s="1390"/>
      <c r="AX33" s="1390"/>
      <c r="AY33" s="1390"/>
      <c r="AZ33" s="1390"/>
      <c r="BA33" s="1390"/>
      <c r="BB33" s="1390"/>
      <c r="BC33" s="1390"/>
      <c r="BD33" s="1390"/>
      <c r="BE33" s="1390"/>
      <c r="BF33" s="1390"/>
      <c r="BG33" s="1390"/>
      <c r="BH33" s="1390"/>
      <c r="BI33" s="1390"/>
      <c r="BJ33" s="1390"/>
      <c r="BK33" s="1390"/>
      <c r="BL33" s="1390"/>
      <c r="BM33" s="1390"/>
      <c r="BN33" s="1390"/>
      <c r="BO33" s="1390"/>
      <c r="BP33" s="1390"/>
      <c r="BQ33" s="1390"/>
      <c r="BR33" s="1390"/>
      <c r="BS33" s="1390"/>
      <c r="BT33" s="1390"/>
      <c r="BU33" s="1390"/>
      <c r="BV33" s="1390"/>
      <c r="BW33" s="1390"/>
      <c r="BX33" s="1390"/>
      <c r="BY33" s="1390"/>
      <c r="BZ33" s="1390"/>
      <c r="CA33" s="1390"/>
      <c r="CB33" s="1390"/>
      <c r="CC33" s="1390"/>
      <c r="CD33" s="1390"/>
      <c r="CE33" s="1390"/>
      <c r="CF33" s="1390"/>
      <c r="CG33" s="1390"/>
      <c r="CH33" s="1390"/>
      <c r="CI33" s="1390"/>
      <c r="CJ33" s="1390"/>
      <c r="CK33" s="1391"/>
      <c r="CL33" s="1650">
        <f>Data_Income!D1309</f>
        <v>0</v>
      </c>
      <c r="CM33" s="1650"/>
      <c r="CN33" s="1650"/>
      <c r="CO33" s="1650"/>
      <c r="CP33" s="1650"/>
      <c r="CQ33" s="1650"/>
      <c r="CR33" s="1650"/>
      <c r="CS33" s="1650"/>
      <c r="CT33" s="1650"/>
      <c r="CU33" s="1650"/>
      <c r="CV33" s="1650"/>
      <c r="CW33" s="1650"/>
      <c r="CX33" s="1650"/>
      <c r="CY33" s="1650"/>
      <c r="CZ33" s="1650"/>
      <c r="DA33" s="1650"/>
      <c r="DB33" s="143"/>
      <c r="DC33" s="23"/>
      <c r="DD33" s="23"/>
      <c r="DE33" s="23"/>
      <c r="DF33" s="23"/>
      <c r="DG33" s="23"/>
      <c r="DH33" s="23"/>
      <c r="DI33" s="23"/>
      <c r="DJ33" s="23"/>
      <c r="DK33" s="23"/>
      <c r="DL33" s="23"/>
      <c r="DM33" s="23"/>
      <c r="DN33" s="23"/>
      <c r="DO33" s="23"/>
      <c r="DP33" s="23"/>
      <c r="DQ33" s="23"/>
      <c r="DR33" s="23"/>
      <c r="DS33" s="23"/>
      <c r="DT33" s="23"/>
    </row>
    <row r="34" spans="1:124" s="476" customFormat="1" ht="18" customHeight="1" x14ac:dyDescent="0.2">
      <c r="A34" s="477"/>
      <c r="B34" s="142"/>
      <c r="C34" s="1389" t="s">
        <v>1345</v>
      </c>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0"/>
      <c r="AH34" s="1390"/>
      <c r="AI34" s="1390"/>
      <c r="AJ34" s="1390"/>
      <c r="AK34" s="1390"/>
      <c r="AL34" s="1390"/>
      <c r="AM34" s="1390"/>
      <c r="AN34" s="1390"/>
      <c r="AO34" s="1390"/>
      <c r="AP34" s="1390"/>
      <c r="AQ34" s="1390"/>
      <c r="AR34" s="1390"/>
      <c r="AS34" s="1390"/>
      <c r="AT34" s="1390"/>
      <c r="AU34" s="1390"/>
      <c r="AV34" s="1390"/>
      <c r="AW34" s="1390"/>
      <c r="AX34" s="1390"/>
      <c r="AY34" s="1390"/>
      <c r="AZ34" s="1390"/>
      <c r="BA34" s="1390"/>
      <c r="BB34" s="1390"/>
      <c r="BC34" s="1390"/>
      <c r="BD34" s="1390"/>
      <c r="BE34" s="1390"/>
      <c r="BF34" s="1390"/>
      <c r="BG34" s="1390"/>
      <c r="BH34" s="1390"/>
      <c r="BI34" s="1390"/>
      <c r="BJ34" s="1390"/>
      <c r="BK34" s="1390"/>
      <c r="BL34" s="1390"/>
      <c r="BM34" s="1390"/>
      <c r="BN34" s="1390"/>
      <c r="BO34" s="1390"/>
      <c r="BP34" s="1390"/>
      <c r="BQ34" s="1390"/>
      <c r="BR34" s="1390"/>
      <c r="BS34" s="1390"/>
      <c r="BT34" s="1390"/>
      <c r="BU34" s="1390"/>
      <c r="BV34" s="1390"/>
      <c r="BW34" s="1390"/>
      <c r="BX34" s="1390"/>
      <c r="BY34" s="1390"/>
      <c r="BZ34" s="1390"/>
      <c r="CA34" s="1390"/>
      <c r="CB34" s="1390"/>
      <c r="CC34" s="1390"/>
      <c r="CD34" s="1390"/>
      <c r="CE34" s="1390"/>
      <c r="CF34" s="1390"/>
      <c r="CG34" s="1390"/>
      <c r="CH34" s="1390"/>
      <c r="CI34" s="1390"/>
      <c r="CJ34" s="1390"/>
      <c r="CK34" s="1390"/>
      <c r="CL34" s="1650">
        <f>Data_Income!D1310</f>
        <v>0</v>
      </c>
      <c r="CM34" s="1650"/>
      <c r="CN34" s="1650"/>
      <c r="CO34" s="1650"/>
      <c r="CP34" s="1650"/>
      <c r="CQ34" s="1650"/>
      <c r="CR34" s="1650"/>
      <c r="CS34" s="1650"/>
      <c r="CT34" s="1650"/>
      <c r="CU34" s="1650"/>
      <c r="CV34" s="1650"/>
      <c r="CW34" s="1650"/>
      <c r="CX34" s="1650"/>
      <c r="CY34" s="1650"/>
      <c r="CZ34" s="1650"/>
      <c r="DA34" s="1650"/>
      <c r="DB34" s="143"/>
      <c r="DC34" s="23"/>
      <c r="DD34" s="23"/>
      <c r="DE34" s="23"/>
      <c r="DF34" s="23"/>
      <c r="DG34" s="23"/>
      <c r="DH34" s="23"/>
      <c r="DI34" s="23"/>
      <c r="DJ34" s="23"/>
      <c r="DK34" s="23"/>
      <c r="DL34" s="23"/>
      <c r="DM34" s="23"/>
      <c r="DN34" s="23"/>
      <c r="DO34" s="23"/>
      <c r="DP34" s="23"/>
      <c r="DQ34" s="23"/>
      <c r="DR34" s="23"/>
      <c r="DS34" s="23"/>
      <c r="DT34" s="23"/>
    </row>
    <row r="35" spans="1:124" ht="18" customHeight="1" x14ac:dyDescent="0.2">
      <c r="A35" s="472"/>
      <c r="B35" s="142"/>
      <c r="C35" s="1489" t="s">
        <v>1295</v>
      </c>
      <c r="D35" s="1489"/>
      <c r="E35" s="1489"/>
      <c r="F35" s="1489"/>
      <c r="G35" s="1489"/>
      <c r="H35" s="1489"/>
      <c r="I35" s="1489"/>
      <c r="J35" s="1489"/>
      <c r="K35" s="1489"/>
      <c r="L35" s="1489"/>
      <c r="M35" s="1489"/>
      <c r="N35" s="1489"/>
      <c r="O35" s="1489"/>
      <c r="P35" s="1489"/>
      <c r="Q35" s="1489"/>
      <c r="R35" s="1489"/>
      <c r="S35" s="1489"/>
      <c r="T35" s="1489"/>
      <c r="U35" s="1489"/>
      <c r="V35" s="1489"/>
      <c r="W35" s="1489"/>
      <c r="X35" s="1489"/>
      <c r="Y35" s="1489"/>
      <c r="Z35" s="1489"/>
      <c r="AA35" s="1489"/>
      <c r="AB35" s="1489"/>
      <c r="AC35" s="1489"/>
      <c r="AD35" s="1489"/>
      <c r="AE35" s="1489"/>
      <c r="AF35" s="1489"/>
      <c r="AG35" s="1489"/>
      <c r="AH35" s="1489"/>
      <c r="AI35" s="1489"/>
      <c r="AJ35" s="1489"/>
      <c r="AK35" s="1489"/>
      <c r="AL35" s="1489"/>
      <c r="AM35" s="1489"/>
      <c r="AN35" s="1489"/>
      <c r="AO35" s="1489"/>
      <c r="AP35" s="1489"/>
      <c r="AQ35" s="1489"/>
      <c r="AR35" s="1489"/>
      <c r="AS35" s="1489"/>
      <c r="AT35" s="1489"/>
      <c r="AU35" s="1489"/>
      <c r="AV35" s="1489"/>
      <c r="AW35" s="1489"/>
      <c r="AX35" s="1489"/>
      <c r="AY35" s="1489"/>
      <c r="AZ35" s="1489"/>
      <c r="BA35" s="1489"/>
      <c r="BB35" s="1489"/>
      <c r="BC35" s="1489"/>
      <c r="BD35" s="1489"/>
      <c r="BE35" s="1489"/>
      <c r="BF35" s="1489"/>
      <c r="BG35" s="1489"/>
      <c r="BH35" s="1489"/>
      <c r="BI35" s="1489"/>
      <c r="BJ35" s="1489"/>
      <c r="BK35" s="1489"/>
      <c r="BL35" s="1489"/>
      <c r="BM35" s="1489"/>
      <c r="BN35" s="1489"/>
      <c r="BO35" s="1489"/>
      <c r="BP35" s="1489"/>
      <c r="BQ35" s="1489"/>
      <c r="BR35" s="1489"/>
      <c r="BS35" s="1489"/>
      <c r="BT35" s="1489"/>
      <c r="BU35" s="1489"/>
      <c r="BV35" s="1489"/>
      <c r="BW35" s="1489"/>
      <c r="BX35" s="1489"/>
      <c r="BY35" s="1489"/>
      <c r="BZ35" s="1489"/>
      <c r="CA35" s="1489"/>
      <c r="CB35" s="1489"/>
      <c r="CC35" s="1489"/>
      <c r="CD35" s="1489"/>
      <c r="CE35" s="1489"/>
      <c r="CF35" s="1489"/>
      <c r="CG35" s="1489"/>
      <c r="CH35" s="1489"/>
      <c r="CI35" s="1489"/>
      <c r="CJ35" s="1489"/>
      <c r="CK35" s="1489"/>
      <c r="CL35" s="1651">
        <f>Data_Income!D1311</f>
        <v>0</v>
      </c>
      <c r="CM35" s="1651"/>
      <c r="CN35" s="1651"/>
      <c r="CO35" s="1651"/>
      <c r="CP35" s="1651"/>
      <c r="CQ35" s="1651"/>
      <c r="CR35" s="1651"/>
      <c r="CS35" s="1651"/>
      <c r="CT35" s="1651"/>
      <c r="CU35" s="1651"/>
      <c r="CV35" s="1651"/>
      <c r="CW35" s="1651"/>
      <c r="CX35" s="1651"/>
      <c r="CY35" s="1651"/>
      <c r="CZ35" s="1651"/>
      <c r="DA35" s="1652"/>
      <c r="DB35" s="143"/>
      <c r="DC35" s="23"/>
      <c r="DD35" s="23"/>
      <c r="DE35" s="23"/>
      <c r="DF35" s="23"/>
      <c r="DG35" s="23"/>
      <c r="DH35" s="23"/>
      <c r="DI35" s="23"/>
      <c r="DJ35" s="23"/>
      <c r="DK35" s="23"/>
      <c r="DL35" s="23"/>
      <c r="DM35" s="23"/>
      <c r="DN35" s="23"/>
      <c r="DO35" s="23"/>
      <c r="DP35" s="23"/>
      <c r="DQ35" s="23"/>
      <c r="DR35" s="23"/>
      <c r="DS35" s="23"/>
      <c r="DT35" s="23"/>
    </row>
    <row r="36" spans="1:124" ht="11.1" customHeight="1" x14ac:dyDescent="0.2">
      <c r="A36" s="472"/>
      <c r="B36" s="175"/>
      <c r="C36" s="1457"/>
      <c r="D36" s="1457"/>
      <c r="E36" s="1457"/>
      <c r="F36" s="1457"/>
      <c r="G36" s="1457"/>
      <c r="H36" s="1457"/>
      <c r="I36" s="1457"/>
      <c r="J36" s="1457"/>
      <c r="K36" s="1457"/>
      <c r="L36" s="1457"/>
      <c r="M36" s="1457"/>
      <c r="N36" s="1457"/>
      <c r="O36" s="1457"/>
      <c r="P36" s="1457"/>
      <c r="Q36" s="1457"/>
      <c r="R36" s="1457"/>
      <c r="S36" s="1457"/>
      <c r="T36" s="1457"/>
      <c r="U36" s="1457"/>
      <c r="V36" s="1457"/>
      <c r="W36" s="1457"/>
      <c r="X36" s="1457"/>
      <c r="Y36" s="1457"/>
      <c r="Z36" s="1457"/>
      <c r="AA36" s="1457"/>
      <c r="AB36" s="1457"/>
      <c r="AC36" s="1457"/>
      <c r="AD36" s="1457"/>
      <c r="AE36" s="1457"/>
      <c r="AF36" s="1457"/>
      <c r="AG36" s="1457"/>
      <c r="AH36" s="1457"/>
      <c r="AI36" s="1457"/>
      <c r="AJ36" s="1457"/>
      <c r="AK36" s="1457"/>
      <c r="AL36" s="1457"/>
      <c r="AM36" s="1457"/>
      <c r="AN36" s="1457"/>
      <c r="AO36" s="1457"/>
      <c r="AP36" s="1457"/>
      <c r="AQ36" s="1457"/>
      <c r="AR36" s="1457"/>
      <c r="AS36" s="1457"/>
      <c r="AT36" s="1457"/>
      <c r="AU36" s="1457"/>
      <c r="AV36" s="1457"/>
      <c r="AW36" s="1457"/>
      <c r="AX36" s="1457"/>
      <c r="AY36" s="1457"/>
      <c r="AZ36" s="1457"/>
      <c r="BA36" s="1457"/>
      <c r="BB36" s="1457"/>
      <c r="BC36" s="1457"/>
      <c r="BD36" s="1457"/>
      <c r="BE36" s="1457"/>
      <c r="BF36" s="1457"/>
      <c r="BG36" s="1457"/>
      <c r="BH36" s="1457"/>
      <c r="BI36" s="1457"/>
      <c r="BJ36" s="1457"/>
      <c r="BK36" s="1457"/>
      <c r="BL36" s="1457"/>
      <c r="BM36" s="1457"/>
      <c r="BN36" s="1457"/>
      <c r="BO36" s="1457"/>
      <c r="BP36" s="1457"/>
      <c r="BQ36" s="1457"/>
      <c r="BR36" s="1457"/>
      <c r="BS36" s="1457"/>
      <c r="BT36" s="1457"/>
      <c r="BU36" s="1457"/>
      <c r="BV36" s="1457"/>
      <c r="BW36" s="1457"/>
      <c r="BX36" s="1457"/>
      <c r="BY36" s="1457"/>
      <c r="BZ36" s="1457"/>
      <c r="CA36" s="1457"/>
      <c r="CB36" s="1457"/>
      <c r="CC36" s="1457"/>
      <c r="CD36" s="1457"/>
      <c r="CE36" s="1457"/>
      <c r="CF36" s="1457"/>
      <c r="CG36" s="1457"/>
      <c r="CH36" s="1457"/>
      <c r="CI36" s="1457"/>
      <c r="CJ36" s="1457"/>
      <c r="CK36" s="1457"/>
      <c r="CL36" s="1457"/>
      <c r="CM36" s="1457"/>
      <c r="CN36" s="1457"/>
      <c r="CO36" s="1457"/>
      <c r="CP36" s="1457"/>
      <c r="CQ36" s="1457"/>
      <c r="CR36" s="1457"/>
      <c r="CS36" s="1457"/>
      <c r="CT36" s="1457"/>
      <c r="CU36" s="1457"/>
      <c r="CV36" s="1457"/>
      <c r="CW36" s="1457"/>
      <c r="CX36" s="1457"/>
      <c r="CY36" s="1457"/>
      <c r="CZ36" s="1457"/>
      <c r="DA36" s="1457"/>
      <c r="DB36" s="475"/>
      <c r="DC36" s="23"/>
      <c r="DD36" s="23"/>
      <c r="DE36" s="23"/>
      <c r="DF36" s="23"/>
    </row>
    <row r="37" spans="1:124" ht="20.100000000000001" customHeight="1" x14ac:dyDescent="0.2">
      <c r="A37" s="472"/>
      <c r="B37" s="175"/>
      <c r="C37" s="1645" t="s">
        <v>1296</v>
      </c>
      <c r="D37" s="1645"/>
      <c r="E37" s="1645"/>
      <c r="F37" s="1645"/>
      <c r="G37" s="1645"/>
      <c r="H37" s="1645"/>
      <c r="I37" s="1645"/>
      <c r="J37" s="1645"/>
      <c r="K37" s="1645"/>
      <c r="L37" s="1645"/>
      <c r="M37" s="1645"/>
      <c r="N37" s="1645"/>
      <c r="O37" s="1645"/>
      <c r="P37" s="1645"/>
      <c r="Q37" s="1645"/>
      <c r="R37" s="1645"/>
      <c r="S37" s="1645"/>
      <c r="T37" s="1645"/>
      <c r="U37" s="1645"/>
      <c r="V37" s="1645"/>
      <c r="W37" s="1645"/>
      <c r="X37" s="1645"/>
      <c r="Y37" s="1645"/>
      <c r="Z37" s="1645"/>
      <c r="AA37" s="1645"/>
      <c r="AB37" s="1645"/>
      <c r="AC37" s="1645"/>
      <c r="AD37" s="1645"/>
      <c r="AE37" s="1645"/>
      <c r="AF37" s="1645"/>
      <c r="AG37" s="1645"/>
      <c r="AH37" s="1645"/>
      <c r="AI37" s="1645"/>
      <c r="AJ37" s="1645"/>
      <c r="AK37" s="1645"/>
      <c r="AL37" s="1645"/>
      <c r="AM37" s="1645"/>
      <c r="AN37" s="1645"/>
      <c r="AO37" s="1645"/>
      <c r="AP37" s="1645"/>
      <c r="AQ37" s="1645"/>
      <c r="AR37" s="1645"/>
      <c r="AS37" s="1645"/>
      <c r="AT37" s="1645"/>
      <c r="AU37" s="1645"/>
      <c r="AV37" s="1645"/>
      <c r="AW37" s="1645"/>
      <c r="AX37" s="1645"/>
      <c r="AY37" s="1645"/>
      <c r="AZ37" s="1645"/>
      <c r="BA37" s="1645"/>
      <c r="BB37" s="1645"/>
      <c r="BC37" s="1645"/>
      <c r="BD37" s="1645"/>
      <c r="BE37" s="1645"/>
      <c r="BF37" s="1645"/>
      <c r="BG37" s="1645"/>
      <c r="BH37" s="1645"/>
      <c r="BI37" s="1645"/>
      <c r="BJ37" s="1645"/>
      <c r="BK37" s="1645"/>
      <c r="BL37" s="1645"/>
      <c r="BM37" s="1645"/>
      <c r="BN37" s="1645"/>
      <c r="BO37" s="1645"/>
      <c r="BP37" s="1645"/>
      <c r="BQ37" s="1645"/>
      <c r="BR37" s="1645"/>
      <c r="BS37" s="1645"/>
      <c r="BT37" s="1645"/>
      <c r="BU37" s="1645"/>
      <c r="BV37" s="1645"/>
      <c r="BW37" s="1645"/>
      <c r="BX37" s="1645"/>
      <c r="BY37" s="1645"/>
      <c r="BZ37" s="1645"/>
      <c r="CA37" s="1645"/>
      <c r="CB37" s="1645"/>
      <c r="CC37" s="1645"/>
      <c r="CD37" s="1645"/>
      <c r="CE37" s="1645"/>
      <c r="CF37" s="1645"/>
      <c r="CG37" s="1645"/>
      <c r="CH37" s="1645"/>
      <c r="CI37" s="1645"/>
      <c r="CJ37" s="1645"/>
      <c r="CK37" s="1645"/>
      <c r="CL37" s="1645"/>
      <c r="CM37" s="1645"/>
      <c r="CN37" s="1645"/>
      <c r="CO37" s="1645"/>
      <c r="CP37" s="1645"/>
      <c r="CQ37" s="1645"/>
      <c r="CR37" s="1645"/>
      <c r="CS37" s="1645"/>
      <c r="CT37" s="1645"/>
      <c r="CU37" s="1645"/>
      <c r="CV37" s="1645"/>
      <c r="CW37" s="1645"/>
      <c r="CX37" s="1645"/>
      <c r="CY37" s="1645"/>
      <c r="CZ37" s="1645"/>
      <c r="DA37" s="1645"/>
      <c r="DB37" s="475"/>
      <c r="DC37" s="23"/>
      <c r="DD37" s="23"/>
      <c r="DE37" s="23"/>
      <c r="DF37" s="23"/>
    </row>
    <row r="38" spans="1:124" ht="68.099999999999994" customHeight="1" x14ac:dyDescent="0.2">
      <c r="A38" s="472"/>
      <c r="B38" s="175"/>
      <c r="C38" s="1646" t="str">
        <f>Data_Income!C1317</f>
        <v>Subtract the monthly payment amount from the net rental income. For one property, if the result is positive, add it to the income; if the result is negative, add it to the monthly liabilities.  For multiple properties, subtract the monthly payment amount from the net rental income for each property. Combine the results and if the combined result is positive, add it ot the income; if the combined result is negative, add it to the monthly liabilities.</v>
      </c>
      <c r="D38" s="1646"/>
      <c r="E38" s="1646"/>
      <c r="F38" s="1646"/>
      <c r="G38" s="1646"/>
      <c r="H38" s="1646"/>
      <c r="I38" s="1646"/>
      <c r="J38" s="1646"/>
      <c r="K38" s="1646"/>
      <c r="L38" s="1646"/>
      <c r="M38" s="1646"/>
      <c r="N38" s="1646"/>
      <c r="O38" s="1646"/>
      <c r="P38" s="1646"/>
      <c r="Q38" s="1646"/>
      <c r="R38" s="1646"/>
      <c r="S38" s="1646"/>
      <c r="T38" s="1646"/>
      <c r="U38" s="1646"/>
      <c r="V38" s="1646"/>
      <c r="W38" s="1646"/>
      <c r="X38" s="1646"/>
      <c r="Y38" s="1646"/>
      <c r="Z38" s="1646"/>
      <c r="AA38" s="1646"/>
      <c r="AB38" s="1646"/>
      <c r="AC38" s="1646"/>
      <c r="AD38" s="1646"/>
      <c r="AE38" s="1646"/>
      <c r="AF38" s="1646"/>
      <c r="AG38" s="1646"/>
      <c r="AH38" s="1646"/>
      <c r="AI38" s="1646"/>
      <c r="AJ38" s="1646"/>
      <c r="AK38" s="1646"/>
      <c r="AL38" s="1646"/>
      <c r="AM38" s="1646"/>
      <c r="AN38" s="1646"/>
      <c r="AO38" s="1646"/>
      <c r="AP38" s="1646"/>
      <c r="AQ38" s="1646"/>
      <c r="AR38" s="1646"/>
      <c r="AS38" s="1646"/>
      <c r="AT38" s="1646"/>
      <c r="AU38" s="1646"/>
      <c r="AV38" s="1646"/>
      <c r="AW38" s="1646"/>
      <c r="AX38" s="1646"/>
      <c r="AY38" s="1646"/>
      <c r="AZ38" s="1646"/>
      <c r="BA38" s="1646"/>
      <c r="BB38" s="1646"/>
      <c r="BC38" s="1646"/>
      <c r="BD38" s="1646"/>
      <c r="BE38" s="1646"/>
      <c r="BF38" s="1646"/>
      <c r="BG38" s="1646"/>
      <c r="BH38" s="1646"/>
      <c r="BI38" s="1646"/>
      <c r="BJ38" s="1646"/>
      <c r="BK38" s="1646"/>
      <c r="BL38" s="1646"/>
      <c r="BM38" s="1646"/>
      <c r="BN38" s="1646"/>
      <c r="BO38" s="1646"/>
      <c r="BP38" s="1646"/>
      <c r="BQ38" s="1646"/>
      <c r="BR38" s="1646"/>
      <c r="BS38" s="1646"/>
      <c r="BT38" s="1646"/>
      <c r="BU38" s="1646"/>
      <c r="BV38" s="1646"/>
      <c r="BW38" s="1646"/>
      <c r="BX38" s="1646"/>
      <c r="BY38" s="1646"/>
      <c r="BZ38" s="1646"/>
      <c r="CA38" s="1646"/>
      <c r="CB38" s="1646"/>
      <c r="CC38" s="1646"/>
      <c r="CD38" s="1646"/>
      <c r="CE38" s="1646"/>
      <c r="CF38" s="1646"/>
      <c r="CG38" s="1646"/>
      <c r="CH38" s="1646"/>
      <c r="CI38" s="1646"/>
      <c r="CJ38" s="1646"/>
      <c r="CK38" s="1646"/>
      <c r="CL38" s="1646"/>
      <c r="CM38" s="1646"/>
      <c r="CN38" s="1646"/>
      <c r="CO38" s="1646"/>
      <c r="CP38" s="1646"/>
      <c r="CQ38" s="1646"/>
      <c r="CR38" s="1646"/>
      <c r="CS38" s="1646"/>
      <c r="CT38" s="1646"/>
      <c r="CU38" s="1646"/>
      <c r="CV38" s="1646"/>
      <c r="CW38" s="1646"/>
      <c r="CX38" s="1646"/>
      <c r="CY38" s="1646"/>
      <c r="CZ38" s="1646"/>
      <c r="DA38" s="1646"/>
      <c r="DB38" s="475"/>
      <c r="DC38" s="23"/>
      <c r="DD38" s="23"/>
      <c r="DE38" s="23"/>
      <c r="DF38" s="23"/>
    </row>
    <row r="39" spans="1:124" ht="15.95" customHeight="1" x14ac:dyDescent="0.2">
      <c r="A39" s="472"/>
      <c r="B39" s="100"/>
      <c r="C39" s="1363"/>
      <c r="D39" s="1363"/>
      <c r="E39" s="1363"/>
      <c r="F39" s="1363"/>
      <c r="G39" s="1363"/>
      <c r="H39" s="1363"/>
      <c r="I39" s="1363"/>
      <c r="J39" s="1363"/>
      <c r="K39" s="1363"/>
      <c r="L39" s="1363"/>
      <c r="M39" s="1363"/>
      <c r="N39" s="1363"/>
      <c r="O39" s="1363"/>
      <c r="P39" s="1363"/>
      <c r="Q39" s="1363"/>
      <c r="R39" s="1363"/>
      <c r="S39" s="1363"/>
      <c r="T39" s="1363"/>
      <c r="U39" s="1363"/>
      <c r="V39" s="1363"/>
      <c r="W39" s="1363"/>
      <c r="X39" s="1363"/>
      <c r="Y39" s="1363"/>
      <c r="Z39" s="1363"/>
      <c r="AA39" s="1363"/>
      <c r="AB39" s="1363"/>
      <c r="AC39" s="1363"/>
      <c r="AD39" s="1363"/>
      <c r="AE39" s="1363"/>
      <c r="AF39" s="1363"/>
      <c r="AG39" s="1363"/>
      <c r="AH39" s="1363"/>
      <c r="AI39" s="1363"/>
      <c r="AJ39" s="1363"/>
      <c r="AK39" s="1363"/>
      <c r="AL39" s="1363"/>
      <c r="AM39" s="1363"/>
      <c r="AN39" s="1363"/>
      <c r="AO39" s="1363"/>
      <c r="AP39" s="1363"/>
      <c r="AQ39" s="1363"/>
      <c r="AR39" s="1363"/>
      <c r="AS39" s="1363"/>
      <c r="AT39" s="1363"/>
      <c r="AU39" s="1363"/>
      <c r="AV39" s="1363"/>
      <c r="AW39" s="1363"/>
      <c r="AX39" s="1363"/>
      <c r="AY39" s="1363"/>
      <c r="AZ39" s="1363"/>
      <c r="BA39" s="1363"/>
      <c r="BB39" s="1363"/>
      <c r="BC39" s="1363"/>
      <c r="BD39" s="1363"/>
      <c r="BE39" s="1363"/>
      <c r="BF39" s="1363"/>
      <c r="BG39" s="1363"/>
      <c r="BH39" s="1363"/>
      <c r="BI39" s="1363"/>
      <c r="BJ39" s="1363"/>
      <c r="BK39" s="1363"/>
      <c r="BL39" s="1363"/>
      <c r="BM39" s="1363"/>
      <c r="BN39" s="1363"/>
      <c r="BO39" s="1363"/>
      <c r="BP39" s="1363"/>
      <c r="BQ39" s="1363"/>
      <c r="BR39" s="1363"/>
      <c r="BS39" s="1363"/>
      <c r="BT39" s="1363"/>
      <c r="BU39" s="1363"/>
      <c r="BV39" s="1363"/>
      <c r="BW39" s="1363"/>
      <c r="BX39" s="1363"/>
      <c r="BY39" s="1363"/>
      <c r="BZ39" s="1363"/>
      <c r="CA39" s="1363"/>
      <c r="CB39" s="1363"/>
      <c r="CC39" s="1363"/>
      <c r="CD39" s="1363"/>
      <c r="CE39" s="1363"/>
      <c r="CF39" s="1363"/>
      <c r="CG39" s="1363"/>
      <c r="CH39" s="1363"/>
      <c r="CI39" s="1363"/>
      <c r="CJ39" s="1363"/>
      <c r="CK39" s="1363"/>
      <c r="CL39" s="1363"/>
      <c r="CM39" s="1363"/>
      <c r="CN39" s="1363"/>
      <c r="CO39" s="1363"/>
      <c r="CP39" s="1363"/>
      <c r="CQ39" s="1363"/>
      <c r="CR39" s="1363"/>
      <c r="CS39" s="1363"/>
      <c r="CT39" s="1363"/>
      <c r="CU39" s="1363"/>
      <c r="CV39" s="1363"/>
      <c r="CW39" s="1363"/>
      <c r="CX39" s="1363"/>
      <c r="CY39" s="1363"/>
      <c r="CZ39" s="1363"/>
      <c r="DA39" s="1363"/>
      <c r="DB39" s="101"/>
      <c r="DC39" s="23"/>
      <c r="DD39" s="23"/>
      <c r="DE39" s="23"/>
      <c r="DF39" s="23"/>
    </row>
    <row r="40" spans="1:124" ht="15" customHeight="1" x14ac:dyDescent="0.2">
      <c r="A40" s="472"/>
      <c r="B40" s="100"/>
      <c r="C40" s="1310" t="s">
        <v>24</v>
      </c>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1311"/>
      <c r="Z40" s="1311"/>
      <c r="AA40" s="1311"/>
      <c r="AB40" s="1311"/>
      <c r="AC40" s="1311"/>
      <c r="AD40" s="1311"/>
      <c r="AE40" s="1311"/>
      <c r="AF40" s="1311"/>
      <c r="AG40" s="1311"/>
      <c r="AH40" s="1311"/>
      <c r="AI40" s="1311"/>
      <c r="AJ40" s="1311"/>
      <c r="AK40" s="1311"/>
      <c r="AL40" s="1311"/>
      <c r="AM40" s="1311"/>
      <c r="AN40" s="1311"/>
      <c r="AO40" s="1311"/>
      <c r="AP40" s="1311"/>
      <c r="AQ40" s="1311"/>
      <c r="AR40" s="1311"/>
      <c r="AS40" s="1311"/>
      <c r="AT40" s="1311"/>
      <c r="AU40" s="1311"/>
      <c r="AV40" s="1311"/>
      <c r="AW40" s="1311"/>
      <c r="AX40" s="1311"/>
      <c r="AY40" s="1311"/>
      <c r="AZ40" s="1311"/>
      <c r="BA40" s="1311"/>
      <c r="BB40" s="1311"/>
      <c r="BC40" s="1311"/>
      <c r="BD40" s="1311"/>
      <c r="BE40" s="1311"/>
      <c r="BF40" s="1311"/>
      <c r="BG40" s="1311"/>
      <c r="BH40" s="1311"/>
      <c r="BI40" s="1311"/>
      <c r="BJ40" s="1311"/>
      <c r="BK40" s="1311"/>
      <c r="BL40" s="1311"/>
      <c r="BM40" s="1311"/>
      <c r="BN40" s="1311"/>
      <c r="BO40" s="1311"/>
      <c r="BP40" s="1311"/>
      <c r="BQ40" s="1311"/>
      <c r="BR40" s="1311"/>
      <c r="BS40" s="1311"/>
      <c r="BT40" s="1311"/>
      <c r="BU40" s="1311"/>
      <c r="BV40" s="1311"/>
      <c r="BW40" s="1311"/>
      <c r="BX40" s="1311"/>
      <c r="BY40" s="1311"/>
      <c r="BZ40" s="1311"/>
      <c r="CA40" s="1311"/>
      <c r="CB40" s="1311"/>
      <c r="CC40" s="1311"/>
      <c r="CD40" s="1311"/>
      <c r="CE40" s="1311"/>
      <c r="CF40" s="1311"/>
      <c r="CG40" s="1311"/>
      <c r="CH40" s="1311"/>
      <c r="CI40" s="1311"/>
      <c r="CJ40" s="1311"/>
      <c r="CK40" s="1311"/>
      <c r="CL40" s="1311"/>
      <c r="CM40" s="1311"/>
      <c r="CN40" s="1311"/>
      <c r="CO40" s="1311"/>
      <c r="CP40" s="1311"/>
      <c r="CQ40" s="1311"/>
      <c r="CR40" s="1311"/>
      <c r="CS40" s="1311"/>
      <c r="CT40" s="1311"/>
      <c r="CU40" s="1311"/>
      <c r="CV40" s="1311"/>
      <c r="CW40" s="1311"/>
      <c r="CX40" s="1311"/>
      <c r="CY40" s="1311"/>
      <c r="CZ40" s="1311"/>
      <c r="DA40" s="1312"/>
      <c r="DB40" s="101"/>
      <c r="DC40" s="23"/>
      <c r="DD40" s="23"/>
      <c r="DE40" s="23"/>
      <c r="DF40" s="23"/>
    </row>
    <row r="41" spans="1:124" ht="45" customHeight="1" x14ac:dyDescent="0.2">
      <c r="A41" s="472"/>
      <c r="B41" s="100"/>
      <c r="C41" s="1647"/>
      <c r="D41" s="1648"/>
      <c r="E41" s="1648"/>
      <c r="F41" s="1648"/>
      <c r="G41" s="1648"/>
      <c r="H41" s="1648"/>
      <c r="I41" s="1648"/>
      <c r="J41" s="1648"/>
      <c r="K41" s="1648"/>
      <c r="L41" s="1648"/>
      <c r="M41" s="1648"/>
      <c r="N41" s="1648"/>
      <c r="O41" s="1648"/>
      <c r="P41" s="1648"/>
      <c r="Q41" s="1648"/>
      <c r="R41" s="1648"/>
      <c r="S41" s="1648"/>
      <c r="T41" s="1648"/>
      <c r="U41" s="1648"/>
      <c r="V41" s="1648"/>
      <c r="W41" s="1648"/>
      <c r="X41" s="1648"/>
      <c r="Y41" s="1648"/>
      <c r="Z41" s="1648"/>
      <c r="AA41" s="1648"/>
      <c r="AB41" s="1648"/>
      <c r="AC41" s="1648"/>
      <c r="AD41" s="1648"/>
      <c r="AE41" s="1648"/>
      <c r="AF41" s="1648"/>
      <c r="AG41" s="1648"/>
      <c r="AH41" s="1648"/>
      <c r="AI41" s="1648"/>
      <c r="AJ41" s="1648"/>
      <c r="AK41" s="1648"/>
      <c r="AL41" s="1648"/>
      <c r="AM41" s="1648"/>
      <c r="AN41" s="1648"/>
      <c r="AO41" s="1648"/>
      <c r="AP41" s="1648"/>
      <c r="AQ41" s="1648"/>
      <c r="AR41" s="1648"/>
      <c r="AS41" s="1648"/>
      <c r="AT41" s="1648"/>
      <c r="AU41" s="1648"/>
      <c r="AV41" s="1648"/>
      <c r="AW41" s="1648"/>
      <c r="AX41" s="1648"/>
      <c r="AY41" s="1648"/>
      <c r="AZ41" s="1648"/>
      <c r="BA41" s="1648"/>
      <c r="BB41" s="1648"/>
      <c r="BC41" s="1648"/>
      <c r="BD41" s="1648"/>
      <c r="BE41" s="1648"/>
      <c r="BF41" s="1648"/>
      <c r="BG41" s="1648"/>
      <c r="BH41" s="1648"/>
      <c r="BI41" s="1648"/>
      <c r="BJ41" s="1648"/>
      <c r="BK41" s="1648"/>
      <c r="BL41" s="1648"/>
      <c r="BM41" s="1648"/>
      <c r="BN41" s="1648"/>
      <c r="BO41" s="1648"/>
      <c r="BP41" s="1648"/>
      <c r="BQ41" s="1648"/>
      <c r="BR41" s="1648"/>
      <c r="BS41" s="1648"/>
      <c r="BT41" s="1648"/>
      <c r="BU41" s="1648"/>
      <c r="BV41" s="1648"/>
      <c r="BW41" s="1648"/>
      <c r="BX41" s="1648"/>
      <c r="BY41" s="1648"/>
      <c r="BZ41" s="1648"/>
      <c r="CA41" s="1648"/>
      <c r="CB41" s="1648"/>
      <c r="CC41" s="1648"/>
      <c r="CD41" s="1648"/>
      <c r="CE41" s="1648"/>
      <c r="CF41" s="1648"/>
      <c r="CG41" s="1648"/>
      <c r="CH41" s="1648"/>
      <c r="CI41" s="1648"/>
      <c r="CJ41" s="1648"/>
      <c r="CK41" s="1648"/>
      <c r="CL41" s="1648"/>
      <c r="CM41" s="1648"/>
      <c r="CN41" s="1648"/>
      <c r="CO41" s="1648"/>
      <c r="CP41" s="1648"/>
      <c r="CQ41" s="1648"/>
      <c r="CR41" s="1648"/>
      <c r="CS41" s="1648"/>
      <c r="CT41" s="1648"/>
      <c r="CU41" s="1648"/>
      <c r="CV41" s="1648"/>
      <c r="CW41" s="1648"/>
      <c r="CX41" s="1648"/>
      <c r="CY41" s="1648"/>
      <c r="CZ41" s="1648"/>
      <c r="DA41" s="1649"/>
      <c r="DB41" s="101"/>
      <c r="DC41" s="23"/>
      <c r="DD41" s="23"/>
      <c r="DE41" s="23"/>
      <c r="DF41" s="23"/>
    </row>
    <row r="42" spans="1:124" ht="15" customHeight="1" thickBot="1" x14ac:dyDescent="0.25">
      <c r="A42" s="472"/>
      <c r="B42" s="104"/>
      <c r="C42" s="1443"/>
      <c r="D42" s="1443"/>
      <c r="E42" s="1443"/>
      <c r="F42" s="1443"/>
      <c r="G42" s="1443"/>
      <c r="H42" s="1443"/>
      <c r="I42" s="1443"/>
      <c r="J42" s="1443"/>
      <c r="K42" s="1443"/>
      <c r="L42" s="1443"/>
      <c r="M42" s="1443"/>
      <c r="N42" s="1443"/>
      <c r="O42" s="1443"/>
      <c r="P42" s="1443"/>
      <c r="Q42" s="1443"/>
      <c r="R42" s="1443"/>
      <c r="S42" s="1443"/>
      <c r="T42" s="1443"/>
      <c r="U42" s="1443"/>
      <c r="V42" s="1443"/>
      <c r="W42" s="1443"/>
      <c r="X42" s="1443"/>
      <c r="Y42" s="1443"/>
      <c r="Z42" s="1443"/>
      <c r="AA42" s="1443"/>
      <c r="AB42" s="1443"/>
      <c r="AC42" s="1443"/>
      <c r="AD42" s="1443"/>
      <c r="AE42" s="1443"/>
      <c r="AF42" s="1443"/>
      <c r="AG42" s="1443"/>
      <c r="AH42" s="1443"/>
      <c r="AI42" s="1443"/>
      <c r="AJ42" s="1443"/>
      <c r="AK42" s="1443"/>
      <c r="AL42" s="1443"/>
      <c r="AM42" s="1443"/>
      <c r="AN42" s="1443"/>
      <c r="AO42" s="1443"/>
      <c r="AP42" s="1443"/>
      <c r="AQ42" s="1443"/>
      <c r="AR42" s="1443"/>
      <c r="AS42" s="1443"/>
      <c r="AT42" s="1443"/>
      <c r="AU42" s="1443"/>
      <c r="AV42" s="1443"/>
      <c r="AW42" s="1443"/>
      <c r="AX42" s="1443"/>
      <c r="AY42" s="1443"/>
      <c r="AZ42" s="1443"/>
      <c r="BA42" s="1443"/>
      <c r="BB42" s="1443"/>
      <c r="BC42" s="1443"/>
      <c r="BD42" s="1443"/>
      <c r="BE42" s="1443"/>
      <c r="BF42" s="1443"/>
      <c r="BG42" s="1443"/>
      <c r="BH42" s="1443"/>
      <c r="BI42" s="1443"/>
      <c r="BJ42" s="1443"/>
      <c r="BK42" s="1443"/>
      <c r="BL42" s="1443"/>
      <c r="BM42" s="1443"/>
      <c r="BN42" s="1443"/>
      <c r="BO42" s="1443"/>
      <c r="BP42" s="1443"/>
      <c r="BQ42" s="1443"/>
      <c r="BR42" s="1443"/>
      <c r="BS42" s="1443"/>
      <c r="BT42" s="1443"/>
      <c r="BU42" s="1443"/>
      <c r="BV42" s="1443"/>
      <c r="BW42" s="1443"/>
      <c r="BX42" s="1443"/>
      <c r="BY42" s="1443"/>
      <c r="BZ42" s="1443"/>
      <c r="CA42" s="1443"/>
      <c r="CB42" s="1443"/>
      <c r="CC42" s="1443"/>
      <c r="CD42" s="1443"/>
      <c r="CE42" s="1443"/>
      <c r="CF42" s="1443"/>
      <c r="CG42" s="1443"/>
      <c r="CH42" s="1443"/>
      <c r="CI42" s="1443"/>
      <c r="CJ42" s="1443"/>
      <c r="CK42" s="1443"/>
      <c r="CL42" s="1443"/>
      <c r="CM42" s="1443"/>
      <c r="CN42" s="1443"/>
      <c r="CO42" s="1443"/>
      <c r="CP42" s="1443"/>
      <c r="CQ42" s="1443"/>
      <c r="CR42" s="1443"/>
      <c r="CS42" s="1443"/>
      <c r="CT42" s="1443"/>
      <c r="CU42" s="1443"/>
      <c r="CV42" s="1443"/>
      <c r="CW42" s="1443"/>
      <c r="CX42" s="1443"/>
      <c r="CY42" s="1443"/>
      <c r="CZ42" s="1443"/>
      <c r="DA42" s="1443"/>
      <c r="DB42" s="105"/>
      <c r="DC42" s="23"/>
      <c r="DD42" s="23"/>
      <c r="DE42" s="23"/>
      <c r="DF42" s="23"/>
    </row>
    <row r="43" spans="1:124" ht="9.9499999999999993" customHeight="1" x14ac:dyDescent="0.2">
      <c r="A43" s="472"/>
      <c r="B43" s="1444"/>
      <c r="C43" s="1444"/>
      <c r="D43" s="1444"/>
      <c r="E43" s="1444"/>
      <c r="F43" s="1444"/>
      <c r="G43" s="1444"/>
      <c r="H43" s="1444"/>
      <c r="I43" s="1444"/>
      <c r="J43" s="1444"/>
      <c r="K43" s="1444"/>
      <c r="L43" s="1444"/>
      <c r="M43" s="1444"/>
      <c r="N43" s="1444"/>
      <c r="O43" s="1444"/>
      <c r="P43" s="1444"/>
      <c r="Q43" s="1444"/>
      <c r="R43" s="1444"/>
      <c r="S43" s="1444"/>
      <c r="T43" s="1444"/>
      <c r="U43" s="1444"/>
      <c r="V43" s="1444"/>
      <c r="W43" s="1444"/>
      <c r="X43" s="1444"/>
      <c r="Y43" s="1444"/>
      <c r="Z43" s="1444"/>
      <c r="AA43" s="1444"/>
      <c r="AB43" s="1444"/>
      <c r="AC43" s="1444"/>
      <c r="AD43" s="1444"/>
      <c r="AE43" s="1444"/>
      <c r="AF43" s="1444"/>
      <c r="AG43" s="1444"/>
      <c r="AH43" s="1444"/>
      <c r="AI43" s="1444"/>
      <c r="AJ43" s="1444"/>
      <c r="AK43" s="1444"/>
      <c r="AL43" s="1444"/>
      <c r="AM43" s="1444"/>
      <c r="AN43" s="1444"/>
      <c r="AO43" s="1444"/>
      <c r="AP43" s="1444"/>
      <c r="AQ43" s="1444"/>
      <c r="AR43" s="1444"/>
      <c r="AS43" s="1444"/>
      <c r="AT43" s="1444"/>
      <c r="AU43" s="1444"/>
      <c r="AV43" s="1444"/>
      <c r="AW43" s="1444"/>
      <c r="AX43" s="1444"/>
      <c r="AY43" s="1444"/>
      <c r="AZ43" s="1444"/>
      <c r="BA43" s="1444"/>
      <c r="BB43" s="1444"/>
      <c r="BC43" s="1444"/>
      <c r="BD43" s="1444"/>
      <c r="BE43" s="1444"/>
      <c r="BF43" s="1444"/>
      <c r="BG43" s="1444"/>
      <c r="BH43" s="1444"/>
      <c r="BI43" s="1444"/>
      <c r="BJ43" s="1444"/>
      <c r="BK43" s="1444"/>
      <c r="BL43" s="1444"/>
      <c r="BM43" s="1444"/>
      <c r="BN43" s="1444"/>
      <c r="BO43" s="1444"/>
      <c r="BP43" s="1444"/>
      <c r="BQ43" s="1444"/>
      <c r="BR43" s="1444"/>
      <c r="BS43" s="1444"/>
      <c r="BT43" s="1444"/>
      <c r="BU43" s="1444"/>
      <c r="BV43" s="1444"/>
      <c r="BW43" s="1444"/>
      <c r="BX43" s="1444"/>
      <c r="BY43" s="1444"/>
      <c r="BZ43" s="1444"/>
      <c r="CA43" s="1444"/>
      <c r="CB43" s="1444"/>
      <c r="CC43" s="1444"/>
      <c r="CD43" s="1444"/>
      <c r="CE43" s="1444"/>
      <c r="CF43" s="1444"/>
      <c r="CG43" s="1444"/>
      <c r="CH43" s="1444"/>
      <c r="CI43" s="1444"/>
      <c r="CJ43" s="1444"/>
      <c r="CK43" s="1444"/>
      <c r="CL43" s="1444"/>
      <c r="CM43" s="1444"/>
      <c r="CN43" s="1444"/>
      <c r="CO43" s="1444"/>
      <c r="CP43" s="1444"/>
      <c r="CQ43" s="1444"/>
      <c r="CR43" s="1444"/>
      <c r="CS43" s="1444"/>
      <c r="CT43" s="1444"/>
      <c r="CU43" s="1444"/>
      <c r="CV43" s="1444"/>
      <c r="CW43" s="1444"/>
      <c r="CX43" s="1444"/>
      <c r="CY43" s="1444"/>
      <c r="CZ43" s="1444"/>
      <c r="DA43" s="1444"/>
      <c r="DB43" s="1444"/>
      <c r="DC43" s="23"/>
      <c r="DD43" s="23"/>
      <c r="DE43" s="23"/>
      <c r="DF43" s="23"/>
      <c r="DG43" s="23"/>
      <c r="DH43" s="23"/>
      <c r="DI43" s="23"/>
      <c r="DJ43" s="23"/>
      <c r="DK43" s="23"/>
      <c r="DL43" s="23"/>
      <c r="DM43" s="23"/>
      <c r="DN43" s="23"/>
      <c r="DO43" s="23"/>
      <c r="DP43" s="23"/>
      <c r="DQ43" s="23"/>
      <c r="DR43" s="23"/>
      <c r="DS43" s="23"/>
      <c r="DT43" s="23"/>
    </row>
    <row r="44" spans="1:124" ht="7.9" customHeight="1" x14ac:dyDescent="0.2">
      <c r="A44" s="470"/>
      <c r="B44" s="673" t="s">
        <v>1169</v>
      </c>
      <c r="C44" s="673"/>
      <c r="D44" s="673"/>
      <c r="E44" s="673"/>
      <c r="F44" s="673"/>
      <c r="G44" s="673"/>
      <c r="H44" s="673"/>
      <c r="I44" s="673"/>
      <c r="J44" s="673"/>
      <c r="K44" s="673"/>
      <c r="L44" s="673"/>
      <c r="M44" s="673"/>
      <c r="N44" s="673"/>
      <c r="O44" s="673"/>
      <c r="P44" s="673"/>
      <c r="Q44" s="673"/>
      <c r="R44" s="673"/>
      <c r="S44" s="673"/>
      <c r="T44" s="673"/>
      <c r="U44" s="673"/>
      <c r="V44" s="673"/>
      <c r="W44" s="673"/>
      <c r="X44" s="673"/>
      <c r="Y44" s="673"/>
      <c r="Z44" s="673"/>
      <c r="AA44" s="673"/>
      <c r="AB44" s="673"/>
      <c r="AC44" s="673"/>
      <c r="AD44" s="673"/>
      <c r="AE44" s="673"/>
      <c r="AF44" s="673"/>
      <c r="AG44" s="673"/>
      <c r="AH44" s="673"/>
      <c r="AI44" s="673"/>
      <c r="AJ44" s="673"/>
      <c r="AK44" s="673"/>
      <c r="AL44" s="673"/>
      <c r="AM44" s="673"/>
      <c r="AN44" s="673"/>
      <c r="AO44" s="673"/>
      <c r="AP44" s="673"/>
      <c r="AQ44" s="673"/>
      <c r="AR44" s="673"/>
      <c r="AS44" s="673"/>
      <c r="AT44" s="673"/>
      <c r="AU44" s="673"/>
      <c r="AV44" s="673"/>
      <c r="AW44" s="673"/>
      <c r="AX44" s="673"/>
      <c r="AY44" s="673"/>
      <c r="AZ44" s="673"/>
      <c r="BA44" s="673"/>
      <c r="BB44" s="673"/>
      <c r="BC44" s="673"/>
      <c r="BD44" s="673"/>
      <c r="BE44" s="673"/>
      <c r="BF44" s="673"/>
      <c r="BG44" s="673"/>
      <c r="BH44" s="673"/>
      <c r="BI44" s="673"/>
      <c r="BJ44" s="673"/>
      <c r="BK44" s="673"/>
      <c r="BL44" s="673"/>
      <c r="BM44" s="673"/>
      <c r="BN44" s="673"/>
      <c r="BO44" s="673"/>
      <c r="BP44" s="673"/>
      <c r="BQ44" s="673"/>
      <c r="BR44" s="673"/>
      <c r="BS44" s="673"/>
      <c r="BT44" s="673"/>
      <c r="BU44" s="673"/>
      <c r="BV44" s="673"/>
      <c r="BW44" s="673"/>
      <c r="BX44" s="673"/>
      <c r="BY44" s="673"/>
      <c r="BZ44" s="673"/>
      <c r="CA44" s="673"/>
      <c r="CB44" s="673"/>
      <c r="CC44" s="673"/>
      <c r="CD44" s="673"/>
      <c r="CE44" s="673"/>
      <c r="CF44" s="673"/>
      <c r="CG44" s="673"/>
      <c r="CH44" s="673"/>
      <c r="CI44" s="673"/>
      <c r="CJ44" s="673"/>
      <c r="CK44" s="673"/>
      <c r="CL44" s="673"/>
      <c r="CM44" s="673"/>
      <c r="CN44" s="673"/>
      <c r="CO44" s="673"/>
      <c r="CP44" s="673"/>
      <c r="CQ44" s="673"/>
      <c r="CR44" s="673"/>
      <c r="CS44" s="673"/>
      <c r="CT44" s="673"/>
      <c r="CU44" s="673"/>
      <c r="CV44" s="673"/>
      <c r="CW44" s="673"/>
      <c r="CX44" s="673"/>
      <c r="CY44" s="673"/>
      <c r="CZ44" s="673"/>
      <c r="DA44" s="673"/>
      <c r="DB44" s="673"/>
      <c r="DC44" s="469"/>
      <c r="DD44" s="469"/>
      <c r="DE44" s="469"/>
      <c r="DF44" s="469"/>
      <c r="DG44" s="469"/>
      <c r="DH44" s="469"/>
      <c r="DI44" s="469"/>
      <c r="DJ44" s="469"/>
      <c r="DK44" s="469"/>
      <c r="DL44" s="469"/>
      <c r="DM44" s="469"/>
      <c r="DN44" s="469"/>
      <c r="DO44" s="469"/>
      <c r="DP44" s="469"/>
      <c r="DQ44" s="469"/>
      <c r="DR44" s="469"/>
      <c r="DS44" s="469"/>
      <c r="DT44" s="469"/>
    </row>
    <row r="45" spans="1:124" ht="7.9" customHeight="1" x14ac:dyDescent="0.2">
      <c r="A45" s="470"/>
      <c r="B45" s="673" t="s">
        <v>1170</v>
      </c>
      <c r="C45" s="673"/>
      <c r="D45" s="673"/>
      <c r="E45" s="673"/>
      <c r="F45" s="673"/>
      <c r="G45" s="673"/>
      <c r="H45" s="673"/>
      <c r="I45" s="673"/>
      <c r="J45" s="673"/>
      <c r="K45" s="673"/>
      <c r="L45" s="673"/>
      <c r="M45" s="673"/>
      <c r="N45" s="673"/>
      <c r="O45" s="673"/>
      <c r="P45" s="673"/>
      <c r="Q45" s="673"/>
      <c r="R45" s="673"/>
      <c r="S45" s="673"/>
      <c r="T45" s="673"/>
      <c r="U45" s="673"/>
      <c r="V45" s="673"/>
      <c r="W45" s="673"/>
      <c r="X45" s="673"/>
      <c r="Y45" s="673"/>
      <c r="Z45" s="673"/>
      <c r="AA45" s="673"/>
      <c r="AB45" s="673"/>
      <c r="AC45" s="673"/>
      <c r="AD45" s="673"/>
      <c r="AE45" s="673"/>
      <c r="AF45" s="673"/>
      <c r="AG45" s="673"/>
      <c r="AH45" s="673"/>
      <c r="AI45" s="673"/>
      <c r="AJ45" s="673"/>
      <c r="AK45" s="673"/>
      <c r="AL45" s="673"/>
      <c r="AM45" s="673"/>
      <c r="AN45" s="673"/>
      <c r="AO45" s="673"/>
      <c r="AP45" s="673"/>
      <c r="AQ45" s="673"/>
      <c r="AR45" s="673"/>
      <c r="AS45" s="673"/>
      <c r="AT45" s="673"/>
      <c r="AU45" s="673"/>
      <c r="AV45" s="673"/>
      <c r="AW45" s="673"/>
      <c r="AX45" s="673"/>
      <c r="AY45" s="673"/>
      <c r="AZ45" s="673"/>
      <c r="BA45" s="673"/>
      <c r="BB45" s="673"/>
      <c r="BC45" s="673"/>
      <c r="BD45" s="673"/>
      <c r="BE45" s="673"/>
      <c r="BF45" s="673"/>
      <c r="BG45" s="673"/>
      <c r="BH45" s="673"/>
      <c r="BI45" s="673"/>
      <c r="BJ45" s="673"/>
      <c r="BK45" s="673"/>
      <c r="BL45" s="673"/>
      <c r="BM45" s="673"/>
      <c r="BN45" s="673"/>
      <c r="BO45" s="673"/>
      <c r="BP45" s="673"/>
      <c r="BQ45" s="673"/>
      <c r="BR45" s="673"/>
      <c r="BS45" s="673"/>
      <c r="BT45" s="673"/>
      <c r="BU45" s="673"/>
      <c r="BV45" s="673"/>
      <c r="BW45" s="673"/>
      <c r="BX45" s="673"/>
      <c r="BY45" s="673"/>
      <c r="BZ45" s="673"/>
      <c r="CA45" s="673"/>
      <c r="CB45" s="673"/>
      <c r="CC45" s="673"/>
      <c r="CD45" s="673"/>
      <c r="CE45" s="673"/>
      <c r="CF45" s="673"/>
      <c r="CG45" s="673"/>
      <c r="CH45" s="673"/>
      <c r="CI45" s="673"/>
      <c r="CJ45" s="673"/>
      <c r="CK45" s="673"/>
      <c r="CL45" s="673"/>
      <c r="CM45" s="673"/>
      <c r="CN45" s="673"/>
      <c r="CO45" s="673"/>
      <c r="CP45" s="673"/>
      <c r="CQ45" s="673"/>
      <c r="CR45" s="673"/>
      <c r="CS45" s="673"/>
      <c r="CT45" s="673"/>
      <c r="CU45" s="673"/>
      <c r="CV45" s="673"/>
      <c r="CW45" s="673"/>
      <c r="CX45" s="673"/>
      <c r="CY45" s="673"/>
      <c r="CZ45" s="673"/>
      <c r="DA45" s="673"/>
      <c r="DB45" s="673"/>
      <c r="DC45" s="469"/>
      <c r="DD45" s="469"/>
      <c r="DE45" s="469"/>
      <c r="DF45" s="469"/>
      <c r="DG45" s="469"/>
      <c r="DH45" s="469"/>
      <c r="DI45" s="469"/>
      <c r="DJ45" s="469"/>
      <c r="DK45" s="469"/>
      <c r="DL45" s="469"/>
      <c r="DM45" s="469"/>
      <c r="DN45" s="469"/>
      <c r="DO45" s="469"/>
      <c r="DP45" s="469"/>
      <c r="DQ45" s="469"/>
      <c r="DR45" s="469"/>
      <c r="DS45" s="469"/>
      <c r="DT45" s="469"/>
    </row>
    <row r="46" spans="1:124" ht="7.9" customHeight="1" x14ac:dyDescent="0.2">
      <c r="A46" s="470"/>
      <c r="B46" s="673" t="s">
        <v>1171</v>
      </c>
      <c r="C46" s="673"/>
      <c r="D46" s="673"/>
      <c r="E46" s="673"/>
      <c r="F46" s="673"/>
      <c r="G46" s="673"/>
      <c r="H46" s="673"/>
      <c r="I46" s="673"/>
      <c r="J46" s="673"/>
      <c r="K46" s="673"/>
      <c r="L46" s="673"/>
      <c r="M46" s="673"/>
      <c r="N46" s="673"/>
      <c r="O46" s="673"/>
      <c r="P46" s="673"/>
      <c r="Q46" s="673"/>
      <c r="R46" s="673"/>
      <c r="S46" s="673"/>
      <c r="T46" s="673"/>
      <c r="U46" s="673"/>
      <c r="V46" s="673"/>
      <c r="W46" s="673"/>
      <c r="X46" s="673"/>
      <c r="Y46" s="673"/>
      <c r="Z46" s="673"/>
      <c r="AA46" s="673"/>
      <c r="AB46" s="673"/>
      <c r="AC46" s="673"/>
      <c r="AD46" s="673"/>
      <c r="AE46" s="673"/>
      <c r="AF46" s="673"/>
      <c r="AG46" s="673"/>
      <c r="AH46" s="673"/>
      <c r="AI46" s="673"/>
      <c r="AJ46" s="673"/>
      <c r="AK46" s="673"/>
      <c r="AL46" s="673"/>
      <c r="AM46" s="673"/>
      <c r="AN46" s="673"/>
      <c r="AO46" s="673"/>
      <c r="AP46" s="673"/>
      <c r="AQ46" s="673"/>
      <c r="AR46" s="673"/>
      <c r="AS46" s="673"/>
      <c r="AT46" s="673"/>
      <c r="AU46" s="673"/>
      <c r="AV46" s="673"/>
      <c r="AW46" s="673"/>
      <c r="AX46" s="673"/>
      <c r="AY46" s="673"/>
      <c r="AZ46" s="673"/>
      <c r="BA46" s="673"/>
      <c r="BB46" s="673"/>
      <c r="BC46" s="673"/>
      <c r="BD46" s="673"/>
      <c r="BE46" s="673"/>
      <c r="BF46" s="673"/>
      <c r="BG46" s="673"/>
      <c r="BH46" s="673"/>
      <c r="BI46" s="673"/>
      <c r="BJ46" s="673"/>
      <c r="BK46" s="673"/>
      <c r="BL46" s="673"/>
      <c r="BM46" s="673"/>
      <c r="BN46" s="673"/>
      <c r="BO46" s="673"/>
      <c r="BP46" s="673"/>
      <c r="BQ46" s="673"/>
      <c r="BR46" s="673"/>
      <c r="BS46" s="673"/>
      <c r="BT46" s="673"/>
      <c r="BU46" s="673"/>
      <c r="BV46" s="673"/>
      <c r="BW46" s="673"/>
      <c r="BX46" s="673"/>
      <c r="BY46" s="673"/>
      <c r="BZ46" s="673"/>
      <c r="CA46" s="673"/>
      <c r="CB46" s="673"/>
      <c r="CC46" s="673"/>
      <c r="CD46" s="673"/>
      <c r="CE46" s="673"/>
      <c r="CF46" s="673"/>
      <c r="CG46" s="673"/>
      <c r="CH46" s="673"/>
      <c r="CI46" s="673"/>
      <c r="CJ46" s="673"/>
      <c r="CK46" s="673"/>
      <c r="CL46" s="673"/>
      <c r="CM46" s="673"/>
      <c r="CN46" s="673"/>
      <c r="CO46" s="673"/>
      <c r="CP46" s="673"/>
      <c r="CQ46" s="673"/>
      <c r="CR46" s="673"/>
      <c r="CS46" s="673"/>
      <c r="CT46" s="673"/>
      <c r="CU46" s="673"/>
      <c r="CV46" s="673"/>
      <c r="CW46" s="673"/>
      <c r="CX46" s="673"/>
      <c r="CY46" s="673"/>
      <c r="CZ46" s="673"/>
      <c r="DA46" s="673"/>
      <c r="DB46" s="673"/>
      <c r="DC46" s="469"/>
      <c r="DD46" s="469"/>
      <c r="DE46" s="469"/>
      <c r="DF46" s="469"/>
      <c r="DG46" s="469"/>
      <c r="DH46" s="469"/>
      <c r="DI46" s="469"/>
      <c r="DJ46" s="469"/>
      <c r="DK46" s="469"/>
      <c r="DL46" s="469"/>
      <c r="DM46" s="469"/>
      <c r="DN46" s="469"/>
      <c r="DO46" s="469"/>
      <c r="DP46" s="469"/>
      <c r="DQ46" s="469"/>
      <c r="DR46" s="469"/>
      <c r="DS46" s="469"/>
      <c r="DT46" s="469"/>
    </row>
    <row r="47" spans="1:124" ht="7.9" customHeight="1" x14ac:dyDescent="0.2">
      <c r="A47" s="470"/>
      <c r="B47" s="673" t="s">
        <v>1172</v>
      </c>
      <c r="C47" s="673"/>
      <c r="D47" s="673"/>
      <c r="E47" s="673"/>
      <c r="F47" s="673"/>
      <c r="G47" s="673"/>
      <c r="H47" s="673"/>
      <c r="I47" s="673"/>
      <c r="J47" s="673"/>
      <c r="K47" s="673"/>
      <c r="L47" s="673"/>
      <c r="M47" s="673"/>
      <c r="N47" s="673"/>
      <c r="O47" s="673"/>
      <c r="P47" s="673"/>
      <c r="Q47" s="673"/>
      <c r="R47" s="673"/>
      <c r="S47" s="673"/>
      <c r="T47" s="673"/>
      <c r="U47" s="673"/>
      <c r="V47" s="673"/>
      <c r="W47" s="673"/>
      <c r="X47" s="673"/>
      <c r="Y47" s="673"/>
      <c r="Z47" s="673"/>
      <c r="AA47" s="673"/>
      <c r="AB47" s="673"/>
      <c r="AC47" s="673"/>
      <c r="AD47" s="673"/>
      <c r="AE47" s="673"/>
      <c r="AF47" s="673"/>
      <c r="AG47" s="673"/>
      <c r="AH47" s="673"/>
      <c r="AI47" s="673"/>
      <c r="AJ47" s="673"/>
      <c r="AK47" s="673"/>
      <c r="AL47" s="673"/>
      <c r="AM47" s="673"/>
      <c r="AN47" s="673"/>
      <c r="AO47" s="673"/>
      <c r="AP47" s="673"/>
      <c r="AQ47" s="673"/>
      <c r="AR47" s="673"/>
      <c r="AS47" s="673"/>
      <c r="AT47" s="673"/>
      <c r="AU47" s="673"/>
      <c r="AV47" s="673"/>
      <c r="AW47" s="673"/>
      <c r="AX47" s="673"/>
      <c r="AY47" s="673"/>
      <c r="AZ47" s="673"/>
      <c r="BA47" s="673"/>
      <c r="BB47" s="673"/>
      <c r="BC47" s="673"/>
      <c r="BD47" s="673"/>
      <c r="BE47" s="673"/>
      <c r="BF47" s="673"/>
      <c r="BG47" s="673"/>
      <c r="BH47" s="673"/>
      <c r="BI47" s="673"/>
      <c r="BJ47" s="673"/>
      <c r="BK47" s="673"/>
      <c r="BL47" s="673"/>
      <c r="BM47" s="673"/>
      <c r="BN47" s="673"/>
      <c r="BO47" s="673"/>
      <c r="BP47" s="673"/>
      <c r="BQ47" s="673"/>
      <c r="BR47" s="673"/>
      <c r="BS47" s="673"/>
      <c r="BT47" s="673"/>
      <c r="BU47" s="673"/>
      <c r="BV47" s="673"/>
      <c r="BW47" s="673"/>
      <c r="BX47" s="673"/>
      <c r="BY47" s="673"/>
      <c r="BZ47" s="673"/>
      <c r="CA47" s="673"/>
      <c r="CB47" s="673"/>
      <c r="CC47" s="673"/>
      <c r="CD47" s="673"/>
      <c r="CE47" s="673"/>
      <c r="CF47" s="673"/>
      <c r="CG47" s="673"/>
      <c r="CH47" s="673"/>
      <c r="CI47" s="673"/>
      <c r="CJ47" s="673"/>
      <c r="CK47" s="673"/>
      <c r="CL47" s="673"/>
      <c r="CM47" s="673"/>
      <c r="CN47" s="673"/>
      <c r="CO47" s="673"/>
      <c r="CP47" s="673"/>
      <c r="CQ47" s="673"/>
      <c r="CR47" s="673"/>
      <c r="CS47" s="673"/>
      <c r="CT47" s="673"/>
      <c r="CU47" s="673"/>
      <c r="CV47" s="673"/>
      <c r="CW47" s="673"/>
      <c r="CX47" s="673"/>
      <c r="CY47" s="673"/>
      <c r="CZ47" s="673"/>
      <c r="DA47" s="673"/>
      <c r="DB47" s="673"/>
      <c r="DC47" s="469"/>
      <c r="DD47" s="469"/>
      <c r="DE47" s="469"/>
      <c r="DF47" s="469"/>
      <c r="DG47" s="469"/>
      <c r="DH47" s="469"/>
      <c r="DI47" s="469"/>
      <c r="DJ47" s="469"/>
      <c r="DK47" s="469"/>
      <c r="DL47" s="469"/>
      <c r="DM47" s="469"/>
      <c r="DN47" s="469"/>
      <c r="DO47" s="469"/>
      <c r="DP47" s="469"/>
      <c r="DQ47" s="469"/>
      <c r="DR47" s="469"/>
      <c r="DS47" s="469"/>
      <c r="DT47" s="469"/>
    </row>
    <row r="48" spans="1:124" x14ac:dyDescent="0.2">
      <c r="A48" s="23"/>
      <c r="B48" s="23"/>
      <c r="C48" s="23"/>
      <c r="D48" s="23"/>
      <c r="E48" s="23"/>
      <c r="F48" s="23"/>
      <c r="G48" s="23"/>
      <c r="H48" s="23"/>
      <c r="I48" s="23"/>
      <c r="J48" s="23"/>
      <c r="K48" s="23"/>
      <c r="L48" s="23"/>
      <c r="M48" s="23"/>
      <c r="N48" s="23"/>
      <c r="O48" s="23"/>
      <c r="P48" s="23"/>
      <c r="Q48" s="23"/>
      <c r="R48" s="23"/>
      <c r="S48" s="23"/>
      <c r="T48" s="23"/>
      <c r="U48" s="23"/>
      <c r="V48" s="23"/>
      <c r="W48" s="23"/>
      <c r="X48" s="23"/>
      <c r="Y48" s="23"/>
      <c r="Z48" s="23"/>
      <c r="AA48" s="23"/>
      <c r="AB48" s="23"/>
      <c r="AC48" s="23"/>
      <c r="AD48" s="23"/>
      <c r="AE48" s="23"/>
      <c r="AF48" s="23"/>
      <c r="AG48" s="23"/>
      <c r="AH48" s="23"/>
      <c r="AI48" s="23"/>
      <c r="AJ48" s="23"/>
      <c r="AK48" s="23"/>
      <c r="AL48" s="23"/>
      <c r="AM48" s="23"/>
      <c r="AN48" s="23"/>
      <c r="AO48" s="23"/>
      <c r="AP48" s="23"/>
      <c r="AQ48" s="23"/>
      <c r="AR48" s="23"/>
      <c r="AS48" s="23"/>
      <c r="AT48" s="23"/>
      <c r="AU48" s="23"/>
      <c r="AV48" s="23"/>
      <c r="AW48" s="23"/>
      <c r="AX48" s="23"/>
      <c r="AY48" s="23"/>
      <c r="AZ48" s="23"/>
      <c r="BA48" s="23"/>
      <c r="BB48" s="23"/>
      <c r="BC48" s="23"/>
      <c r="BD48" s="23"/>
      <c r="BE48" s="23"/>
      <c r="BF48" s="23"/>
      <c r="BG48" s="23"/>
      <c r="BH48" s="23"/>
      <c r="BI48" s="23"/>
      <c r="BJ48" s="23"/>
      <c r="BK48" s="23"/>
      <c r="BL48" s="23"/>
      <c r="BM48" s="23"/>
      <c r="BN48" s="23"/>
      <c r="BO48" s="23"/>
      <c r="BP48" s="23"/>
      <c r="BQ48" s="23"/>
      <c r="BR48" s="23"/>
      <c r="BS48" s="23"/>
      <c r="BT48" s="23"/>
      <c r="BU48" s="23"/>
      <c r="BV48" s="23"/>
      <c r="BW48" s="23"/>
      <c r="BX48" s="23"/>
      <c r="BY48" s="23"/>
      <c r="BZ48" s="23"/>
      <c r="CA48" s="23"/>
      <c r="CB48" s="23"/>
      <c r="CC48" s="23"/>
      <c r="CD48" s="23"/>
      <c r="CE48" s="23"/>
      <c r="CF48" s="23"/>
      <c r="CG48" s="23"/>
      <c r="CH48" s="23"/>
      <c r="CI48" s="23"/>
      <c r="CJ48" s="23"/>
      <c r="CK48" s="23"/>
      <c r="CL48" s="23"/>
      <c r="CM48" s="23"/>
      <c r="CN48" s="23"/>
      <c r="CO48" s="23"/>
      <c r="CP48" s="23"/>
      <c r="CQ48" s="23"/>
      <c r="CR48" s="23"/>
      <c r="CS48" s="23"/>
      <c r="CT48" s="23"/>
      <c r="CU48" s="23"/>
      <c r="CV48" s="23"/>
      <c r="CW48" s="23"/>
      <c r="CX48" s="23"/>
      <c r="CY48" s="23"/>
      <c r="CZ48" s="23"/>
      <c r="DA48" s="23"/>
      <c r="DB48" s="23"/>
      <c r="DC48" s="23"/>
      <c r="DD48" s="23"/>
      <c r="DE48" s="23"/>
      <c r="DF48" s="23"/>
      <c r="DG48" s="23"/>
      <c r="DH48" s="23"/>
      <c r="DI48" s="23"/>
      <c r="DJ48" s="23"/>
      <c r="DK48" s="23"/>
      <c r="DL48" s="23"/>
      <c r="DM48" s="23"/>
      <c r="DN48" s="23"/>
      <c r="DO48" s="23"/>
      <c r="DP48" s="23"/>
      <c r="DQ48" s="23"/>
      <c r="DR48" s="23"/>
      <c r="DS48" s="23"/>
      <c r="DT48" s="23"/>
    </row>
    <row r="49" spans="1:124" x14ac:dyDescent="0.2">
      <c r="A49" s="23"/>
      <c r="B49" s="23"/>
      <c r="C49" s="23"/>
      <c r="D49" s="23"/>
      <c r="E49" s="23"/>
      <c r="F49" s="23"/>
      <c r="G49" s="23"/>
      <c r="H49" s="23"/>
      <c r="I49" s="23"/>
      <c r="J49" s="23"/>
      <c r="K49" s="23"/>
      <c r="L49" s="23"/>
      <c r="M49" s="23"/>
      <c r="N49" s="23"/>
      <c r="O49" s="23"/>
      <c r="P49" s="23"/>
      <c r="Q49" s="23"/>
      <c r="R49" s="23"/>
      <c r="S49" s="23"/>
      <c r="T49" s="23"/>
      <c r="U49" s="23"/>
      <c r="V49" s="23"/>
      <c r="W49" s="23"/>
      <c r="X49" s="23"/>
      <c r="Y49" s="23"/>
      <c r="Z49" s="23"/>
      <c r="AA49" s="23"/>
      <c r="AB49" s="23"/>
      <c r="AC49" s="23"/>
      <c r="AD49" s="23"/>
      <c r="AE49" s="23"/>
      <c r="AF49" s="23"/>
      <c r="AG49" s="23"/>
      <c r="AH49" s="23"/>
      <c r="AI49" s="23"/>
      <c r="AJ49" s="23"/>
      <c r="AK49" s="23"/>
      <c r="AL49" s="23"/>
      <c r="AM49" s="23"/>
      <c r="AN49" s="23"/>
      <c r="AO49" s="23"/>
      <c r="AP49" s="23"/>
      <c r="AQ49" s="23"/>
      <c r="AR49" s="23"/>
      <c r="AS49" s="23"/>
      <c r="AT49" s="23"/>
      <c r="AU49" s="23"/>
      <c r="AV49" s="23"/>
      <c r="AW49" s="23"/>
      <c r="AX49" s="23"/>
      <c r="AY49" s="23"/>
      <c r="AZ49" s="23"/>
      <c r="BA49" s="23"/>
      <c r="BB49" s="23"/>
      <c r="BC49" s="23"/>
      <c r="BD49" s="23"/>
      <c r="BE49" s="23"/>
      <c r="BF49" s="23"/>
      <c r="BG49" s="23"/>
      <c r="BH49" s="23"/>
      <c r="BI49" s="23"/>
      <c r="BJ49" s="23"/>
      <c r="BK49" s="23"/>
      <c r="BL49" s="23"/>
      <c r="BM49" s="23"/>
      <c r="BN49" s="23"/>
      <c r="BO49" s="23"/>
      <c r="BP49" s="23"/>
      <c r="BQ49" s="23"/>
      <c r="BR49" s="23"/>
      <c r="BS49" s="23"/>
      <c r="BT49" s="23"/>
      <c r="BU49" s="23"/>
      <c r="BV49" s="23"/>
      <c r="BW49" s="23"/>
      <c r="BX49" s="23"/>
      <c r="BY49" s="23"/>
      <c r="BZ49" s="23"/>
      <c r="CA49" s="23"/>
      <c r="CB49" s="23"/>
      <c r="CC49" s="23"/>
      <c r="CD49" s="23"/>
      <c r="CE49" s="23"/>
      <c r="CF49" s="23"/>
      <c r="CG49" s="23"/>
      <c r="CH49" s="23"/>
      <c r="CI49" s="23"/>
      <c r="CJ49" s="23"/>
      <c r="CK49" s="23"/>
      <c r="CL49" s="23"/>
      <c r="CM49" s="23"/>
      <c r="CN49" s="23"/>
      <c r="CO49" s="23"/>
      <c r="CP49" s="23"/>
      <c r="CQ49" s="23"/>
      <c r="CR49" s="23"/>
      <c r="CS49" s="23"/>
      <c r="CT49" s="23"/>
      <c r="CU49" s="23"/>
      <c r="CV49" s="23"/>
      <c r="CW49" s="23"/>
      <c r="CX49" s="23"/>
      <c r="CY49" s="23"/>
      <c r="CZ49" s="23"/>
      <c r="DA49" s="23"/>
      <c r="DB49" s="23"/>
      <c r="DC49" s="23"/>
      <c r="DD49" s="23"/>
      <c r="DE49" s="23"/>
      <c r="DF49" s="23"/>
      <c r="DG49" s="23"/>
      <c r="DH49" s="23"/>
      <c r="DI49" s="23"/>
      <c r="DJ49" s="23"/>
      <c r="DK49" s="23"/>
      <c r="DL49" s="23"/>
      <c r="DM49" s="23"/>
      <c r="DN49" s="23"/>
      <c r="DO49" s="23"/>
      <c r="DP49" s="23"/>
      <c r="DQ49" s="23"/>
      <c r="DR49" s="23"/>
      <c r="DS49" s="23"/>
      <c r="DT49" s="23"/>
    </row>
    <row r="50" spans="1:124" x14ac:dyDescent="0.2">
      <c r="A50" s="23"/>
      <c r="B50" s="23"/>
      <c r="C50" s="23"/>
      <c r="D50" s="23"/>
      <c r="E50" s="23"/>
      <c r="F50" s="23"/>
      <c r="G50" s="23"/>
      <c r="H50" s="23"/>
      <c r="I50" s="23"/>
      <c r="J50" s="23"/>
      <c r="K50" s="23"/>
      <c r="L50" s="23"/>
      <c r="M50" s="23"/>
      <c r="N50" s="23"/>
      <c r="O50" s="23"/>
      <c r="P50" s="23"/>
      <c r="Q50" s="23"/>
      <c r="R50" s="23"/>
      <c r="S50" s="23"/>
      <c r="T50" s="23"/>
      <c r="U50" s="23"/>
      <c r="V50" s="23"/>
      <c r="W50" s="23"/>
      <c r="X50" s="23"/>
      <c r="Y50" s="23"/>
      <c r="Z50" s="23"/>
      <c r="AA50" s="23"/>
      <c r="AB50" s="23"/>
      <c r="AC50" s="23"/>
      <c r="AD50" s="23"/>
      <c r="AE50" s="23"/>
      <c r="AF50" s="23"/>
      <c r="AG50" s="23"/>
      <c r="AH50" s="23"/>
      <c r="AI50" s="23"/>
      <c r="AJ50" s="23"/>
      <c r="AK50" s="23"/>
      <c r="AL50" s="23"/>
      <c r="AM50" s="23"/>
      <c r="AN50" s="23"/>
      <c r="AO50" s="23"/>
      <c r="AP50" s="23"/>
      <c r="AQ50" s="23"/>
      <c r="AR50" s="23"/>
      <c r="AS50" s="23"/>
      <c r="AT50" s="23"/>
      <c r="AU50" s="23"/>
      <c r="AV50" s="23"/>
      <c r="AW50" s="23"/>
      <c r="AX50" s="23"/>
      <c r="AY50" s="23"/>
      <c r="AZ50" s="23"/>
      <c r="BA50" s="23"/>
      <c r="BB50" s="23"/>
      <c r="BC50" s="23"/>
      <c r="BD50" s="23"/>
      <c r="BE50" s="23"/>
      <c r="BF50" s="23"/>
      <c r="BG50" s="23"/>
      <c r="BH50" s="23"/>
      <c r="BI50" s="23"/>
      <c r="BJ50" s="23"/>
      <c r="BK50" s="23"/>
      <c r="BL50" s="23"/>
      <c r="BM50" s="23"/>
      <c r="BN50" s="23"/>
      <c r="BO50" s="23"/>
      <c r="BP50" s="23"/>
      <c r="BQ50" s="23"/>
      <c r="BR50" s="23"/>
      <c r="BS50" s="23"/>
      <c r="BT50" s="23"/>
      <c r="BU50" s="23"/>
      <c r="BV50" s="23"/>
      <c r="BW50" s="23"/>
      <c r="BX50" s="23"/>
      <c r="BY50" s="23"/>
      <c r="BZ50" s="23"/>
      <c r="CA50" s="23"/>
      <c r="CB50" s="23"/>
      <c r="CC50" s="23"/>
      <c r="CD50" s="23"/>
      <c r="CE50" s="23"/>
      <c r="CF50" s="23"/>
      <c r="CG50" s="23"/>
      <c r="CH50" s="23"/>
      <c r="CI50" s="23"/>
      <c r="CJ50" s="23"/>
      <c r="CK50" s="23"/>
      <c r="CL50" s="23"/>
      <c r="CM50" s="23"/>
      <c r="CN50" s="23"/>
      <c r="CO50" s="23"/>
      <c r="CP50" s="23"/>
      <c r="CQ50" s="23"/>
      <c r="CR50" s="23"/>
      <c r="CS50" s="23"/>
      <c r="CT50" s="23"/>
      <c r="CU50" s="23"/>
      <c r="CV50" s="23"/>
      <c r="CW50" s="23"/>
      <c r="CX50" s="23"/>
      <c r="CY50" s="23"/>
      <c r="CZ50" s="23"/>
      <c r="DA50" s="23"/>
      <c r="DB50" s="23"/>
      <c r="DC50" s="23"/>
      <c r="DD50" s="23"/>
      <c r="DE50" s="23"/>
      <c r="DF50" s="23"/>
      <c r="DG50" s="23"/>
      <c r="DH50" s="23"/>
      <c r="DI50" s="23"/>
      <c r="DJ50" s="23"/>
      <c r="DK50" s="23"/>
      <c r="DL50" s="23"/>
      <c r="DM50" s="23"/>
      <c r="DN50" s="23"/>
      <c r="DO50" s="23"/>
      <c r="DP50" s="23"/>
      <c r="DQ50" s="23"/>
      <c r="DR50" s="23"/>
      <c r="DS50" s="23"/>
      <c r="DT50" s="23"/>
    </row>
    <row r="51" spans="1:124" x14ac:dyDescent="0.2">
      <c r="A51" s="23"/>
      <c r="B51" s="23"/>
      <c r="C51" s="23"/>
      <c r="D51" s="23"/>
      <c r="E51" s="23"/>
      <c r="F51" s="23"/>
      <c r="G51" s="23"/>
      <c r="H51" s="23"/>
      <c r="I51" s="23"/>
      <c r="J51" s="23"/>
      <c r="K51" s="23"/>
      <c r="L51" s="23"/>
      <c r="M51" s="23"/>
      <c r="N51" s="23"/>
      <c r="O51" s="23"/>
      <c r="P51" s="23"/>
      <c r="Q51" s="23"/>
      <c r="R51" s="23"/>
      <c r="S51" s="23"/>
      <c r="T51" s="23"/>
      <c r="U51" s="23"/>
      <c r="V51" s="23"/>
      <c r="W51" s="23"/>
      <c r="X51" s="23"/>
      <c r="Y51" s="23"/>
      <c r="Z51" s="23"/>
      <c r="AA51" s="23"/>
      <c r="AB51" s="23"/>
      <c r="AC51" s="23"/>
      <c r="AD51" s="23"/>
      <c r="AE51" s="23"/>
      <c r="AF51" s="23"/>
      <c r="AG51" s="23"/>
      <c r="AH51" s="23"/>
      <c r="AI51" s="23"/>
      <c r="AJ51" s="23"/>
      <c r="AK51" s="23"/>
      <c r="AL51" s="23"/>
      <c r="AM51" s="23"/>
      <c r="AN51" s="23"/>
      <c r="AO51" s="23"/>
      <c r="AP51" s="23"/>
      <c r="AQ51" s="23"/>
      <c r="AR51" s="23"/>
      <c r="AS51" s="23"/>
      <c r="AT51" s="23"/>
      <c r="AU51" s="23"/>
      <c r="AV51" s="23"/>
      <c r="AW51" s="23"/>
      <c r="AX51" s="23"/>
      <c r="AY51" s="23"/>
      <c r="AZ51" s="23"/>
      <c r="BA51" s="23"/>
      <c r="BB51" s="23"/>
      <c r="BC51" s="23"/>
      <c r="BD51" s="23"/>
      <c r="BE51" s="23"/>
      <c r="BF51" s="23"/>
      <c r="BG51" s="23"/>
      <c r="BH51" s="23"/>
      <c r="BI51" s="23"/>
      <c r="BJ51" s="23"/>
      <c r="BK51" s="23"/>
      <c r="BL51" s="23"/>
      <c r="BM51" s="23"/>
      <c r="BN51" s="23"/>
      <c r="BO51" s="23"/>
      <c r="BP51" s="23"/>
      <c r="BQ51" s="23"/>
      <c r="BR51" s="23"/>
      <c r="BS51" s="23"/>
      <c r="BT51" s="23"/>
      <c r="BU51" s="23"/>
      <c r="BV51" s="23"/>
      <c r="BW51" s="23"/>
      <c r="BX51" s="23"/>
      <c r="BY51" s="23"/>
      <c r="BZ51" s="23"/>
      <c r="CA51" s="23"/>
      <c r="CB51" s="23"/>
      <c r="CC51" s="23"/>
      <c r="CD51" s="23"/>
      <c r="CE51" s="23"/>
      <c r="CF51" s="23"/>
      <c r="CG51" s="23"/>
      <c r="CH51" s="23"/>
      <c r="CI51" s="23"/>
      <c r="CJ51" s="23"/>
      <c r="CK51" s="23"/>
      <c r="CL51" s="23"/>
      <c r="CM51" s="23"/>
      <c r="CN51" s="23"/>
      <c r="CO51" s="23"/>
      <c r="CP51" s="23"/>
      <c r="CQ51" s="23"/>
      <c r="CR51" s="23"/>
      <c r="CS51" s="23"/>
      <c r="CT51" s="23"/>
      <c r="CU51" s="23"/>
      <c r="CV51" s="23"/>
      <c r="CW51" s="23"/>
      <c r="CX51" s="23"/>
      <c r="CY51" s="23"/>
      <c r="CZ51" s="23"/>
      <c r="DA51" s="23"/>
      <c r="DB51" s="23"/>
      <c r="DC51" s="23"/>
      <c r="DD51" s="23"/>
      <c r="DE51" s="23"/>
      <c r="DF51" s="23"/>
      <c r="DG51" s="23"/>
      <c r="DH51" s="23"/>
      <c r="DI51" s="23"/>
      <c r="DJ51" s="23"/>
      <c r="DK51" s="23"/>
      <c r="DL51" s="23"/>
      <c r="DM51" s="23"/>
      <c r="DN51" s="23"/>
      <c r="DO51" s="23"/>
      <c r="DP51" s="23"/>
      <c r="DQ51" s="23"/>
      <c r="DR51" s="23"/>
      <c r="DS51" s="23"/>
      <c r="DT51" s="23"/>
    </row>
    <row r="52" spans="1:124" x14ac:dyDescent="0.2">
      <c r="A52" s="23"/>
      <c r="B52" s="23"/>
      <c r="C52" s="23"/>
      <c r="D52" s="23"/>
      <c r="E52" s="23"/>
      <c r="F52" s="23"/>
      <c r="G52" s="23"/>
      <c r="H52" s="23"/>
      <c r="I52" s="23"/>
      <c r="J52" s="23"/>
      <c r="K52" s="23"/>
      <c r="L52" s="23"/>
      <c r="M52" s="23"/>
      <c r="N52" s="23"/>
      <c r="O52" s="23"/>
      <c r="P52" s="23"/>
      <c r="Q52" s="23"/>
      <c r="R52" s="23"/>
      <c r="S52" s="23"/>
      <c r="T52" s="23"/>
      <c r="U52" s="23"/>
      <c r="V52" s="23"/>
      <c r="W52" s="23"/>
      <c r="X52" s="23"/>
      <c r="Y52" s="23"/>
      <c r="Z52" s="23"/>
      <c r="AA52" s="23"/>
      <c r="AB52" s="23"/>
      <c r="AC52" s="23"/>
      <c r="AD52" s="23"/>
      <c r="AE52" s="23"/>
      <c r="AF52" s="23"/>
      <c r="AG52" s="23"/>
      <c r="AH52" s="23"/>
      <c r="AI52" s="23"/>
      <c r="AJ52" s="23"/>
      <c r="AK52" s="23"/>
      <c r="AL52" s="23"/>
      <c r="AM52" s="23"/>
      <c r="AN52" s="23"/>
      <c r="AO52" s="23"/>
      <c r="AP52" s="23"/>
      <c r="AQ52" s="23"/>
      <c r="AR52" s="23"/>
      <c r="AS52" s="23"/>
      <c r="AT52" s="23"/>
      <c r="AU52" s="23"/>
      <c r="AV52" s="23"/>
      <c r="AW52" s="23"/>
      <c r="AX52" s="23"/>
      <c r="AY52" s="23"/>
      <c r="AZ52" s="23"/>
      <c r="BA52" s="23"/>
      <c r="BB52" s="23"/>
      <c r="BC52" s="23"/>
      <c r="BD52" s="23"/>
      <c r="BE52" s="23"/>
      <c r="BF52" s="23"/>
      <c r="BG52" s="23"/>
      <c r="BH52" s="23"/>
      <c r="BI52" s="23"/>
      <c r="BJ52" s="23"/>
      <c r="BK52" s="23"/>
      <c r="BL52" s="23"/>
      <c r="BM52" s="23"/>
      <c r="BN52" s="23"/>
      <c r="BO52" s="23"/>
      <c r="BP52" s="23"/>
      <c r="BQ52" s="23"/>
      <c r="BR52" s="23"/>
      <c r="BS52" s="23"/>
      <c r="BT52" s="23"/>
      <c r="BU52" s="23"/>
      <c r="BV52" s="23"/>
      <c r="BW52" s="23"/>
      <c r="BX52" s="23"/>
      <c r="BY52" s="23"/>
      <c r="BZ52" s="23"/>
      <c r="CA52" s="23"/>
      <c r="CB52" s="23"/>
      <c r="CC52" s="23"/>
      <c r="CD52" s="23"/>
      <c r="CE52" s="23"/>
      <c r="CF52" s="23"/>
      <c r="CG52" s="23"/>
      <c r="CH52" s="23"/>
      <c r="CI52" s="23"/>
      <c r="CJ52" s="23"/>
      <c r="CK52" s="23"/>
      <c r="CL52" s="23"/>
      <c r="CM52" s="23"/>
      <c r="CN52" s="23"/>
      <c r="CO52" s="23"/>
      <c r="CP52" s="23"/>
      <c r="CQ52" s="23"/>
      <c r="CR52" s="23"/>
      <c r="CS52" s="23"/>
      <c r="CT52" s="23"/>
      <c r="CU52" s="23"/>
      <c r="CV52" s="23"/>
      <c r="CW52" s="23"/>
      <c r="CX52" s="23"/>
      <c r="CY52" s="23"/>
      <c r="CZ52" s="23"/>
      <c r="DA52" s="23"/>
      <c r="DB52" s="23"/>
      <c r="DC52" s="23"/>
      <c r="DD52" s="23"/>
      <c r="DE52" s="23"/>
      <c r="DF52" s="23"/>
      <c r="DG52" s="23"/>
      <c r="DH52" s="23"/>
      <c r="DI52" s="23"/>
      <c r="DJ52" s="23"/>
      <c r="DK52" s="23"/>
      <c r="DL52" s="23"/>
      <c r="DM52" s="23"/>
      <c r="DN52" s="23"/>
      <c r="DO52" s="23"/>
      <c r="DP52" s="23"/>
      <c r="DQ52" s="23"/>
      <c r="DR52" s="23"/>
      <c r="DS52" s="23"/>
      <c r="DT52" s="23"/>
    </row>
    <row r="53" spans="1:124" x14ac:dyDescent="0.2">
      <c r="A53" s="23"/>
      <c r="B53" s="23"/>
      <c r="C53" s="23"/>
      <c r="D53" s="23"/>
      <c r="E53" s="23"/>
      <c r="F53" s="23"/>
      <c r="G53" s="23"/>
      <c r="H53" s="23"/>
      <c r="I53" s="23"/>
      <c r="J53" s="23"/>
      <c r="K53" s="23"/>
      <c r="L53" s="23"/>
      <c r="M53" s="23"/>
      <c r="N53" s="23"/>
      <c r="O53" s="23"/>
      <c r="P53" s="23"/>
      <c r="Q53" s="23"/>
      <c r="R53" s="23"/>
      <c r="S53" s="23"/>
      <c r="T53" s="23"/>
      <c r="U53" s="23"/>
      <c r="V53" s="23"/>
      <c r="W53" s="23"/>
      <c r="X53" s="23"/>
      <c r="Y53" s="23"/>
      <c r="Z53" s="23"/>
      <c r="AA53" s="23"/>
      <c r="AB53" s="23"/>
      <c r="AC53" s="23"/>
      <c r="AD53" s="23"/>
      <c r="AE53" s="23"/>
      <c r="AF53" s="23"/>
      <c r="AG53" s="23"/>
      <c r="AH53" s="23"/>
      <c r="AI53" s="23"/>
      <c r="AJ53" s="23"/>
      <c r="AK53" s="23"/>
      <c r="AL53" s="23"/>
      <c r="AM53" s="23"/>
      <c r="AN53" s="23"/>
      <c r="AO53" s="23"/>
      <c r="AP53" s="23"/>
      <c r="AQ53" s="23"/>
      <c r="AR53" s="23"/>
      <c r="AS53" s="23"/>
      <c r="AT53" s="23"/>
      <c r="AU53" s="23"/>
      <c r="AV53" s="23"/>
      <c r="AW53" s="23"/>
      <c r="AX53" s="23"/>
      <c r="AY53" s="23"/>
      <c r="AZ53" s="23"/>
      <c r="BA53" s="23"/>
      <c r="BB53" s="23"/>
      <c r="BC53" s="23"/>
      <c r="BD53" s="23"/>
      <c r="BE53" s="23"/>
      <c r="BF53" s="23"/>
      <c r="BG53" s="23"/>
      <c r="BH53" s="23"/>
      <c r="BI53" s="23"/>
      <c r="BJ53" s="23"/>
      <c r="BK53" s="23"/>
      <c r="BL53" s="23"/>
      <c r="BM53" s="23"/>
      <c r="BN53" s="23"/>
      <c r="BO53" s="23"/>
      <c r="BP53" s="23"/>
      <c r="BQ53" s="23"/>
      <c r="BR53" s="23"/>
      <c r="BS53" s="23"/>
      <c r="BT53" s="23"/>
      <c r="BU53" s="23"/>
      <c r="BV53" s="23"/>
      <c r="BW53" s="23"/>
      <c r="BX53" s="23"/>
      <c r="BY53" s="23"/>
      <c r="BZ53" s="23"/>
      <c r="CA53" s="23"/>
      <c r="CB53" s="23"/>
      <c r="CC53" s="23"/>
      <c r="CD53" s="23"/>
      <c r="CE53" s="23"/>
      <c r="CF53" s="23"/>
      <c r="CG53" s="23"/>
      <c r="CH53" s="23"/>
      <c r="CI53" s="23"/>
      <c r="CJ53" s="23"/>
      <c r="CK53" s="23"/>
      <c r="CL53" s="23"/>
      <c r="CM53" s="23"/>
      <c r="CN53" s="23"/>
      <c r="CO53" s="23"/>
      <c r="CP53" s="23"/>
      <c r="CQ53" s="23"/>
      <c r="CR53" s="23"/>
      <c r="CS53" s="23"/>
      <c r="CT53" s="23"/>
      <c r="CU53" s="23"/>
      <c r="CV53" s="23"/>
      <c r="CW53" s="23"/>
      <c r="CX53" s="23"/>
      <c r="CY53" s="23"/>
      <c r="CZ53" s="23"/>
      <c r="DA53" s="23"/>
      <c r="DB53" s="23"/>
      <c r="DC53" s="23"/>
      <c r="DD53" s="23"/>
      <c r="DE53" s="23"/>
      <c r="DF53" s="23"/>
      <c r="DG53" s="23"/>
      <c r="DH53" s="23"/>
      <c r="DI53" s="23"/>
      <c r="DJ53" s="23"/>
      <c r="DK53" s="23"/>
      <c r="DL53" s="23"/>
      <c r="DM53" s="23"/>
      <c r="DN53" s="23"/>
      <c r="DO53" s="23"/>
      <c r="DP53" s="23"/>
      <c r="DQ53" s="23"/>
      <c r="DR53" s="23"/>
      <c r="DS53" s="23"/>
      <c r="DT53" s="23"/>
    </row>
    <row r="54" spans="1:124" x14ac:dyDescent="0.2">
      <c r="A54" s="23"/>
      <c r="B54" s="23"/>
      <c r="C54" s="23"/>
      <c r="D54" s="23"/>
      <c r="E54" s="23"/>
      <c r="F54" s="23"/>
      <c r="G54" s="23"/>
      <c r="H54" s="23"/>
      <c r="I54" s="23"/>
      <c r="J54" s="23"/>
      <c r="K54" s="23"/>
      <c r="L54" s="23"/>
      <c r="M54" s="23"/>
      <c r="N54" s="23"/>
      <c r="O54" s="23"/>
      <c r="P54" s="23"/>
      <c r="Q54" s="23"/>
      <c r="R54" s="23"/>
      <c r="S54" s="23"/>
      <c r="T54" s="23"/>
      <c r="U54" s="23"/>
      <c r="V54" s="23"/>
      <c r="W54" s="23"/>
      <c r="X54" s="23"/>
      <c r="Y54" s="23"/>
      <c r="Z54" s="23"/>
      <c r="AA54" s="23"/>
      <c r="AB54" s="23"/>
      <c r="AC54" s="23"/>
      <c r="AD54" s="23"/>
      <c r="AE54" s="23"/>
      <c r="AF54" s="23"/>
      <c r="AG54" s="23"/>
      <c r="AH54" s="23"/>
      <c r="AI54" s="23"/>
      <c r="AJ54" s="23"/>
      <c r="AK54" s="23"/>
      <c r="AL54" s="23"/>
      <c r="AM54" s="23"/>
      <c r="AN54" s="23"/>
      <c r="AO54" s="23"/>
      <c r="AP54" s="23"/>
      <c r="AQ54" s="23"/>
      <c r="AR54" s="23"/>
      <c r="AS54" s="23"/>
      <c r="AT54" s="23"/>
      <c r="AU54" s="23"/>
      <c r="AV54" s="23"/>
      <c r="AW54" s="23"/>
      <c r="AX54" s="23"/>
      <c r="AY54" s="23"/>
      <c r="AZ54" s="23"/>
      <c r="BA54" s="23"/>
      <c r="BB54" s="23"/>
      <c r="BC54" s="23"/>
      <c r="BD54" s="23"/>
      <c r="BE54" s="23"/>
      <c r="BF54" s="23"/>
      <c r="BG54" s="23"/>
      <c r="BH54" s="23"/>
      <c r="BI54" s="23"/>
      <c r="BJ54" s="23"/>
      <c r="BK54" s="23"/>
      <c r="BL54" s="23"/>
      <c r="BM54" s="23"/>
      <c r="BN54" s="23"/>
      <c r="BO54" s="23"/>
      <c r="BP54" s="23"/>
      <c r="BQ54" s="23"/>
      <c r="BR54" s="23"/>
      <c r="BS54" s="23"/>
      <c r="BT54" s="23"/>
      <c r="BU54" s="23"/>
      <c r="BV54" s="23"/>
      <c r="BW54" s="23"/>
      <c r="BX54" s="23"/>
      <c r="BY54" s="23"/>
      <c r="BZ54" s="23"/>
      <c r="CA54" s="23"/>
      <c r="CB54" s="23"/>
      <c r="CC54" s="23"/>
      <c r="CD54" s="23"/>
      <c r="CE54" s="23"/>
      <c r="CF54" s="23"/>
      <c r="CG54" s="23"/>
      <c r="CH54" s="23"/>
      <c r="CI54" s="23"/>
      <c r="CJ54" s="23"/>
      <c r="CK54" s="23"/>
      <c r="CL54" s="23"/>
      <c r="CM54" s="23"/>
      <c r="CN54" s="23"/>
      <c r="CO54" s="23"/>
      <c r="CP54" s="23"/>
      <c r="CQ54" s="23"/>
      <c r="CR54" s="23"/>
      <c r="CS54" s="23"/>
      <c r="CT54" s="23"/>
      <c r="CU54" s="23"/>
      <c r="CV54" s="23"/>
      <c r="CW54" s="23"/>
      <c r="CX54" s="23"/>
      <c r="CY54" s="23"/>
      <c r="CZ54" s="23"/>
      <c r="DA54" s="23"/>
      <c r="DB54" s="23"/>
      <c r="DC54" s="23"/>
      <c r="DD54" s="23"/>
      <c r="DE54" s="23"/>
      <c r="DF54" s="23"/>
      <c r="DG54" s="23"/>
      <c r="DH54" s="23"/>
      <c r="DI54" s="23"/>
      <c r="DJ54" s="23"/>
      <c r="DK54" s="23"/>
      <c r="DL54" s="23"/>
      <c r="DM54" s="23"/>
      <c r="DN54" s="23"/>
      <c r="DO54" s="23"/>
      <c r="DP54" s="23"/>
      <c r="DQ54" s="23"/>
      <c r="DR54" s="23"/>
      <c r="DS54" s="23"/>
      <c r="DT54" s="23"/>
    </row>
    <row r="55" spans="1:124" x14ac:dyDescent="0.2">
      <c r="A55" s="23"/>
      <c r="B55" s="23"/>
      <c r="C55" s="23"/>
      <c r="D55" s="23"/>
      <c r="E55" s="23"/>
      <c r="F55" s="23"/>
      <c r="G55" s="23"/>
      <c r="H55" s="23"/>
      <c r="I55" s="23"/>
      <c r="J55" s="23"/>
      <c r="K55" s="23"/>
      <c r="L55" s="23"/>
      <c r="M55" s="23"/>
      <c r="N55" s="23"/>
      <c r="O55" s="23"/>
      <c r="P55" s="23"/>
      <c r="Q55" s="23"/>
      <c r="R55" s="23"/>
      <c r="S55" s="23"/>
      <c r="T55" s="23"/>
      <c r="U55" s="23"/>
      <c r="V55" s="23"/>
      <c r="W55" s="23"/>
      <c r="X55" s="23"/>
      <c r="Y55" s="23"/>
      <c r="Z55" s="23"/>
      <c r="AA55" s="23"/>
      <c r="AB55" s="23"/>
      <c r="AC55" s="23"/>
      <c r="AD55" s="23"/>
      <c r="AE55" s="23"/>
      <c r="AF55" s="23"/>
      <c r="AG55" s="23"/>
      <c r="AH55" s="23"/>
      <c r="AI55" s="23"/>
      <c r="AJ55" s="23"/>
      <c r="AK55" s="23"/>
      <c r="AL55" s="23"/>
      <c r="AM55" s="23"/>
      <c r="AN55" s="23"/>
      <c r="AO55" s="23"/>
      <c r="AP55" s="23"/>
      <c r="AQ55" s="23"/>
      <c r="AR55" s="23"/>
      <c r="AS55" s="23"/>
      <c r="AT55" s="23"/>
      <c r="AU55" s="23"/>
      <c r="AV55" s="23"/>
      <c r="AW55" s="23"/>
      <c r="AX55" s="23"/>
      <c r="AY55" s="23"/>
      <c r="AZ55" s="23"/>
      <c r="BA55" s="23"/>
      <c r="BB55" s="23"/>
      <c r="BC55" s="23"/>
      <c r="BD55" s="23"/>
      <c r="BE55" s="23"/>
      <c r="BF55" s="23"/>
      <c r="BG55" s="23"/>
      <c r="BH55" s="23"/>
      <c r="BI55" s="23"/>
      <c r="BJ55" s="23"/>
      <c r="BK55" s="23"/>
      <c r="BL55" s="23"/>
      <c r="BM55" s="23"/>
      <c r="BN55" s="23"/>
      <c r="BO55" s="23"/>
      <c r="BP55" s="23"/>
      <c r="BQ55" s="23"/>
      <c r="BR55" s="23"/>
      <c r="BS55" s="23"/>
      <c r="BT55" s="23"/>
      <c r="BU55" s="23"/>
      <c r="BV55" s="23"/>
      <c r="BW55" s="23"/>
      <c r="BX55" s="23"/>
      <c r="BY55" s="23"/>
      <c r="BZ55" s="23"/>
      <c r="CA55" s="23"/>
      <c r="CB55" s="23"/>
      <c r="CC55" s="23"/>
      <c r="CD55" s="23"/>
      <c r="CE55" s="23"/>
      <c r="CF55" s="23"/>
      <c r="CG55" s="23"/>
      <c r="CH55" s="23"/>
      <c r="CI55" s="23"/>
      <c r="CJ55" s="23"/>
      <c r="CK55" s="23"/>
      <c r="CL55" s="23"/>
      <c r="CM55" s="23"/>
      <c r="CN55" s="23"/>
      <c r="CO55" s="23"/>
      <c r="CP55" s="23"/>
      <c r="CQ55" s="23"/>
      <c r="CR55" s="23"/>
      <c r="CS55" s="23"/>
      <c r="CT55" s="23"/>
      <c r="CU55" s="23"/>
      <c r="CV55" s="23"/>
      <c r="CW55" s="23"/>
      <c r="CX55" s="23"/>
      <c r="CY55" s="23"/>
      <c r="CZ55" s="23"/>
      <c r="DA55" s="23"/>
      <c r="DB55" s="23"/>
      <c r="DC55" s="23"/>
      <c r="DD55" s="23"/>
      <c r="DE55" s="23"/>
      <c r="DF55" s="23"/>
      <c r="DG55" s="23"/>
      <c r="DH55" s="23"/>
      <c r="DI55" s="23"/>
      <c r="DJ55" s="23"/>
      <c r="DK55" s="23"/>
      <c r="DL55" s="23"/>
      <c r="DM55" s="23"/>
      <c r="DN55" s="23"/>
      <c r="DO55" s="23"/>
      <c r="DP55" s="23"/>
      <c r="DQ55" s="23"/>
      <c r="DR55" s="23"/>
      <c r="DS55" s="23"/>
      <c r="DT55" s="23"/>
    </row>
    <row r="56" spans="1:124" x14ac:dyDescent="0.2">
      <c r="A56" s="23"/>
      <c r="B56" s="23"/>
      <c r="C56" s="23"/>
      <c r="D56" s="23"/>
      <c r="E56" s="23"/>
      <c r="F56" s="23"/>
      <c r="G56" s="23"/>
      <c r="H56" s="23"/>
      <c r="I56" s="23"/>
      <c r="J56" s="23"/>
      <c r="K56" s="23"/>
      <c r="L56" s="23"/>
      <c r="M56" s="23"/>
      <c r="N56" s="23"/>
      <c r="O56" s="23"/>
      <c r="P56" s="23"/>
      <c r="Q56" s="23"/>
      <c r="R56" s="23"/>
      <c r="S56" s="23"/>
      <c r="T56" s="23"/>
      <c r="U56" s="23"/>
      <c r="V56" s="23"/>
      <c r="W56" s="23"/>
      <c r="X56" s="23"/>
      <c r="Y56" s="23"/>
      <c r="Z56" s="23"/>
      <c r="AA56" s="23"/>
      <c r="AB56" s="23"/>
      <c r="AC56" s="23"/>
      <c r="AD56" s="23"/>
      <c r="AE56" s="23"/>
      <c r="AF56" s="23"/>
      <c r="AG56" s="23"/>
      <c r="AH56" s="23"/>
      <c r="AI56" s="23"/>
      <c r="AJ56" s="23"/>
      <c r="AK56" s="23"/>
      <c r="AL56" s="23"/>
      <c r="AM56" s="23"/>
      <c r="AN56" s="23"/>
      <c r="AO56" s="23"/>
      <c r="AP56" s="23"/>
      <c r="AQ56" s="23"/>
      <c r="AR56" s="23"/>
      <c r="AS56" s="23"/>
      <c r="AT56" s="23"/>
      <c r="AU56" s="23"/>
      <c r="AV56" s="23"/>
      <c r="AW56" s="23"/>
      <c r="AX56" s="23"/>
      <c r="AY56" s="23"/>
      <c r="AZ56" s="23"/>
      <c r="BA56" s="23"/>
      <c r="BB56" s="23"/>
      <c r="BC56" s="23"/>
      <c r="BD56" s="23"/>
      <c r="BE56" s="23"/>
      <c r="BF56" s="23"/>
      <c r="BG56" s="23"/>
      <c r="BH56" s="23"/>
      <c r="BI56" s="23"/>
      <c r="BJ56" s="23"/>
      <c r="BK56" s="23"/>
      <c r="BL56" s="23"/>
      <c r="BM56" s="23"/>
      <c r="BN56" s="23"/>
      <c r="BO56" s="23"/>
      <c r="BP56" s="23"/>
      <c r="BQ56" s="23"/>
      <c r="BR56" s="23"/>
      <c r="BS56" s="23"/>
      <c r="BT56" s="23"/>
      <c r="BU56" s="23"/>
      <c r="BV56" s="23"/>
      <c r="BW56" s="23"/>
      <c r="BX56" s="23"/>
      <c r="BY56" s="23"/>
      <c r="BZ56" s="23"/>
      <c r="CA56" s="23"/>
      <c r="CB56" s="23"/>
      <c r="CC56" s="23"/>
      <c r="CD56" s="23"/>
      <c r="CE56" s="23"/>
      <c r="CF56" s="23"/>
      <c r="CG56" s="23"/>
      <c r="CH56" s="23"/>
      <c r="CI56" s="23"/>
      <c r="CJ56" s="23"/>
      <c r="CK56" s="23"/>
      <c r="CL56" s="23"/>
      <c r="CM56" s="23"/>
      <c r="CN56" s="23"/>
      <c r="CO56" s="23"/>
      <c r="CP56" s="23"/>
      <c r="CQ56" s="23"/>
      <c r="CR56" s="23"/>
      <c r="CS56" s="23"/>
      <c r="CT56" s="23"/>
      <c r="CU56" s="23"/>
      <c r="CV56" s="23"/>
      <c r="CW56" s="23"/>
      <c r="CX56" s="23"/>
      <c r="CY56" s="23"/>
      <c r="CZ56" s="23"/>
      <c r="DA56" s="23"/>
      <c r="DB56" s="23"/>
      <c r="DC56" s="23"/>
      <c r="DD56" s="23"/>
      <c r="DE56" s="23"/>
      <c r="DF56" s="23"/>
      <c r="DG56" s="23"/>
      <c r="DH56" s="23"/>
      <c r="DI56" s="23"/>
      <c r="DJ56" s="23"/>
      <c r="DK56" s="23"/>
      <c r="DL56" s="23"/>
      <c r="DM56" s="23"/>
      <c r="DN56" s="23"/>
      <c r="DO56" s="23"/>
      <c r="DP56" s="23"/>
      <c r="DQ56" s="23"/>
      <c r="DR56" s="23"/>
      <c r="DS56" s="23"/>
      <c r="DT56" s="23"/>
    </row>
    <row r="57" spans="1:124" x14ac:dyDescent="0.2">
      <c r="A57" s="23"/>
      <c r="B57" s="23"/>
      <c r="C57" s="23"/>
      <c r="D57" s="23"/>
      <c r="E57" s="23"/>
      <c r="F57" s="23"/>
      <c r="G57" s="23"/>
      <c r="H57" s="23"/>
      <c r="I57" s="23"/>
      <c r="J57" s="23"/>
      <c r="K57" s="23"/>
      <c r="L57" s="23"/>
      <c r="M57" s="23"/>
      <c r="N57" s="23"/>
      <c r="O57" s="23"/>
      <c r="P57" s="23"/>
      <c r="Q57" s="23"/>
      <c r="R57" s="23"/>
      <c r="S57" s="23"/>
      <c r="T57" s="23"/>
      <c r="U57" s="23"/>
      <c r="V57" s="23"/>
      <c r="W57" s="23"/>
      <c r="X57" s="23"/>
      <c r="Y57" s="23"/>
      <c r="Z57" s="23"/>
      <c r="AA57" s="23"/>
      <c r="AB57" s="23"/>
      <c r="AC57" s="23"/>
      <c r="AD57" s="23"/>
      <c r="AE57" s="23"/>
      <c r="AF57" s="23"/>
      <c r="AG57" s="23"/>
      <c r="AH57" s="23"/>
      <c r="AI57" s="23"/>
      <c r="AJ57" s="23"/>
      <c r="AK57" s="23"/>
      <c r="AL57" s="23"/>
      <c r="AM57" s="23"/>
      <c r="AN57" s="23"/>
      <c r="AO57" s="23"/>
      <c r="AP57" s="23"/>
      <c r="AQ57" s="23"/>
      <c r="AR57" s="23"/>
      <c r="AS57" s="23"/>
      <c r="AT57" s="23"/>
      <c r="AU57" s="23"/>
      <c r="AV57" s="23"/>
      <c r="AW57" s="23"/>
      <c r="AX57" s="23"/>
      <c r="AY57" s="23"/>
      <c r="AZ57" s="23"/>
      <c r="BA57" s="23"/>
      <c r="BB57" s="23"/>
      <c r="BC57" s="23"/>
      <c r="BD57" s="23"/>
      <c r="BE57" s="23"/>
      <c r="BF57" s="23"/>
      <c r="BG57" s="23"/>
      <c r="BH57" s="23"/>
      <c r="BI57" s="23"/>
      <c r="BJ57" s="23"/>
      <c r="BK57" s="23"/>
      <c r="BL57" s="23"/>
      <c r="BM57" s="23"/>
      <c r="BN57" s="23"/>
      <c r="BO57" s="23"/>
      <c r="BP57" s="23"/>
      <c r="BQ57" s="23"/>
      <c r="BR57" s="23"/>
      <c r="BS57" s="23"/>
      <c r="BT57" s="23"/>
      <c r="BU57" s="23"/>
      <c r="BV57" s="23"/>
      <c r="BW57" s="23"/>
      <c r="BX57" s="23"/>
      <c r="BY57" s="23"/>
      <c r="BZ57" s="23"/>
      <c r="CA57" s="23"/>
      <c r="CB57" s="23"/>
      <c r="CC57" s="23"/>
      <c r="CD57" s="23"/>
      <c r="CE57" s="23"/>
      <c r="CF57" s="23"/>
      <c r="CG57" s="23"/>
      <c r="CH57" s="23"/>
      <c r="CI57" s="23"/>
      <c r="CJ57" s="23"/>
      <c r="CK57" s="23"/>
      <c r="CL57" s="23"/>
      <c r="CM57" s="23"/>
      <c r="CN57" s="23"/>
      <c r="CO57" s="23"/>
      <c r="CP57" s="23"/>
      <c r="CQ57" s="23"/>
      <c r="CR57" s="23"/>
      <c r="CS57" s="23"/>
      <c r="CT57" s="23"/>
      <c r="CU57" s="23"/>
      <c r="CV57" s="23"/>
      <c r="CW57" s="23"/>
      <c r="CX57" s="23"/>
      <c r="CY57" s="23"/>
      <c r="CZ57" s="23"/>
      <c r="DA57" s="23"/>
      <c r="DB57" s="23"/>
      <c r="DC57" s="23"/>
      <c r="DD57" s="23"/>
      <c r="DE57" s="23"/>
      <c r="DF57" s="23"/>
      <c r="DG57" s="23"/>
      <c r="DH57" s="23"/>
      <c r="DI57" s="23"/>
      <c r="DJ57" s="23"/>
      <c r="DK57" s="23"/>
      <c r="DL57" s="23"/>
      <c r="DM57" s="23"/>
      <c r="DN57" s="23"/>
      <c r="DO57" s="23"/>
      <c r="DP57" s="23"/>
      <c r="DQ57" s="23"/>
      <c r="DR57" s="23"/>
      <c r="DS57" s="23"/>
      <c r="DT57" s="23"/>
    </row>
    <row r="58" spans="1:124" x14ac:dyDescent="0.2">
      <c r="A58" s="23"/>
      <c r="B58" s="23"/>
      <c r="C58" s="23"/>
      <c r="D58" s="23"/>
      <c r="E58" s="23"/>
      <c r="F58" s="23"/>
      <c r="G58" s="23"/>
      <c r="H58" s="23"/>
      <c r="I58" s="23"/>
      <c r="J58" s="23"/>
      <c r="K58" s="23"/>
      <c r="L58" s="23"/>
      <c r="M58" s="23"/>
      <c r="N58" s="23"/>
      <c r="O58" s="23"/>
      <c r="P58" s="23"/>
      <c r="Q58" s="23"/>
      <c r="R58" s="23"/>
      <c r="S58" s="23"/>
      <c r="T58" s="23"/>
      <c r="U58" s="23"/>
      <c r="V58" s="23"/>
      <c r="W58" s="23"/>
      <c r="X58" s="23"/>
      <c r="Y58" s="23"/>
      <c r="Z58" s="23"/>
      <c r="AA58" s="23"/>
      <c r="AB58" s="23"/>
      <c r="AC58" s="23"/>
      <c r="AD58" s="23"/>
      <c r="AE58" s="23"/>
      <c r="AF58" s="23"/>
      <c r="AG58" s="23"/>
      <c r="AH58" s="23"/>
      <c r="AI58" s="23"/>
      <c r="AJ58" s="23"/>
      <c r="AK58" s="23"/>
      <c r="AL58" s="23"/>
      <c r="AM58" s="23"/>
      <c r="AN58" s="23"/>
      <c r="AO58" s="23"/>
      <c r="AP58" s="23"/>
      <c r="AQ58" s="23"/>
      <c r="AR58" s="23"/>
      <c r="AS58" s="23"/>
      <c r="AT58" s="23"/>
      <c r="AU58" s="23"/>
      <c r="AV58" s="23"/>
      <c r="AW58" s="23"/>
      <c r="AX58" s="23"/>
      <c r="AY58" s="23"/>
      <c r="AZ58" s="23"/>
      <c r="BA58" s="23"/>
      <c r="BB58" s="23"/>
      <c r="BC58" s="23"/>
      <c r="BD58" s="23"/>
      <c r="BE58" s="23"/>
      <c r="BF58" s="23"/>
      <c r="BG58" s="23"/>
      <c r="BH58" s="23"/>
      <c r="BI58" s="23"/>
      <c r="BJ58" s="23"/>
      <c r="BK58" s="23"/>
      <c r="BL58" s="23"/>
      <c r="BM58" s="23"/>
      <c r="BN58" s="23"/>
      <c r="BO58" s="23"/>
      <c r="BP58" s="23"/>
      <c r="BQ58" s="23"/>
      <c r="BR58" s="23"/>
      <c r="BS58" s="23"/>
      <c r="BT58" s="23"/>
      <c r="BU58" s="23"/>
      <c r="BV58" s="23"/>
      <c r="BW58" s="23"/>
      <c r="BX58" s="23"/>
      <c r="BY58" s="23"/>
      <c r="BZ58" s="23"/>
      <c r="CA58" s="23"/>
      <c r="CB58" s="23"/>
      <c r="CC58" s="23"/>
      <c r="CD58" s="23"/>
      <c r="CE58" s="23"/>
      <c r="CF58" s="23"/>
      <c r="CG58" s="23"/>
      <c r="CH58" s="23"/>
      <c r="CI58" s="23"/>
      <c r="CJ58" s="23"/>
      <c r="CK58" s="23"/>
      <c r="CL58" s="23"/>
      <c r="CM58" s="23"/>
      <c r="CN58" s="23"/>
      <c r="CO58" s="23"/>
      <c r="CP58" s="23"/>
      <c r="CQ58" s="23"/>
      <c r="CR58" s="23"/>
      <c r="CS58" s="23"/>
      <c r="CT58" s="23"/>
      <c r="CU58" s="23"/>
      <c r="CV58" s="23"/>
      <c r="CW58" s="23"/>
      <c r="CX58" s="23"/>
      <c r="CY58" s="23"/>
      <c r="CZ58" s="23"/>
      <c r="DA58" s="23"/>
      <c r="DB58" s="23"/>
      <c r="DC58" s="23"/>
      <c r="DD58" s="23"/>
      <c r="DE58" s="23"/>
      <c r="DF58" s="23"/>
      <c r="DG58" s="23"/>
      <c r="DH58" s="23"/>
      <c r="DI58" s="23"/>
      <c r="DJ58" s="23"/>
      <c r="DK58" s="23"/>
      <c r="DL58" s="23"/>
      <c r="DM58" s="23"/>
      <c r="DN58" s="23"/>
      <c r="DO58" s="23"/>
      <c r="DP58" s="23"/>
      <c r="DQ58" s="23"/>
      <c r="DR58" s="23"/>
      <c r="DS58" s="23"/>
      <c r="DT58" s="23"/>
    </row>
    <row r="59" spans="1:124" x14ac:dyDescent="0.2">
      <c r="A59" s="23"/>
      <c r="B59" s="23"/>
      <c r="C59" s="23"/>
      <c r="D59" s="23"/>
      <c r="E59" s="23"/>
      <c r="F59" s="23"/>
      <c r="G59" s="23"/>
      <c r="H59" s="23"/>
      <c r="I59" s="23"/>
      <c r="J59" s="23"/>
      <c r="K59" s="23"/>
      <c r="L59" s="23"/>
      <c r="M59" s="23"/>
      <c r="N59" s="23"/>
      <c r="O59" s="23"/>
      <c r="P59" s="23"/>
      <c r="Q59" s="23"/>
      <c r="R59" s="23"/>
      <c r="S59" s="23"/>
      <c r="T59" s="23"/>
      <c r="U59" s="23"/>
      <c r="V59" s="23"/>
      <c r="W59" s="23"/>
      <c r="X59" s="23"/>
      <c r="Y59" s="23"/>
      <c r="Z59" s="23"/>
      <c r="AA59" s="23"/>
      <c r="AB59" s="23"/>
      <c r="AC59" s="23"/>
      <c r="AD59" s="23"/>
      <c r="AE59" s="23"/>
      <c r="AF59" s="23"/>
      <c r="AG59" s="23"/>
      <c r="AH59" s="23"/>
      <c r="AI59" s="23"/>
      <c r="AJ59" s="23"/>
      <c r="AK59" s="23"/>
      <c r="AL59" s="23"/>
      <c r="AM59" s="23"/>
      <c r="AN59" s="23"/>
      <c r="AO59" s="23"/>
      <c r="AP59" s="23"/>
      <c r="AQ59" s="23"/>
      <c r="AR59" s="23"/>
      <c r="AS59" s="23"/>
      <c r="AT59" s="23"/>
      <c r="AU59" s="23"/>
      <c r="AV59" s="23"/>
      <c r="AW59" s="23"/>
      <c r="AX59" s="23"/>
      <c r="AY59" s="23"/>
      <c r="AZ59" s="23"/>
      <c r="BA59" s="23"/>
      <c r="BB59" s="23"/>
      <c r="BC59" s="23"/>
      <c r="BD59" s="23"/>
      <c r="BE59" s="23"/>
      <c r="BF59" s="23"/>
      <c r="BG59" s="23"/>
      <c r="BH59" s="23"/>
      <c r="BI59" s="23"/>
      <c r="BJ59" s="23"/>
      <c r="BK59" s="23"/>
      <c r="BL59" s="23"/>
      <c r="BM59" s="23"/>
      <c r="BN59" s="23"/>
      <c r="BO59" s="23"/>
      <c r="BP59" s="23"/>
      <c r="BQ59" s="23"/>
      <c r="BR59" s="23"/>
      <c r="BS59" s="23"/>
      <c r="BT59" s="23"/>
      <c r="BU59" s="23"/>
      <c r="BV59" s="23"/>
      <c r="BW59" s="23"/>
      <c r="BX59" s="23"/>
      <c r="BY59" s="23"/>
      <c r="BZ59" s="23"/>
      <c r="CA59" s="23"/>
      <c r="CB59" s="23"/>
      <c r="CC59" s="23"/>
      <c r="CD59" s="23"/>
      <c r="CE59" s="23"/>
      <c r="CF59" s="23"/>
      <c r="CG59" s="23"/>
      <c r="CH59" s="23"/>
      <c r="CI59" s="23"/>
      <c r="CJ59" s="23"/>
      <c r="CK59" s="23"/>
      <c r="CL59" s="23"/>
      <c r="CM59" s="23"/>
      <c r="CN59" s="23"/>
      <c r="CO59" s="23"/>
      <c r="CP59" s="23"/>
      <c r="CQ59" s="23"/>
      <c r="CR59" s="23"/>
      <c r="CS59" s="23"/>
      <c r="CT59" s="23"/>
      <c r="CU59" s="23"/>
      <c r="CV59" s="23"/>
      <c r="CW59" s="23"/>
      <c r="CX59" s="23"/>
      <c r="CY59" s="23"/>
      <c r="CZ59" s="23"/>
      <c r="DA59" s="23"/>
      <c r="DB59" s="23"/>
      <c r="DC59" s="23"/>
      <c r="DD59" s="23"/>
      <c r="DE59" s="23"/>
      <c r="DF59" s="23"/>
      <c r="DG59" s="23"/>
      <c r="DH59" s="23"/>
      <c r="DI59" s="23"/>
      <c r="DJ59" s="23"/>
      <c r="DK59" s="23"/>
      <c r="DL59" s="23"/>
      <c r="DM59" s="23"/>
      <c r="DN59" s="23"/>
      <c r="DO59" s="23"/>
      <c r="DP59" s="23"/>
      <c r="DQ59" s="23"/>
      <c r="DR59" s="23"/>
      <c r="DS59" s="23"/>
      <c r="DT59" s="23"/>
    </row>
    <row r="60" spans="1:124" x14ac:dyDescent="0.2">
      <c r="A60" s="23"/>
      <c r="B60" s="23"/>
      <c r="C60" s="23"/>
      <c r="D60" s="23"/>
      <c r="E60" s="23"/>
      <c r="F60" s="23"/>
      <c r="G60" s="23"/>
      <c r="H60" s="23"/>
      <c r="I60" s="23"/>
      <c r="J60" s="23"/>
      <c r="K60" s="23"/>
      <c r="L60" s="23"/>
      <c r="M60" s="23"/>
      <c r="N60" s="23"/>
      <c r="O60" s="23"/>
      <c r="P60" s="23"/>
      <c r="Q60" s="23"/>
      <c r="R60" s="23"/>
      <c r="S60" s="23"/>
      <c r="T60" s="23"/>
      <c r="U60" s="23"/>
      <c r="V60" s="23"/>
      <c r="W60" s="23"/>
      <c r="X60" s="23"/>
      <c r="Y60" s="23"/>
      <c r="Z60" s="23"/>
      <c r="AA60" s="23"/>
      <c r="AB60" s="23"/>
      <c r="AC60" s="23"/>
      <c r="AD60" s="23"/>
      <c r="AE60" s="23"/>
      <c r="AF60" s="23"/>
      <c r="AG60" s="23"/>
      <c r="AH60" s="23"/>
      <c r="AI60" s="23"/>
      <c r="AJ60" s="23"/>
      <c r="AK60" s="23"/>
      <c r="AL60" s="23"/>
      <c r="AM60" s="23"/>
      <c r="AN60" s="23"/>
      <c r="AO60" s="23"/>
      <c r="AP60" s="23"/>
      <c r="AQ60" s="23"/>
      <c r="AR60" s="23"/>
      <c r="AS60" s="23"/>
      <c r="AT60" s="23"/>
      <c r="AU60" s="23"/>
      <c r="AV60" s="23"/>
      <c r="AW60" s="23"/>
      <c r="AX60" s="23"/>
      <c r="AY60" s="23"/>
      <c r="AZ60" s="23"/>
      <c r="BA60" s="23"/>
      <c r="BB60" s="23"/>
      <c r="BC60" s="23"/>
      <c r="BD60" s="23"/>
      <c r="BE60" s="23"/>
      <c r="BF60" s="23"/>
      <c r="BG60" s="23"/>
      <c r="BH60" s="23"/>
      <c r="BI60" s="23"/>
      <c r="BJ60" s="23"/>
      <c r="BK60" s="23"/>
      <c r="BL60" s="23"/>
      <c r="BM60" s="23"/>
      <c r="BN60" s="23"/>
      <c r="BO60" s="23"/>
      <c r="BP60" s="23"/>
      <c r="BQ60" s="23"/>
      <c r="BR60" s="23"/>
      <c r="BS60" s="23"/>
      <c r="BT60" s="23"/>
      <c r="BU60" s="23"/>
      <c r="BV60" s="23"/>
      <c r="BW60" s="23"/>
      <c r="BX60" s="23"/>
      <c r="BY60" s="23"/>
      <c r="BZ60" s="23"/>
      <c r="CA60" s="23"/>
      <c r="CB60" s="23"/>
      <c r="CC60" s="23"/>
      <c r="CD60" s="23"/>
      <c r="CE60" s="23"/>
      <c r="CF60" s="23"/>
      <c r="CG60" s="23"/>
      <c r="CH60" s="23"/>
      <c r="CI60" s="23"/>
      <c r="CJ60" s="23"/>
      <c r="CK60" s="23"/>
      <c r="CL60" s="23"/>
      <c r="CM60" s="23"/>
      <c r="CN60" s="23"/>
      <c r="CO60" s="23"/>
      <c r="CP60" s="23"/>
      <c r="CQ60" s="23"/>
      <c r="CR60" s="23"/>
      <c r="CS60" s="23"/>
      <c r="CT60" s="23"/>
      <c r="CU60" s="23"/>
      <c r="CV60" s="23"/>
      <c r="CW60" s="23"/>
      <c r="CX60" s="23"/>
      <c r="CY60" s="23"/>
      <c r="CZ60" s="23"/>
      <c r="DA60" s="23"/>
      <c r="DB60" s="23"/>
      <c r="DC60" s="23"/>
      <c r="DD60" s="23"/>
      <c r="DE60" s="23"/>
      <c r="DF60" s="23"/>
      <c r="DG60" s="23"/>
      <c r="DH60" s="23"/>
      <c r="DI60" s="23"/>
      <c r="DJ60" s="23"/>
      <c r="DK60" s="23"/>
      <c r="DL60" s="23"/>
      <c r="DM60" s="23"/>
      <c r="DN60" s="23"/>
      <c r="DO60" s="23"/>
      <c r="DP60" s="23"/>
      <c r="DQ60" s="23"/>
      <c r="DR60" s="23"/>
      <c r="DS60" s="23"/>
      <c r="DT60" s="23"/>
    </row>
    <row r="61" spans="1:124" x14ac:dyDescent="0.2">
      <c r="A61" s="23"/>
      <c r="B61" s="23"/>
      <c r="C61" s="23"/>
      <c r="D61" s="23"/>
      <c r="E61" s="23"/>
      <c r="F61" s="23"/>
      <c r="G61" s="23"/>
      <c r="H61" s="23"/>
      <c r="I61" s="23"/>
      <c r="J61" s="23"/>
      <c r="K61" s="23"/>
      <c r="L61" s="23"/>
      <c r="M61" s="23"/>
      <c r="N61" s="23"/>
      <c r="O61" s="23"/>
      <c r="P61" s="23"/>
      <c r="Q61" s="23"/>
      <c r="R61" s="23"/>
      <c r="S61" s="23"/>
      <c r="T61" s="23"/>
      <c r="U61" s="23"/>
      <c r="V61" s="23"/>
      <c r="W61" s="23"/>
      <c r="X61" s="23"/>
      <c r="Y61" s="23"/>
      <c r="Z61" s="23"/>
      <c r="AA61" s="23"/>
      <c r="AB61" s="23"/>
      <c r="AC61" s="23"/>
      <c r="AD61" s="23"/>
      <c r="AE61" s="23"/>
      <c r="AF61" s="23"/>
      <c r="AG61" s="23"/>
      <c r="AH61" s="23"/>
      <c r="AI61" s="23"/>
      <c r="AJ61" s="23"/>
      <c r="AK61" s="23"/>
      <c r="AL61" s="23"/>
      <c r="AM61" s="23"/>
      <c r="AN61" s="23"/>
      <c r="AO61" s="23"/>
      <c r="AP61" s="23"/>
      <c r="AQ61" s="23"/>
      <c r="AR61" s="23"/>
      <c r="AS61" s="23"/>
      <c r="AT61" s="23"/>
      <c r="AU61" s="23"/>
      <c r="AV61" s="23"/>
      <c r="AW61" s="23"/>
      <c r="AX61" s="23"/>
      <c r="AY61" s="23"/>
      <c r="AZ61" s="23"/>
      <c r="BA61" s="23"/>
      <c r="BB61" s="23"/>
      <c r="BC61" s="23"/>
      <c r="BD61" s="23"/>
      <c r="BE61" s="23"/>
      <c r="BF61" s="23"/>
      <c r="BG61" s="23"/>
      <c r="BH61" s="23"/>
      <c r="BI61" s="23"/>
      <c r="BJ61" s="23"/>
      <c r="BK61" s="23"/>
      <c r="BL61" s="23"/>
      <c r="BM61" s="23"/>
      <c r="BN61" s="23"/>
      <c r="BO61" s="23"/>
      <c r="BP61" s="23"/>
      <c r="BQ61" s="23"/>
      <c r="BR61" s="23"/>
      <c r="BS61" s="23"/>
      <c r="BT61" s="23"/>
      <c r="BU61" s="23"/>
      <c r="BV61" s="23"/>
      <c r="BW61" s="23"/>
      <c r="BX61" s="23"/>
      <c r="BY61" s="23"/>
      <c r="BZ61" s="23"/>
      <c r="CA61" s="23"/>
      <c r="CB61" s="23"/>
      <c r="CC61" s="23"/>
      <c r="CD61" s="23"/>
      <c r="CE61" s="23"/>
      <c r="CF61" s="23"/>
      <c r="CG61" s="23"/>
      <c r="CH61" s="23"/>
      <c r="CI61" s="23"/>
      <c r="CJ61" s="23"/>
      <c r="CK61" s="23"/>
      <c r="CL61" s="23"/>
      <c r="CM61" s="23"/>
      <c r="CN61" s="23"/>
      <c r="CO61" s="23"/>
      <c r="CP61" s="23"/>
      <c r="CQ61" s="23"/>
      <c r="CR61" s="23"/>
      <c r="CS61" s="23"/>
      <c r="CT61" s="23"/>
      <c r="CU61" s="23"/>
      <c r="CV61" s="23"/>
      <c r="CW61" s="23"/>
      <c r="CX61" s="23"/>
      <c r="CY61" s="23"/>
      <c r="CZ61" s="23"/>
      <c r="DA61" s="23"/>
      <c r="DB61" s="23"/>
      <c r="DC61" s="23"/>
      <c r="DD61" s="23"/>
      <c r="DE61" s="23"/>
      <c r="DF61" s="23"/>
      <c r="DG61" s="23"/>
      <c r="DH61" s="23"/>
      <c r="DI61" s="23"/>
      <c r="DJ61" s="23"/>
      <c r="DK61" s="23"/>
      <c r="DL61" s="23"/>
      <c r="DM61" s="23"/>
      <c r="DN61" s="23"/>
      <c r="DO61" s="23"/>
      <c r="DP61" s="23"/>
      <c r="DQ61" s="23"/>
      <c r="DR61" s="23"/>
      <c r="DS61" s="23"/>
      <c r="DT61" s="23"/>
    </row>
    <row r="62" spans="1:124" x14ac:dyDescent="0.2">
      <c r="A62" s="23"/>
      <c r="DC62" s="23"/>
      <c r="DD62" s="23"/>
      <c r="DE62" s="23"/>
      <c r="DF62" s="23"/>
      <c r="DG62" s="23"/>
      <c r="DH62" s="23"/>
      <c r="DI62" s="23"/>
      <c r="DJ62" s="23"/>
      <c r="DK62" s="23"/>
      <c r="DL62" s="23"/>
      <c r="DM62" s="23"/>
      <c r="DN62" s="23"/>
      <c r="DO62" s="23"/>
      <c r="DP62" s="23"/>
      <c r="DQ62" s="23"/>
      <c r="DR62" s="23"/>
      <c r="DS62" s="23"/>
      <c r="DT62" s="23"/>
    </row>
    <row r="63" spans="1:124" x14ac:dyDescent="0.2">
      <c r="A63" s="23"/>
      <c r="DC63" s="23"/>
      <c r="DD63" s="23"/>
      <c r="DE63" s="23"/>
      <c r="DF63" s="23"/>
      <c r="DG63" s="23"/>
      <c r="DH63" s="23"/>
      <c r="DI63" s="23"/>
      <c r="DJ63" s="23"/>
      <c r="DK63" s="23"/>
      <c r="DL63" s="23"/>
      <c r="DM63" s="23"/>
      <c r="DN63" s="23"/>
      <c r="DO63" s="23"/>
      <c r="DP63" s="23"/>
      <c r="DQ63" s="23"/>
      <c r="DR63" s="23"/>
      <c r="DS63" s="23"/>
      <c r="DT63" s="23"/>
    </row>
    <row r="64" spans="1:124" x14ac:dyDescent="0.2">
      <c r="A64" s="23"/>
      <c r="DC64" s="23"/>
      <c r="DD64" s="23"/>
      <c r="DE64" s="23"/>
      <c r="DF64" s="23"/>
      <c r="DG64" s="23"/>
      <c r="DH64" s="23"/>
      <c r="DI64" s="23"/>
      <c r="DJ64" s="23"/>
      <c r="DK64" s="23"/>
      <c r="DL64" s="23"/>
      <c r="DM64" s="23"/>
      <c r="DN64" s="23"/>
      <c r="DO64" s="23"/>
      <c r="DP64" s="23"/>
      <c r="DQ64" s="23"/>
      <c r="DR64" s="23"/>
      <c r="DS64" s="23"/>
      <c r="DT64" s="23"/>
    </row>
    <row r="65" spans="107:124" x14ac:dyDescent="0.2">
      <c r="DC65" s="23"/>
      <c r="DD65" s="23"/>
      <c r="DE65" s="23"/>
      <c r="DF65" s="23"/>
      <c r="DG65" s="23"/>
      <c r="DH65" s="23"/>
      <c r="DI65" s="23"/>
      <c r="DJ65" s="23"/>
      <c r="DK65" s="23"/>
      <c r="DL65" s="23"/>
      <c r="DM65" s="23"/>
      <c r="DN65" s="23"/>
      <c r="DO65" s="23"/>
      <c r="DP65" s="23"/>
      <c r="DQ65" s="23"/>
      <c r="DR65" s="23"/>
      <c r="DS65" s="23"/>
      <c r="DT65" s="23"/>
    </row>
    <row r="66" spans="107:124" x14ac:dyDescent="0.2">
      <c r="DC66" s="23"/>
      <c r="DD66" s="23"/>
      <c r="DE66" s="23"/>
      <c r="DF66" s="23"/>
      <c r="DG66" s="23"/>
      <c r="DH66" s="23"/>
      <c r="DI66" s="23"/>
      <c r="DJ66" s="23"/>
      <c r="DK66" s="23"/>
      <c r="DL66" s="23"/>
      <c r="DM66" s="23"/>
      <c r="DN66" s="23"/>
      <c r="DO66" s="23"/>
      <c r="DP66" s="23"/>
      <c r="DQ66" s="23"/>
      <c r="DR66" s="23"/>
      <c r="DS66" s="23"/>
      <c r="DT66" s="23"/>
    </row>
    <row r="67" spans="107:124" x14ac:dyDescent="0.2">
      <c r="DC67" s="23"/>
      <c r="DD67" s="23"/>
      <c r="DE67" s="23"/>
      <c r="DF67" s="23"/>
      <c r="DG67" s="23"/>
      <c r="DH67" s="23"/>
      <c r="DI67" s="23"/>
      <c r="DJ67" s="23"/>
      <c r="DK67" s="23"/>
      <c r="DL67" s="23"/>
      <c r="DM67" s="23"/>
      <c r="DN67" s="23"/>
      <c r="DO67" s="23"/>
      <c r="DP67" s="23"/>
      <c r="DQ67" s="23"/>
      <c r="DR67" s="23"/>
      <c r="DS67" s="23"/>
      <c r="DT67" s="23"/>
    </row>
    <row r="68" spans="107:124" x14ac:dyDescent="0.2">
      <c r="DC68" s="23"/>
      <c r="DD68" s="23"/>
      <c r="DE68" s="23"/>
      <c r="DF68" s="23"/>
      <c r="DG68" s="23"/>
      <c r="DH68" s="23"/>
      <c r="DI68" s="23"/>
      <c r="DJ68" s="23"/>
      <c r="DK68" s="23"/>
      <c r="DL68" s="23"/>
      <c r="DM68" s="23"/>
      <c r="DN68" s="23"/>
      <c r="DO68" s="23"/>
      <c r="DP68" s="23"/>
      <c r="DQ68" s="23"/>
      <c r="DR68" s="23"/>
      <c r="DS68" s="23"/>
      <c r="DT68" s="23"/>
    </row>
    <row r="69" spans="107:124" x14ac:dyDescent="0.2">
      <c r="DC69" s="23"/>
      <c r="DD69" s="23"/>
      <c r="DE69" s="23"/>
      <c r="DF69" s="23"/>
      <c r="DG69" s="23"/>
      <c r="DH69" s="23"/>
      <c r="DI69" s="23"/>
      <c r="DJ69" s="23"/>
      <c r="DK69" s="23"/>
      <c r="DL69" s="23"/>
      <c r="DM69" s="23"/>
      <c r="DN69" s="23"/>
      <c r="DO69" s="23"/>
      <c r="DP69" s="23"/>
      <c r="DQ69" s="23"/>
      <c r="DR69" s="23"/>
      <c r="DS69" s="23"/>
      <c r="DT69" s="23"/>
    </row>
    <row r="70" spans="107:124" x14ac:dyDescent="0.2">
      <c r="DC70" s="23"/>
      <c r="DD70" s="23"/>
      <c r="DE70" s="23"/>
      <c r="DF70" s="23"/>
      <c r="DG70" s="23"/>
      <c r="DH70" s="23"/>
      <c r="DI70" s="23"/>
      <c r="DJ70" s="23"/>
      <c r="DK70" s="23"/>
      <c r="DL70" s="23"/>
      <c r="DM70" s="23"/>
      <c r="DN70" s="23"/>
      <c r="DO70" s="23"/>
      <c r="DP70" s="23"/>
      <c r="DQ70" s="23"/>
      <c r="DR70" s="23"/>
      <c r="DS70" s="23"/>
      <c r="DT70" s="23"/>
    </row>
    <row r="71" spans="107:124" x14ac:dyDescent="0.2">
      <c r="DC71" s="23"/>
      <c r="DD71" s="23"/>
      <c r="DE71" s="23"/>
      <c r="DF71" s="23"/>
      <c r="DG71" s="23"/>
      <c r="DH71" s="23"/>
      <c r="DI71" s="23"/>
      <c r="DJ71" s="23"/>
      <c r="DK71" s="23"/>
      <c r="DL71" s="23"/>
      <c r="DM71" s="23"/>
      <c r="DN71" s="23"/>
      <c r="DO71" s="23"/>
      <c r="DP71" s="23"/>
      <c r="DQ71" s="23"/>
      <c r="DR71" s="23"/>
      <c r="DS71" s="23"/>
      <c r="DT71" s="23"/>
    </row>
    <row r="72" spans="107:124" x14ac:dyDescent="0.2">
      <c r="DC72" s="23"/>
      <c r="DD72" s="23"/>
      <c r="DE72" s="23"/>
      <c r="DF72" s="23"/>
      <c r="DG72" s="23"/>
      <c r="DH72" s="23"/>
      <c r="DI72" s="23"/>
      <c r="DJ72" s="23"/>
      <c r="DK72" s="23"/>
      <c r="DL72" s="23"/>
      <c r="DM72" s="23"/>
      <c r="DN72" s="23"/>
      <c r="DO72" s="23"/>
      <c r="DP72" s="23"/>
      <c r="DQ72" s="23"/>
      <c r="DR72" s="23"/>
      <c r="DS72" s="23"/>
      <c r="DT72" s="23"/>
    </row>
    <row r="73" spans="107:124" x14ac:dyDescent="0.2">
      <c r="DC73" s="23"/>
      <c r="DD73" s="23"/>
      <c r="DE73" s="23"/>
      <c r="DF73" s="23"/>
      <c r="DG73" s="23"/>
      <c r="DH73" s="23"/>
      <c r="DI73" s="23"/>
      <c r="DJ73" s="23"/>
      <c r="DK73" s="23"/>
      <c r="DL73" s="23"/>
      <c r="DM73" s="23"/>
      <c r="DN73" s="23"/>
      <c r="DO73" s="23"/>
      <c r="DP73" s="23"/>
      <c r="DQ73" s="23"/>
      <c r="DR73" s="23"/>
      <c r="DS73" s="23"/>
      <c r="DT73" s="23"/>
    </row>
    <row r="74" spans="107:124" x14ac:dyDescent="0.2">
      <c r="DC74" s="23"/>
      <c r="DD74" s="23"/>
      <c r="DE74" s="23"/>
      <c r="DF74" s="23"/>
      <c r="DG74" s="23"/>
      <c r="DH74" s="23"/>
      <c r="DI74" s="23"/>
      <c r="DJ74" s="23"/>
      <c r="DK74" s="23"/>
      <c r="DL74" s="23"/>
      <c r="DM74" s="23"/>
      <c r="DN74" s="23"/>
      <c r="DO74" s="23"/>
      <c r="DP74" s="23"/>
      <c r="DQ74" s="23"/>
      <c r="DR74" s="23"/>
      <c r="DS74" s="23"/>
      <c r="DT74" s="23"/>
    </row>
    <row r="75" spans="107:124" x14ac:dyDescent="0.2">
      <c r="DC75" s="23"/>
      <c r="DD75" s="23"/>
      <c r="DE75" s="23"/>
      <c r="DF75" s="23"/>
      <c r="DG75" s="23"/>
      <c r="DH75" s="23"/>
      <c r="DI75" s="23"/>
      <c r="DJ75" s="23"/>
      <c r="DK75" s="23"/>
      <c r="DL75" s="23"/>
      <c r="DM75" s="23"/>
      <c r="DN75" s="23"/>
      <c r="DO75" s="23"/>
      <c r="DP75" s="23"/>
      <c r="DQ75" s="23"/>
      <c r="DR75" s="23"/>
      <c r="DS75" s="23"/>
      <c r="DT75" s="23"/>
    </row>
    <row r="76" spans="107:124" x14ac:dyDescent="0.2">
      <c r="DC76" s="23"/>
      <c r="DD76" s="23"/>
      <c r="DE76" s="23"/>
      <c r="DF76" s="23"/>
      <c r="DG76" s="23"/>
      <c r="DH76" s="23"/>
      <c r="DI76" s="23"/>
      <c r="DJ76" s="23"/>
      <c r="DK76" s="23"/>
      <c r="DL76" s="23"/>
      <c r="DM76" s="23"/>
      <c r="DN76" s="23"/>
      <c r="DO76" s="23"/>
      <c r="DP76" s="23"/>
      <c r="DQ76" s="23"/>
      <c r="DR76" s="23"/>
      <c r="DS76" s="23"/>
      <c r="DT76" s="23"/>
    </row>
    <row r="77" spans="107:124" x14ac:dyDescent="0.2">
      <c r="DC77" s="23"/>
      <c r="DD77" s="23"/>
      <c r="DE77" s="23"/>
      <c r="DF77" s="23"/>
      <c r="DG77" s="23"/>
      <c r="DH77" s="23"/>
      <c r="DI77" s="23"/>
      <c r="DJ77" s="23"/>
      <c r="DK77" s="23"/>
      <c r="DL77" s="23"/>
      <c r="DM77" s="23"/>
      <c r="DN77" s="23"/>
      <c r="DO77" s="23"/>
      <c r="DP77" s="23"/>
      <c r="DQ77" s="23"/>
      <c r="DR77" s="23"/>
      <c r="DS77" s="23"/>
      <c r="DT77" s="23"/>
    </row>
    <row r="78" spans="107:124" x14ac:dyDescent="0.2">
      <c r="DC78" s="23"/>
      <c r="DD78" s="23"/>
      <c r="DE78" s="23"/>
      <c r="DF78" s="23"/>
      <c r="DG78" s="23"/>
      <c r="DH78" s="23"/>
      <c r="DI78" s="23"/>
      <c r="DJ78" s="23"/>
      <c r="DK78" s="23"/>
      <c r="DL78" s="23"/>
      <c r="DM78" s="23"/>
      <c r="DN78" s="23"/>
      <c r="DO78" s="23"/>
      <c r="DP78" s="23"/>
      <c r="DQ78" s="23"/>
      <c r="DR78" s="23"/>
      <c r="DS78" s="23"/>
      <c r="DT78" s="23"/>
    </row>
    <row r="79" spans="107:124" x14ac:dyDescent="0.2">
      <c r="DC79" s="23"/>
      <c r="DD79" s="23"/>
      <c r="DE79" s="23"/>
      <c r="DF79" s="23"/>
      <c r="DG79" s="23"/>
      <c r="DH79" s="23"/>
      <c r="DI79" s="23"/>
      <c r="DJ79" s="23"/>
      <c r="DK79" s="23"/>
      <c r="DL79" s="23"/>
      <c r="DM79" s="23"/>
      <c r="DN79" s="23"/>
      <c r="DO79" s="23"/>
      <c r="DP79" s="23"/>
      <c r="DQ79" s="23"/>
      <c r="DR79" s="23"/>
      <c r="DS79" s="23"/>
      <c r="DT79" s="23"/>
    </row>
    <row r="80" spans="107:124" x14ac:dyDescent="0.2">
      <c r="DC80" s="23"/>
      <c r="DD80" s="23"/>
      <c r="DE80" s="23"/>
      <c r="DF80" s="23"/>
      <c r="DG80" s="23"/>
      <c r="DH80" s="23"/>
      <c r="DI80" s="23"/>
      <c r="DJ80" s="23"/>
      <c r="DK80" s="23"/>
      <c r="DL80" s="23"/>
      <c r="DM80" s="23"/>
      <c r="DN80" s="23"/>
      <c r="DO80" s="23"/>
      <c r="DP80" s="23"/>
      <c r="DQ80" s="23"/>
      <c r="DR80" s="23"/>
      <c r="DS80" s="23"/>
      <c r="DT80" s="23"/>
    </row>
    <row r="81" spans="107:124" x14ac:dyDescent="0.2">
      <c r="DC81" s="23"/>
      <c r="DD81" s="23"/>
      <c r="DE81" s="23"/>
      <c r="DF81" s="23"/>
      <c r="DG81" s="23"/>
      <c r="DH81" s="23"/>
      <c r="DI81" s="23"/>
      <c r="DJ81" s="23"/>
      <c r="DK81" s="23"/>
      <c r="DL81" s="23"/>
      <c r="DM81" s="23"/>
      <c r="DN81" s="23"/>
      <c r="DO81" s="23"/>
      <c r="DP81" s="23"/>
      <c r="DQ81" s="23"/>
      <c r="DR81" s="23"/>
      <c r="DS81" s="23"/>
      <c r="DT81" s="23"/>
    </row>
    <row r="82" spans="107:124" x14ac:dyDescent="0.2">
      <c r="DC82" s="23"/>
      <c r="DD82" s="23"/>
      <c r="DE82" s="23"/>
      <c r="DF82" s="23"/>
      <c r="DG82" s="23"/>
      <c r="DH82" s="23"/>
      <c r="DI82" s="23"/>
      <c r="DJ82" s="23"/>
      <c r="DK82" s="23"/>
      <c r="DL82" s="23"/>
      <c r="DM82" s="23"/>
      <c r="DN82" s="23"/>
      <c r="DO82" s="23"/>
      <c r="DP82" s="23"/>
      <c r="DQ82" s="23"/>
      <c r="DR82" s="23"/>
      <c r="DS82" s="23"/>
      <c r="DT82" s="23"/>
    </row>
    <row r="83" spans="107:124" x14ac:dyDescent="0.2">
      <c r="DC83" s="23"/>
      <c r="DD83" s="23"/>
      <c r="DE83" s="23"/>
      <c r="DF83" s="23"/>
      <c r="DG83" s="23"/>
      <c r="DH83" s="23"/>
      <c r="DI83" s="23"/>
      <c r="DJ83" s="23"/>
      <c r="DK83" s="23"/>
      <c r="DL83" s="23"/>
      <c r="DM83" s="23"/>
      <c r="DN83" s="23"/>
      <c r="DO83" s="23"/>
      <c r="DP83" s="23"/>
      <c r="DQ83" s="23"/>
      <c r="DR83" s="23"/>
      <c r="DS83" s="23"/>
      <c r="DT83" s="23"/>
    </row>
    <row r="84" spans="107:124" x14ac:dyDescent="0.2">
      <c r="DC84" s="23"/>
      <c r="DD84" s="23"/>
      <c r="DE84" s="23"/>
      <c r="DF84" s="23"/>
      <c r="DG84" s="23"/>
      <c r="DH84" s="23"/>
      <c r="DI84" s="23"/>
      <c r="DJ84" s="23"/>
      <c r="DK84" s="23"/>
      <c r="DL84" s="23"/>
      <c r="DM84" s="23"/>
      <c r="DN84" s="23"/>
      <c r="DO84" s="23"/>
      <c r="DP84" s="23"/>
      <c r="DQ84" s="23"/>
      <c r="DR84" s="23"/>
      <c r="DS84" s="23"/>
      <c r="DT84" s="23"/>
    </row>
    <row r="85" spans="107:124" x14ac:dyDescent="0.2">
      <c r="DC85" s="23"/>
      <c r="DD85" s="23"/>
      <c r="DE85" s="23"/>
      <c r="DF85" s="23"/>
      <c r="DG85" s="23"/>
      <c r="DH85" s="23"/>
      <c r="DI85" s="23"/>
      <c r="DJ85" s="23"/>
      <c r="DK85" s="23"/>
      <c r="DL85" s="23"/>
      <c r="DM85" s="23"/>
      <c r="DN85" s="23"/>
      <c r="DO85" s="23"/>
      <c r="DP85" s="23"/>
      <c r="DQ85" s="23"/>
      <c r="DR85" s="23"/>
      <c r="DS85" s="23"/>
      <c r="DT85" s="23"/>
    </row>
    <row r="86" spans="107:124" x14ac:dyDescent="0.2">
      <c r="DC86" s="23"/>
      <c r="DD86" s="23"/>
      <c r="DE86" s="23"/>
      <c r="DF86" s="23"/>
      <c r="DG86" s="23"/>
      <c r="DH86" s="23"/>
      <c r="DI86" s="23"/>
      <c r="DJ86" s="23"/>
      <c r="DK86" s="23"/>
      <c r="DL86" s="23"/>
      <c r="DM86" s="23"/>
      <c r="DN86" s="23"/>
      <c r="DO86" s="23"/>
      <c r="DP86" s="23"/>
      <c r="DQ86" s="23"/>
      <c r="DR86" s="23"/>
      <c r="DS86" s="23"/>
      <c r="DT86" s="23"/>
    </row>
    <row r="87" spans="107:124" x14ac:dyDescent="0.2">
      <c r="DC87" s="23"/>
      <c r="DD87" s="23"/>
      <c r="DE87" s="23"/>
      <c r="DF87" s="23"/>
      <c r="DG87" s="23"/>
      <c r="DH87" s="23"/>
      <c r="DI87" s="23"/>
      <c r="DJ87" s="23"/>
      <c r="DK87" s="23"/>
      <c r="DL87" s="23"/>
      <c r="DM87" s="23"/>
      <c r="DN87" s="23"/>
      <c r="DO87" s="23"/>
      <c r="DP87" s="23"/>
      <c r="DQ87" s="23"/>
      <c r="DR87" s="23"/>
      <c r="DS87" s="23"/>
      <c r="DT87" s="23"/>
    </row>
    <row r="88" spans="107:124" x14ac:dyDescent="0.2">
      <c r="DC88" s="23"/>
      <c r="DD88" s="23"/>
      <c r="DE88" s="23"/>
      <c r="DF88" s="23"/>
      <c r="DG88" s="23"/>
      <c r="DH88" s="23"/>
      <c r="DI88" s="23"/>
      <c r="DJ88" s="23"/>
      <c r="DK88" s="23"/>
      <c r="DL88" s="23"/>
      <c r="DM88" s="23"/>
      <c r="DN88" s="23"/>
      <c r="DO88" s="23"/>
      <c r="DP88" s="23"/>
      <c r="DQ88" s="23"/>
      <c r="DR88" s="23"/>
      <c r="DS88" s="23"/>
      <c r="DT88" s="23"/>
    </row>
    <row r="89" spans="107:124" x14ac:dyDescent="0.2">
      <c r="DC89" s="23"/>
      <c r="DD89" s="23"/>
      <c r="DE89" s="23"/>
      <c r="DF89" s="23"/>
      <c r="DG89" s="23"/>
      <c r="DH89" s="23"/>
      <c r="DI89" s="23"/>
      <c r="DJ89" s="23"/>
      <c r="DK89" s="23"/>
      <c r="DL89" s="23"/>
      <c r="DM89" s="23"/>
      <c r="DN89" s="23"/>
      <c r="DO89" s="23"/>
      <c r="DP89" s="23"/>
      <c r="DQ89" s="23"/>
      <c r="DR89" s="23"/>
      <c r="DS89" s="23"/>
      <c r="DT89" s="23"/>
    </row>
    <row r="90" spans="107:124" x14ac:dyDescent="0.2">
      <c r="DC90" s="23"/>
      <c r="DD90" s="23"/>
      <c r="DE90" s="23"/>
      <c r="DF90" s="23"/>
      <c r="DG90" s="23"/>
      <c r="DH90" s="23"/>
      <c r="DI90" s="23"/>
      <c r="DJ90" s="23"/>
      <c r="DK90" s="23"/>
      <c r="DL90" s="23"/>
      <c r="DM90" s="23"/>
      <c r="DN90" s="23"/>
      <c r="DO90" s="23"/>
      <c r="DP90" s="23"/>
      <c r="DQ90" s="23"/>
      <c r="DR90" s="23"/>
      <c r="DS90" s="23"/>
      <c r="DT90" s="23"/>
    </row>
    <row r="91" spans="107:124" x14ac:dyDescent="0.2">
      <c r="DC91" s="23"/>
      <c r="DD91" s="23"/>
      <c r="DE91" s="23"/>
      <c r="DF91" s="23"/>
      <c r="DG91" s="23"/>
      <c r="DH91" s="23"/>
      <c r="DI91" s="23"/>
      <c r="DJ91" s="23"/>
      <c r="DK91" s="23"/>
      <c r="DL91" s="23"/>
      <c r="DM91" s="23"/>
      <c r="DN91" s="23"/>
      <c r="DO91" s="23"/>
      <c r="DP91" s="23"/>
      <c r="DQ91" s="23"/>
      <c r="DR91" s="23"/>
      <c r="DS91" s="23"/>
      <c r="DT91" s="23"/>
    </row>
    <row r="92" spans="107:124" x14ac:dyDescent="0.2">
      <c r="DC92" s="23"/>
      <c r="DD92" s="23"/>
      <c r="DE92" s="23"/>
      <c r="DF92" s="23"/>
      <c r="DG92" s="23"/>
      <c r="DH92" s="23"/>
      <c r="DI92" s="23"/>
      <c r="DJ92" s="23"/>
      <c r="DK92" s="23"/>
      <c r="DL92" s="23"/>
      <c r="DM92" s="23"/>
      <c r="DN92" s="23"/>
      <c r="DO92" s="23"/>
      <c r="DP92" s="23"/>
      <c r="DQ92" s="23"/>
      <c r="DR92" s="23"/>
      <c r="DS92" s="23"/>
      <c r="DT92" s="23"/>
    </row>
    <row r="93" spans="107:124" x14ac:dyDescent="0.2">
      <c r="DC93" s="23"/>
      <c r="DD93" s="23"/>
      <c r="DE93" s="23"/>
      <c r="DF93" s="23"/>
      <c r="DG93" s="23"/>
      <c r="DH93" s="23"/>
      <c r="DI93" s="23"/>
      <c r="DJ93" s="23"/>
      <c r="DK93" s="23"/>
      <c r="DL93" s="23"/>
      <c r="DM93" s="23"/>
      <c r="DN93" s="23"/>
      <c r="DO93" s="23"/>
      <c r="DP93" s="23"/>
      <c r="DQ93" s="23"/>
      <c r="DR93" s="23"/>
      <c r="DS93" s="23"/>
      <c r="DT93" s="23"/>
    </row>
    <row r="94" spans="107:124" x14ac:dyDescent="0.2">
      <c r="DC94" s="23"/>
      <c r="DD94" s="23"/>
      <c r="DE94" s="23"/>
      <c r="DF94" s="23"/>
      <c r="DG94" s="23"/>
      <c r="DH94" s="23"/>
      <c r="DI94" s="23"/>
      <c r="DJ94" s="23"/>
      <c r="DK94" s="23"/>
      <c r="DL94" s="23"/>
      <c r="DM94" s="23"/>
      <c r="DN94" s="23"/>
      <c r="DO94" s="23"/>
      <c r="DP94" s="23"/>
      <c r="DQ94" s="23"/>
      <c r="DR94" s="23"/>
      <c r="DS94" s="23"/>
      <c r="DT94" s="23"/>
    </row>
    <row r="95" spans="107:124" x14ac:dyDescent="0.2">
      <c r="DC95" s="23"/>
      <c r="DD95" s="23"/>
      <c r="DE95" s="23"/>
      <c r="DF95" s="23"/>
      <c r="DG95" s="23"/>
      <c r="DH95" s="23"/>
      <c r="DI95" s="23"/>
      <c r="DJ95" s="23"/>
      <c r="DK95" s="23"/>
      <c r="DL95" s="23"/>
      <c r="DM95" s="23"/>
      <c r="DN95" s="23"/>
      <c r="DO95" s="23"/>
      <c r="DP95" s="23"/>
      <c r="DQ95" s="23"/>
      <c r="DR95" s="23"/>
      <c r="DS95" s="23"/>
      <c r="DT95" s="23"/>
    </row>
    <row r="96" spans="107:124" x14ac:dyDescent="0.2">
      <c r="DC96" s="23"/>
      <c r="DD96" s="23"/>
      <c r="DE96" s="23"/>
      <c r="DF96" s="23"/>
      <c r="DG96" s="23"/>
      <c r="DH96" s="23"/>
      <c r="DI96" s="23"/>
      <c r="DJ96" s="23"/>
      <c r="DK96" s="23"/>
      <c r="DL96" s="23"/>
      <c r="DM96" s="23"/>
      <c r="DN96" s="23"/>
      <c r="DO96" s="23"/>
      <c r="DP96" s="23"/>
      <c r="DQ96" s="23"/>
      <c r="DR96" s="23"/>
      <c r="DS96" s="23"/>
      <c r="DT96" s="23"/>
    </row>
    <row r="97" spans="107:124" x14ac:dyDescent="0.2">
      <c r="DC97" s="23"/>
      <c r="DD97" s="23"/>
      <c r="DE97" s="23"/>
      <c r="DF97" s="23"/>
      <c r="DG97" s="23"/>
      <c r="DH97" s="23"/>
      <c r="DI97" s="23"/>
      <c r="DJ97" s="23"/>
      <c r="DK97" s="23"/>
      <c r="DL97" s="23"/>
      <c r="DM97" s="23"/>
      <c r="DN97" s="23"/>
      <c r="DO97" s="23"/>
      <c r="DP97" s="23"/>
      <c r="DQ97" s="23"/>
      <c r="DR97" s="23"/>
      <c r="DS97" s="23"/>
      <c r="DT97" s="23"/>
    </row>
    <row r="98" spans="107:124" x14ac:dyDescent="0.2">
      <c r="DC98" s="23"/>
      <c r="DD98" s="23"/>
      <c r="DE98" s="23"/>
      <c r="DF98" s="23"/>
      <c r="DG98" s="23"/>
      <c r="DH98" s="23"/>
      <c r="DI98" s="23"/>
      <c r="DJ98" s="23"/>
      <c r="DK98" s="23"/>
      <c r="DL98" s="23"/>
      <c r="DM98" s="23"/>
      <c r="DN98" s="23"/>
      <c r="DO98" s="23"/>
      <c r="DP98" s="23"/>
      <c r="DQ98" s="23"/>
      <c r="DR98" s="23"/>
      <c r="DS98" s="23"/>
      <c r="DT98" s="23"/>
    </row>
    <row r="99" spans="107:124" x14ac:dyDescent="0.2">
      <c r="DC99" s="23"/>
      <c r="DD99" s="23"/>
      <c r="DE99" s="23"/>
      <c r="DF99" s="23"/>
      <c r="DG99" s="23"/>
      <c r="DH99" s="23"/>
      <c r="DI99" s="23"/>
      <c r="DJ99" s="23"/>
      <c r="DK99" s="23"/>
      <c r="DL99" s="23"/>
      <c r="DM99" s="23"/>
      <c r="DN99" s="23"/>
      <c r="DO99" s="23"/>
      <c r="DP99" s="23"/>
      <c r="DQ99" s="23"/>
      <c r="DR99" s="23"/>
      <c r="DS99" s="23"/>
      <c r="DT99" s="23"/>
    </row>
    <row r="100" spans="107:124" x14ac:dyDescent="0.2">
      <c r="DC100" s="23"/>
      <c r="DD100" s="23"/>
      <c r="DE100" s="23"/>
      <c r="DF100" s="23"/>
      <c r="DG100" s="23"/>
      <c r="DH100" s="23"/>
      <c r="DI100" s="23"/>
      <c r="DJ100" s="23"/>
      <c r="DK100" s="23"/>
      <c r="DL100" s="23"/>
      <c r="DM100" s="23"/>
      <c r="DN100" s="23"/>
      <c r="DO100" s="23"/>
      <c r="DP100" s="23"/>
      <c r="DQ100" s="23"/>
      <c r="DR100" s="23"/>
      <c r="DS100" s="23"/>
      <c r="DT100" s="23"/>
    </row>
    <row r="101" spans="107:124" x14ac:dyDescent="0.2">
      <c r="DC101" s="23"/>
      <c r="DD101" s="23"/>
      <c r="DE101" s="23"/>
      <c r="DF101" s="23"/>
      <c r="DG101" s="23"/>
      <c r="DH101" s="23"/>
      <c r="DI101" s="23"/>
      <c r="DJ101" s="23"/>
      <c r="DK101" s="23"/>
      <c r="DL101" s="23"/>
      <c r="DM101" s="23"/>
      <c r="DN101" s="23"/>
      <c r="DO101" s="23"/>
      <c r="DP101" s="23"/>
      <c r="DQ101" s="23"/>
      <c r="DR101" s="23"/>
      <c r="DS101" s="23"/>
      <c r="DT101" s="23"/>
    </row>
    <row r="102" spans="107:124" x14ac:dyDescent="0.2">
      <c r="DC102" s="23"/>
      <c r="DD102" s="23"/>
      <c r="DE102" s="23"/>
      <c r="DF102" s="23"/>
      <c r="DG102" s="23"/>
      <c r="DH102" s="23"/>
      <c r="DI102" s="23"/>
      <c r="DJ102" s="23"/>
      <c r="DK102" s="23"/>
      <c r="DL102" s="23"/>
      <c r="DM102" s="23"/>
      <c r="DN102" s="23"/>
      <c r="DO102" s="23"/>
      <c r="DP102" s="23"/>
      <c r="DQ102" s="23"/>
      <c r="DR102" s="23"/>
      <c r="DS102" s="23"/>
      <c r="DT102" s="23"/>
    </row>
    <row r="103" spans="107:124" x14ac:dyDescent="0.2">
      <c r="DC103" s="23"/>
      <c r="DD103" s="23"/>
      <c r="DE103" s="23"/>
      <c r="DF103" s="23"/>
      <c r="DG103" s="23"/>
      <c r="DH103" s="23"/>
      <c r="DI103" s="23"/>
      <c r="DJ103" s="23"/>
      <c r="DK103" s="23"/>
      <c r="DL103" s="23"/>
      <c r="DM103" s="23"/>
      <c r="DN103" s="23"/>
      <c r="DO103" s="23"/>
      <c r="DP103" s="23"/>
      <c r="DQ103" s="23"/>
      <c r="DR103" s="23"/>
      <c r="DS103" s="23"/>
      <c r="DT103" s="23"/>
    </row>
    <row r="104" spans="107:124" x14ac:dyDescent="0.2">
      <c r="DC104" s="23"/>
      <c r="DD104" s="23"/>
      <c r="DE104" s="23"/>
      <c r="DF104" s="23"/>
      <c r="DG104" s="23"/>
      <c r="DH104" s="23"/>
      <c r="DI104" s="23"/>
      <c r="DJ104" s="23"/>
      <c r="DK104" s="23"/>
      <c r="DL104" s="23"/>
      <c r="DM104" s="23"/>
      <c r="DN104" s="23"/>
      <c r="DO104" s="23"/>
      <c r="DP104" s="23"/>
      <c r="DQ104" s="23"/>
      <c r="DR104" s="23"/>
      <c r="DS104" s="23"/>
      <c r="DT104" s="23"/>
    </row>
    <row r="105" spans="107:124" x14ac:dyDescent="0.2">
      <c r="DC105" s="23"/>
      <c r="DD105" s="23"/>
      <c r="DE105" s="23"/>
      <c r="DF105" s="23"/>
      <c r="DG105" s="23"/>
      <c r="DH105" s="23"/>
      <c r="DI105" s="23"/>
      <c r="DJ105" s="23"/>
      <c r="DK105" s="23"/>
      <c r="DL105" s="23"/>
      <c r="DM105" s="23"/>
      <c r="DN105" s="23"/>
      <c r="DO105" s="23"/>
      <c r="DP105" s="23"/>
      <c r="DQ105" s="23"/>
      <c r="DR105" s="23"/>
      <c r="DS105" s="23"/>
      <c r="DT105" s="23"/>
    </row>
    <row r="106" spans="107:124" x14ac:dyDescent="0.2">
      <c r="DC106" s="23"/>
      <c r="DD106" s="23"/>
      <c r="DE106" s="23"/>
      <c r="DF106" s="23"/>
      <c r="DG106" s="23"/>
      <c r="DH106" s="23"/>
      <c r="DI106" s="23"/>
      <c r="DJ106" s="23"/>
      <c r="DK106" s="23"/>
      <c r="DL106" s="23"/>
      <c r="DM106" s="23"/>
      <c r="DN106" s="23"/>
      <c r="DO106" s="23"/>
      <c r="DP106" s="23"/>
      <c r="DQ106" s="23"/>
      <c r="DR106" s="23"/>
      <c r="DS106" s="23"/>
      <c r="DT106" s="23"/>
    </row>
    <row r="107" spans="107:124" x14ac:dyDescent="0.2">
      <c r="DC107" s="23"/>
      <c r="DD107" s="23"/>
      <c r="DE107" s="23"/>
      <c r="DF107" s="23"/>
      <c r="DG107" s="23"/>
      <c r="DH107" s="23"/>
      <c r="DI107" s="23"/>
      <c r="DJ107" s="23"/>
      <c r="DK107" s="23"/>
      <c r="DL107" s="23"/>
      <c r="DM107" s="23"/>
      <c r="DN107" s="23"/>
      <c r="DO107" s="23"/>
      <c r="DP107" s="23"/>
      <c r="DQ107" s="23"/>
      <c r="DR107" s="23"/>
      <c r="DS107" s="23"/>
      <c r="DT107" s="23"/>
    </row>
    <row r="108" spans="107:124" x14ac:dyDescent="0.2">
      <c r="DC108" s="23"/>
      <c r="DD108" s="23"/>
      <c r="DE108" s="23"/>
      <c r="DF108" s="23"/>
      <c r="DG108" s="23"/>
      <c r="DH108" s="23"/>
      <c r="DI108" s="23"/>
      <c r="DJ108" s="23"/>
      <c r="DK108" s="23"/>
      <c r="DL108" s="23"/>
      <c r="DM108" s="23"/>
      <c r="DN108" s="23"/>
      <c r="DO108" s="23"/>
      <c r="DP108" s="23"/>
      <c r="DQ108" s="23"/>
      <c r="DR108" s="23"/>
      <c r="DS108" s="23"/>
      <c r="DT108" s="23"/>
    </row>
    <row r="109" spans="107:124" x14ac:dyDescent="0.2">
      <c r="DC109" s="23"/>
      <c r="DD109" s="23"/>
      <c r="DE109" s="23"/>
      <c r="DF109" s="23"/>
      <c r="DG109" s="23"/>
      <c r="DH109" s="23"/>
      <c r="DI109" s="23"/>
      <c r="DJ109" s="23"/>
      <c r="DK109" s="23"/>
      <c r="DL109" s="23"/>
      <c r="DM109" s="23"/>
      <c r="DN109" s="23"/>
      <c r="DO109" s="23"/>
      <c r="DP109" s="23"/>
      <c r="DQ109" s="23"/>
      <c r="DR109" s="23"/>
      <c r="DS109" s="23"/>
      <c r="DT109" s="23"/>
    </row>
    <row r="110" spans="107:124" x14ac:dyDescent="0.2">
      <c r="DC110" s="23"/>
      <c r="DD110" s="23"/>
      <c r="DE110" s="23"/>
      <c r="DF110" s="23"/>
      <c r="DG110" s="23"/>
      <c r="DH110" s="23"/>
      <c r="DI110" s="23"/>
      <c r="DJ110" s="23"/>
      <c r="DK110" s="23"/>
      <c r="DL110" s="23"/>
      <c r="DM110" s="23"/>
      <c r="DN110" s="23"/>
      <c r="DO110" s="23"/>
      <c r="DP110" s="23"/>
      <c r="DQ110" s="23"/>
      <c r="DR110" s="23"/>
      <c r="DS110" s="23"/>
      <c r="DT110" s="23"/>
    </row>
    <row r="111" spans="107:124" x14ac:dyDescent="0.2">
      <c r="DC111" s="23"/>
      <c r="DD111" s="23"/>
      <c r="DE111" s="23"/>
      <c r="DF111" s="23"/>
      <c r="DG111" s="23"/>
      <c r="DH111" s="23"/>
      <c r="DI111" s="23"/>
      <c r="DJ111" s="23"/>
      <c r="DK111" s="23"/>
      <c r="DL111" s="23"/>
      <c r="DM111" s="23"/>
      <c r="DN111" s="23"/>
      <c r="DO111" s="23"/>
      <c r="DP111" s="23"/>
      <c r="DQ111" s="23"/>
      <c r="DR111" s="23"/>
      <c r="DS111" s="23"/>
      <c r="DT111" s="23"/>
    </row>
    <row r="112" spans="107:124" x14ac:dyDescent="0.2">
      <c r="DC112" s="23"/>
      <c r="DD112" s="23"/>
      <c r="DE112" s="23"/>
      <c r="DF112" s="23"/>
      <c r="DG112" s="23"/>
      <c r="DH112" s="23"/>
      <c r="DI112" s="23"/>
      <c r="DJ112" s="23"/>
      <c r="DK112" s="23"/>
      <c r="DL112" s="23"/>
      <c r="DM112" s="23"/>
      <c r="DN112" s="23"/>
      <c r="DO112" s="23"/>
      <c r="DP112" s="23"/>
      <c r="DQ112" s="23"/>
      <c r="DR112" s="23"/>
      <c r="DS112" s="23"/>
      <c r="DT112" s="23"/>
    </row>
    <row r="113" spans="107:124" x14ac:dyDescent="0.2">
      <c r="DC113" s="23"/>
      <c r="DD113" s="23"/>
      <c r="DE113" s="23"/>
      <c r="DF113" s="23"/>
      <c r="DG113" s="23"/>
      <c r="DH113" s="23"/>
      <c r="DI113" s="23"/>
      <c r="DJ113" s="23"/>
      <c r="DK113" s="23"/>
      <c r="DL113" s="23"/>
      <c r="DM113" s="23"/>
      <c r="DN113" s="23"/>
      <c r="DO113" s="23"/>
      <c r="DP113" s="23"/>
      <c r="DQ113" s="23"/>
      <c r="DR113" s="23"/>
      <c r="DS113" s="23"/>
      <c r="DT113" s="23"/>
    </row>
    <row r="114" spans="107:124" x14ac:dyDescent="0.2">
      <c r="DC114" s="23"/>
      <c r="DD114" s="23"/>
      <c r="DE114" s="23"/>
      <c r="DF114" s="23"/>
      <c r="DG114" s="23"/>
      <c r="DH114" s="23"/>
      <c r="DI114" s="23"/>
      <c r="DJ114" s="23"/>
      <c r="DK114" s="23"/>
      <c r="DL114" s="23"/>
      <c r="DM114" s="23"/>
      <c r="DN114" s="23"/>
      <c r="DO114" s="23"/>
      <c r="DP114" s="23"/>
      <c r="DQ114" s="23"/>
      <c r="DR114" s="23"/>
      <c r="DS114" s="23"/>
      <c r="DT114" s="23"/>
    </row>
    <row r="115" spans="107:124" x14ac:dyDescent="0.2">
      <c r="DC115" s="23"/>
      <c r="DD115" s="23"/>
      <c r="DE115" s="23"/>
      <c r="DF115" s="23"/>
      <c r="DG115" s="23"/>
      <c r="DH115" s="23"/>
      <c r="DI115" s="23"/>
      <c r="DJ115" s="23"/>
      <c r="DK115" s="23"/>
      <c r="DL115" s="23"/>
      <c r="DM115" s="23"/>
      <c r="DN115" s="23"/>
      <c r="DO115" s="23"/>
      <c r="DP115" s="23"/>
      <c r="DQ115" s="23"/>
      <c r="DR115" s="23"/>
      <c r="DS115" s="23"/>
      <c r="DT115" s="23"/>
    </row>
    <row r="116" spans="107:124" x14ac:dyDescent="0.2">
      <c r="DC116" s="23"/>
      <c r="DD116" s="23"/>
      <c r="DE116" s="23"/>
      <c r="DF116" s="23"/>
      <c r="DG116" s="23"/>
      <c r="DH116" s="23"/>
      <c r="DI116" s="23"/>
      <c r="DJ116" s="23"/>
      <c r="DK116" s="23"/>
      <c r="DL116" s="23"/>
      <c r="DM116" s="23"/>
      <c r="DN116" s="23"/>
      <c r="DO116" s="23"/>
      <c r="DP116" s="23"/>
      <c r="DQ116" s="23"/>
      <c r="DR116" s="23"/>
      <c r="DS116" s="23"/>
      <c r="DT116" s="23"/>
    </row>
    <row r="117" spans="107:124" x14ac:dyDescent="0.2">
      <c r="DC117" s="23"/>
      <c r="DD117" s="23"/>
      <c r="DE117" s="23"/>
      <c r="DF117" s="23"/>
      <c r="DG117" s="23"/>
      <c r="DH117" s="23"/>
      <c r="DI117" s="23"/>
      <c r="DJ117" s="23"/>
      <c r="DK117" s="23"/>
      <c r="DL117" s="23"/>
      <c r="DM117" s="23"/>
      <c r="DN117" s="23"/>
      <c r="DO117" s="23"/>
      <c r="DP117" s="23"/>
      <c r="DQ117" s="23"/>
      <c r="DR117" s="23"/>
      <c r="DS117" s="23"/>
      <c r="DT117" s="23"/>
    </row>
    <row r="118" spans="107:124" x14ac:dyDescent="0.2">
      <c r="DC118" s="23"/>
      <c r="DD118" s="23"/>
      <c r="DE118" s="23"/>
      <c r="DF118" s="23"/>
      <c r="DG118" s="23"/>
      <c r="DH118" s="23"/>
      <c r="DI118" s="23"/>
      <c r="DJ118" s="23"/>
      <c r="DK118" s="23"/>
      <c r="DL118" s="23"/>
      <c r="DM118" s="23"/>
      <c r="DN118" s="23"/>
      <c r="DO118" s="23"/>
      <c r="DP118" s="23"/>
      <c r="DQ118" s="23"/>
      <c r="DR118" s="23"/>
      <c r="DS118" s="23"/>
      <c r="DT118" s="23"/>
    </row>
    <row r="119" spans="107:124" x14ac:dyDescent="0.2">
      <c r="DC119" s="23"/>
      <c r="DD119" s="23"/>
      <c r="DE119" s="23"/>
      <c r="DF119" s="23"/>
      <c r="DG119" s="23"/>
      <c r="DH119" s="23"/>
      <c r="DI119" s="23"/>
      <c r="DJ119" s="23"/>
      <c r="DK119" s="23"/>
      <c r="DL119" s="23"/>
      <c r="DM119" s="23"/>
      <c r="DN119" s="23"/>
      <c r="DO119" s="23"/>
      <c r="DP119" s="23"/>
      <c r="DQ119" s="23"/>
      <c r="DR119" s="23"/>
      <c r="DS119" s="23"/>
      <c r="DT119" s="23"/>
    </row>
    <row r="120" spans="107:124" x14ac:dyDescent="0.2">
      <c r="DC120" s="23"/>
      <c r="DD120" s="23"/>
      <c r="DE120" s="23"/>
      <c r="DF120" s="23"/>
      <c r="DG120" s="23"/>
      <c r="DH120" s="23"/>
      <c r="DI120" s="23"/>
      <c r="DJ120" s="23"/>
      <c r="DK120" s="23"/>
      <c r="DL120" s="23"/>
      <c r="DM120" s="23"/>
      <c r="DN120" s="23"/>
      <c r="DO120" s="23"/>
      <c r="DP120" s="23"/>
      <c r="DQ120" s="23"/>
      <c r="DR120" s="23"/>
      <c r="DS120" s="23"/>
      <c r="DT120" s="23"/>
    </row>
    <row r="121" spans="107:124" x14ac:dyDescent="0.2">
      <c r="DC121" s="23"/>
      <c r="DD121" s="23"/>
      <c r="DE121" s="23"/>
      <c r="DF121" s="23"/>
      <c r="DG121" s="23"/>
      <c r="DH121" s="23"/>
      <c r="DI121" s="23"/>
      <c r="DJ121" s="23"/>
      <c r="DK121" s="23"/>
      <c r="DL121" s="23"/>
      <c r="DM121" s="23"/>
      <c r="DN121" s="23"/>
      <c r="DO121" s="23"/>
      <c r="DP121" s="23"/>
      <c r="DQ121" s="23"/>
      <c r="DR121" s="23"/>
      <c r="DS121" s="23"/>
      <c r="DT121" s="23"/>
    </row>
    <row r="122" spans="107:124" x14ac:dyDescent="0.2">
      <c r="DC122" s="23"/>
      <c r="DD122" s="23"/>
      <c r="DE122" s="23"/>
      <c r="DF122" s="23"/>
      <c r="DG122" s="23"/>
      <c r="DH122" s="23"/>
      <c r="DI122" s="23"/>
      <c r="DJ122" s="23"/>
      <c r="DK122" s="23"/>
      <c r="DL122" s="23"/>
      <c r="DM122" s="23"/>
      <c r="DN122" s="23"/>
      <c r="DO122" s="23"/>
      <c r="DP122" s="23"/>
      <c r="DQ122" s="23"/>
      <c r="DR122" s="23"/>
      <c r="DS122" s="23"/>
      <c r="DT122" s="23"/>
    </row>
    <row r="123" spans="107:124" x14ac:dyDescent="0.2">
      <c r="DC123" s="23"/>
      <c r="DD123" s="23"/>
      <c r="DE123" s="23"/>
      <c r="DF123" s="23"/>
      <c r="DG123" s="23"/>
      <c r="DH123" s="23"/>
      <c r="DI123" s="23"/>
      <c r="DJ123" s="23"/>
      <c r="DK123" s="23"/>
      <c r="DL123" s="23"/>
      <c r="DM123" s="23"/>
      <c r="DN123" s="23"/>
      <c r="DO123" s="23"/>
      <c r="DP123" s="23"/>
      <c r="DQ123" s="23"/>
      <c r="DR123" s="23"/>
      <c r="DS123" s="23"/>
      <c r="DT123" s="23"/>
    </row>
    <row r="124" spans="107:124" x14ac:dyDescent="0.2">
      <c r="DC124" s="23"/>
      <c r="DD124" s="23"/>
      <c r="DE124" s="23"/>
      <c r="DF124" s="23"/>
      <c r="DG124" s="23"/>
      <c r="DH124" s="23"/>
      <c r="DI124" s="23"/>
      <c r="DJ124" s="23"/>
      <c r="DK124" s="23"/>
      <c r="DL124" s="23"/>
      <c r="DM124" s="23"/>
      <c r="DN124" s="23"/>
      <c r="DO124" s="23"/>
      <c r="DP124" s="23"/>
      <c r="DQ124" s="23"/>
      <c r="DR124" s="23"/>
      <c r="DS124" s="23"/>
      <c r="DT124" s="23"/>
    </row>
    <row r="125" spans="107:124" x14ac:dyDescent="0.2">
      <c r="DC125" s="23"/>
      <c r="DD125" s="23"/>
      <c r="DE125" s="23"/>
      <c r="DF125" s="23"/>
      <c r="DG125" s="23"/>
      <c r="DH125" s="23"/>
      <c r="DI125" s="23"/>
      <c r="DJ125" s="23"/>
      <c r="DK125" s="23"/>
      <c r="DL125" s="23"/>
      <c r="DM125" s="23"/>
      <c r="DN125" s="23"/>
      <c r="DO125" s="23"/>
      <c r="DP125" s="23"/>
      <c r="DQ125" s="23"/>
      <c r="DR125" s="23"/>
      <c r="DS125" s="23"/>
      <c r="DT125" s="23"/>
    </row>
    <row r="126" spans="107:124" x14ac:dyDescent="0.2">
      <c r="DC126" s="23"/>
      <c r="DD126" s="23"/>
      <c r="DE126" s="23"/>
      <c r="DF126" s="23"/>
      <c r="DG126" s="23"/>
      <c r="DH126" s="23"/>
      <c r="DI126" s="23"/>
      <c r="DJ126" s="23"/>
      <c r="DK126" s="23"/>
      <c r="DL126" s="23"/>
      <c r="DM126" s="23"/>
      <c r="DN126" s="23"/>
      <c r="DO126" s="23"/>
      <c r="DP126" s="23"/>
      <c r="DQ126" s="23"/>
      <c r="DR126" s="23"/>
      <c r="DS126" s="23"/>
      <c r="DT126" s="23"/>
    </row>
    <row r="127" spans="107:124" x14ac:dyDescent="0.2">
      <c r="DC127" s="23"/>
      <c r="DD127" s="23"/>
      <c r="DE127" s="23"/>
      <c r="DF127" s="23"/>
      <c r="DG127" s="23"/>
      <c r="DH127" s="23"/>
      <c r="DI127" s="23"/>
      <c r="DJ127" s="23"/>
      <c r="DK127" s="23"/>
      <c r="DL127" s="23"/>
      <c r="DM127" s="23"/>
      <c r="DN127" s="23"/>
      <c r="DO127" s="23"/>
      <c r="DP127" s="23"/>
      <c r="DQ127" s="23"/>
      <c r="DR127" s="23"/>
      <c r="DS127" s="23"/>
      <c r="DT127" s="23"/>
    </row>
    <row r="128" spans="107:124" x14ac:dyDescent="0.2">
      <c r="DC128" s="23"/>
      <c r="DD128" s="23"/>
      <c r="DE128" s="23"/>
      <c r="DF128" s="23"/>
      <c r="DG128" s="23"/>
      <c r="DH128" s="23"/>
      <c r="DI128" s="23"/>
      <c r="DJ128" s="23"/>
      <c r="DK128" s="23"/>
      <c r="DL128" s="23"/>
      <c r="DM128" s="23"/>
      <c r="DN128" s="23"/>
      <c r="DO128" s="23"/>
      <c r="DP128" s="23"/>
      <c r="DQ128" s="23"/>
      <c r="DR128" s="23"/>
      <c r="DS128" s="23"/>
      <c r="DT128" s="23"/>
    </row>
    <row r="129" spans="107:124" x14ac:dyDescent="0.2">
      <c r="DC129" s="23"/>
      <c r="DD129" s="23"/>
      <c r="DE129" s="23"/>
      <c r="DF129" s="23"/>
      <c r="DG129" s="23"/>
      <c r="DH129" s="23"/>
      <c r="DI129" s="23"/>
      <c r="DJ129" s="23"/>
      <c r="DK129" s="23"/>
      <c r="DL129" s="23"/>
      <c r="DM129" s="23"/>
      <c r="DN129" s="23"/>
      <c r="DO129" s="23"/>
      <c r="DP129" s="23"/>
      <c r="DQ129" s="23"/>
      <c r="DR129" s="23"/>
      <c r="DS129" s="23"/>
      <c r="DT129" s="23"/>
    </row>
    <row r="130" spans="107:124" x14ac:dyDescent="0.2">
      <c r="DC130" s="23"/>
      <c r="DD130" s="23"/>
      <c r="DE130" s="23"/>
      <c r="DF130" s="23"/>
      <c r="DG130" s="23"/>
      <c r="DH130" s="23"/>
      <c r="DI130" s="23"/>
      <c r="DJ130" s="23"/>
      <c r="DK130" s="23"/>
      <c r="DL130" s="23"/>
      <c r="DM130" s="23"/>
      <c r="DN130" s="23"/>
      <c r="DO130" s="23"/>
      <c r="DP130" s="23"/>
      <c r="DQ130" s="23"/>
      <c r="DR130" s="23"/>
      <c r="DS130" s="23"/>
      <c r="DT130" s="23"/>
    </row>
    <row r="131" spans="107:124" x14ac:dyDescent="0.2">
      <c r="DC131" s="23"/>
      <c r="DD131" s="23"/>
      <c r="DE131" s="23"/>
      <c r="DF131" s="23"/>
      <c r="DG131" s="23"/>
      <c r="DH131" s="23"/>
      <c r="DI131" s="23"/>
      <c r="DJ131" s="23"/>
      <c r="DK131" s="23"/>
      <c r="DL131" s="23"/>
      <c r="DM131" s="23"/>
      <c r="DN131" s="23"/>
      <c r="DO131" s="23"/>
      <c r="DP131" s="23"/>
      <c r="DQ131" s="23"/>
      <c r="DR131" s="23"/>
      <c r="DS131" s="23"/>
      <c r="DT131" s="23"/>
    </row>
    <row r="132" spans="107:124" x14ac:dyDescent="0.2">
      <c r="DC132" s="23"/>
      <c r="DD132" s="23"/>
      <c r="DE132" s="23"/>
      <c r="DF132" s="23"/>
      <c r="DG132" s="23"/>
      <c r="DH132" s="23"/>
      <c r="DI132" s="23"/>
      <c r="DJ132" s="23"/>
      <c r="DK132" s="23"/>
      <c r="DL132" s="23"/>
      <c r="DM132" s="23"/>
      <c r="DN132" s="23"/>
      <c r="DO132" s="23"/>
      <c r="DP132" s="23"/>
      <c r="DQ132" s="23"/>
      <c r="DR132" s="23"/>
      <c r="DS132" s="23"/>
      <c r="DT132" s="23"/>
    </row>
    <row r="133" spans="107:124" x14ac:dyDescent="0.2">
      <c r="DC133" s="23"/>
      <c r="DD133" s="23"/>
      <c r="DE133" s="23"/>
      <c r="DF133" s="23"/>
      <c r="DG133" s="23"/>
      <c r="DH133" s="23"/>
      <c r="DI133" s="23"/>
      <c r="DJ133" s="23"/>
      <c r="DK133" s="23"/>
      <c r="DL133" s="23"/>
      <c r="DM133" s="23"/>
      <c r="DN133" s="23"/>
      <c r="DO133" s="23"/>
      <c r="DP133" s="23"/>
      <c r="DQ133" s="23"/>
      <c r="DR133" s="23"/>
      <c r="DS133" s="23"/>
      <c r="DT133" s="23"/>
    </row>
    <row r="134" spans="107:124" x14ac:dyDescent="0.2">
      <c r="DC134" s="23"/>
      <c r="DD134" s="23"/>
      <c r="DE134" s="23"/>
      <c r="DF134" s="23"/>
      <c r="DG134" s="23"/>
      <c r="DH134" s="23"/>
      <c r="DI134" s="23"/>
      <c r="DJ134" s="23"/>
      <c r="DK134" s="23"/>
      <c r="DL134" s="23"/>
      <c r="DM134" s="23"/>
      <c r="DN134" s="23"/>
      <c r="DO134" s="23"/>
      <c r="DP134" s="23"/>
      <c r="DQ134" s="23"/>
      <c r="DR134" s="23"/>
      <c r="DS134" s="23"/>
      <c r="DT134" s="23"/>
    </row>
    <row r="135" spans="107:124" x14ac:dyDescent="0.2">
      <c r="DC135" s="23"/>
      <c r="DD135" s="23"/>
      <c r="DE135" s="23"/>
      <c r="DF135" s="23"/>
      <c r="DG135" s="23"/>
      <c r="DH135" s="23"/>
      <c r="DI135" s="23"/>
      <c r="DJ135" s="23"/>
      <c r="DK135" s="23"/>
      <c r="DL135" s="23"/>
      <c r="DM135" s="23"/>
      <c r="DN135" s="23"/>
      <c r="DO135" s="23"/>
      <c r="DP135" s="23"/>
      <c r="DQ135" s="23"/>
      <c r="DR135" s="23"/>
      <c r="DS135" s="23"/>
      <c r="DT135" s="23"/>
    </row>
    <row r="136" spans="107:124" x14ac:dyDescent="0.2">
      <c r="DC136" s="23"/>
      <c r="DD136" s="23"/>
      <c r="DE136" s="23"/>
      <c r="DF136" s="23"/>
      <c r="DG136" s="23"/>
      <c r="DH136" s="23"/>
      <c r="DI136" s="23"/>
      <c r="DJ136" s="23"/>
      <c r="DK136" s="23"/>
      <c r="DL136" s="23"/>
      <c r="DM136" s="23"/>
      <c r="DN136" s="23"/>
      <c r="DO136" s="23"/>
      <c r="DP136" s="23"/>
      <c r="DQ136" s="23"/>
      <c r="DR136" s="23"/>
      <c r="DS136" s="23"/>
      <c r="DT136" s="23"/>
    </row>
    <row r="137" spans="107:124" x14ac:dyDescent="0.2">
      <c r="DC137" s="23"/>
      <c r="DD137" s="23"/>
      <c r="DE137" s="23"/>
      <c r="DF137" s="23"/>
      <c r="DG137" s="23"/>
      <c r="DH137" s="23"/>
      <c r="DI137" s="23"/>
      <c r="DJ137" s="23"/>
      <c r="DK137" s="23"/>
      <c r="DL137" s="23"/>
      <c r="DM137" s="23"/>
      <c r="DN137" s="23"/>
      <c r="DO137" s="23"/>
      <c r="DP137" s="23"/>
      <c r="DQ137" s="23"/>
      <c r="DR137" s="23"/>
      <c r="DS137" s="23"/>
      <c r="DT137" s="23"/>
    </row>
    <row r="138" spans="107:124" x14ac:dyDescent="0.2">
      <c r="DC138" s="23"/>
      <c r="DD138" s="23"/>
      <c r="DE138" s="23"/>
      <c r="DF138" s="23"/>
      <c r="DG138" s="23"/>
      <c r="DH138" s="23"/>
      <c r="DI138" s="23"/>
      <c r="DJ138" s="23"/>
      <c r="DK138" s="23"/>
      <c r="DL138" s="23"/>
      <c r="DM138" s="23"/>
      <c r="DN138" s="23"/>
      <c r="DO138" s="23"/>
      <c r="DP138" s="23"/>
      <c r="DQ138" s="23"/>
      <c r="DR138" s="23"/>
      <c r="DS138" s="23"/>
      <c r="DT138" s="23"/>
    </row>
    <row r="139" spans="107:124" x14ac:dyDescent="0.2">
      <c r="DC139" s="23"/>
      <c r="DD139" s="23"/>
      <c r="DE139" s="23"/>
      <c r="DF139" s="23"/>
      <c r="DG139" s="23"/>
      <c r="DH139" s="23"/>
      <c r="DI139" s="23"/>
      <c r="DJ139" s="23"/>
      <c r="DK139" s="23"/>
      <c r="DL139" s="23"/>
      <c r="DM139" s="23"/>
      <c r="DN139" s="23"/>
      <c r="DO139" s="23"/>
      <c r="DP139" s="23"/>
      <c r="DQ139" s="23"/>
      <c r="DR139" s="23"/>
      <c r="DS139" s="23"/>
      <c r="DT139" s="23"/>
    </row>
    <row r="140" spans="107:124" x14ac:dyDescent="0.2">
      <c r="DC140" s="23"/>
      <c r="DD140" s="23"/>
      <c r="DE140" s="23"/>
      <c r="DF140" s="23"/>
      <c r="DG140" s="23"/>
      <c r="DH140" s="23"/>
      <c r="DI140" s="23"/>
      <c r="DJ140" s="23"/>
      <c r="DK140" s="23"/>
      <c r="DL140" s="23"/>
      <c r="DM140" s="23"/>
      <c r="DN140" s="23"/>
      <c r="DO140" s="23"/>
      <c r="DP140" s="23"/>
      <c r="DQ140" s="23"/>
      <c r="DR140" s="23"/>
      <c r="DS140" s="23"/>
      <c r="DT140" s="23"/>
    </row>
    <row r="141" spans="107:124" x14ac:dyDescent="0.2">
      <c r="DC141" s="23"/>
      <c r="DD141" s="23"/>
      <c r="DE141" s="23"/>
      <c r="DF141" s="23"/>
      <c r="DG141" s="23"/>
      <c r="DH141" s="23"/>
      <c r="DI141" s="23"/>
      <c r="DJ141" s="23"/>
      <c r="DK141" s="23"/>
      <c r="DL141" s="23"/>
      <c r="DM141" s="23"/>
      <c r="DN141" s="23"/>
      <c r="DO141" s="23"/>
      <c r="DP141" s="23"/>
      <c r="DQ141" s="23"/>
      <c r="DR141" s="23"/>
      <c r="DS141" s="23"/>
      <c r="DT141" s="23"/>
    </row>
    <row r="142" spans="107:124" x14ac:dyDescent="0.2">
      <c r="DC142" s="23"/>
      <c r="DD142" s="23"/>
      <c r="DE142" s="23"/>
      <c r="DF142" s="23"/>
      <c r="DG142" s="23"/>
      <c r="DH142" s="23"/>
      <c r="DI142" s="23"/>
      <c r="DJ142" s="23"/>
      <c r="DK142" s="23"/>
      <c r="DL142" s="23"/>
      <c r="DM142" s="23"/>
      <c r="DN142" s="23"/>
      <c r="DO142" s="23"/>
      <c r="DP142" s="23"/>
      <c r="DQ142" s="23"/>
      <c r="DR142" s="23"/>
      <c r="DS142" s="23"/>
      <c r="DT142" s="23"/>
    </row>
    <row r="143" spans="107:124" x14ac:dyDescent="0.2">
      <c r="DC143" s="23"/>
      <c r="DD143" s="23"/>
      <c r="DE143" s="23"/>
      <c r="DF143" s="23"/>
      <c r="DG143" s="23"/>
      <c r="DH143" s="23"/>
      <c r="DI143" s="23"/>
      <c r="DJ143" s="23"/>
      <c r="DK143" s="23"/>
      <c r="DL143" s="23"/>
      <c r="DM143" s="23"/>
      <c r="DN143" s="23"/>
      <c r="DO143" s="23"/>
      <c r="DP143" s="23"/>
      <c r="DQ143" s="23"/>
      <c r="DR143" s="23"/>
      <c r="DS143" s="23"/>
      <c r="DT143" s="23"/>
    </row>
    <row r="144" spans="107:124" x14ac:dyDescent="0.2">
      <c r="DC144" s="23"/>
      <c r="DD144" s="23"/>
      <c r="DE144" s="23"/>
      <c r="DF144" s="23"/>
      <c r="DG144" s="23"/>
      <c r="DH144" s="23"/>
      <c r="DI144" s="23"/>
      <c r="DJ144" s="23"/>
      <c r="DK144" s="23"/>
      <c r="DL144" s="23"/>
      <c r="DM144" s="23"/>
      <c r="DN144" s="23"/>
      <c r="DO144" s="23"/>
      <c r="DP144" s="23"/>
      <c r="DQ144" s="23"/>
      <c r="DR144" s="23"/>
      <c r="DS144" s="23"/>
      <c r="DT144" s="23"/>
    </row>
    <row r="145" spans="107:124" x14ac:dyDescent="0.2">
      <c r="DC145" s="23"/>
      <c r="DD145" s="23"/>
      <c r="DE145" s="23"/>
      <c r="DF145" s="23"/>
      <c r="DG145" s="23"/>
      <c r="DH145" s="23"/>
      <c r="DI145" s="23"/>
      <c r="DJ145" s="23"/>
      <c r="DK145" s="23"/>
      <c r="DL145" s="23"/>
      <c r="DM145" s="23"/>
      <c r="DN145" s="23"/>
      <c r="DO145" s="23"/>
      <c r="DP145" s="23"/>
      <c r="DQ145" s="23"/>
      <c r="DR145" s="23"/>
      <c r="DS145" s="23"/>
      <c r="DT145" s="23"/>
    </row>
    <row r="146" spans="107:124" x14ac:dyDescent="0.2">
      <c r="DC146" s="23"/>
      <c r="DD146" s="23"/>
      <c r="DE146" s="23"/>
      <c r="DF146" s="23"/>
      <c r="DG146" s="23"/>
      <c r="DH146" s="23"/>
      <c r="DI146" s="23"/>
      <c r="DJ146" s="23"/>
      <c r="DK146" s="23"/>
      <c r="DL146" s="23"/>
      <c r="DM146" s="23"/>
      <c r="DN146" s="23"/>
      <c r="DO146" s="23"/>
      <c r="DP146" s="23"/>
      <c r="DQ146" s="23"/>
      <c r="DR146" s="23"/>
      <c r="DS146" s="23"/>
      <c r="DT146" s="23"/>
    </row>
    <row r="147" spans="107:124" x14ac:dyDescent="0.2">
      <c r="DC147" s="23"/>
      <c r="DD147" s="23"/>
      <c r="DE147" s="23"/>
      <c r="DF147" s="23"/>
      <c r="DG147" s="23"/>
      <c r="DH147" s="23"/>
      <c r="DI147" s="23"/>
      <c r="DJ147" s="23"/>
      <c r="DK147" s="23"/>
      <c r="DL147" s="23"/>
      <c r="DM147" s="23"/>
      <c r="DN147" s="23"/>
      <c r="DO147" s="23"/>
      <c r="DP147" s="23"/>
      <c r="DQ147" s="23"/>
      <c r="DR147" s="23"/>
      <c r="DS147" s="23"/>
      <c r="DT147" s="23"/>
    </row>
    <row r="148" spans="107:124" x14ac:dyDescent="0.2">
      <c r="DC148" s="23"/>
      <c r="DD148" s="23"/>
      <c r="DE148" s="23"/>
      <c r="DF148" s="23"/>
      <c r="DG148" s="23"/>
      <c r="DH148" s="23"/>
      <c r="DI148" s="23"/>
      <c r="DJ148" s="23"/>
      <c r="DK148" s="23"/>
      <c r="DL148" s="23"/>
      <c r="DM148" s="23"/>
      <c r="DN148" s="23"/>
      <c r="DO148" s="23"/>
      <c r="DP148" s="23"/>
      <c r="DQ148" s="23"/>
      <c r="DR148" s="23"/>
      <c r="DS148" s="23"/>
      <c r="DT148" s="23"/>
    </row>
    <row r="149" spans="107:124" x14ac:dyDescent="0.2">
      <c r="DC149" s="23"/>
      <c r="DD149" s="23"/>
      <c r="DE149" s="23"/>
      <c r="DF149" s="23"/>
      <c r="DG149" s="23"/>
      <c r="DH149" s="23"/>
      <c r="DI149" s="23"/>
      <c r="DJ149" s="23"/>
      <c r="DK149" s="23"/>
      <c r="DL149" s="23"/>
      <c r="DM149" s="23"/>
      <c r="DN149" s="23"/>
      <c r="DO149" s="23"/>
      <c r="DP149" s="23"/>
      <c r="DQ149" s="23"/>
      <c r="DR149" s="23"/>
      <c r="DS149" s="23"/>
      <c r="DT149" s="23"/>
    </row>
    <row r="150" spans="107:124" x14ac:dyDescent="0.2">
      <c r="DC150" s="23"/>
      <c r="DD150" s="23"/>
      <c r="DE150" s="23"/>
      <c r="DF150" s="23"/>
      <c r="DG150" s="23"/>
      <c r="DH150" s="23"/>
      <c r="DI150" s="23"/>
      <c r="DJ150" s="23"/>
      <c r="DK150" s="23"/>
      <c r="DL150" s="23"/>
      <c r="DM150" s="23"/>
      <c r="DN150" s="23"/>
      <c r="DO150" s="23"/>
      <c r="DP150" s="23"/>
      <c r="DQ150" s="23"/>
      <c r="DR150" s="23"/>
      <c r="DS150" s="23"/>
      <c r="DT150" s="23"/>
    </row>
    <row r="151" spans="107:124" x14ac:dyDescent="0.2">
      <c r="DC151" s="23"/>
      <c r="DD151" s="23"/>
      <c r="DE151" s="23"/>
      <c r="DF151" s="23"/>
      <c r="DG151" s="23"/>
      <c r="DH151" s="23"/>
      <c r="DI151" s="23"/>
      <c r="DJ151" s="23"/>
      <c r="DK151" s="23"/>
      <c r="DL151" s="23"/>
      <c r="DM151" s="23"/>
      <c r="DN151" s="23"/>
      <c r="DO151" s="23"/>
      <c r="DP151" s="23"/>
      <c r="DQ151" s="23"/>
      <c r="DR151" s="23"/>
      <c r="DS151" s="23"/>
      <c r="DT151" s="23"/>
    </row>
    <row r="152" spans="107:124" x14ac:dyDescent="0.2">
      <c r="DC152" s="23"/>
      <c r="DD152" s="23"/>
      <c r="DE152" s="23"/>
      <c r="DF152" s="23"/>
      <c r="DG152" s="23"/>
      <c r="DH152" s="23"/>
      <c r="DI152" s="23"/>
      <c r="DJ152" s="23"/>
      <c r="DK152" s="23"/>
      <c r="DL152" s="23"/>
      <c r="DM152" s="23"/>
      <c r="DN152" s="23"/>
      <c r="DO152" s="23"/>
      <c r="DP152" s="23"/>
      <c r="DQ152" s="23"/>
      <c r="DR152" s="23"/>
      <c r="DS152" s="23"/>
      <c r="DT152" s="23"/>
    </row>
    <row r="153" spans="107:124" x14ac:dyDescent="0.2">
      <c r="DC153" s="23"/>
      <c r="DD153" s="23"/>
      <c r="DE153" s="23"/>
      <c r="DF153" s="23"/>
      <c r="DG153" s="23"/>
      <c r="DH153" s="23"/>
      <c r="DI153" s="23"/>
      <c r="DJ153" s="23"/>
      <c r="DK153" s="23"/>
      <c r="DL153" s="23"/>
      <c r="DM153" s="23"/>
      <c r="DN153" s="23"/>
      <c r="DO153" s="23"/>
      <c r="DP153" s="23"/>
      <c r="DQ153" s="23"/>
      <c r="DR153" s="23"/>
      <c r="DS153" s="23"/>
      <c r="DT153" s="23"/>
    </row>
    <row r="154" spans="107:124" x14ac:dyDescent="0.2">
      <c r="DC154" s="23"/>
      <c r="DD154" s="23"/>
      <c r="DE154" s="23"/>
      <c r="DF154" s="23"/>
      <c r="DG154" s="23"/>
      <c r="DH154" s="23"/>
      <c r="DI154" s="23"/>
      <c r="DJ154" s="23"/>
      <c r="DK154" s="23"/>
      <c r="DL154" s="23"/>
      <c r="DM154" s="23"/>
      <c r="DN154" s="23"/>
      <c r="DO154" s="23"/>
      <c r="DP154" s="23"/>
      <c r="DQ154" s="23"/>
      <c r="DR154" s="23"/>
      <c r="DS154" s="23"/>
      <c r="DT154" s="23"/>
    </row>
    <row r="155" spans="107:124" x14ac:dyDescent="0.2">
      <c r="DC155" s="23"/>
      <c r="DD155" s="23"/>
      <c r="DE155" s="23"/>
      <c r="DF155" s="23"/>
      <c r="DG155" s="23"/>
      <c r="DH155" s="23"/>
      <c r="DI155" s="23"/>
      <c r="DJ155" s="23"/>
      <c r="DK155" s="23"/>
      <c r="DL155" s="23"/>
      <c r="DM155" s="23"/>
      <c r="DN155" s="23"/>
      <c r="DO155" s="23"/>
      <c r="DP155" s="23"/>
      <c r="DQ155" s="23"/>
      <c r="DR155" s="23"/>
      <c r="DS155" s="23"/>
      <c r="DT155" s="23"/>
    </row>
    <row r="156" spans="107:124" x14ac:dyDescent="0.2">
      <c r="DC156" s="23"/>
      <c r="DD156" s="23"/>
      <c r="DE156" s="23"/>
      <c r="DF156" s="23"/>
      <c r="DG156" s="23"/>
      <c r="DH156" s="23"/>
      <c r="DI156" s="23"/>
      <c r="DJ156" s="23"/>
      <c r="DK156" s="23"/>
      <c r="DL156" s="23"/>
      <c r="DM156" s="23"/>
      <c r="DN156" s="23"/>
      <c r="DO156" s="23"/>
      <c r="DP156" s="23"/>
      <c r="DQ156" s="23"/>
      <c r="DR156" s="23"/>
      <c r="DS156" s="23"/>
      <c r="DT156" s="23"/>
    </row>
    <row r="157" spans="107:124" x14ac:dyDescent="0.2">
      <c r="DC157" s="23"/>
      <c r="DD157" s="23"/>
      <c r="DE157" s="23"/>
      <c r="DF157" s="23"/>
      <c r="DG157" s="23"/>
      <c r="DH157" s="23"/>
      <c r="DI157" s="23"/>
      <c r="DJ157" s="23"/>
      <c r="DK157" s="23"/>
      <c r="DL157" s="23"/>
      <c r="DM157" s="23"/>
      <c r="DN157" s="23"/>
      <c r="DO157" s="23"/>
      <c r="DP157" s="23"/>
      <c r="DQ157" s="23"/>
      <c r="DR157" s="23"/>
      <c r="DS157" s="23"/>
      <c r="DT157" s="23"/>
    </row>
    <row r="158" spans="107:124" x14ac:dyDescent="0.2">
      <c r="DC158" s="23"/>
      <c r="DD158" s="23"/>
      <c r="DE158" s="23"/>
      <c r="DF158" s="23"/>
      <c r="DG158" s="23"/>
      <c r="DH158" s="23"/>
      <c r="DI158" s="23"/>
      <c r="DJ158" s="23"/>
      <c r="DK158" s="23"/>
      <c r="DL158" s="23"/>
      <c r="DM158" s="23"/>
      <c r="DN158" s="23"/>
      <c r="DO158" s="23"/>
      <c r="DP158" s="23"/>
      <c r="DQ158" s="23"/>
      <c r="DR158" s="23"/>
      <c r="DS158" s="23"/>
      <c r="DT158" s="23"/>
    </row>
    <row r="159" spans="107:124" x14ac:dyDescent="0.2">
      <c r="DC159" s="23"/>
      <c r="DD159" s="23"/>
      <c r="DE159" s="23"/>
      <c r="DF159" s="23"/>
      <c r="DG159" s="23"/>
      <c r="DH159" s="23"/>
      <c r="DI159" s="23"/>
      <c r="DJ159" s="23"/>
      <c r="DK159" s="23"/>
      <c r="DL159" s="23"/>
      <c r="DM159" s="23"/>
      <c r="DN159" s="23"/>
      <c r="DO159" s="23"/>
      <c r="DP159" s="23"/>
      <c r="DQ159" s="23"/>
      <c r="DR159" s="23"/>
      <c r="DS159" s="23"/>
      <c r="DT159" s="23"/>
    </row>
    <row r="160" spans="107:124" x14ac:dyDescent="0.2">
      <c r="DC160" s="23"/>
      <c r="DD160" s="23"/>
      <c r="DE160" s="23"/>
      <c r="DF160" s="23"/>
      <c r="DG160" s="23"/>
      <c r="DH160" s="23"/>
      <c r="DI160" s="23"/>
      <c r="DJ160" s="23"/>
      <c r="DK160" s="23"/>
      <c r="DL160" s="23"/>
      <c r="DM160" s="23"/>
      <c r="DN160" s="23"/>
      <c r="DO160" s="23"/>
      <c r="DP160" s="23"/>
      <c r="DQ160" s="23"/>
      <c r="DR160" s="23"/>
      <c r="DS160" s="23"/>
      <c r="DT160" s="23"/>
    </row>
    <row r="161" spans="107:124" x14ac:dyDescent="0.2">
      <c r="DC161" s="23"/>
      <c r="DD161" s="23"/>
      <c r="DE161" s="23"/>
      <c r="DF161" s="23"/>
      <c r="DG161" s="23"/>
      <c r="DH161" s="23"/>
      <c r="DI161" s="23"/>
      <c r="DJ161" s="23"/>
      <c r="DK161" s="23"/>
      <c r="DL161" s="23"/>
      <c r="DM161" s="23"/>
      <c r="DN161" s="23"/>
      <c r="DO161" s="23"/>
      <c r="DP161" s="23"/>
      <c r="DQ161" s="23"/>
      <c r="DR161" s="23"/>
      <c r="DS161" s="23"/>
      <c r="DT161" s="23"/>
    </row>
    <row r="162" spans="107:124" x14ac:dyDescent="0.2">
      <c r="DC162" s="23"/>
      <c r="DD162" s="23"/>
      <c r="DE162" s="23"/>
      <c r="DF162" s="23"/>
      <c r="DG162" s="23"/>
      <c r="DH162" s="23"/>
      <c r="DI162" s="23"/>
      <c r="DJ162" s="23"/>
      <c r="DK162" s="23"/>
      <c r="DL162" s="23"/>
      <c r="DM162" s="23"/>
      <c r="DN162" s="23"/>
      <c r="DO162" s="23"/>
      <c r="DP162" s="23"/>
      <c r="DQ162" s="23"/>
      <c r="DR162" s="23"/>
      <c r="DS162" s="23"/>
      <c r="DT162" s="23"/>
    </row>
    <row r="163" spans="107:124" x14ac:dyDescent="0.2">
      <c r="DC163" s="23"/>
      <c r="DD163" s="23"/>
      <c r="DE163" s="23"/>
      <c r="DF163" s="23"/>
      <c r="DG163" s="23"/>
      <c r="DH163" s="23"/>
      <c r="DI163" s="23"/>
      <c r="DJ163" s="23"/>
      <c r="DK163" s="23"/>
      <c r="DL163" s="23"/>
      <c r="DM163" s="23"/>
      <c r="DN163" s="23"/>
      <c r="DO163" s="23"/>
      <c r="DP163" s="23"/>
      <c r="DQ163" s="23"/>
      <c r="DR163" s="23"/>
      <c r="DS163" s="23"/>
      <c r="DT163" s="23"/>
    </row>
    <row r="164" spans="107:124" x14ac:dyDescent="0.2">
      <c r="DC164" s="23"/>
      <c r="DD164" s="23"/>
      <c r="DE164" s="23"/>
      <c r="DF164" s="23"/>
      <c r="DG164" s="23"/>
      <c r="DH164" s="23"/>
      <c r="DI164" s="23"/>
      <c r="DJ164" s="23"/>
      <c r="DK164" s="23"/>
      <c r="DL164" s="23"/>
      <c r="DM164" s="23"/>
      <c r="DN164" s="23"/>
      <c r="DO164" s="23"/>
      <c r="DP164" s="23"/>
      <c r="DQ164" s="23"/>
      <c r="DR164" s="23"/>
      <c r="DS164" s="23"/>
      <c r="DT164" s="23"/>
    </row>
    <row r="165" spans="107:124" x14ac:dyDescent="0.2">
      <c r="DC165" s="23"/>
      <c r="DD165" s="23"/>
      <c r="DE165" s="23"/>
      <c r="DF165" s="23"/>
      <c r="DG165" s="23"/>
      <c r="DH165" s="23"/>
      <c r="DI165" s="23"/>
      <c r="DJ165" s="23"/>
      <c r="DK165" s="23"/>
      <c r="DL165" s="23"/>
      <c r="DM165" s="23"/>
      <c r="DN165" s="23"/>
      <c r="DO165" s="23"/>
      <c r="DP165" s="23"/>
      <c r="DQ165" s="23"/>
      <c r="DR165" s="23"/>
      <c r="DS165" s="23"/>
      <c r="DT165" s="23"/>
    </row>
    <row r="166" spans="107:124" x14ac:dyDescent="0.2">
      <c r="DC166" s="23"/>
      <c r="DD166" s="23"/>
      <c r="DE166" s="23"/>
      <c r="DF166" s="23"/>
      <c r="DG166" s="23"/>
      <c r="DH166" s="23"/>
      <c r="DI166" s="23"/>
      <c r="DJ166" s="23"/>
      <c r="DK166" s="23"/>
      <c r="DL166" s="23"/>
      <c r="DM166" s="23"/>
      <c r="DN166" s="23"/>
      <c r="DO166" s="23"/>
      <c r="DP166" s="23"/>
      <c r="DQ166" s="23"/>
      <c r="DR166" s="23"/>
      <c r="DS166" s="23"/>
      <c r="DT166" s="23"/>
    </row>
    <row r="167" spans="107:124" x14ac:dyDescent="0.2">
      <c r="DC167" s="23"/>
      <c r="DD167" s="23"/>
      <c r="DE167" s="23"/>
      <c r="DF167" s="23"/>
      <c r="DG167" s="23"/>
      <c r="DH167" s="23"/>
      <c r="DI167" s="23"/>
      <c r="DJ167" s="23"/>
      <c r="DK167" s="23"/>
      <c r="DL167" s="23"/>
      <c r="DM167" s="23"/>
      <c r="DN167" s="23"/>
      <c r="DO167" s="23"/>
      <c r="DP167" s="23"/>
      <c r="DQ167" s="23"/>
      <c r="DR167" s="23"/>
      <c r="DS167" s="23"/>
      <c r="DT167" s="23"/>
    </row>
    <row r="168" spans="107:124" x14ac:dyDescent="0.2">
      <c r="DC168" s="23"/>
      <c r="DD168" s="23"/>
      <c r="DE168" s="23"/>
      <c r="DF168" s="23"/>
      <c r="DG168" s="23"/>
      <c r="DH168" s="23"/>
      <c r="DI168" s="23"/>
      <c r="DJ168" s="23"/>
      <c r="DK168" s="23"/>
      <c r="DL168" s="23"/>
      <c r="DM168" s="23"/>
      <c r="DN168" s="23"/>
      <c r="DO168" s="23"/>
      <c r="DP168" s="23"/>
      <c r="DQ168" s="23"/>
      <c r="DR168" s="23"/>
      <c r="DS168" s="23"/>
      <c r="DT168" s="23"/>
    </row>
    <row r="169" spans="107:124" x14ac:dyDescent="0.2">
      <c r="DC169" s="23"/>
      <c r="DD169" s="23"/>
      <c r="DE169" s="23"/>
      <c r="DF169" s="23"/>
      <c r="DG169" s="23"/>
      <c r="DH169" s="23"/>
      <c r="DI169" s="23"/>
      <c r="DJ169" s="23"/>
      <c r="DK169" s="23"/>
      <c r="DL169" s="23"/>
      <c r="DM169" s="23"/>
      <c r="DN169" s="23"/>
      <c r="DO169" s="23"/>
      <c r="DP169" s="23"/>
      <c r="DQ169" s="23"/>
      <c r="DR169" s="23"/>
      <c r="DS169" s="23"/>
      <c r="DT169" s="23"/>
    </row>
    <row r="170" spans="107:124" x14ac:dyDescent="0.2">
      <c r="DC170" s="23"/>
      <c r="DD170" s="23"/>
      <c r="DE170" s="23"/>
      <c r="DF170" s="23"/>
      <c r="DG170" s="23"/>
      <c r="DH170" s="23"/>
      <c r="DI170" s="23"/>
      <c r="DJ170" s="23"/>
      <c r="DK170" s="23"/>
      <c r="DL170" s="23"/>
      <c r="DM170" s="23"/>
      <c r="DN170" s="23"/>
      <c r="DO170" s="23"/>
      <c r="DP170" s="23"/>
      <c r="DQ170" s="23"/>
      <c r="DR170" s="23"/>
      <c r="DS170" s="23"/>
      <c r="DT170" s="23"/>
    </row>
    <row r="171" spans="107:124" x14ac:dyDescent="0.2">
      <c r="DC171" s="23"/>
      <c r="DD171" s="23"/>
      <c r="DE171" s="23"/>
      <c r="DF171" s="23"/>
      <c r="DG171" s="23"/>
      <c r="DH171" s="23"/>
      <c r="DI171" s="23"/>
      <c r="DJ171" s="23"/>
      <c r="DK171" s="23"/>
      <c r="DL171" s="23"/>
      <c r="DM171" s="23"/>
      <c r="DN171" s="23"/>
      <c r="DO171" s="23"/>
      <c r="DP171" s="23"/>
      <c r="DQ171" s="23"/>
      <c r="DR171" s="23"/>
      <c r="DS171" s="23"/>
      <c r="DT171" s="23"/>
    </row>
    <row r="172" spans="107:124" x14ac:dyDescent="0.2">
      <c r="DC172" s="23"/>
      <c r="DD172" s="23"/>
      <c r="DE172" s="23"/>
      <c r="DF172" s="23"/>
      <c r="DG172" s="23"/>
      <c r="DH172" s="23"/>
      <c r="DI172" s="23"/>
      <c r="DJ172" s="23"/>
      <c r="DK172" s="23"/>
      <c r="DL172" s="23"/>
      <c r="DM172" s="23"/>
      <c r="DN172" s="23"/>
      <c r="DO172" s="23"/>
      <c r="DP172" s="23"/>
      <c r="DQ172" s="23"/>
      <c r="DR172" s="23"/>
      <c r="DS172" s="23"/>
      <c r="DT172" s="23"/>
    </row>
    <row r="173" spans="107:124" x14ac:dyDescent="0.2">
      <c r="DC173" s="23"/>
      <c r="DD173" s="23"/>
      <c r="DE173" s="23"/>
      <c r="DF173" s="23"/>
      <c r="DG173" s="23"/>
      <c r="DH173" s="23"/>
      <c r="DI173" s="23"/>
      <c r="DJ173" s="23"/>
      <c r="DK173" s="23"/>
      <c r="DL173" s="23"/>
      <c r="DM173" s="23"/>
      <c r="DN173" s="23"/>
      <c r="DO173" s="23"/>
      <c r="DP173" s="23"/>
      <c r="DQ173" s="23"/>
      <c r="DR173" s="23"/>
      <c r="DS173" s="23"/>
      <c r="DT173" s="23"/>
    </row>
    <row r="174" spans="107:124" x14ac:dyDescent="0.2">
      <c r="DC174" s="23"/>
      <c r="DD174" s="23"/>
      <c r="DE174" s="23"/>
      <c r="DF174" s="23"/>
      <c r="DG174" s="23"/>
      <c r="DH174" s="23"/>
      <c r="DI174" s="23"/>
      <c r="DJ174" s="23"/>
      <c r="DK174" s="23"/>
      <c r="DL174" s="23"/>
      <c r="DM174" s="23"/>
      <c r="DN174" s="23"/>
      <c r="DO174" s="23"/>
      <c r="DP174" s="23"/>
      <c r="DQ174" s="23"/>
      <c r="DR174" s="23"/>
      <c r="DS174" s="23"/>
      <c r="DT174" s="23"/>
    </row>
    <row r="175" spans="107:124" x14ac:dyDescent="0.2">
      <c r="DC175" s="23"/>
      <c r="DD175" s="23"/>
      <c r="DE175" s="23"/>
      <c r="DF175" s="23"/>
      <c r="DG175" s="23"/>
      <c r="DH175" s="23"/>
      <c r="DI175" s="23"/>
      <c r="DJ175" s="23"/>
      <c r="DK175" s="23"/>
      <c r="DL175" s="23"/>
      <c r="DM175" s="23"/>
      <c r="DN175" s="23"/>
      <c r="DO175" s="23"/>
      <c r="DP175" s="23"/>
      <c r="DQ175" s="23"/>
      <c r="DR175" s="23"/>
      <c r="DS175" s="23"/>
      <c r="DT175" s="23"/>
    </row>
    <row r="176" spans="107:124" x14ac:dyDescent="0.2">
      <c r="DC176" s="23"/>
      <c r="DD176" s="23"/>
      <c r="DE176" s="23"/>
      <c r="DF176" s="23"/>
      <c r="DG176" s="23"/>
      <c r="DH176" s="23"/>
      <c r="DI176" s="23"/>
      <c r="DJ176" s="23"/>
      <c r="DK176" s="23"/>
      <c r="DL176" s="23"/>
      <c r="DM176" s="23"/>
      <c r="DN176" s="23"/>
      <c r="DO176" s="23"/>
      <c r="DP176" s="23"/>
      <c r="DQ176" s="23"/>
      <c r="DR176" s="23"/>
      <c r="DS176" s="23"/>
      <c r="DT176" s="23"/>
    </row>
    <row r="177" spans="107:124" x14ac:dyDescent="0.2">
      <c r="DC177" s="23"/>
      <c r="DD177" s="23"/>
      <c r="DE177" s="23"/>
      <c r="DF177" s="23"/>
      <c r="DG177" s="23"/>
      <c r="DH177" s="23"/>
      <c r="DI177" s="23"/>
      <c r="DJ177" s="23"/>
      <c r="DK177" s="23"/>
      <c r="DL177" s="23"/>
      <c r="DM177" s="23"/>
      <c r="DN177" s="23"/>
      <c r="DO177" s="23"/>
      <c r="DP177" s="23"/>
      <c r="DQ177" s="23"/>
      <c r="DR177" s="23"/>
      <c r="DS177" s="23"/>
      <c r="DT177" s="23"/>
    </row>
    <row r="178" spans="107:124" x14ac:dyDescent="0.2">
      <c r="DC178" s="23"/>
      <c r="DD178" s="23"/>
      <c r="DE178" s="23"/>
      <c r="DF178" s="23"/>
      <c r="DG178" s="23"/>
      <c r="DH178" s="23"/>
      <c r="DI178" s="23"/>
      <c r="DJ178" s="23"/>
      <c r="DK178" s="23"/>
      <c r="DL178" s="23"/>
      <c r="DM178" s="23"/>
      <c r="DN178" s="23"/>
      <c r="DO178" s="23"/>
      <c r="DP178" s="23"/>
      <c r="DQ178" s="23"/>
      <c r="DR178" s="23"/>
      <c r="DS178" s="23"/>
      <c r="DT178" s="23"/>
    </row>
    <row r="179" spans="107:124" x14ac:dyDescent="0.2">
      <c r="DC179" s="23"/>
      <c r="DD179" s="23"/>
      <c r="DE179" s="23"/>
      <c r="DF179" s="23"/>
      <c r="DG179" s="23"/>
      <c r="DH179" s="23"/>
      <c r="DI179" s="23"/>
      <c r="DJ179" s="23"/>
      <c r="DK179" s="23"/>
      <c r="DL179" s="23"/>
      <c r="DM179" s="23"/>
      <c r="DN179" s="23"/>
      <c r="DO179" s="23"/>
      <c r="DP179" s="23"/>
      <c r="DQ179" s="23"/>
      <c r="DR179" s="23"/>
      <c r="DS179" s="23"/>
      <c r="DT179" s="23"/>
    </row>
    <row r="180" spans="107:124" x14ac:dyDescent="0.2">
      <c r="DC180" s="23"/>
      <c r="DD180" s="23"/>
      <c r="DE180" s="23"/>
      <c r="DF180" s="23"/>
      <c r="DG180" s="23"/>
      <c r="DH180" s="23"/>
      <c r="DI180" s="23"/>
      <c r="DJ180" s="23"/>
      <c r="DK180" s="23"/>
      <c r="DL180" s="23"/>
      <c r="DM180" s="23"/>
      <c r="DN180" s="23"/>
      <c r="DO180" s="23"/>
      <c r="DP180" s="23"/>
      <c r="DQ180" s="23"/>
      <c r="DR180" s="23"/>
      <c r="DS180" s="23"/>
      <c r="DT180" s="23"/>
    </row>
    <row r="181" spans="107:124" x14ac:dyDescent="0.2">
      <c r="DC181" s="23"/>
      <c r="DD181" s="23"/>
      <c r="DE181" s="23"/>
      <c r="DF181" s="23"/>
      <c r="DG181" s="23"/>
      <c r="DH181" s="23"/>
      <c r="DI181" s="23"/>
      <c r="DJ181" s="23"/>
      <c r="DK181" s="23"/>
      <c r="DL181" s="23"/>
      <c r="DM181" s="23"/>
      <c r="DN181" s="23"/>
      <c r="DO181" s="23"/>
      <c r="DP181" s="23"/>
      <c r="DQ181" s="23"/>
      <c r="DR181" s="23"/>
      <c r="DS181" s="23"/>
      <c r="DT181" s="23"/>
    </row>
    <row r="182" spans="107:124" x14ac:dyDescent="0.2">
      <c r="DC182" s="23"/>
      <c r="DD182" s="23"/>
      <c r="DE182" s="23"/>
      <c r="DF182" s="23"/>
      <c r="DG182" s="23"/>
      <c r="DH182" s="23"/>
      <c r="DI182" s="23"/>
      <c r="DJ182" s="23"/>
      <c r="DK182" s="23"/>
      <c r="DL182" s="23"/>
      <c r="DM182" s="23"/>
      <c r="DN182" s="23"/>
      <c r="DO182" s="23"/>
      <c r="DP182" s="23"/>
      <c r="DQ182" s="23"/>
      <c r="DR182" s="23"/>
      <c r="DS182" s="23"/>
      <c r="DT182" s="23"/>
    </row>
    <row r="183" spans="107:124" x14ac:dyDescent="0.2">
      <c r="DC183" s="23"/>
      <c r="DD183" s="23"/>
      <c r="DE183" s="23"/>
      <c r="DF183" s="23"/>
      <c r="DG183" s="23"/>
      <c r="DH183" s="23"/>
      <c r="DI183" s="23"/>
      <c r="DJ183" s="23"/>
      <c r="DK183" s="23"/>
      <c r="DL183" s="23"/>
      <c r="DM183" s="23"/>
      <c r="DN183" s="23"/>
      <c r="DO183" s="23"/>
      <c r="DP183" s="23"/>
      <c r="DQ183" s="23"/>
      <c r="DR183" s="23"/>
      <c r="DS183" s="23"/>
      <c r="DT183" s="23"/>
    </row>
    <row r="184" spans="107:124" x14ac:dyDescent="0.2">
      <c r="DC184" s="23"/>
      <c r="DD184" s="23"/>
      <c r="DE184" s="23"/>
      <c r="DF184" s="23"/>
      <c r="DG184" s="23"/>
      <c r="DH184" s="23"/>
      <c r="DI184" s="23"/>
      <c r="DJ184" s="23"/>
      <c r="DK184" s="23"/>
      <c r="DL184" s="23"/>
      <c r="DM184" s="23"/>
      <c r="DN184" s="23"/>
      <c r="DO184" s="23"/>
      <c r="DP184" s="23"/>
      <c r="DQ184" s="23"/>
      <c r="DR184" s="23"/>
      <c r="DS184" s="23"/>
      <c r="DT184" s="23"/>
    </row>
    <row r="185" spans="107:124" x14ac:dyDescent="0.2">
      <c r="DC185" s="23"/>
      <c r="DD185" s="23"/>
      <c r="DE185" s="23"/>
      <c r="DF185" s="23"/>
      <c r="DG185" s="23"/>
      <c r="DH185" s="23"/>
      <c r="DI185" s="23"/>
      <c r="DJ185" s="23"/>
      <c r="DK185" s="23"/>
      <c r="DL185" s="23"/>
      <c r="DM185" s="23"/>
      <c r="DN185" s="23"/>
      <c r="DO185" s="23"/>
      <c r="DP185" s="23"/>
      <c r="DQ185" s="23"/>
      <c r="DR185" s="23"/>
      <c r="DS185" s="23"/>
      <c r="DT185" s="23"/>
    </row>
    <row r="186" spans="107:124" x14ac:dyDescent="0.2">
      <c r="DC186" s="23"/>
      <c r="DD186" s="23"/>
      <c r="DE186" s="23"/>
      <c r="DF186" s="23"/>
      <c r="DG186" s="23"/>
      <c r="DH186" s="23"/>
      <c r="DI186" s="23"/>
      <c r="DJ186" s="23"/>
      <c r="DK186" s="23"/>
      <c r="DL186" s="23"/>
      <c r="DM186" s="23"/>
      <c r="DN186" s="23"/>
      <c r="DO186" s="23"/>
      <c r="DP186" s="23"/>
      <c r="DQ186" s="23"/>
      <c r="DR186" s="23"/>
      <c r="DS186" s="23"/>
      <c r="DT186" s="23"/>
    </row>
    <row r="187" spans="107:124" x14ac:dyDescent="0.2">
      <c r="DC187" s="23"/>
      <c r="DD187" s="23"/>
      <c r="DE187" s="23"/>
      <c r="DF187" s="23"/>
      <c r="DG187" s="23"/>
      <c r="DH187" s="23"/>
      <c r="DI187" s="23"/>
      <c r="DJ187" s="23"/>
      <c r="DK187" s="23"/>
      <c r="DL187" s="23"/>
      <c r="DM187" s="23"/>
      <c r="DN187" s="23"/>
      <c r="DO187" s="23"/>
      <c r="DP187" s="23"/>
      <c r="DQ187" s="23"/>
      <c r="DR187" s="23"/>
      <c r="DS187" s="23"/>
      <c r="DT187" s="23"/>
    </row>
    <row r="188" spans="107:124" x14ac:dyDescent="0.2">
      <c r="DC188" s="23"/>
      <c r="DD188" s="23"/>
      <c r="DE188" s="23"/>
      <c r="DF188" s="23"/>
      <c r="DG188" s="23"/>
      <c r="DH188" s="23"/>
      <c r="DI188" s="23"/>
      <c r="DJ188" s="23"/>
      <c r="DK188" s="23"/>
      <c r="DL188" s="23"/>
      <c r="DM188" s="23"/>
      <c r="DN188" s="23"/>
      <c r="DO188" s="23"/>
      <c r="DP188" s="23"/>
      <c r="DQ188" s="23"/>
      <c r="DR188" s="23"/>
      <c r="DS188" s="23"/>
      <c r="DT188" s="23"/>
    </row>
    <row r="189" spans="107:124" x14ac:dyDescent="0.2">
      <c r="DC189" s="23"/>
      <c r="DD189" s="23"/>
      <c r="DE189" s="23"/>
      <c r="DF189" s="23"/>
      <c r="DG189" s="23"/>
      <c r="DH189" s="23"/>
      <c r="DI189" s="23"/>
      <c r="DJ189" s="23"/>
      <c r="DK189" s="23"/>
      <c r="DL189" s="23"/>
      <c r="DM189" s="23"/>
      <c r="DN189" s="23"/>
      <c r="DO189" s="23"/>
      <c r="DP189" s="23"/>
      <c r="DQ189" s="23"/>
      <c r="DR189" s="23"/>
      <c r="DS189" s="23"/>
      <c r="DT189" s="23"/>
    </row>
    <row r="190" spans="107:124" x14ac:dyDescent="0.2">
      <c r="DC190" s="23"/>
      <c r="DD190" s="23"/>
      <c r="DE190" s="23"/>
      <c r="DF190" s="23"/>
      <c r="DG190" s="23"/>
      <c r="DH190" s="23"/>
      <c r="DI190" s="23"/>
      <c r="DJ190" s="23"/>
      <c r="DK190" s="23"/>
      <c r="DL190" s="23"/>
      <c r="DM190" s="23"/>
      <c r="DN190" s="23"/>
      <c r="DO190" s="23"/>
      <c r="DP190" s="23"/>
      <c r="DQ190" s="23"/>
      <c r="DR190" s="23"/>
      <c r="DS190" s="23"/>
      <c r="DT190" s="23"/>
    </row>
    <row r="191" spans="107:124" x14ac:dyDescent="0.2">
      <c r="DC191" s="23"/>
      <c r="DD191" s="23"/>
      <c r="DE191" s="23"/>
      <c r="DF191" s="23"/>
      <c r="DG191" s="23"/>
      <c r="DH191" s="23"/>
      <c r="DI191" s="23"/>
      <c r="DJ191" s="23"/>
      <c r="DK191" s="23"/>
      <c r="DL191" s="23"/>
      <c r="DM191" s="23"/>
      <c r="DN191" s="23"/>
      <c r="DO191" s="23"/>
      <c r="DP191" s="23"/>
      <c r="DQ191" s="23"/>
      <c r="DR191" s="23"/>
      <c r="DS191" s="23"/>
      <c r="DT191" s="23"/>
    </row>
    <row r="192" spans="107:124" x14ac:dyDescent="0.2">
      <c r="DC192" s="23"/>
      <c r="DD192" s="23"/>
      <c r="DE192" s="23"/>
      <c r="DF192" s="23"/>
      <c r="DG192" s="23"/>
      <c r="DH192" s="23"/>
      <c r="DI192" s="23"/>
      <c r="DJ192" s="23"/>
      <c r="DK192" s="23"/>
      <c r="DL192" s="23"/>
      <c r="DM192" s="23"/>
      <c r="DN192" s="23"/>
      <c r="DO192" s="23"/>
      <c r="DP192" s="23"/>
      <c r="DQ192" s="23"/>
      <c r="DR192" s="23"/>
      <c r="DS192" s="23"/>
      <c r="DT192" s="23"/>
    </row>
    <row r="193" spans="107:124" x14ac:dyDescent="0.2">
      <c r="DC193" s="23"/>
      <c r="DD193" s="23"/>
      <c r="DE193" s="23"/>
      <c r="DF193" s="23"/>
      <c r="DG193" s="23"/>
      <c r="DH193" s="23"/>
      <c r="DI193" s="23"/>
      <c r="DJ193" s="23"/>
      <c r="DK193" s="23"/>
      <c r="DL193" s="23"/>
      <c r="DM193" s="23"/>
      <c r="DN193" s="23"/>
      <c r="DO193" s="23"/>
      <c r="DP193" s="23"/>
      <c r="DQ193" s="23"/>
      <c r="DR193" s="23"/>
      <c r="DS193" s="23"/>
      <c r="DT193" s="23"/>
    </row>
    <row r="194" spans="107:124" x14ac:dyDescent="0.2">
      <c r="DC194" s="23"/>
      <c r="DD194" s="23"/>
      <c r="DE194" s="23"/>
      <c r="DF194" s="23"/>
      <c r="DG194" s="23"/>
      <c r="DH194" s="23"/>
      <c r="DI194" s="23"/>
      <c r="DJ194" s="23"/>
      <c r="DK194" s="23"/>
      <c r="DL194" s="23"/>
      <c r="DM194" s="23"/>
      <c r="DN194" s="23"/>
      <c r="DO194" s="23"/>
      <c r="DP194" s="23"/>
      <c r="DQ194" s="23"/>
      <c r="DR194" s="23"/>
      <c r="DS194" s="23"/>
      <c r="DT194" s="23"/>
    </row>
    <row r="195" spans="107:124" x14ac:dyDescent="0.2">
      <c r="DC195" s="23"/>
      <c r="DD195" s="23"/>
      <c r="DE195" s="23"/>
      <c r="DF195" s="23"/>
      <c r="DG195" s="23"/>
      <c r="DH195" s="23"/>
      <c r="DI195" s="23"/>
      <c r="DJ195" s="23"/>
      <c r="DK195" s="23"/>
      <c r="DL195" s="23"/>
      <c r="DM195" s="23"/>
      <c r="DN195" s="23"/>
      <c r="DO195" s="23"/>
      <c r="DP195" s="23"/>
      <c r="DQ195" s="23"/>
      <c r="DR195" s="23"/>
      <c r="DS195" s="23"/>
      <c r="DT195" s="23"/>
    </row>
    <row r="196" spans="107:124" x14ac:dyDescent="0.2">
      <c r="DC196" s="23"/>
      <c r="DD196" s="23"/>
      <c r="DE196" s="23"/>
      <c r="DF196" s="23"/>
      <c r="DG196" s="23"/>
      <c r="DH196" s="23"/>
      <c r="DI196" s="23"/>
      <c r="DJ196" s="23"/>
      <c r="DK196" s="23"/>
      <c r="DL196" s="23"/>
      <c r="DM196" s="23"/>
      <c r="DN196" s="23"/>
      <c r="DO196" s="23"/>
      <c r="DP196" s="23"/>
      <c r="DQ196" s="23"/>
      <c r="DR196" s="23"/>
      <c r="DS196" s="23"/>
      <c r="DT196" s="23"/>
    </row>
    <row r="197" spans="107:124" x14ac:dyDescent="0.2">
      <c r="DC197" s="23"/>
      <c r="DD197" s="23"/>
      <c r="DE197" s="23"/>
      <c r="DF197" s="23"/>
      <c r="DG197" s="23"/>
      <c r="DH197" s="23"/>
      <c r="DI197" s="23"/>
      <c r="DJ197" s="23"/>
      <c r="DK197" s="23"/>
      <c r="DL197" s="23"/>
      <c r="DM197" s="23"/>
      <c r="DN197" s="23"/>
      <c r="DO197" s="23"/>
      <c r="DP197" s="23"/>
      <c r="DQ197" s="23"/>
      <c r="DR197" s="23"/>
      <c r="DS197" s="23"/>
      <c r="DT197" s="23"/>
    </row>
    <row r="198" spans="107:124" x14ac:dyDescent="0.2">
      <c r="DC198" s="23"/>
      <c r="DD198" s="23"/>
      <c r="DE198" s="23"/>
      <c r="DF198" s="23"/>
      <c r="DG198" s="23"/>
      <c r="DH198" s="23"/>
      <c r="DI198" s="23"/>
      <c r="DJ198" s="23"/>
      <c r="DK198" s="23"/>
      <c r="DL198" s="23"/>
      <c r="DM198" s="23"/>
      <c r="DN198" s="23"/>
      <c r="DO198" s="23"/>
      <c r="DP198" s="23"/>
      <c r="DQ198" s="23"/>
      <c r="DR198" s="23"/>
      <c r="DS198" s="23"/>
      <c r="DT198" s="23"/>
    </row>
    <row r="199" spans="107:124" x14ac:dyDescent="0.2">
      <c r="DC199" s="23"/>
      <c r="DD199" s="23"/>
      <c r="DE199" s="23"/>
      <c r="DF199" s="23"/>
      <c r="DG199" s="23"/>
      <c r="DH199" s="23"/>
      <c r="DI199" s="23"/>
      <c r="DJ199" s="23"/>
      <c r="DK199" s="23"/>
      <c r="DL199" s="23"/>
      <c r="DM199" s="23"/>
      <c r="DN199" s="23"/>
      <c r="DO199" s="23"/>
      <c r="DP199" s="23"/>
      <c r="DQ199" s="23"/>
      <c r="DR199" s="23"/>
      <c r="DS199" s="23"/>
      <c r="DT199" s="23"/>
    </row>
    <row r="200" spans="107:124" x14ac:dyDescent="0.2">
      <c r="DC200" s="23"/>
      <c r="DD200" s="23"/>
      <c r="DE200" s="23"/>
      <c r="DF200" s="23"/>
      <c r="DG200" s="23"/>
      <c r="DH200" s="23"/>
      <c r="DI200" s="23"/>
      <c r="DJ200" s="23"/>
      <c r="DK200" s="23"/>
      <c r="DL200" s="23"/>
      <c r="DM200" s="23"/>
      <c r="DN200" s="23"/>
      <c r="DO200" s="23"/>
      <c r="DP200" s="23"/>
      <c r="DQ200" s="23"/>
      <c r="DR200" s="23"/>
      <c r="DS200" s="23"/>
      <c r="DT200" s="23"/>
    </row>
    <row r="201" spans="107:124" x14ac:dyDescent="0.2">
      <c r="DC201" s="23"/>
      <c r="DD201" s="23"/>
      <c r="DE201" s="23"/>
      <c r="DF201" s="23"/>
      <c r="DG201" s="23"/>
      <c r="DH201" s="23"/>
      <c r="DI201" s="23"/>
      <c r="DJ201" s="23"/>
      <c r="DK201" s="23"/>
      <c r="DL201" s="23"/>
      <c r="DM201" s="23"/>
      <c r="DN201" s="23"/>
      <c r="DO201" s="23"/>
      <c r="DP201" s="23"/>
      <c r="DQ201" s="23"/>
      <c r="DR201" s="23"/>
      <c r="DS201" s="23"/>
      <c r="DT201" s="23"/>
    </row>
    <row r="202" spans="107:124" x14ac:dyDescent="0.2">
      <c r="DC202" s="23"/>
      <c r="DD202" s="23"/>
      <c r="DE202" s="23"/>
      <c r="DF202" s="23"/>
      <c r="DG202" s="23"/>
      <c r="DH202" s="23"/>
      <c r="DI202" s="23"/>
      <c r="DJ202" s="23"/>
      <c r="DK202" s="23"/>
      <c r="DL202" s="23"/>
      <c r="DM202" s="23"/>
      <c r="DN202" s="23"/>
      <c r="DO202" s="23"/>
      <c r="DP202" s="23"/>
      <c r="DQ202" s="23"/>
      <c r="DR202" s="23"/>
      <c r="DS202" s="23"/>
      <c r="DT202" s="23"/>
    </row>
    <row r="203" spans="107:124" x14ac:dyDescent="0.2">
      <c r="DC203" s="23"/>
      <c r="DD203" s="23"/>
      <c r="DE203" s="23"/>
      <c r="DF203" s="23"/>
      <c r="DG203" s="23"/>
      <c r="DH203" s="23"/>
      <c r="DI203" s="23"/>
      <c r="DJ203" s="23"/>
      <c r="DK203" s="23"/>
      <c r="DL203" s="23"/>
      <c r="DM203" s="23"/>
      <c r="DN203" s="23"/>
      <c r="DO203" s="23"/>
      <c r="DP203" s="23"/>
      <c r="DQ203" s="23"/>
      <c r="DR203" s="23"/>
      <c r="DS203" s="23"/>
      <c r="DT203" s="23"/>
    </row>
    <row r="204" spans="107:124" x14ac:dyDescent="0.2">
      <c r="DC204" s="23"/>
      <c r="DD204" s="23"/>
      <c r="DE204" s="23"/>
      <c r="DF204" s="23"/>
      <c r="DG204" s="23"/>
      <c r="DH204" s="23"/>
      <c r="DI204" s="23"/>
      <c r="DJ204" s="23"/>
      <c r="DK204" s="23"/>
      <c r="DL204" s="23"/>
      <c r="DM204" s="23"/>
      <c r="DN204" s="23"/>
      <c r="DO204" s="23"/>
      <c r="DP204" s="23"/>
      <c r="DQ204" s="23"/>
      <c r="DR204" s="23"/>
      <c r="DS204" s="23"/>
      <c r="DT204" s="23"/>
    </row>
    <row r="205" spans="107:124" x14ac:dyDescent="0.2">
      <c r="DC205" s="23"/>
      <c r="DD205" s="23"/>
      <c r="DE205" s="23"/>
      <c r="DF205" s="23"/>
      <c r="DG205" s="23"/>
      <c r="DH205" s="23"/>
      <c r="DI205" s="23"/>
      <c r="DJ205" s="23"/>
      <c r="DK205" s="23"/>
      <c r="DL205" s="23"/>
      <c r="DM205" s="23"/>
      <c r="DN205" s="23"/>
      <c r="DO205" s="23"/>
      <c r="DP205" s="23"/>
      <c r="DQ205" s="23"/>
      <c r="DR205" s="23"/>
      <c r="DS205" s="23"/>
      <c r="DT205" s="23"/>
    </row>
    <row r="206" spans="107:124" x14ac:dyDescent="0.2">
      <c r="DC206" s="23"/>
      <c r="DD206" s="23"/>
      <c r="DE206" s="23"/>
      <c r="DF206" s="23"/>
      <c r="DG206" s="23"/>
      <c r="DH206" s="23"/>
      <c r="DI206" s="23"/>
      <c r="DJ206" s="23"/>
      <c r="DK206" s="23"/>
      <c r="DL206" s="23"/>
      <c r="DM206" s="23"/>
      <c r="DN206" s="23"/>
      <c r="DO206" s="23"/>
      <c r="DP206" s="23"/>
      <c r="DQ206" s="23"/>
      <c r="DR206" s="23"/>
      <c r="DS206" s="23"/>
      <c r="DT206" s="23"/>
    </row>
    <row r="207" spans="107:124" x14ac:dyDescent="0.2">
      <c r="DC207" s="23"/>
      <c r="DD207" s="23"/>
      <c r="DE207" s="23"/>
      <c r="DF207" s="23"/>
      <c r="DG207" s="23"/>
      <c r="DH207" s="23"/>
      <c r="DI207" s="23"/>
      <c r="DJ207" s="23"/>
      <c r="DK207" s="23"/>
      <c r="DL207" s="23"/>
      <c r="DM207" s="23"/>
      <c r="DN207" s="23"/>
      <c r="DO207" s="23"/>
      <c r="DP207" s="23"/>
      <c r="DQ207" s="23"/>
      <c r="DR207" s="23"/>
      <c r="DS207" s="23"/>
      <c r="DT207" s="23"/>
    </row>
    <row r="208" spans="107:124" x14ac:dyDescent="0.2">
      <c r="DC208" s="23"/>
      <c r="DD208" s="23"/>
      <c r="DE208" s="23"/>
      <c r="DF208" s="23"/>
      <c r="DG208" s="23"/>
      <c r="DH208" s="23"/>
      <c r="DI208" s="23"/>
      <c r="DJ208" s="23"/>
      <c r="DK208" s="23"/>
      <c r="DL208" s="23"/>
      <c r="DM208" s="23"/>
      <c r="DN208" s="23"/>
      <c r="DO208" s="23"/>
      <c r="DP208" s="23"/>
      <c r="DQ208" s="23"/>
      <c r="DR208" s="23"/>
      <c r="DS208" s="23"/>
      <c r="DT208" s="23"/>
    </row>
    <row r="209" spans="107:124" x14ac:dyDescent="0.2">
      <c r="DC209" s="23"/>
      <c r="DD209" s="23"/>
      <c r="DE209" s="23"/>
      <c r="DF209" s="23"/>
      <c r="DG209" s="23"/>
      <c r="DH209" s="23"/>
      <c r="DI209" s="23"/>
      <c r="DJ209" s="23"/>
      <c r="DK209" s="23"/>
      <c r="DL209" s="23"/>
      <c r="DM209" s="23"/>
      <c r="DN209" s="23"/>
      <c r="DO209" s="23"/>
      <c r="DP209" s="23"/>
      <c r="DQ209" s="23"/>
      <c r="DR209" s="23"/>
      <c r="DS209" s="23"/>
      <c r="DT209" s="23"/>
    </row>
    <row r="210" spans="107:124" x14ac:dyDescent="0.2">
      <c r="DC210" s="23"/>
      <c r="DD210" s="23"/>
      <c r="DE210" s="23"/>
      <c r="DF210" s="23"/>
      <c r="DG210" s="23"/>
      <c r="DH210" s="23"/>
      <c r="DI210" s="23"/>
      <c r="DJ210" s="23"/>
      <c r="DK210" s="23"/>
      <c r="DL210" s="23"/>
      <c r="DM210" s="23"/>
      <c r="DN210" s="23"/>
      <c r="DO210" s="23"/>
      <c r="DP210" s="23"/>
      <c r="DQ210" s="23"/>
      <c r="DR210" s="23"/>
      <c r="DS210" s="23"/>
      <c r="DT210" s="23"/>
    </row>
    <row r="211" spans="107:124" x14ac:dyDescent="0.2">
      <c r="DC211" s="23"/>
      <c r="DD211" s="23"/>
      <c r="DE211" s="23"/>
      <c r="DF211" s="23"/>
      <c r="DG211" s="23"/>
      <c r="DH211" s="23"/>
      <c r="DI211" s="23"/>
      <c r="DJ211" s="23"/>
      <c r="DK211" s="23"/>
      <c r="DL211" s="23"/>
      <c r="DM211" s="23"/>
      <c r="DN211" s="23"/>
      <c r="DO211" s="23"/>
      <c r="DP211" s="23"/>
      <c r="DQ211" s="23"/>
      <c r="DR211" s="23"/>
      <c r="DS211" s="23"/>
      <c r="DT211" s="23"/>
    </row>
    <row r="212" spans="107:124" x14ac:dyDescent="0.2">
      <c r="DC212" s="23"/>
      <c r="DD212" s="23"/>
      <c r="DE212" s="23"/>
      <c r="DF212" s="23"/>
      <c r="DG212" s="23"/>
      <c r="DH212" s="23"/>
      <c r="DI212" s="23"/>
      <c r="DJ212" s="23"/>
      <c r="DK212" s="23"/>
      <c r="DL212" s="23"/>
      <c r="DM212" s="23"/>
      <c r="DN212" s="23"/>
      <c r="DO212" s="23"/>
      <c r="DP212" s="23"/>
      <c r="DQ212" s="23"/>
      <c r="DR212" s="23"/>
      <c r="DS212" s="23"/>
      <c r="DT212" s="23"/>
    </row>
    <row r="213" spans="107:124" x14ac:dyDescent="0.2">
      <c r="DC213" s="23"/>
      <c r="DD213" s="23"/>
      <c r="DE213" s="23"/>
      <c r="DF213" s="23"/>
      <c r="DG213" s="23"/>
      <c r="DH213" s="23"/>
      <c r="DI213" s="23"/>
      <c r="DJ213" s="23"/>
      <c r="DK213" s="23"/>
      <c r="DL213" s="23"/>
      <c r="DM213" s="23"/>
      <c r="DN213" s="23"/>
      <c r="DO213" s="23"/>
      <c r="DP213" s="23"/>
      <c r="DQ213" s="23"/>
      <c r="DR213" s="23"/>
      <c r="DS213" s="23"/>
      <c r="DT213" s="23"/>
    </row>
    <row r="214" spans="107:124" x14ac:dyDescent="0.2">
      <c r="DC214" s="23"/>
      <c r="DD214" s="23"/>
      <c r="DE214" s="23"/>
      <c r="DF214" s="23"/>
      <c r="DG214" s="23"/>
      <c r="DH214" s="23"/>
      <c r="DI214" s="23"/>
      <c r="DJ214" s="23"/>
      <c r="DK214" s="23"/>
      <c r="DL214" s="23"/>
      <c r="DM214" s="23"/>
      <c r="DN214" s="23"/>
      <c r="DO214" s="23"/>
      <c r="DP214" s="23"/>
      <c r="DQ214" s="23"/>
      <c r="DR214" s="23"/>
      <c r="DS214" s="23"/>
      <c r="DT214" s="23"/>
    </row>
    <row r="215" spans="107:124" x14ac:dyDescent="0.2">
      <c r="DC215" s="23"/>
      <c r="DD215" s="23"/>
      <c r="DE215" s="23"/>
      <c r="DF215" s="23"/>
      <c r="DG215" s="23"/>
      <c r="DH215" s="23"/>
      <c r="DI215" s="23"/>
      <c r="DJ215" s="23"/>
      <c r="DK215" s="23"/>
      <c r="DL215" s="23"/>
      <c r="DM215" s="23"/>
      <c r="DN215" s="23"/>
      <c r="DO215" s="23"/>
      <c r="DP215" s="23"/>
      <c r="DQ215" s="23"/>
      <c r="DR215" s="23"/>
      <c r="DS215" s="23"/>
      <c r="DT215" s="23"/>
    </row>
    <row r="216" spans="107:124" x14ac:dyDescent="0.2">
      <c r="DC216" s="23"/>
      <c r="DD216" s="23"/>
      <c r="DE216" s="23"/>
      <c r="DF216" s="23"/>
      <c r="DG216" s="23"/>
      <c r="DH216" s="23"/>
      <c r="DI216" s="23"/>
      <c r="DJ216" s="23"/>
      <c r="DK216" s="23"/>
      <c r="DL216" s="23"/>
      <c r="DM216" s="23"/>
      <c r="DN216" s="23"/>
      <c r="DO216" s="23"/>
      <c r="DP216" s="23"/>
      <c r="DQ216" s="23"/>
      <c r="DR216" s="23"/>
      <c r="DS216" s="23"/>
      <c r="DT216" s="23"/>
    </row>
    <row r="217" spans="107:124" x14ac:dyDescent="0.2">
      <c r="DC217" s="23"/>
      <c r="DD217" s="23"/>
      <c r="DE217" s="23"/>
      <c r="DF217" s="23"/>
      <c r="DG217" s="23"/>
      <c r="DH217" s="23"/>
      <c r="DI217" s="23"/>
      <c r="DJ217" s="23"/>
      <c r="DK217" s="23"/>
      <c r="DL217" s="23"/>
      <c r="DM217" s="23"/>
      <c r="DN217" s="23"/>
      <c r="DO217" s="23"/>
      <c r="DP217" s="23"/>
      <c r="DQ217" s="23"/>
      <c r="DR217" s="23"/>
      <c r="DS217" s="23"/>
      <c r="DT217" s="23"/>
    </row>
    <row r="218" spans="107:124" x14ac:dyDescent="0.2">
      <c r="DC218" s="23"/>
      <c r="DD218" s="23"/>
      <c r="DE218" s="23"/>
      <c r="DF218" s="23"/>
      <c r="DG218" s="23"/>
      <c r="DH218" s="23"/>
      <c r="DI218" s="23"/>
      <c r="DJ218" s="23"/>
      <c r="DK218" s="23"/>
      <c r="DL218" s="23"/>
      <c r="DM218" s="23"/>
      <c r="DN218" s="23"/>
      <c r="DO218" s="23"/>
      <c r="DP218" s="23"/>
      <c r="DQ218" s="23"/>
      <c r="DR218" s="23"/>
      <c r="DS218" s="23"/>
      <c r="DT218" s="23"/>
    </row>
    <row r="219" spans="107:124" x14ac:dyDescent="0.2">
      <c r="DC219" s="23"/>
      <c r="DD219" s="23"/>
      <c r="DE219" s="23"/>
      <c r="DF219" s="23"/>
      <c r="DG219" s="23"/>
      <c r="DH219" s="23"/>
      <c r="DI219" s="23"/>
      <c r="DJ219" s="23"/>
      <c r="DK219" s="23"/>
      <c r="DL219" s="23"/>
      <c r="DM219" s="23"/>
      <c r="DN219" s="23"/>
      <c r="DO219" s="23"/>
      <c r="DP219" s="23"/>
      <c r="DQ219" s="23"/>
      <c r="DR219" s="23"/>
      <c r="DS219" s="23"/>
      <c r="DT219" s="23"/>
    </row>
    <row r="220" spans="107:124" x14ac:dyDescent="0.2">
      <c r="DC220" s="23"/>
      <c r="DD220" s="23"/>
      <c r="DE220" s="23"/>
      <c r="DF220" s="23"/>
      <c r="DG220" s="23"/>
      <c r="DH220" s="23"/>
      <c r="DI220" s="23"/>
      <c r="DJ220" s="23"/>
      <c r="DK220" s="23"/>
      <c r="DL220" s="23"/>
      <c r="DM220" s="23"/>
      <c r="DN220" s="23"/>
      <c r="DO220" s="23"/>
      <c r="DP220" s="23"/>
      <c r="DQ220" s="23"/>
      <c r="DR220" s="23"/>
      <c r="DS220" s="23"/>
      <c r="DT220" s="23"/>
    </row>
    <row r="221" spans="107:124" x14ac:dyDescent="0.2">
      <c r="DC221" s="23"/>
      <c r="DD221" s="23"/>
      <c r="DE221" s="23"/>
      <c r="DF221" s="23"/>
      <c r="DG221" s="23"/>
      <c r="DH221" s="23"/>
      <c r="DI221" s="23"/>
      <c r="DJ221" s="23"/>
      <c r="DK221" s="23"/>
      <c r="DL221" s="23"/>
      <c r="DM221" s="23"/>
      <c r="DN221" s="23"/>
      <c r="DO221" s="23"/>
      <c r="DP221" s="23"/>
      <c r="DQ221" s="23"/>
      <c r="DR221" s="23"/>
      <c r="DS221" s="23"/>
      <c r="DT221" s="23"/>
    </row>
    <row r="222" spans="107:124" x14ac:dyDescent="0.2">
      <c r="DC222" s="23"/>
      <c r="DD222" s="23"/>
      <c r="DE222" s="23"/>
      <c r="DF222" s="23"/>
      <c r="DG222" s="23"/>
      <c r="DH222" s="23"/>
      <c r="DI222" s="23"/>
      <c r="DJ222" s="23"/>
      <c r="DK222" s="23"/>
      <c r="DL222" s="23"/>
      <c r="DM222" s="23"/>
      <c r="DN222" s="23"/>
      <c r="DO222" s="23"/>
      <c r="DP222" s="23"/>
      <c r="DQ222" s="23"/>
      <c r="DR222" s="23"/>
      <c r="DS222" s="23"/>
      <c r="DT222" s="23"/>
    </row>
    <row r="223" spans="107:124" x14ac:dyDescent="0.2">
      <c r="DC223" s="23"/>
      <c r="DD223" s="23"/>
      <c r="DE223" s="23"/>
      <c r="DF223" s="23"/>
      <c r="DG223" s="23"/>
      <c r="DH223" s="23"/>
      <c r="DI223" s="23"/>
      <c r="DJ223" s="23"/>
      <c r="DK223" s="23"/>
      <c r="DL223" s="23"/>
      <c r="DM223" s="23"/>
      <c r="DN223" s="23"/>
      <c r="DO223" s="23"/>
      <c r="DP223" s="23"/>
      <c r="DQ223" s="23"/>
      <c r="DR223" s="23"/>
      <c r="DS223" s="23"/>
      <c r="DT223" s="23"/>
    </row>
    <row r="224" spans="107:124" x14ac:dyDescent="0.2">
      <c r="DC224" s="23"/>
      <c r="DD224" s="23"/>
      <c r="DE224" s="23"/>
      <c r="DF224" s="23"/>
      <c r="DG224" s="23"/>
      <c r="DH224" s="23"/>
      <c r="DI224" s="23"/>
      <c r="DJ224" s="23"/>
      <c r="DK224" s="23"/>
      <c r="DL224" s="23"/>
      <c r="DM224" s="23"/>
      <c r="DN224" s="23"/>
      <c r="DO224" s="23"/>
      <c r="DP224" s="23"/>
      <c r="DQ224" s="23"/>
      <c r="DR224" s="23"/>
      <c r="DS224" s="23"/>
      <c r="DT224" s="23"/>
    </row>
    <row r="225" spans="107:124" x14ac:dyDescent="0.2">
      <c r="DC225" s="23"/>
      <c r="DD225" s="23"/>
      <c r="DE225" s="23"/>
      <c r="DF225" s="23"/>
      <c r="DG225" s="23"/>
      <c r="DH225" s="23"/>
      <c r="DI225" s="23"/>
      <c r="DJ225" s="23"/>
      <c r="DK225" s="23"/>
      <c r="DL225" s="23"/>
      <c r="DM225" s="23"/>
      <c r="DN225" s="23"/>
      <c r="DO225" s="23"/>
      <c r="DP225" s="23"/>
      <c r="DQ225" s="23"/>
      <c r="DR225" s="23"/>
      <c r="DS225" s="23"/>
      <c r="DT225" s="23"/>
    </row>
    <row r="226" spans="107:124" x14ac:dyDescent="0.2">
      <c r="DC226" s="23"/>
      <c r="DD226" s="23"/>
      <c r="DE226" s="23"/>
      <c r="DF226" s="23"/>
      <c r="DG226" s="23"/>
      <c r="DH226" s="23"/>
      <c r="DI226" s="23"/>
      <c r="DJ226" s="23"/>
      <c r="DK226" s="23"/>
      <c r="DL226" s="23"/>
      <c r="DM226" s="23"/>
      <c r="DN226" s="23"/>
      <c r="DO226" s="23"/>
      <c r="DP226" s="23"/>
      <c r="DQ226" s="23"/>
      <c r="DR226" s="23"/>
      <c r="DS226" s="23"/>
      <c r="DT226" s="23"/>
    </row>
    <row r="227" spans="107:124" x14ac:dyDescent="0.2">
      <c r="DC227" s="23"/>
      <c r="DD227" s="23"/>
      <c r="DE227" s="23"/>
      <c r="DF227" s="23"/>
      <c r="DG227" s="23"/>
      <c r="DH227" s="23"/>
      <c r="DI227" s="23"/>
      <c r="DJ227" s="23"/>
      <c r="DK227" s="23"/>
      <c r="DL227" s="23"/>
      <c r="DM227" s="23"/>
      <c r="DN227" s="23"/>
      <c r="DO227" s="23"/>
      <c r="DP227" s="23"/>
      <c r="DQ227" s="23"/>
      <c r="DR227" s="23"/>
      <c r="DS227" s="23"/>
      <c r="DT227" s="23"/>
    </row>
    <row r="228" spans="107:124" x14ac:dyDescent="0.2">
      <c r="DC228" s="23"/>
      <c r="DD228" s="23"/>
      <c r="DE228" s="23"/>
      <c r="DF228" s="23"/>
      <c r="DG228" s="23"/>
      <c r="DH228" s="23"/>
      <c r="DI228" s="23"/>
      <c r="DJ228" s="23"/>
      <c r="DK228" s="23"/>
      <c r="DL228" s="23"/>
      <c r="DM228" s="23"/>
      <c r="DN228" s="23"/>
      <c r="DO228" s="23"/>
      <c r="DP228" s="23"/>
      <c r="DQ228" s="23"/>
      <c r="DR228" s="23"/>
      <c r="DS228" s="23"/>
      <c r="DT228" s="23"/>
    </row>
    <row r="229" spans="107:124" x14ac:dyDescent="0.2">
      <c r="DC229" s="23"/>
      <c r="DD229" s="23"/>
      <c r="DE229" s="23"/>
      <c r="DF229" s="23"/>
      <c r="DG229" s="23"/>
      <c r="DH229" s="23"/>
      <c r="DI229" s="23"/>
      <c r="DJ229" s="23"/>
      <c r="DK229" s="23"/>
      <c r="DL229" s="23"/>
      <c r="DM229" s="23"/>
      <c r="DN229" s="23"/>
      <c r="DO229" s="23"/>
      <c r="DP229" s="23"/>
      <c r="DQ229" s="23"/>
      <c r="DR229" s="23"/>
      <c r="DS229" s="23"/>
      <c r="DT229" s="23"/>
    </row>
    <row r="230" spans="107:124" x14ac:dyDescent="0.2">
      <c r="DC230" s="23"/>
      <c r="DD230" s="23"/>
      <c r="DE230" s="23"/>
      <c r="DF230" s="23"/>
      <c r="DG230" s="23"/>
      <c r="DH230" s="23"/>
      <c r="DI230" s="23"/>
      <c r="DJ230" s="23"/>
      <c r="DK230" s="23"/>
      <c r="DL230" s="23"/>
      <c r="DM230" s="23"/>
      <c r="DN230" s="23"/>
      <c r="DO230" s="23"/>
      <c r="DP230" s="23"/>
      <c r="DQ230" s="23"/>
      <c r="DR230" s="23"/>
      <c r="DS230" s="23"/>
      <c r="DT230" s="23"/>
    </row>
    <row r="231" spans="107:124" x14ac:dyDescent="0.2">
      <c r="DC231" s="23"/>
      <c r="DD231" s="23"/>
      <c r="DE231" s="23"/>
      <c r="DF231" s="23"/>
      <c r="DG231" s="23"/>
      <c r="DH231" s="23"/>
      <c r="DI231" s="23"/>
      <c r="DJ231" s="23"/>
      <c r="DK231" s="23"/>
      <c r="DL231" s="23"/>
      <c r="DM231" s="23"/>
      <c r="DN231" s="23"/>
      <c r="DO231" s="23"/>
      <c r="DP231" s="23"/>
      <c r="DQ231" s="23"/>
      <c r="DR231" s="23"/>
      <c r="DS231" s="23"/>
      <c r="DT231" s="23"/>
    </row>
    <row r="232" spans="107:124" x14ac:dyDescent="0.2">
      <c r="DC232" s="23"/>
      <c r="DD232" s="23"/>
      <c r="DE232" s="23"/>
      <c r="DF232" s="23"/>
      <c r="DG232" s="23"/>
      <c r="DH232" s="23"/>
      <c r="DI232" s="23"/>
      <c r="DJ232" s="23"/>
      <c r="DK232" s="23"/>
      <c r="DL232" s="23"/>
      <c r="DM232" s="23"/>
      <c r="DN232" s="23"/>
      <c r="DO232" s="23"/>
      <c r="DP232" s="23"/>
      <c r="DQ232" s="23"/>
      <c r="DR232" s="23"/>
      <c r="DS232" s="23"/>
      <c r="DT232" s="23"/>
    </row>
    <row r="233" spans="107:124" x14ac:dyDescent="0.2">
      <c r="DC233" s="23"/>
      <c r="DD233" s="23"/>
      <c r="DE233" s="23"/>
      <c r="DF233" s="23"/>
      <c r="DG233" s="23"/>
      <c r="DH233" s="23"/>
      <c r="DI233" s="23"/>
      <c r="DJ233" s="23"/>
      <c r="DK233" s="23"/>
      <c r="DL233" s="23"/>
      <c r="DM233" s="23"/>
      <c r="DN233" s="23"/>
      <c r="DO233" s="23"/>
      <c r="DP233" s="23"/>
      <c r="DQ233" s="23"/>
      <c r="DR233" s="23"/>
      <c r="DS233" s="23"/>
      <c r="DT233" s="23"/>
    </row>
    <row r="234" spans="107:124" x14ac:dyDescent="0.2">
      <c r="DC234" s="23"/>
      <c r="DD234" s="23"/>
      <c r="DE234" s="23"/>
      <c r="DF234" s="23"/>
      <c r="DG234" s="23"/>
      <c r="DH234" s="23"/>
      <c r="DI234" s="23"/>
      <c r="DJ234" s="23"/>
      <c r="DK234" s="23"/>
      <c r="DL234" s="23"/>
      <c r="DM234" s="23"/>
      <c r="DN234" s="23"/>
      <c r="DO234" s="23"/>
      <c r="DP234" s="23"/>
      <c r="DQ234" s="23"/>
      <c r="DR234" s="23"/>
      <c r="DS234" s="23"/>
      <c r="DT234" s="23"/>
    </row>
    <row r="235" spans="107:124" x14ac:dyDescent="0.2">
      <c r="DC235" s="23"/>
      <c r="DD235" s="23"/>
      <c r="DE235" s="23"/>
      <c r="DF235" s="23"/>
      <c r="DG235" s="23"/>
      <c r="DH235" s="23"/>
      <c r="DI235" s="23"/>
      <c r="DJ235" s="23"/>
      <c r="DK235" s="23"/>
      <c r="DL235" s="23"/>
      <c r="DM235" s="23"/>
      <c r="DN235" s="23"/>
      <c r="DO235" s="23"/>
      <c r="DP235" s="23"/>
      <c r="DQ235" s="23"/>
      <c r="DR235" s="23"/>
      <c r="DS235" s="23"/>
      <c r="DT235" s="23"/>
    </row>
    <row r="236" spans="107:124" x14ac:dyDescent="0.2">
      <c r="DC236" s="23"/>
      <c r="DD236" s="23"/>
      <c r="DE236" s="23"/>
      <c r="DF236" s="23"/>
      <c r="DG236" s="23"/>
      <c r="DH236" s="23"/>
      <c r="DI236" s="23"/>
      <c r="DJ236" s="23"/>
      <c r="DK236" s="23"/>
      <c r="DL236" s="23"/>
      <c r="DM236" s="23"/>
      <c r="DN236" s="23"/>
      <c r="DO236" s="23"/>
      <c r="DP236" s="23"/>
      <c r="DQ236" s="23"/>
      <c r="DR236" s="23"/>
      <c r="DS236" s="23"/>
      <c r="DT236" s="23"/>
    </row>
    <row r="237" spans="107:124" x14ac:dyDescent="0.2">
      <c r="DC237" s="23"/>
      <c r="DD237" s="23"/>
      <c r="DE237" s="23"/>
      <c r="DF237" s="23"/>
      <c r="DG237" s="23"/>
      <c r="DH237" s="23"/>
      <c r="DI237" s="23"/>
      <c r="DJ237" s="23"/>
      <c r="DK237" s="23"/>
      <c r="DL237" s="23"/>
      <c r="DM237" s="23"/>
      <c r="DN237" s="23"/>
      <c r="DO237" s="23"/>
      <c r="DP237" s="23"/>
      <c r="DQ237" s="23"/>
      <c r="DR237" s="23"/>
      <c r="DS237" s="23"/>
      <c r="DT237" s="23"/>
    </row>
    <row r="238" spans="107:124" x14ac:dyDescent="0.2">
      <c r="DC238" s="23"/>
      <c r="DD238" s="23"/>
      <c r="DE238" s="23"/>
      <c r="DF238" s="23"/>
      <c r="DG238" s="23"/>
      <c r="DH238" s="23"/>
      <c r="DI238" s="23"/>
      <c r="DJ238" s="23"/>
      <c r="DK238" s="23"/>
      <c r="DL238" s="23"/>
      <c r="DM238" s="23"/>
      <c r="DN238" s="23"/>
      <c r="DO238" s="23"/>
      <c r="DP238" s="23"/>
      <c r="DQ238" s="23"/>
      <c r="DR238" s="23"/>
      <c r="DS238" s="23"/>
      <c r="DT238" s="23"/>
    </row>
    <row r="239" spans="107:124" x14ac:dyDescent="0.2">
      <c r="DC239" s="23"/>
      <c r="DD239" s="23"/>
      <c r="DE239" s="23"/>
      <c r="DF239" s="23"/>
      <c r="DG239" s="23"/>
      <c r="DH239" s="23"/>
      <c r="DI239" s="23"/>
      <c r="DJ239" s="23"/>
      <c r="DK239" s="23"/>
      <c r="DL239" s="23"/>
      <c r="DM239" s="23"/>
      <c r="DN239" s="23"/>
      <c r="DO239" s="23"/>
      <c r="DP239" s="23"/>
      <c r="DQ239" s="23"/>
      <c r="DR239" s="23"/>
      <c r="DS239" s="23"/>
      <c r="DT239" s="23"/>
    </row>
    <row r="240" spans="107:124" x14ac:dyDescent="0.2">
      <c r="DC240" s="23"/>
      <c r="DD240" s="23"/>
      <c r="DE240" s="23"/>
      <c r="DF240" s="23"/>
      <c r="DG240" s="23"/>
      <c r="DH240" s="23"/>
      <c r="DI240" s="23"/>
      <c r="DJ240" s="23"/>
      <c r="DK240" s="23"/>
      <c r="DL240" s="23"/>
      <c r="DM240" s="23"/>
      <c r="DN240" s="23"/>
      <c r="DO240" s="23"/>
      <c r="DP240" s="23"/>
      <c r="DQ240" s="23"/>
      <c r="DR240" s="23"/>
      <c r="DS240" s="23"/>
      <c r="DT240" s="23"/>
    </row>
    <row r="241" spans="107:124" x14ac:dyDescent="0.2">
      <c r="DC241" s="23"/>
      <c r="DD241" s="23"/>
      <c r="DE241" s="23"/>
      <c r="DF241" s="23"/>
      <c r="DG241" s="23"/>
      <c r="DH241" s="23"/>
      <c r="DI241" s="23"/>
      <c r="DJ241" s="23"/>
      <c r="DK241" s="23"/>
      <c r="DL241" s="23"/>
      <c r="DM241" s="23"/>
      <c r="DN241" s="23"/>
      <c r="DO241" s="23"/>
      <c r="DP241" s="23"/>
      <c r="DQ241" s="23"/>
      <c r="DR241" s="23"/>
      <c r="DS241" s="23"/>
      <c r="DT241" s="23"/>
    </row>
    <row r="242" spans="107:124" x14ac:dyDescent="0.2">
      <c r="DC242" s="23"/>
      <c r="DD242" s="23"/>
      <c r="DE242" s="23"/>
      <c r="DF242" s="23"/>
      <c r="DG242" s="23"/>
      <c r="DH242" s="23"/>
      <c r="DI242" s="23"/>
      <c r="DJ242" s="23"/>
      <c r="DK242" s="23"/>
      <c r="DL242" s="23"/>
      <c r="DM242" s="23"/>
      <c r="DN242" s="23"/>
      <c r="DO242" s="23"/>
      <c r="DP242" s="23"/>
      <c r="DQ242" s="23"/>
      <c r="DR242" s="23"/>
      <c r="DS242" s="23"/>
      <c r="DT242" s="23"/>
    </row>
    <row r="243" spans="107:124" x14ac:dyDescent="0.2">
      <c r="DC243" s="23"/>
      <c r="DD243" s="23"/>
      <c r="DE243" s="23"/>
      <c r="DF243" s="23"/>
      <c r="DG243" s="23"/>
      <c r="DH243" s="23"/>
      <c r="DI243" s="23"/>
      <c r="DJ243" s="23"/>
      <c r="DK243" s="23"/>
      <c r="DL243" s="23"/>
      <c r="DM243" s="23"/>
      <c r="DN243" s="23"/>
      <c r="DO243" s="23"/>
      <c r="DP243" s="23"/>
      <c r="DQ243" s="23"/>
      <c r="DR243" s="23"/>
      <c r="DS243" s="23"/>
      <c r="DT243" s="23"/>
    </row>
    <row r="244" spans="107:124" x14ac:dyDescent="0.2">
      <c r="DC244" s="23"/>
      <c r="DD244" s="23"/>
      <c r="DE244" s="23"/>
      <c r="DF244" s="23"/>
      <c r="DG244" s="23"/>
      <c r="DH244" s="23"/>
      <c r="DI244" s="23"/>
      <c r="DJ244" s="23"/>
      <c r="DK244" s="23"/>
      <c r="DL244" s="23"/>
      <c r="DM244" s="23"/>
      <c r="DN244" s="23"/>
      <c r="DO244" s="23"/>
      <c r="DP244" s="23"/>
      <c r="DQ244" s="23"/>
      <c r="DR244" s="23"/>
      <c r="DS244" s="23"/>
      <c r="DT244" s="23"/>
    </row>
    <row r="245" spans="107:124" x14ac:dyDescent="0.2">
      <c r="DC245" s="23"/>
      <c r="DD245" s="23"/>
      <c r="DE245" s="23"/>
      <c r="DF245" s="23"/>
      <c r="DG245" s="23"/>
      <c r="DH245" s="23"/>
      <c r="DI245" s="23"/>
      <c r="DJ245" s="23"/>
      <c r="DK245" s="23"/>
      <c r="DL245" s="23"/>
      <c r="DM245" s="23"/>
      <c r="DN245" s="23"/>
      <c r="DO245" s="23"/>
      <c r="DP245" s="23"/>
      <c r="DQ245" s="23"/>
      <c r="DR245" s="23"/>
      <c r="DS245" s="23"/>
      <c r="DT245" s="23"/>
    </row>
    <row r="246" spans="107:124" x14ac:dyDescent="0.2">
      <c r="DC246" s="23"/>
      <c r="DD246" s="23"/>
      <c r="DE246" s="23"/>
      <c r="DF246" s="23"/>
      <c r="DG246" s="23"/>
      <c r="DH246" s="23"/>
      <c r="DI246" s="23"/>
      <c r="DJ246" s="23"/>
      <c r="DK246" s="23"/>
      <c r="DL246" s="23"/>
      <c r="DM246" s="23"/>
      <c r="DN246" s="23"/>
      <c r="DO246" s="23"/>
      <c r="DP246" s="23"/>
      <c r="DQ246" s="23"/>
      <c r="DR246" s="23"/>
      <c r="DS246" s="23"/>
      <c r="DT246" s="23"/>
    </row>
    <row r="247" spans="107:124" x14ac:dyDescent="0.2">
      <c r="DC247" s="23"/>
      <c r="DD247" s="23"/>
      <c r="DE247" s="23"/>
      <c r="DF247" s="23"/>
      <c r="DG247" s="23"/>
      <c r="DH247" s="23"/>
      <c r="DI247" s="23"/>
      <c r="DJ247" s="23"/>
      <c r="DK247" s="23"/>
      <c r="DL247" s="23"/>
      <c r="DM247" s="23"/>
      <c r="DN247" s="23"/>
      <c r="DO247" s="23"/>
      <c r="DP247" s="23"/>
      <c r="DQ247" s="23"/>
      <c r="DR247" s="23"/>
      <c r="DS247" s="23"/>
      <c r="DT247" s="23"/>
    </row>
    <row r="248" spans="107:124" x14ac:dyDescent="0.2">
      <c r="DC248" s="23"/>
      <c r="DD248" s="23"/>
      <c r="DE248" s="23"/>
      <c r="DF248" s="23"/>
      <c r="DG248" s="23"/>
      <c r="DH248" s="23"/>
      <c r="DI248" s="23"/>
      <c r="DJ248" s="23"/>
      <c r="DK248" s="23"/>
      <c r="DL248" s="23"/>
      <c r="DM248" s="23"/>
      <c r="DN248" s="23"/>
      <c r="DO248" s="23"/>
      <c r="DP248" s="23"/>
      <c r="DQ248" s="23"/>
      <c r="DR248" s="23"/>
      <c r="DS248" s="23"/>
      <c r="DT248" s="23"/>
    </row>
    <row r="249" spans="107:124" x14ac:dyDescent="0.2">
      <c r="DC249" s="23"/>
      <c r="DD249" s="23"/>
      <c r="DE249" s="23"/>
      <c r="DF249" s="23"/>
      <c r="DG249" s="23"/>
      <c r="DH249" s="23"/>
      <c r="DI249" s="23"/>
      <c r="DJ249" s="23"/>
      <c r="DK249" s="23"/>
      <c r="DL249" s="23"/>
      <c r="DM249" s="23"/>
      <c r="DN249" s="23"/>
      <c r="DO249" s="23"/>
      <c r="DP249" s="23"/>
      <c r="DQ249" s="23"/>
      <c r="DR249" s="23"/>
      <c r="DS249" s="23"/>
      <c r="DT249" s="23"/>
    </row>
    <row r="250" spans="107:124" x14ac:dyDescent="0.2">
      <c r="DC250" s="23"/>
      <c r="DD250" s="23"/>
      <c r="DE250" s="23"/>
      <c r="DF250" s="23"/>
      <c r="DG250" s="23"/>
      <c r="DH250" s="23"/>
      <c r="DI250" s="23"/>
      <c r="DJ250" s="23"/>
      <c r="DK250" s="23"/>
      <c r="DL250" s="23"/>
      <c r="DM250" s="23"/>
      <c r="DN250" s="23"/>
      <c r="DO250" s="23"/>
      <c r="DP250" s="23"/>
      <c r="DQ250" s="23"/>
      <c r="DR250" s="23"/>
      <c r="DS250" s="23"/>
      <c r="DT250" s="23"/>
    </row>
    <row r="251" spans="107:124" x14ac:dyDescent="0.2">
      <c r="DC251" s="23"/>
      <c r="DD251" s="23"/>
      <c r="DE251" s="23"/>
      <c r="DF251" s="23"/>
      <c r="DG251" s="23"/>
      <c r="DH251" s="23"/>
      <c r="DI251" s="23"/>
      <c r="DJ251" s="23"/>
      <c r="DK251" s="23"/>
      <c r="DL251" s="23"/>
      <c r="DM251" s="23"/>
      <c r="DN251" s="23"/>
      <c r="DO251" s="23"/>
      <c r="DP251" s="23"/>
      <c r="DQ251" s="23"/>
      <c r="DR251" s="23"/>
      <c r="DS251" s="23"/>
      <c r="DT251" s="23"/>
    </row>
    <row r="252" spans="107:124" x14ac:dyDescent="0.2">
      <c r="DC252" s="23"/>
      <c r="DD252" s="23"/>
      <c r="DE252" s="23"/>
      <c r="DF252" s="23"/>
      <c r="DG252" s="23"/>
      <c r="DH252" s="23"/>
      <c r="DI252" s="23"/>
      <c r="DJ252" s="23"/>
      <c r="DK252" s="23"/>
      <c r="DL252" s="23"/>
      <c r="DM252" s="23"/>
      <c r="DN252" s="23"/>
      <c r="DO252" s="23"/>
      <c r="DP252" s="23"/>
      <c r="DQ252" s="23"/>
      <c r="DR252" s="23"/>
      <c r="DS252" s="23"/>
      <c r="DT252" s="23"/>
    </row>
    <row r="253" spans="107:124" x14ac:dyDescent="0.2">
      <c r="DC253" s="23"/>
      <c r="DD253" s="23"/>
      <c r="DE253" s="23"/>
      <c r="DF253" s="23"/>
      <c r="DG253" s="23"/>
      <c r="DH253" s="23"/>
      <c r="DI253" s="23"/>
      <c r="DJ253" s="23"/>
      <c r="DK253" s="23"/>
      <c r="DL253" s="23"/>
      <c r="DM253" s="23"/>
      <c r="DN253" s="23"/>
      <c r="DO253" s="23"/>
      <c r="DP253" s="23"/>
      <c r="DQ253" s="23"/>
      <c r="DR253" s="23"/>
      <c r="DS253" s="23"/>
      <c r="DT253" s="23"/>
    </row>
    <row r="254" spans="107:124" x14ac:dyDescent="0.2">
      <c r="DC254" s="23"/>
      <c r="DD254" s="23"/>
      <c r="DE254" s="23"/>
      <c r="DF254" s="23"/>
      <c r="DG254" s="23"/>
      <c r="DH254" s="23"/>
      <c r="DI254" s="23"/>
      <c r="DJ254" s="23"/>
      <c r="DK254" s="23"/>
      <c r="DL254" s="23"/>
      <c r="DM254" s="23"/>
      <c r="DN254" s="23"/>
      <c r="DO254" s="23"/>
      <c r="DP254" s="23"/>
      <c r="DQ254" s="23"/>
      <c r="DR254" s="23"/>
      <c r="DS254" s="23"/>
      <c r="DT254" s="23"/>
    </row>
    <row r="255" spans="107:124" x14ac:dyDescent="0.2">
      <c r="DC255" s="23"/>
      <c r="DD255" s="23"/>
      <c r="DE255" s="23"/>
      <c r="DF255" s="23"/>
      <c r="DG255" s="23"/>
      <c r="DH255" s="23"/>
      <c r="DI255" s="23"/>
      <c r="DJ255" s="23"/>
      <c r="DK255" s="23"/>
      <c r="DL255" s="23"/>
      <c r="DM255" s="23"/>
      <c r="DN255" s="23"/>
      <c r="DO255" s="23"/>
      <c r="DP255" s="23"/>
      <c r="DQ255" s="23"/>
      <c r="DR255" s="23"/>
      <c r="DS255" s="23"/>
      <c r="DT255" s="23"/>
    </row>
    <row r="256" spans="107:124" x14ac:dyDescent="0.2">
      <c r="DC256" s="23"/>
      <c r="DD256" s="23"/>
      <c r="DE256" s="23"/>
      <c r="DF256" s="23"/>
      <c r="DG256" s="23"/>
      <c r="DH256" s="23"/>
      <c r="DI256" s="23"/>
      <c r="DJ256" s="23"/>
      <c r="DK256" s="23"/>
      <c r="DL256" s="23"/>
      <c r="DM256" s="23"/>
      <c r="DN256" s="23"/>
      <c r="DO256" s="23"/>
      <c r="DP256" s="23"/>
      <c r="DQ256" s="23"/>
      <c r="DR256" s="23"/>
      <c r="DS256" s="23"/>
      <c r="DT256" s="23"/>
    </row>
    <row r="257" spans="107:124" x14ac:dyDescent="0.2">
      <c r="DC257" s="23"/>
      <c r="DD257" s="23"/>
      <c r="DE257" s="23"/>
      <c r="DF257" s="23"/>
      <c r="DG257" s="23"/>
      <c r="DH257" s="23"/>
      <c r="DI257" s="23"/>
      <c r="DJ257" s="23"/>
      <c r="DK257" s="23"/>
      <c r="DL257" s="23"/>
      <c r="DM257" s="23"/>
      <c r="DN257" s="23"/>
      <c r="DO257" s="23"/>
      <c r="DP257" s="23"/>
      <c r="DQ257" s="23"/>
      <c r="DR257" s="23"/>
      <c r="DS257" s="23"/>
      <c r="DT257" s="23"/>
    </row>
    <row r="258" spans="107:124" x14ac:dyDescent="0.2">
      <c r="DC258" s="23"/>
      <c r="DD258" s="23"/>
      <c r="DE258" s="23"/>
      <c r="DF258" s="23"/>
      <c r="DG258" s="23"/>
      <c r="DH258" s="23"/>
      <c r="DI258" s="23"/>
      <c r="DJ258" s="23"/>
      <c r="DK258" s="23"/>
      <c r="DL258" s="23"/>
      <c r="DM258" s="23"/>
      <c r="DN258" s="23"/>
      <c r="DO258" s="23"/>
      <c r="DP258" s="23"/>
      <c r="DQ258" s="23"/>
      <c r="DR258" s="23"/>
      <c r="DS258" s="23"/>
      <c r="DT258" s="23"/>
    </row>
    <row r="259" spans="107:124" x14ac:dyDescent="0.2">
      <c r="DC259" s="23"/>
      <c r="DD259" s="23"/>
      <c r="DE259" s="23"/>
      <c r="DF259" s="23"/>
      <c r="DG259" s="23"/>
      <c r="DH259" s="23"/>
      <c r="DI259" s="23"/>
      <c r="DJ259" s="23"/>
      <c r="DK259" s="23"/>
      <c r="DL259" s="23"/>
      <c r="DM259" s="23"/>
      <c r="DN259" s="23"/>
      <c r="DO259" s="23"/>
      <c r="DP259" s="23"/>
      <c r="DQ259" s="23"/>
      <c r="DR259" s="23"/>
      <c r="DS259" s="23"/>
      <c r="DT259" s="23"/>
    </row>
    <row r="260" spans="107:124" x14ac:dyDescent="0.2">
      <c r="DC260" s="23"/>
      <c r="DD260" s="23"/>
      <c r="DE260" s="23"/>
      <c r="DF260" s="23"/>
      <c r="DG260" s="23"/>
      <c r="DH260" s="23"/>
      <c r="DI260" s="23"/>
      <c r="DJ260" s="23"/>
      <c r="DK260" s="23"/>
      <c r="DL260" s="23"/>
      <c r="DM260" s="23"/>
      <c r="DN260" s="23"/>
      <c r="DO260" s="23"/>
      <c r="DP260" s="23"/>
      <c r="DQ260" s="23"/>
      <c r="DR260" s="23"/>
      <c r="DS260" s="23"/>
      <c r="DT260" s="23"/>
    </row>
    <row r="261" spans="107:124" x14ac:dyDescent="0.2">
      <c r="DC261" s="23"/>
      <c r="DD261" s="23"/>
      <c r="DE261" s="23"/>
      <c r="DF261" s="23"/>
      <c r="DG261" s="23"/>
      <c r="DH261" s="23"/>
      <c r="DI261" s="23"/>
      <c r="DJ261" s="23"/>
      <c r="DK261" s="23"/>
      <c r="DL261" s="23"/>
      <c r="DM261" s="23"/>
      <c r="DN261" s="23"/>
      <c r="DO261" s="23"/>
      <c r="DP261" s="23"/>
      <c r="DQ261" s="23"/>
      <c r="DR261" s="23"/>
      <c r="DS261" s="23"/>
      <c r="DT261" s="23"/>
    </row>
    <row r="262" spans="107:124" x14ac:dyDescent="0.2">
      <c r="DC262" s="23"/>
      <c r="DD262" s="23"/>
      <c r="DE262" s="23"/>
      <c r="DF262" s="23"/>
      <c r="DG262" s="23"/>
      <c r="DH262" s="23"/>
      <c r="DI262" s="23"/>
      <c r="DJ262" s="23"/>
      <c r="DK262" s="23"/>
      <c r="DL262" s="23"/>
      <c r="DM262" s="23"/>
      <c r="DN262" s="23"/>
      <c r="DO262" s="23"/>
      <c r="DP262" s="23"/>
      <c r="DQ262" s="23"/>
      <c r="DR262" s="23"/>
      <c r="DS262" s="23"/>
      <c r="DT262" s="23"/>
    </row>
    <row r="263" spans="107:124" x14ac:dyDescent="0.2">
      <c r="DC263" s="23"/>
      <c r="DD263" s="23"/>
      <c r="DE263" s="23"/>
      <c r="DF263" s="23"/>
      <c r="DG263" s="23"/>
      <c r="DH263" s="23"/>
      <c r="DI263" s="23"/>
      <c r="DJ263" s="23"/>
      <c r="DK263" s="23"/>
      <c r="DL263" s="23"/>
      <c r="DM263" s="23"/>
      <c r="DN263" s="23"/>
      <c r="DO263" s="23"/>
      <c r="DP263" s="23"/>
      <c r="DQ263" s="23"/>
      <c r="DR263" s="23"/>
      <c r="DS263" s="23"/>
      <c r="DT263" s="23"/>
    </row>
    <row r="264" spans="107:124" x14ac:dyDescent="0.2">
      <c r="DC264" s="23"/>
      <c r="DD264" s="23"/>
      <c r="DE264" s="23"/>
      <c r="DF264" s="23"/>
      <c r="DG264" s="23"/>
      <c r="DH264" s="23"/>
      <c r="DI264" s="23"/>
      <c r="DJ264" s="23"/>
      <c r="DK264" s="23"/>
      <c r="DL264" s="23"/>
      <c r="DM264" s="23"/>
      <c r="DN264" s="23"/>
      <c r="DO264" s="23"/>
      <c r="DP264" s="23"/>
      <c r="DQ264" s="23"/>
      <c r="DR264" s="23"/>
      <c r="DS264" s="23"/>
      <c r="DT264" s="23"/>
    </row>
    <row r="265" spans="107:124" x14ac:dyDescent="0.2">
      <c r="DC265" s="23"/>
      <c r="DD265" s="23"/>
      <c r="DE265" s="23"/>
      <c r="DF265" s="23"/>
      <c r="DG265" s="23"/>
      <c r="DH265" s="23"/>
      <c r="DI265" s="23"/>
      <c r="DJ265" s="23"/>
      <c r="DK265" s="23"/>
      <c r="DL265" s="23"/>
      <c r="DM265" s="23"/>
      <c r="DN265" s="23"/>
      <c r="DO265" s="23"/>
      <c r="DP265" s="23"/>
      <c r="DQ265" s="23"/>
      <c r="DR265" s="23"/>
      <c r="DS265" s="23"/>
      <c r="DT265" s="23"/>
    </row>
    <row r="266" spans="107:124" x14ac:dyDescent="0.2">
      <c r="DC266" s="23"/>
      <c r="DD266" s="23"/>
      <c r="DE266" s="23"/>
      <c r="DF266" s="23"/>
      <c r="DG266" s="23"/>
      <c r="DH266" s="23"/>
      <c r="DI266" s="23"/>
      <c r="DJ266" s="23"/>
      <c r="DK266" s="23"/>
      <c r="DL266" s="23"/>
      <c r="DM266" s="23"/>
      <c r="DN266" s="23"/>
      <c r="DO266" s="23"/>
      <c r="DP266" s="23"/>
      <c r="DQ266" s="23"/>
      <c r="DR266" s="23"/>
      <c r="DS266" s="23"/>
      <c r="DT266" s="23"/>
    </row>
    <row r="267" spans="107:124" x14ac:dyDescent="0.2">
      <c r="DC267" s="23"/>
      <c r="DD267" s="23"/>
      <c r="DE267" s="23"/>
      <c r="DF267" s="23"/>
      <c r="DG267" s="23"/>
      <c r="DH267" s="23"/>
      <c r="DI267" s="23"/>
      <c r="DJ267" s="23"/>
      <c r="DK267" s="23"/>
      <c r="DL267" s="23"/>
      <c r="DM267" s="23"/>
      <c r="DN267" s="23"/>
      <c r="DO267" s="23"/>
      <c r="DP267" s="23"/>
      <c r="DQ267" s="23"/>
      <c r="DR267" s="23"/>
      <c r="DS267" s="23"/>
      <c r="DT267" s="23"/>
    </row>
    <row r="268" spans="107:124" x14ac:dyDescent="0.2">
      <c r="DC268" s="23"/>
      <c r="DD268" s="23"/>
      <c r="DE268" s="23"/>
      <c r="DF268" s="23"/>
      <c r="DG268" s="23"/>
      <c r="DH268" s="23"/>
      <c r="DI268" s="23"/>
      <c r="DJ268" s="23"/>
      <c r="DK268" s="23"/>
      <c r="DL268" s="23"/>
      <c r="DM268" s="23"/>
      <c r="DN268" s="23"/>
      <c r="DO268" s="23"/>
      <c r="DP268" s="23"/>
      <c r="DQ268" s="23"/>
      <c r="DR268" s="23"/>
      <c r="DS268" s="23"/>
      <c r="DT268" s="23"/>
    </row>
    <row r="269" spans="107:124" x14ac:dyDescent="0.2">
      <c r="DC269" s="23"/>
      <c r="DD269" s="23"/>
      <c r="DE269" s="23"/>
      <c r="DF269" s="23"/>
      <c r="DG269" s="23"/>
      <c r="DH269" s="23"/>
      <c r="DI269" s="23"/>
      <c r="DJ269" s="23"/>
      <c r="DK269" s="23"/>
      <c r="DL269" s="23"/>
      <c r="DM269" s="23"/>
      <c r="DN269" s="23"/>
      <c r="DO269" s="23"/>
      <c r="DP269" s="23"/>
      <c r="DQ269" s="23"/>
      <c r="DR269" s="23"/>
      <c r="DS269" s="23"/>
      <c r="DT269" s="23"/>
    </row>
    <row r="270" spans="107:124" x14ac:dyDescent="0.2">
      <c r="DC270" s="23"/>
      <c r="DD270" s="23"/>
      <c r="DE270" s="23"/>
      <c r="DF270" s="23"/>
      <c r="DG270" s="23"/>
      <c r="DH270" s="23"/>
      <c r="DI270" s="23"/>
      <c r="DJ270" s="23"/>
      <c r="DK270" s="23"/>
      <c r="DL270" s="23"/>
      <c r="DM270" s="23"/>
      <c r="DN270" s="23"/>
      <c r="DO270" s="23"/>
      <c r="DP270" s="23"/>
      <c r="DQ270" s="23"/>
      <c r="DR270" s="23"/>
      <c r="DS270" s="23"/>
      <c r="DT270" s="23"/>
    </row>
    <row r="271" spans="107:124" x14ac:dyDescent="0.2">
      <c r="DC271" s="23"/>
      <c r="DD271" s="23"/>
      <c r="DE271" s="23"/>
      <c r="DF271" s="23"/>
      <c r="DG271" s="23"/>
      <c r="DH271" s="23"/>
      <c r="DI271" s="23"/>
      <c r="DJ271" s="23"/>
      <c r="DK271" s="23"/>
      <c r="DL271" s="23"/>
      <c r="DM271" s="23"/>
      <c r="DN271" s="23"/>
      <c r="DO271" s="23"/>
      <c r="DP271" s="23"/>
      <c r="DQ271" s="23"/>
      <c r="DR271" s="23"/>
      <c r="DS271" s="23"/>
      <c r="DT271" s="23"/>
    </row>
    <row r="272" spans="107:124" x14ac:dyDescent="0.2">
      <c r="DC272" s="23"/>
      <c r="DD272" s="23"/>
      <c r="DE272" s="23"/>
      <c r="DF272" s="23"/>
      <c r="DG272" s="23"/>
      <c r="DH272" s="23"/>
      <c r="DI272" s="23"/>
      <c r="DJ272" s="23"/>
      <c r="DK272" s="23"/>
      <c r="DL272" s="23"/>
      <c r="DM272" s="23"/>
      <c r="DN272" s="23"/>
      <c r="DO272" s="23"/>
      <c r="DP272" s="23"/>
      <c r="DQ272" s="23"/>
      <c r="DR272" s="23"/>
      <c r="DS272" s="23"/>
      <c r="DT272" s="23"/>
    </row>
    <row r="273" spans="107:124" x14ac:dyDescent="0.2">
      <c r="DC273" s="23"/>
      <c r="DD273" s="23"/>
      <c r="DE273" s="23"/>
      <c r="DF273" s="23"/>
      <c r="DG273" s="23"/>
      <c r="DH273" s="23"/>
      <c r="DI273" s="23"/>
      <c r="DJ273" s="23"/>
      <c r="DK273" s="23"/>
      <c r="DL273" s="23"/>
      <c r="DM273" s="23"/>
      <c r="DN273" s="23"/>
      <c r="DO273" s="23"/>
      <c r="DP273" s="23"/>
      <c r="DQ273" s="23"/>
      <c r="DR273" s="23"/>
      <c r="DS273" s="23"/>
      <c r="DT273" s="23"/>
    </row>
    <row r="274" spans="107:124" x14ac:dyDescent="0.2">
      <c r="DC274" s="23"/>
      <c r="DD274" s="23"/>
      <c r="DE274" s="23"/>
      <c r="DF274" s="23"/>
      <c r="DG274" s="23"/>
      <c r="DH274" s="23"/>
      <c r="DI274" s="23"/>
      <c r="DJ274" s="23"/>
      <c r="DK274" s="23"/>
      <c r="DL274" s="23"/>
      <c r="DM274" s="23"/>
      <c r="DN274" s="23"/>
      <c r="DO274" s="23"/>
      <c r="DP274" s="23"/>
      <c r="DQ274" s="23"/>
      <c r="DR274" s="23"/>
      <c r="DS274" s="23"/>
      <c r="DT274" s="23"/>
    </row>
    <row r="275" spans="107:124" x14ac:dyDescent="0.2">
      <c r="DC275" s="23"/>
      <c r="DD275" s="23"/>
      <c r="DE275" s="23"/>
      <c r="DF275" s="23"/>
      <c r="DG275" s="23"/>
      <c r="DH275" s="23"/>
      <c r="DI275" s="23"/>
      <c r="DJ275" s="23"/>
      <c r="DK275" s="23"/>
      <c r="DL275" s="23"/>
      <c r="DM275" s="23"/>
      <c r="DN275" s="23"/>
      <c r="DO275" s="23"/>
      <c r="DP275" s="23"/>
      <c r="DQ275" s="23"/>
      <c r="DR275" s="23"/>
      <c r="DS275" s="23"/>
      <c r="DT275" s="23"/>
    </row>
    <row r="276" spans="107:124" x14ac:dyDescent="0.2">
      <c r="DC276" s="23"/>
      <c r="DD276" s="23"/>
      <c r="DE276" s="23"/>
      <c r="DF276" s="23"/>
      <c r="DG276" s="23"/>
      <c r="DH276" s="23"/>
      <c r="DI276" s="23"/>
      <c r="DJ276" s="23"/>
      <c r="DK276" s="23"/>
      <c r="DL276" s="23"/>
      <c r="DM276" s="23"/>
      <c r="DN276" s="23"/>
      <c r="DO276" s="23"/>
      <c r="DP276" s="23"/>
      <c r="DQ276" s="23"/>
      <c r="DR276" s="23"/>
      <c r="DS276" s="23"/>
      <c r="DT276" s="23"/>
    </row>
    <row r="277" spans="107:124" x14ac:dyDescent="0.2">
      <c r="DC277" s="23"/>
      <c r="DD277" s="23"/>
      <c r="DE277" s="23"/>
      <c r="DF277" s="23"/>
      <c r="DG277" s="23"/>
      <c r="DH277" s="23"/>
      <c r="DI277" s="23"/>
      <c r="DJ277" s="23"/>
      <c r="DK277" s="23"/>
      <c r="DL277" s="23"/>
      <c r="DM277" s="23"/>
      <c r="DN277" s="23"/>
      <c r="DO277" s="23"/>
      <c r="DP277" s="23"/>
      <c r="DQ277" s="23"/>
      <c r="DR277" s="23"/>
      <c r="DS277" s="23"/>
      <c r="DT277" s="23"/>
    </row>
    <row r="278" spans="107:124" x14ac:dyDescent="0.2">
      <c r="DC278" s="23"/>
      <c r="DD278" s="23"/>
      <c r="DE278" s="23"/>
      <c r="DF278" s="23"/>
      <c r="DG278" s="23"/>
      <c r="DH278" s="23"/>
      <c r="DI278" s="23"/>
      <c r="DJ278" s="23"/>
      <c r="DK278" s="23"/>
      <c r="DL278" s="23"/>
      <c r="DM278" s="23"/>
      <c r="DN278" s="23"/>
      <c r="DO278" s="23"/>
      <c r="DP278" s="23"/>
      <c r="DQ278" s="23"/>
      <c r="DR278" s="23"/>
      <c r="DS278" s="23"/>
      <c r="DT278" s="23"/>
    </row>
    <row r="279" spans="107:124" x14ac:dyDescent="0.2">
      <c r="DC279" s="23"/>
      <c r="DD279" s="23"/>
      <c r="DE279" s="23"/>
      <c r="DF279" s="23"/>
      <c r="DG279" s="23"/>
      <c r="DH279" s="23"/>
      <c r="DI279" s="23"/>
      <c r="DJ279" s="23"/>
      <c r="DK279" s="23"/>
      <c r="DL279" s="23"/>
      <c r="DM279" s="23"/>
      <c r="DN279" s="23"/>
      <c r="DO279" s="23"/>
      <c r="DP279" s="23"/>
      <c r="DQ279" s="23"/>
      <c r="DR279" s="23"/>
      <c r="DS279" s="23"/>
      <c r="DT279" s="23"/>
    </row>
    <row r="280" spans="107:124" x14ac:dyDescent="0.2">
      <c r="DC280" s="23"/>
      <c r="DD280" s="23"/>
      <c r="DE280" s="23"/>
      <c r="DF280" s="23"/>
      <c r="DG280" s="23"/>
      <c r="DH280" s="23"/>
      <c r="DI280" s="23"/>
      <c r="DJ280" s="23"/>
      <c r="DK280" s="23"/>
      <c r="DL280" s="23"/>
      <c r="DM280" s="23"/>
      <c r="DN280" s="23"/>
      <c r="DO280" s="23"/>
      <c r="DP280" s="23"/>
      <c r="DQ280" s="23"/>
      <c r="DR280" s="23"/>
      <c r="DS280" s="23"/>
      <c r="DT280" s="23"/>
    </row>
    <row r="281" spans="107:124" x14ac:dyDescent="0.2">
      <c r="DC281" s="23"/>
      <c r="DD281" s="23"/>
      <c r="DE281" s="23"/>
      <c r="DF281" s="23"/>
      <c r="DG281" s="23"/>
      <c r="DH281" s="23"/>
      <c r="DI281" s="23"/>
      <c r="DJ281" s="23"/>
      <c r="DK281" s="23"/>
      <c r="DL281" s="23"/>
      <c r="DM281" s="23"/>
      <c r="DN281" s="23"/>
      <c r="DO281" s="23"/>
      <c r="DP281" s="23"/>
      <c r="DQ281" s="23"/>
      <c r="DR281" s="23"/>
      <c r="DS281" s="23"/>
      <c r="DT281" s="23"/>
    </row>
    <row r="282" spans="107:124" x14ac:dyDescent="0.2">
      <c r="DC282" s="23"/>
      <c r="DD282" s="23"/>
      <c r="DE282" s="23"/>
      <c r="DF282" s="23"/>
      <c r="DG282" s="23"/>
      <c r="DH282" s="23"/>
      <c r="DI282" s="23"/>
      <c r="DJ282" s="23"/>
      <c r="DK282" s="23"/>
      <c r="DL282" s="23"/>
      <c r="DM282" s="23"/>
      <c r="DN282" s="23"/>
      <c r="DO282" s="23"/>
      <c r="DP282" s="23"/>
      <c r="DQ282" s="23"/>
      <c r="DR282" s="23"/>
      <c r="DS282" s="23"/>
      <c r="DT282" s="23"/>
    </row>
    <row r="283" spans="107:124" x14ac:dyDescent="0.2">
      <c r="DC283" s="23"/>
      <c r="DD283" s="23"/>
      <c r="DE283" s="23"/>
      <c r="DF283" s="23"/>
      <c r="DG283" s="23"/>
      <c r="DH283" s="23"/>
      <c r="DI283" s="23"/>
      <c r="DJ283" s="23"/>
      <c r="DK283" s="23"/>
      <c r="DL283" s="23"/>
      <c r="DM283" s="23"/>
      <c r="DN283" s="23"/>
      <c r="DO283" s="23"/>
      <c r="DP283" s="23"/>
      <c r="DQ283" s="23"/>
      <c r="DR283" s="23"/>
      <c r="DS283" s="23"/>
      <c r="DT283" s="23"/>
    </row>
    <row r="284" spans="107:124" x14ac:dyDescent="0.2">
      <c r="DC284" s="23"/>
      <c r="DD284" s="23"/>
      <c r="DE284" s="23"/>
      <c r="DF284" s="23"/>
      <c r="DG284" s="23"/>
      <c r="DH284" s="23"/>
      <c r="DI284" s="23"/>
      <c r="DJ284" s="23"/>
      <c r="DK284" s="23"/>
      <c r="DL284" s="23"/>
      <c r="DM284" s="23"/>
      <c r="DN284" s="23"/>
      <c r="DO284" s="23"/>
      <c r="DP284" s="23"/>
      <c r="DQ284" s="23"/>
      <c r="DR284" s="23"/>
      <c r="DS284" s="23"/>
      <c r="DT284" s="23"/>
    </row>
    <row r="285" spans="107:124" x14ac:dyDescent="0.2">
      <c r="DC285" s="23"/>
      <c r="DD285" s="23"/>
      <c r="DE285" s="23"/>
      <c r="DF285" s="23"/>
      <c r="DG285" s="23"/>
      <c r="DH285" s="23"/>
      <c r="DI285" s="23"/>
      <c r="DJ285" s="23"/>
      <c r="DK285" s="23"/>
      <c r="DL285" s="23"/>
      <c r="DM285" s="23"/>
      <c r="DN285" s="23"/>
      <c r="DO285" s="23"/>
      <c r="DP285" s="23"/>
      <c r="DQ285" s="23"/>
      <c r="DR285" s="23"/>
      <c r="DS285" s="23"/>
      <c r="DT285" s="23"/>
    </row>
    <row r="286" spans="107:124" x14ac:dyDescent="0.2">
      <c r="DC286" s="23"/>
      <c r="DD286" s="23"/>
      <c r="DE286" s="23"/>
      <c r="DF286" s="23"/>
      <c r="DG286" s="23"/>
      <c r="DH286" s="23"/>
      <c r="DI286" s="23"/>
      <c r="DJ286" s="23"/>
      <c r="DK286" s="23"/>
      <c r="DL286" s="23"/>
      <c r="DM286" s="23"/>
      <c r="DN286" s="23"/>
      <c r="DO286" s="23"/>
      <c r="DP286" s="23"/>
      <c r="DQ286" s="23"/>
      <c r="DR286" s="23"/>
      <c r="DS286" s="23"/>
      <c r="DT286" s="23"/>
    </row>
    <row r="287" spans="107:124" x14ac:dyDescent="0.2">
      <c r="DC287" s="23"/>
      <c r="DD287" s="23"/>
      <c r="DE287" s="23"/>
      <c r="DF287" s="23"/>
      <c r="DG287" s="23"/>
      <c r="DH287" s="23"/>
      <c r="DI287" s="23"/>
      <c r="DJ287" s="23"/>
      <c r="DK287" s="23"/>
      <c r="DL287" s="23"/>
      <c r="DM287" s="23"/>
      <c r="DN287" s="23"/>
      <c r="DO287" s="23"/>
      <c r="DP287" s="23"/>
      <c r="DQ287" s="23"/>
      <c r="DR287" s="23"/>
      <c r="DS287" s="23"/>
      <c r="DT287" s="23"/>
    </row>
    <row r="288" spans="107:124" x14ac:dyDescent="0.2">
      <c r="DC288" s="23"/>
      <c r="DD288" s="23"/>
      <c r="DE288" s="23"/>
      <c r="DF288" s="23"/>
      <c r="DG288" s="23"/>
      <c r="DH288" s="23"/>
      <c r="DI288" s="23"/>
      <c r="DJ288" s="23"/>
      <c r="DK288" s="23"/>
      <c r="DL288" s="23"/>
      <c r="DM288" s="23"/>
      <c r="DN288" s="23"/>
      <c r="DO288" s="23"/>
      <c r="DP288" s="23"/>
      <c r="DQ288" s="23"/>
      <c r="DR288" s="23"/>
      <c r="DS288" s="23"/>
      <c r="DT288" s="23"/>
    </row>
    <row r="289" spans="107:124" x14ac:dyDescent="0.2">
      <c r="DC289" s="23"/>
      <c r="DD289" s="23"/>
      <c r="DE289" s="23"/>
      <c r="DF289" s="23"/>
      <c r="DG289" s="23"/>
      <c r="DH289" s="23"/>
      <c r="DI289" s="23"/>
      <c r="DJ289" s="23"/>
      <c r="DK289" s="23"/>
      <c r="DL289" s="23"/>
      <c r="DM289" s="23"/>
      <c r="DN289" s="23"/>
      <c r="DO289" s="23"/>
      <c r="DP289" s="23"/>
      <c r="DQ289" s="23"/>
      <c r="DR289" s="23"/>
      <c r="DS289" s="23"/>
      <c r="DT289" s="23"/>
    </row>
    <row r="290" spans="107:124" x14ac:dyDescent="0.2">
      <c r="DC290" s="23"/>
      <c r="DD290" s="23"/>
      <c r="DE290" s="23"/>
      <c r="DF290" s="23"/>
      <c r="DG290" s="23"/>
      <c r="DH290" s="23"/>
      <c r="DI290" s="23"/>
      <c r="DJ290" s="23"/>
      <c r="DK290" s="23"/>
      <c r="DL290" s="23"/>
      <c r="DM290" s="23"/>
      <c r="DN290" s="23"/>
      <c r="DO290" s="23"/>
      <c r="DP290" s="23"/>
      <c r="DQ290" s="23"/>
      <c r="DR290" s="23"/>
      <c r="DS290" s="23"/>
      <c r="DT290" s="23"/>
    </row>
    <row r="291" spans="107:124" x14ac:dyDescent="0.2">
      <c r="DC291" s="23"/>
      <c r="DD291" s="23"/>
      <c r="DE291" s="23"/>
      <c r="DF291" s="23"/>
      <c r="DG291" s="23"/>
      <c r="DH291" s="23"/>
      <c r="DI291" s="23"/>
      <c r="DJ291" s="23"/>
      <c r="DK291" s="23"/>
      <c r="DL291" s="23"/>
      <c r="DM291" s="23"/>
      <c r="DN291" s="23"/>
      <c r="DO291" s="23"/>
      <c r="DP291" s="23"/>
      <c r="DQ291" s="23"/>
      <c r="DR291" s="23"/>
      <c r="DS291" s="23"/>
      <c r="DT291" s="23"/>
    </row>
    <row r="292" spans="107:124" x14ac:dyDescent="0.2">
      <c r="DC292" s="23"/>
      <c r="DD292" s="23"/>
      <c r="DE292" s="23"/>
      <c r="DF292" s="23"/>
      <c r="DG292" s="23"/>
      <c r="DH292" s="23"/>
      <c r="DI292" s="23"/>
      <c r="DJ292" s="23"/>
      <c r="DK292" s="23"/>
      <c r="DL292" s="23"/>
      <c r="DM292" s="23"/>
      <c r="DN292" s="23"/>
      <c r="DO292" s="23"/>
      <c r="DP292" s="23"/>
      <c r="DQ292" s="23"/>
      <c r="DR292" s="23"/>
      <c r="DS292" s="23"/>
      <c r="DT292" s="23"/>
    </row>
    <row r="293" spans="107:124" x14ac:dyDescent="0.2">
      <c r="DC293" s="23"/>
      <c r="DD293" s="23"/>
      <c r="DE293" s="23"/>
      <c r="DF293" s="23"/>
      <c r="DG293" s="23"/>
      <c r="DH293" s="23"/>
      <c r="DI293" s="23"/>
      <c r="DJ293" s="23"/>
      <c r="DK293" s="23"/>
      <c r="DL293" s="23"/>
      <c r="DM293" s="23"/>
      <c r="DN293" s="23"/>
      <c r="DO293" s="23"/>
      <c r="DP293" s="23"/>
      <c r="DQ293" s="23"/>
      <c r="DR293" s="23"/>
      <c r="DS293" s="23"/>
      <c r="DT293" s="23"/>
    </row>
    <row r="294" spans="107:124" x14ac:dyDescent="0.2">
      <c r="DC294" s="23"/>
      <c r="DD294" s="23"/>
      <c r="DE294" s="23"/>
      <c r="DF294" s="23"/>
      <c r="DG294" s="23"/>
      <c r="DH294" s="23"/>
      <c r="DI294" s="23"/>
      <c r="DJ294" s="23"/>
      <c r="DK294" s="23"/>
      <c r="DL294" s="23"/>
      <c r="DM294" s="23"/>
      <c r="DN294" s="23"/>
      <c r="DO294" s="23"/>
      <c r="DP294" s="23"/>
      <c r="DQ294" s="23"/>
      <c r="DR294" s="23"/>
      <c r="DS294" s="23"/>
      <c r="DT294" s="23"/>
    </row>
    <row r="295" spans="107:124" x14ac:dyDescent="0.2">
      <c r="DC295" s="23"/>
      <c r="DD295" s="23"/>
      <c r="DE295" s="23"/>
      <c r="DF295" s="23"/>
      <c r="DG295" s="23"/>
      <c r="DH295" s="23"/>
      <c r="DI295" s="23"/>
      <c r="DJ295" s="23"/>
      <c r="DK295" s="23"/>
      <c r="DL295" s="23"/>
      <c r="DM295" s="23"/>
      <c r="DN295" s="23"/>
      <c r="DO295" s="23"/>
      <c r="DP295" s="23"/>
      <c r="DQ295" s="23"/>
      <c r="DR295" s="23"/>
      <c r="DS295" s="23"/>
      <c r="DT295" s="23"/>
    </row>
    <row r="296" spans="107:124" x14ac:dyDescent="0.2">
      <c r="DC296" s="23"/>
      <c r="DD296" s="23"/>
      <c r="DE296" s="23"/>
      <c r="DF296" s="23"/>
      <c r="DG296" s="23"/>
      <c r="DH296" s="23"/>
      <c r="DI296" s="23"/>
      <c r="DJ296" s="23"/>
      <c r="DK296" s="23"/>
      <c r="DL296" s="23"/>
      <c r="DM296" s="23"/>
      <c r="DN296" s="23"/>
      <c r="DO296" s="23"/>
      <c r="DP296" s="23"/>
      <c r="DQ296" s="23"/>
      <c r="DR296" s="23"/>
      <c r="DS296" s="23"/>
      <c r="DT296" s="23"/>
    </row>
    <row r="297" spans="107:124" x14ac:dyDescent="0.2">
      <c r="DC297" s="23"/>
      <c r="DD297" s="23"/>
      <c r="DE297" s="23"/>
      <c r="DF297" s="23"/>
      <c r="DG297" s="23"/>
      <c r="DH297" s="23"/>
      <c r="DI297" s="23"/>
      <c r="DJ297" s="23"/>
      <c r="DK297" s="23"/>
      <c r="DL297" s="23"/>
      <c r="DM297" s="23"/>
      <c r="DN297" s="23"/>
      <c r="DO297" s="23"/>
      <c r="DP297" s="23"/>
      <c r="DQ297" s="23"/>
      <c r="DR297" s="23"/>
      <c r="DS297" s="23"/>
      <c r="DT297" s="23"/>
    </row>
    <row r="298" spans="107:124" x14ac:dyDescent="0.2">
      <c r="DC298" s="23"/>
      <c r="DD298" s="23"/>
      <c r="DE298" s="23"/>
      <c r="DF298" s="23"/>
      <c r="DG298" s="23"/>
      <c r="DH298" s="23"/>
      <c r="DI298" s="23"/>
      <c r="DJ298" s="23"/>
      <c r="DK298" s="23"/>
      <c r="DL298" s="23"/>
      <c r="DM298" s="23"/>
      <c r="DN298" s="23"/>
      <c r="DO298" s="23"/>
      <c r="DP298" s="23"/>
      <c r="DQ298" s="23"/>
      <c r="DR298" s="23"/>
      <c r="DS298" s="23"/>
      <c r="DT298" s="23"/>
    </row>
    <row r="299" spans="107:124" x14ac:dyDescent="0.2">
      <c r="DC299" s="23"/>
      <c r="DD299" s="23"/>
      <c r="DE299" s="23"/>
      <c r="DF299" s="23"/>
      <c r="DG299" s="23"/>
      <c r="DH299" s="23"/>
      <c r="DI299" s="23"/>
      <c r="DJ299" s="23"/>
      <c r="DK299" s="23"/>
      <c r="DL299" s="23"/>
      <c r="DM299" s="23"/>
      <c r="DN299" s="23"/>
      <c r="DO299" s="23"/>
      <c r="DP299" s="23"/>
      <c r="DQ299" s="23"/>
      <c r="DR299" s="23"/>
      <c r="DS299" s="23"/>
      <c r="DT299" s="23"/>
    </row>
    <row r="300" spans="107:124" x14ac:dyDescent="0.2">
      <c r="DC300" s="23"/>
      <c r="DD300" s="23"/>
      <c r="DE300" s="23"/>
      <c r="DF300" s="23"/>
      <c r="DG300" s="23"/>
      <c r="DH300" s="23"/>
      <c r="DI300" s="23"/>
      <c r="DJ300" s="23"/>
      <c r="DK300" s="23"/>
      <c r="DL300" s="23"/>
      <c r="DM300" s="23"/>
      <c r="DN300" s="23"/>
      <c r="DO300" s="23"/>
      <c r="DP300" s="23"/>
      <c r="DQ300" s="23"/>
      <c r="DR300" s="23"/>
      <c r="DS300" s="23"/>
      <c r="DT300" s="23"/>
    </row>
    <row r="301" spans="107:124" x14ac:dyDescent="0.2">
      <c r="DC301" s="23"/>
      <c r="DD301" s="23"/>
      <c r="DE301" s="23"/>
      <c r="DF301" s="23"/>
      <c r="DG301" s="23"/>
      <c r="DH301" s="23"/>
      <c r="DI301" s="23"/>
      <c r="DJ301" s="23"/>
      <c r="DK301" s="23"/>
      <c r="DL301" s="23"/>
      <c r="DM301" s="23"/>
      <c r="DN301" s="23"/>
      <c r="DO301" s="23"/>
      <c r="DP301" s="23"/>
      <c r="DQ301" s="23"/>
      <c r="DR301" s="23"/>
      <c r="DS301" s="23"/>
      <c r="DT301" s="23"/>
    </row>
    <row r="302" spans="107:124" x14ac:dyDescent="0.2">
      <c r="DC302" s="23"/>
      <c r="DD302" s="23"/>
      <c r="DE302" s="23"/>
      <c r="DF302" s="23"/>
      <c r="DG302" s="23"/>
      <c r="DH302" s="23"/>
      <c r="DI302" s="23"/>
      <c r="DJ302" s="23"/>
      <c r="DK302" s="23"/>
      <c r="DL302" s="23"/>
      <c r="DM302" s="23"/>
      <c r="DN302" s="23"/>
      <c r="DO302" s="23"/>
      <c r="DP302" s="23"/>
      <c r="DQ302" s="23"/>
      <c r="DR302" s="23"/>
      <c r="DS302" s="23"/>
      <c r="DT302" s="23"/>
    </row>
    <row r="303" spans="107:124" x14ac:dyDescent="0.2">
      <c r="DC303" s="23"/>
      <c r="DD303" s="23"/>
      <c r="DE303" s="23"/>
      <c r="DF303" s="23"/>
      <c r="DG303" s="23"/>
      <c r="DH303" s="23"/>
      <c r="DI303" s="23"/>
      <c r="DJ303" s="23"/>
      <c r="DK303" s="23"/>
      <c r="DL303" s="23"/>
      <c r="DM303" s="23"/>
      <c r="DN303" s="23"/>
      <c r="DO303" s="23"/>
      <c r="DP303" s="23"/>
      <c r="DQ303" s="23"/>
      <c r="DR303" s="23"/>
      <c r="DS303" s="23"/>
      <c r="DT303" s="23"/>
    </row>
    <row r="304" spans="107:124" x14ac:dyDescent="0.2">
      <c r="DC304" s="23"/>
      <c r="DD304" s="23"/>
      <c r="DE304" s="23"/>
      <c r="DF304" s="23"/>
      <c r="DG304" s="23"/>
      <c r="DH304" s="23"/>
      <c r="DI304" s="23"/>
      <c r="DJ304" s="23"/>
      <c r="DK304" s="23"/>
      <c r="DL304" s="23"/>
      <c r="DM304" s="23"/>
      <c r="DN304" s="23"/>
      <c r="DO304" s="23"/>
      <c r="DP304" s="23"/>
      <c r="DQ304" s="23"/>
      <c r="DR304" s="23"/>
      <c r="DS304" s="23"/>
      <c r="DT304" s="23"/>
    </row>
    <row r="305" spans="107:124" x14ac:dyDescent="0.2">
      <c r="DC305" s="23"/>
      <c r="DD305" s="23"/>
      <c r="DE305" s="23"/>
      <c r="DF305" s="23"/>
      <c r="DG305" s="23"/>
      <c r="DH305" s="23"/>
      <c r="DI305" s="23"/>
      <c r="DJ305" s="23"/>
      <c r="DK305" s="23"/>
      <c r="DL305" s="23"/>
      <c r="DM305" s="23"/>
      <c r="DN305" s="23"/>
      <c r="DO305" s="23"/>
      <c r="DP305" s="23"/>
      <c r="DQ305" s="23"/>
      <c r="DR305" s="23"/>
      <c r="DS305" s="23"/>
      <c r="DT305" s="23"/>
    </row>
    <row r="306" spans="107:124" x14ac:dyDescent="0.2">
      <c r="DC306" s="23"/>
      <c r="DD306" s="23"/>
      <c r="DE306" s="23"/>
      <c r="DF306" s="23"/>
      <c r="DG306" s="23"/>
      <c r="DH306" s="23"/>
      <c r="DI306" s="23"/>
      <c r="DJ306" s="23"/>
      <c r="DK306" s="23"/>
      <c r="DL306" s="23"/>
      <c r="DM306" s="23"/>
      <c r="DN306" s="23"/>
      <c r="DO306" s="23"/>
      <c r="DP306" s="23"/>
      <c r="DQ306" s="23"/>
      <c r="DR306" s="23"/>
      <c r="DS306" s="23"/>
      <c r="DT306" s="23"/>
    </row>
    <row r="307" spans="107:124" x14ac:dyDescent="0.2">
      <c r="DC307" s="23"/>
      <c r="DD307" s="23"/>
      <c r="DE307" s="23"/>
      <c r="DF307" s="23"/>
      <c r="DG307" s="23"/>
      <c r="DH307" s="23"/>
      <c r="DI307" s="23"/>
      <c r="DJ307" s="23"/>
      <c r="DK307" s="23"/>
      <c r="DL307" s="23"/>
      <c r="DM307" s="23"/>
      <c r="DN307" s="23"/>
      <c r="DO307" s="23"/>
      <c r="DP307" s="23"/>
      <c r="DQ307" s="23"/>
      <c r="DR307" s="23"/>
      <c r="DS307" s="23"/>
      <c r="DT307" s="23"/>
    </row>
    <row r="308" spans="107:124" x14ac:dyDescent="0.2">
      <c r="DC308" s="23"/>
      <c r="DD308" s="23"/>
      <c r="DE308" s="23"/>
      <c r="DF308" s="23"/>
      <c r="DG308" s="23"/>
      <c r="DH308" s="23"/>
      <c r="DI308" s="23"/>
      <c r="DJ308" s="23"/>
      <c r="DK308" s="23"/>
      <c r="DL308" s="23"/>
      <c r="DM308" s="23"/>
      <c r="DN308" s="23"/>
      <c r="DO308" s="23"/>
      <c r="DP308" s="23"/>
      <c r="DQ308" s="23"/>
      <c r="DR308" s="23"/>
      <c r="DS308" s="23"/>
      <c r="DT308" s="23"/>
    </row>
    <row r="309" spans="107:124" x14ac:dyDescent="0.2">
      <c r="DC309" s="23"/>
      <c r="DD309" s="23"/>
      <c r="DE309" s="23"/>
      <c r="DF309" s="23"/>
      <c r="DG309" s="23"/>
      <c r="DH309" s="23"/>
      <c r="DI309" s="23"/>
      <c r="DJ309" s="23"/>
      <c r="DK309" s="23"/>
      <c r="DL309" s="23"/>
      <c r="DM309" s="23"/>
      <c r="DN309" s="23"/>
      <c r="DO309" s="23"/>
      <c r="DP309" s="23"/>
      <c r="DQ309" s="23"/>
      <c r="DR309" s="23"/>
      <c r="DS309" s="23"/>
      <c r="DT309" s="23"/>
    </row>
    <row r="310" spans="107:124" x14ac:dyDescent="0.2">
      <c r="DC310" s="23"/>
      <c r="DD310" s="23"/>
      <c r="DE310" s="23"/>
      <c r="DF310" s="23"/>
      <c r="DG310" s="23"/>
      <c r="DH310" s="23"/>
      <c r="DI310" s="23"/>
      <c r="DJ310" s="23"/>
      <c r="DK310" s="23"/>
      <c r="DL310" s="23"/>
      <c r="DM310" s="23"/>
      <c r="DN310" s="23"/>
      <c r="DO310" s="23"/>
      <c r="DP310" s="23"/>
      <c r="DQ310" s="23"/>
      <c r="DR310" s="23"/>
      <c r="DS310" s="23"/>
      <c r="DT310" s="23"/>
    </row>
    <row r="311" spans="107:124" x14ac:dyDescent="0.2">
      <c r="DC311" s="23"/>
      <c r="DD311" s="23"/>
      <c r="DE311" s="23"/>
      <c r="DF311" s="23"/>
      <c r="DG311" s="23"/>
      <c r="DH311" s="23"/>
      <c r="DI311" s="23"/>
      <c r="DJ311" s="23"/>
      <c r="DK311" s="23"/>
      <c r="DL311" s="23"/>
      <c r="DM311" s="23"/>
      <c r="DN311" s="23"/>
      <c r="DO311" s="23"/>
      <c r="DP311" s="23"/>
      <c r="DQ311" s="23"/>
      <c r="DR311" s="23"/>
      <c r="DS311" s="23"/>
      <c r="DT311" s="23"/>
    </row>
    <row r="312" spans="107:124" x14ac:dyDescent="0.2">
      <c r="DC312" s="23"/>
      <c r="DD312" s="23"/>
      <c r="DE312" s="23"/>
      <c r="DF312" s="23"/>
      <c r="DG312" s="23"/>
      <c r="DH312" s="23"/>
      <c r="DI312" s="23"/>
      <c r="DJ312" s="23"/>
      <c r="DK312" s="23"/>
      <c r="DL312" s="23"/>
      <c r="DM312" s="23"/>
      <c r="DN312" s="23"/>
      <c r="DO312" s="23"/>
      <c r="DP312" s="23"/>
      <c r="DQ312" s="23"/>
      <c r="DR312" s="23"/>
      <c r="DS312" s="23"/>
      <c r="DT312" s="23"/>
    </row>
    <row r="313" spans="107:124" x14ac:dyDescent="0.2">
      <c r="DC313" s="23"/>
      <c r="DD313" s="23"/>
      <c r="DE313" s="23"/>
      <c r="DF313" s="23"/>
      <c r="DG313" s="23"/>
      <c r="DH313" s="23"/>
      <c r="DI313" s="23"/>
      <c r="DJ313" s="23"/>
      <c r="DK313" s="23"/>
      <c r="DL313" s="23"/>
      <c r="DM313" s="23"/>
      <c r="DN313" s="23"/>
      <c r="DO313" s="23"/>
      <c r="DP313" s="23"/>
      <c r="DQ313" s="23"/>
      <c r="DR313" s="23"/>
      <c r="DS313" s="23"/>
      <c r="DT313" s="23"/>
    </row>
    <row r="314" spans="107:124" x14ac:dyDescent="0.2">
      <c r="DC314" s="23"/>
      <c r="DD314" s="23"/>
      <c r="DE314" s="23"/>
      <c r="DF314" s="23"/>
      <c r="DG314" s="23"/>
      <c r="DH314" s="23"/>
      <c r="DI314" s="23"/>
      <c r="DJ314" s="23"/>
      <c r="DK314" s="23"/>
      <c r="DL314" s="23"/>
      <c r="DM314" s="23"/>
      <c r="DN314" s="23"/>
      <c r="DO314" s="23"/>
      <c r="DP314" s="23"/>
      <c r="DQ314" s="23"/>
      <c r="DR314" s="23"/>
      <c r="DS314" s="23"/>
      <c r="DT314" s="23"/>
    </row>
    <row r="315" spans="107:124" x14ac:dyDescent="0.2">
      <c r="DC315" s="23"/>
      <c r="DD315" s="23"/>
      <c r="DE315" s="23"/>
      <c r="DF315" s="23"/>
      <c r="DG315" s="23"/>
      <c r="DH315" s="23"/>
      <c r="DI315" s="23"/>
      <c r="DJ315" s="23"/>
      <c r="DK315" s="23"/>
      <c r="DL315" s="23"/>
      <c r="DM315" s="23"/>
      <c r="DN315" s="23"/>
      <c r="DO315" s="23"/>
      <c r="DP315" s="23"/>
      <c r="DQ315" s="23"/>
      <c r="DR315" s="23"/>
      <c r="DS315" s="23"/>
      <c r="DT315" s="23"/>
    </row>
    <row r="316" spans="107:124" x14ac:dyDescent="0.2">
      <c r="DC316" s="23"/>
      <c r="DD316" s="23"/>
      <c r="DE316" s="23"/>
      <c r="DF316" s="23"/>
      <c r="DG316" s="23"/>
      <c r="DH316" s="23"/>
      <c r="DI316" s="23"/>
      <c r="DJ316" s="23"/>
      <c r="DK316" s="23"/>
      <c r="DL316" s="23"/>
      <c r="DM316" s="23"/>
      <c r="DN316" s="23"/>
      <c r="DO316" s="23"/>
      <c r="DP316" s="23"/>
      <c r="DQ316" s="23"/>
      <c r="DR316" s="23"/>
      <c r="DS316" s="23"/>
      <c r="DT316" s="23"/>
    </row>
    <row r="317" spans="107:124" x14ac:dyDescent="0.2">
      <c r="DC317" s="23"/>
      <c r="DD317" s="23"/>
      <c r="DE317" s="23"/>
      <c r="DF317" s="23"/>
      <c r="DG317" s="23"/>
      <c r="DH317" s="23"/>
      <c r="DI317" s="23"/>
      <c r="DJ317" s="23"/>
      <c r="DK317" s="23"/>
      <c r="DL317" s="23"/>
      <c r="DM317" s="23"/>
      <c r="DN317" s="23"/>
      <c r="DO317" s="23"/>
      <c r="DP317" s="23"/>
      <c r="DQ317" s="23"/>
      <c r="DR317" s="23"/>
      <c r="DS317" s="23"/>
      <c r="DT317" s="23"/>
    </row>
    <row r="318" spans="107:124" x14ac:dyDescent="0.2">
      <c r="DC318" s="23"/>
      <c r="DD318" s="23"/>
      <c r="DE318" s="23"/>
      <c r="DF318" s="23"/>
      <c r="DG318" s="23"/>
      <c r="DH318" s="23"/>
      <c r="DI318" s="23"/>
      <c r="DJ318" s="23"/>
      <c r="DK318" s="23"/>
      <c r="DL318" s="23"/>
      <c r="DM318" s="23"/>
      <c r="DN318" s="23"/>
      <c r="DO318" s="23"/>
      <c r="DP318" s="23"/>
      <c r="DQ318" s="23"/>
      <c r="DR318" s="23"/>
      <c r="DS318" s="23"/>
      <c r="DT318" s="23"/>
    </row>
    <row r="319" spans="107:124" x14ac:dyDescent="0.2">
      <c r="DC319" s="23"/>
      <c r="DD319" s="23"/>
      <c r="DE319" s="23"/>
      <c r="DF319" s="23"/>
      <c r="DG319" s="23"/>
      <c r="DH319" s="23"/>
      <c r="DI319" s="23"/>
      <c r="DJ319" s="23"/>
      <c r="DK319" s="23"/>
      <c r="DL319" s="23"/>
      <c r="DM319" s="23"/>
      <c r="DN319" s="23"/>
      <c r="DO319" s="23"/>
      <c r="DP319" s="23"/>
      <c r="DQ319" s="23"/>
      <c r="DR319" s="23"/>
      <c r="DS319" s="23"/>
      <c r="DT319" s="23"/>
    </row>
    <row r="320" spans="107:124" x14ac:dyDescent="0.2">
      <c r="DC320" s="23"/>
      <c r="DD320" s="23"/>
      <c r="DE320" s="23"/>
      <c r="DF320" s="23"/>
      <c r="DG320" s="23"/>
      <c r="DH320" s="23"/>
      <c r="DI320" s="23"/>
      <c r="DJ320" s="23"/>
      <c r="DK320" s="23"/>
      <c r="DL320" s="23"/>
      <c r="DM320" s="23"/>
      <c r="DN320" s="23"/>
      <c r="DO320" s="23"/>
      <c r="DP320" s="23"/>
      <c r="DQ320" s="23"/>
      <c r="DR320" s="23"/>
      <c r="DS320" s="23"/>
      <c r="DT320" s="23"/>
    </row>
    <row r="321" spans="107:124" x14ac:dyDescent="0.2">
      <c r="DC321" s="23"/>
      <c r="DD321" s="23"/>
      <c r="DE321" s="23"/>
      <c r="DF321" s="23"/>
      <c r="DG321" s="23"/>
      <c r="DH321" s="23"/>
      <c r="DI321" s="23"/>
      <c r="DJ321" s="23"/>
      <c r="DK321" s="23"/>
      <c r="DL321" s="23"/>
      <c r="DM321" s="23"/>
      <c r="DN321" s="23"/>
      <c r="DO321" s="23"/>
      <c r="DP321" s="23"/>
      <c r="DQ321" s="23"/>
      <c r="DR321" s="23"/>
      <c r="DS321" s="23"/>
      <c r="DT321" s="23"/>
    </row>
    <row r="322" spans="107:124" x14ac:dyDescent="0.2">
      <c r="DC322" s="23"/>
      <c r="DD322" s="23"/>
      <c r="DE322" s="23"/>
      <c r="DF322" s="23"/>
      <c r="DG322" s="23"/>
      <c r="DH322" s="23"/>
      <c r="DI322" s="23"/>
      <c r="DJ322" s="23"/>
      <c r="DK322" s="23"/>
      <c r="DL322" s="23"/>
      <c r="DM322" s="23"/>
      <c r="DN322" s="23"/>
      <c r="DO322" s="23"/>
      <c r="DP322" s="23"/>
      <c r="DQ322" s="23"/>
      <c r="DR322" s="23"/>
      <c r="DS322" s="23"/>
      <c r="DT322" s="23"/>
    </row>
    <row r="323" spans="107:124" x14ac:dyDescent="0.2">
      <c r="DC323" s="23"/>
      <c r="DD323" s="23"/>
      <c r="DE323" s="23"/>
      <c r="DF323" s="23"/>
      <c r="DG323" s="23"/>
      <c r="DH323" s="23"/>
      <c r="DI323" s="23"/>
      <c r="DJ323" s="23"/>
      <c r="DK323" s="23"/>
      <c r="DL323" s="23"/>
      <c r="DM323" s="23"/>
      <c r="DN323" s="23"/>
      <c r="DO323" s="23"/>
      <c r="DP323" s="23"/>
      <c r="DQ323" s="23"/>
      <c r="DR323" s="23"/>
      <c r="DS323" s="23"/>
      <c r="DT323" s="23"/>
    </row>
    <row r="324" spans="107:124" x14ac:dyDescent="0.2">
      <c r="DC324" s="23"/>
      <c r="DD324" s="23"/>
      <c r="DE324" s="23"/>
      <c r="DF324" s="23"/>
      <c r="DG324" s="23"/>
      <c r="DH324" s="23"/>
      <c r="DI324" s="23"/>
      <c r="DJ324" s="23"/>
      <c r="DK324" s="23"/>
      <c r="DL324" s="23"/>
      <c r="DM324" s="23"/>
      <c r="DN324" s="23"/>
      <c r="DO324" s="23"/>
      <c r="DP324" s="23"/>
      <c r="DQ324" s="23"/>
      <c r="DR324" s="23"/>
      <c r="DS324" s="23"/>
      <c r="DT324" s="23"/>
    </row>
    <row r="325" spans="107:124" x14ac:dyDescent="0.2">
      <c r="DC325" s="23"/>
      <c r="DD325" s="23"/>
      <c r="DE325" s="23"/>
      <c r="DF325" s="23"/>
      <c r="DG325" s="23"/>
      <c r="DH325" s="23"/>
      <c r="DI325" s="23"/>
      <c r="DJ325" s="23"/>
      <c r="DK325" s="23"/>
      <c r="DL325" s="23"/>
      <c r="DM325" s="23"/>
      <c r="DN325" s="23"/>
      <c r="DO325" s="23"/>
      <c r="DP325" s="23"/>
      <c r="DQ325" s="23"/>
      <c r="DR325" s="23"/>
      <c r="DS325" s="23"/>
      <c r="DT325" s="23"/>
    </row>
    <row r="326" spans="107:124" x14ac:dyDescent="0.2">
      <c r="DC326" s="23"/>
      <c r="DD326" s="23"/>
      <c r="DE326" s="23"/>
      <c r="DF326" s="23"/>
      <c r="DG326" s="23"/>
      <c r="DH326" s="23"/>
      <c r="DI326" s="23"/>
      <c r="DJ326" s="23"/>
      <c r="DK326" s="23"/>
      <c r="DL326" s="23"/>
      <c r="DM326" s="23"/>
      <c r="DN326" s="23"/>
      <c r="DO326" s="23"/>
      <c r="DP326" s="23"/>
      <c r="DQ326" s="23"/>
      <c r="DR326" s="23"/>
      <c r="DS326" s="23"/>
      <c r="DT326" s="23"/>
    </row>
    <row r="327" spans="107:124" x14ac:dyDescent="0.2">
      <c r="DC327" s="23"/>
      <c r="DD327" s="23"/>
      <c r="DE327" s="23"/>
      <c r="DF327" s="23"/>
      <c r="DG327" s="23"/>
      <c r="DH327" s="23"/>
      <c r="DI327" s="23"/>
      <c r="DJ327" s="23"/>
      <c r="DK327" s="23"/>
      <c r="DL327" s="23"/>
      <c r="DM327" s="23"/>
      <c r="DN327" s="23"/>
      <c r="DO327" s="23"/>
      <c r="DP327" s="23"/>
      <c r="DQ327" s="23"/>
      <c r="DR327" s="23"/>
      <c r="DS327" s="23"/>
      <c r="DT327" s="23"/>
    </row>
    <row r="328" spans="107:124" x14ac:dyDescent="0.2">
      <c r="DC328" s="23"/>
      <c r="DD328" s="23"/>
      <c r="DE328" s="23"/>
      <c r="DF328" s="23"/>
      <c r="DG328" s="23"/>
      <c r="DH328" s="23"/>
      <c r="DI328" s="23"/>
      <c r="DJ328" s="23"/>
      <c r="DK328" s="23"/>
      <c r="DL328" s="23"/>
      <c r="DM328" s="23"/>
      <c r="DN328" s="23"/>
      <c r="DO328" s="23"/>
      <c r="DP328" s="23"/>
      <c r="DQ328" s="23"/>
      <c r="DR328" s="23"/>
      <c r="DS328" s="23"/>
      <c r="DT328" s="23"/>
    </row>
    <row r="329" spans="107:124" x14ac:dyDescent="0.2">
      <c r="DC329" s="23"/>
      <c r="DD329" s="23"/>
      <c r="DE329" s="23"/>
      <c r="DF329" s="23"/>
      <c r="DG329" s="23"/>
      <c r="DH329" s="23"/>
      <c r="DI329" s="23"/>
      <c r="DJ329" s="23"/>
      <c r="DK329" s="23"/>
      <c r="DL329" s="23"/>
      <c r="DM329" s="23"/>
      <c r="DN329" s="23"/>
      <c r="DO329" s="23"/>
      <c r="DP329" s="23"/>
      <c r="DQ329" s="23"/>
      <c r="DR329" s="23"/>
      <c r="DS329" s="23"/>
      <c r="DT329" s="23"/>
    </row>
    <row r="330" spans="107:124" x14ac:dyDescent="0.2">
      <c r="DC330" s="23"/>
      <c r="DD330" s="23"/>
      <c r="DE330" s="23"/>
      <c r="DF330" s="23"/>
      <c r="DG330" s="23"/>
      <c r="DH330" s="23"/>
      <c r="DI330" s="23"/>
      <c r="DJ330" s="23"/>
      <c r="DK330" s="23"/>
      <c r="DL330" s="23"/>
      <c r="DM330" s="23"/>
      <c r="DN330" s="23"/>
      <c r="DO330" s="23"/>
      <c r="DP330" s="23"/>
      <c r="DQ330" s="23"/>
      <c r="DR330" s="23"/>
      <c r="DS330" s="23"/>
      <c r="DT330" s="23"/>
    </row>
    <row r="331" spans="107:124" x14ac:dyDescent="0.2">
      <c r="DC331" s="23"/>
      <c r="DD331" s="23"/>
      <c r="DE331" s="23"/>
      <c r="DF331" s="23"/>
      <c r="DG331" s="23"/>
      <c r="DH331" s="23"/>
      <c r="DI331" s="23"/>
      <c r="DJ331" s="23"/>
      <c r="DK331" s="23"/>
      <c r="DL331" s="23"/>
      <c r="DM331" s="23"/>
      <c r="DN331" s="23"/>
      <c r="DO331" s="23"/>
      <c r="DP331" s="23"/>
      <c r="DQ331" s="23"/>
      <c r="DR331" s="23"/>
      <c r="DS331" s="23"/>
      <c r="DT331" s="23"/>
    </row>
    <row r="332" spans="107:124" x14ac:dyDescent="0.2">
      <c r="DC332" s="23"/>
      <c r="DD332" s="23"/>
      <c r="DE332" s="23"/>
      <c r="DF332" s="23"/>
      <c r="DG332" s="23"/>
      <c r="DH332" s="23"/>
      <c r="DI332" s="23"/>
      <c r="DJ332" s="23"/>
      <c r="DK332" s="23"/>
      <c r="DL332" s="23"/>
      <c r="DM332" s="23"/>
      <c r="DN332" s="23"/>
      <c r="DO332" s="23"/>
      <c r="DP332" s="23"/>
      <c r="DQ332" s="23"/>
      <c r="DR332" s="23"/>
      <c r="DS332" s="23"/>
      <c r="DT332" s="23"/>
    </row>
    <row r="333" spans="107:124" x14ac:dyDescent="0.2">
      <c r="DC333" s="23"/>
      <c r="DD333" s="23"/>
      <c r="DE333" s="23"/>
      <c r="DF333" s="23"/>
      <c r="DG333" s="23"/>
      <c r="DH333" s="23"/>
      <c r="DI333" s="23"/>
      <c r="DJ333" s="23"/>
      <c r="DK333" s="23"/>
      <c r="DL333" s="23"/>
      <c r="DM333" s="23"/>
      <c r="DN333" s="23"/>
      <c r="DO333" s="23"/>
      <c r="DP333" s="23"/>
      <c r="DQ333" s="23"/>
      <c r="DR333" s="23"/>
      <c r="DS333" s="23"/>
      <c r="DT333" s="23"/>
    </row>
    <row r="334" spans="107:124" x14ac:dyDescent="0.2">
      <c r="DC334" s="23"/>
      <c r="DD334" s="23"/>
      <c r="DE334" s="23"/>
      <c r="DF334" s="23"/>
      <c r="DG334" s="23"/>
      <c r="DH334" s="23"/>
      <c r="DI334" s="23"/>
      <c r="DJ334" s="23"/>
      <c r="DK334" s="23"/>
      <c r="DL334" s="23"/>
      <c r="DM334" s="23"/>
      <c r="DN334" s="23"/>
      <c r="DO334" s="23"/>
      <c r="DP334" s="23"/>
      <c r="DQ334" s="23"/>
      <c r="DR334" s="23"/>
      <c r="DS334" s="23"/>
      <c r="DT334" s="23"/>
    </row>
    <row r="335" spans="107:124" x14ac:dyDescent="0.2">
      <c r="DC335" s="23"/>
      <c r="DD335" s="23"/>
      <c r="DE335" s="23"/>
      <c r="DF335" s="23"/>
      <c r="DG335" s="23"/>
      <c r="DH335" s="23"/>
      <c r="DI335" s="23"/>
      <c r="DJ335" s="23"/>
      <c r="DK335" s="23"/>
      <c r="DL335" s="23"/>
      <c r="DM335" s="23"/>
      <c r="DN335" s="23"/>
      <c r="DO335" s="23"/>
      <c r="DP335" s="23"/>
      <c r="DQ335" s="23"/>
      <c r="DR335" s="23"/>
      <c r="DS335" s="23"/>
      <c r="DT335" s="23"/>
    </row>
    <row r="336" spans="107:124" x14ac:dyDescent="0.2">
      <c r="DC336" s="23"/>
      <c r="DD336" s="23"/>
      <c r="DE336" s="23"/>
      <c r="DF336" s="23"/>
      <c r="DG336" s="23"/>
      <c r="DH336" s="23"/>
      <c r="DI336" s="23"/>
      <c r="DJ336" s="23"/>
      <c r="DK336" s="23"/>
      <c r="DL336" s="23"/>
      <c r="DM336" s="23"/>
      <c r="DN336" s="23"/>
      <c r="DO336" s="23"/>
      <c r="DP336" s="23"/>
      <c r="DQ336" s="23"/>
      <c r="DR336" s="23"/>
      <c r="DS336" s="23"/>
      <c r="DT336" s="23"/>
    </row>
    <row r="337" spans="107:124" x14ac:dyDescent="0.2">
      <c r="DC337" s="23"/>
      <c r="DD337" s="23"/>
      <c r="DE337" s="23"/>
      <c r="DF337" s="23"/>
      <c r="DG337" s="23"/>
      <c r="DH337" s="23"/>
      <c r="DI337" s="23"/>
      <c r="DJ337" s="23"/>
      <c r="DK337" s="23"/>
      <c r="DL337" s="23"/>
      <c r="DM337" s="23"/>
      <c r="DN337" s="23"/>
      <c r="DO337" s="23"/>
      <c r="DP337" s="23"/>
      <c r="DQ337" s="23"/>
      <c r="DR337" s="23"/>
      <c r="DS337" s="23"/>
      <c r="DT337" s="23"/>
    </row>
    <row r="338" spans="107:124" x14ac:dyDescent="0.2">
      <c r="DC338" s="23"/>
      <c r="DD338" s="23"/>
      <c r="DE338" s="23"/>
      <c r="DF338" s="23"/>
      <c r="DG338" s="23"/>
      <c r="DH338" s="23"/>
      <c r="DI338" s="23"/>
      <c r="DJ338" s="23"/>
      <c r="DK338" s="23"/>
      <c r="DL338" s="23"/>
      <c r="DM338" s="23"/>
      <c r="DN338" s="23"/>
      <c r="DO338" s="23"/>
      <c r="DP338" s="23"/>
      <c r="DQ338" s="23"/>
      <c r="DR338" s="23"/>
      <c r="DS338" s="23"/>
      <c r="DT338" s="23"/>
    </row>
    <row r="339" spans="107:124" x14ac:dyDescent="0.2">
      <c r="DC339" s="23"/>
      <c r="DD339" s="23"/>
      <c r="DE339" s="23"/>
      <c r="DF339" s="23"/>
      <c r="DG339" s="23"/>
      <c r="DH339" s="23"/>
      <c r="DI339" s="23"/>
      <c r="DJ339" s="23"/>
      <c r="DK339" s="23"/>
      <c r="DL339" s="23"/>
      <c r="DM339" s="23"/>
      <c r="DN339" s="23"/>
      <c r="DO339" s="23"/>
      <c r="DP339" s="23"/>
      <c r="DQ339" s="23"/>
      <c r="DR339" s="23"/>
      <c r="DS339" s="23"/>
      <c r="DT339" s="23"/>
    </row>
    <row r="340" spans="107:124" x14ac:dyDescent="0.2">
      <c r="DC340" s="23"/>
      <c r="DD340" s="23"/>
      <c r="DE340" s="23"/>
      <c r="DF340" s="23"/>
      <c r="DG340" s="23"/>
      <c r="DH340" s="23"/>
      <c r="DI340" s="23"/>
      <c r="DJ340" s="23"/>
      <c r="DK340" s="23"/>
      <c r="DL340" s="23"/>
      <c r="DM340" s="23"/>
      <c r="DN340" s="23"/>
      <c r="DO340" s="23"/>
      <c r="DP340" s="23"/>
      <c r="DQ340" s="23"/>
      <c r="DR340" s="23"/>
      <c r="DS340" s="23"/>
      <c r="DT340" s="23"/>
    </row>
    <row r="341" spans="107:124" x14ac:dyDescent="0.2">
      <c r="DC341" s="23"/>
      <c r="DD341" s="23"/>
      <c r="DE341" s="23"/>
      <c r="DF341" s="23"/>
      <c r="DG341" s="23"/>
      <c r="DH341" s="23"/>
      <c r="DI341" s="23"/>
      <c r="DJ341" s="23"/>
      <c r="DK341" s="23"/>
      <c r="DL341" s="23"/>
      <c r="DM341" s="23"/>
      <c r="DN341" s="23"/>
      <c r="DO341" s="23"/>
      <c r="DP341" s="23"/>
      <c r="DQ341" s="23"/>
      <c r="DR341" s="23"/>
      <c r="DS341" s="23"/>
      <c r="DT341" s="23"/>
    </row>
    <row r="342" spans="107:124" x14ac:dyDescent="0.2">
      <c r="DC342" s="23"/>
      <c r="DD342" s="23"/>
      <c r="DE342" s="23"/>
      <c r="DF342" s="23"/>
      <c r="DG342" s="23"/>
      <c r="DH342" s="23"/>
      <c r="DI342" s="23"/>
      <c r="DJ342" s="23"/>
      <c r="DK342" s="23"/>
      <c r="DL342" s="23"/>
      <c r="DM342" s="23"/>
      <c r="DN342" s="23"/>
      <c r="DO342" s="23"/>
      <c r="DP342" s="23"/>
      <c r="DQ342" s="23"/>
      <c r="DR342" s="23"/>
      <c r="DS342" s="23"/>
      <c r="DT342" s="23"/>
    </row>
    <row r="343" spans="107:124" x14ac:dyDescent="0.2">
      <c r="DC343" s="23"/>
      <c r="DD343" s="23"/>
      <c r="DE343" s="23"/>
      <c r="DF343" s="23"/>
      <c r="DG343" s="23"/>
      <c r="DH343" s="23"/>
      <c r="DI343" s="23"/>
      <c r="DJ343" s="23"/>
      <c r="DK343" s="23"/>
      <c r="DL343" s="23"/>
      <c r="DM343" s="23"/>
      <c r="DN343" s="23"/>
      <c r="DO343" s="23"/>
      <c r="DP343" s="23"/>
      <c r="DQ343" s="23"/>
      <c r="DR343" s="23"/>
      <c r="DS343" s="23"/>
      <c r="DT343" s="23"/>
    </row>
    <row r="344" spans="107:124" x14ac:dyDescent="0.2">
      <c r="DC344" s="23"/>
      <c r="DD344" s="23"/>
      <c r="DE344" s="23"/>
      <c r="DF344" s="23"/>
      <c r="DG344" s="23"/>
      <c r="DH344" s="23"/>
      <c r="DI344" s="23"/>
      <c r="DJ344" s="23"/>
      <c r="DK344" s="23"/>
      <c r="DL344" s="23"/>
      <c r="DM344" s="23"/>
      <c r="DN344" s="23"/>
      <c r="DO344" s="23"/>
      <c r="DP344" s="23"/>
      <c r="DQ344" s="23"/>
      <c r="DR344" s="23"/>
      <c r="DS344" s="23"/>
      <c r="DT344" s="23"/>
    </row>
    <row r="345" spans="107:124" x14ac:dyDescent="0.2">
      <c r="DC345" s="23"/>
      <c r="DD345" s="23"/>
      <c r="DE345" s="23"/>
      <c r="DF345" s="23"/>
      <c r="DG345" s="23"/>
      <c r="DH345" s="23"/>
      <c r="DI345" s="23"/>
      <c r="DJ345" s="23"/>
      <c r="DK345" s="23"/>
      <c r="DL345" s="23"/>
      <c r="DM345" s="23"/>
      <c r="DN345" s="23"/>
      <c r="DO345" s="23"/>
      <c r="DP345" s="23"/>
      <c r="DQ345" s="23"/>
      <c r="DR345" s="23"/>
      <c r="DS345" s="23"/>
      <c r="DT345" s="23"/>
    </row>
    <row r="346" spans="107:124" x14ac:dyDescent="0.2">
      <c r="DC346" s="23"/>
      <c r="DD346" s="23"/>
      <c r="DE346" s="23"/>
      <c r="DF346" s="23"/>
      <c r="DG346" s="23"/>
      <c r="DH346" s="23"/>
      <c r="DI346" s="23"/>
      <c r="DJ346" s="23"/>
      <c r="DK346" s="23"/>
      <c r="DL346" s="23"/>
      <c r="DM346" s="23"/>
      <c r="DN346" s="23"/>
      <c r="DO346" s="23"/>
      <c r="DP346" s="23"/>
      <c r="DQ346" s="23"/>
      <c r="DR346" s="23"/>
      <c r="DS346" s="23"/>
      <c r="DT346" s="23"/>
    </row>
    <row r="347" spans="107:124" x14ac:dyDescent="0.2">
      <c r="DC347" s="23"/>
      <c r="DD347" s="23"/>
      <c r="DE347" s="23"/>
      <c r="DF347" s="23"/>
      <c r="DG347" s="23"/>
      <c r="DH347" s="23"/>
      <c r="DI347" s="23"/>
      <c r="DJ347" s="23"/>
      <c r="DK347" s="23"/>
      <c r="DL347" s="23"/>
      <c r="DM347" s="23"/>
      <c r="DN347" s="23"/>
      <c r="DO347" s="23"/>
      <c r="DP347" s="23"/>
      <c r="DQ347" s="23"/>
      <c r="DR347" s="23"/>
      <c r="DS347" s="23"/>
      <c r="DT347" s="23"/>
    </row>
    <row r="348" spans="107:124" x14ac:dyDescent="0.2">
      <c r="DC348" s="23"/>
      <c r="DD348" s="23"/>
      <c r="DE348" s="23"/>
      <c r="DF348" s="23"/>
      <c r="DG348" s="23"/>
      <c r="DH348" s="23"/>
      <c r="DI348" s="23"/>
      <c r="DJ348" s="23"/>
      <c r="DK348" s="23"/>
      <c r="DL348" s="23"/>
      <c r="DM348" s="23"/>
      <c r="DN348" s="23"/>
      <c r="DO348" s="23"/>
      <c r="DP348" s="23"/>
      <c r="DQ348" s="23"/>
      <c r="DR348" s="23"/>
      <c r="DS348" s="23"/>
      <c r="DT348" s="23"/>
    </row>
    <row r="349" spans="107:124" x14ac:dyDescent="0.2">
      <c r="DC349" s="23"/>
      <c r="DD349" s="23"/>
      <c r="DE349" s="23"/>
      <c r="DF349" s="23"/>
      <c r="DG349" s="23"/>
      <c r="DH349" s="23"/>
      <c r="DI349" s="23"/>
      <c r="DJ349" s="23"/>
      <c r="DK349" s="23"/>
      <c r="DL349" s="23"/>
      <c r="DM349" s="23"/>
      <c r="DN349" s="23"/>
      <c r="DO349" s="23"/>
      <c r="DP349" s="23"/>
      <c r="DQ349" s="23"/>
      <c r="DR349" s="23"/>
      <c r="DS349" s="23"/>
      <c r="DT349" s="23"/>
    </row>
    <row r="350" spans="107:124" x14ac:dyDescent="0.2">
      <c r="DC350" s="23"/>
      <c r="DD350" s="23"/>
      <c r="DE350" s="23"/>
      <c r="DF350" s="23"/>
      <c r="DG350" s="23"/>
      <c r="DH350" s="23"/>
      <c r="DI350" s="23"/>
      <c r="DJ350" s="23"/>
      <c r="DK350" s="23"/>
      <c r="DL350" s="23"/>
      <c r="DM350" s="23"/>
      <c r="DN350" s="23"/>
      <c r="DO350" s="23"/>
      <c r="DP350" s="23"/>
      <c r="DQ350" s="23"/>
      <c r="DR350" s="23"/>
      <c r="DS350" s="23"/>
      <c r="DT350" s="23"/>
    </row>
    <row r="351" spans="107:124" x14ac:dyDescent="0.2">
      <c r="DC351" s="23"/>
      <c r="DD351" s="23"/>
      <c r="DE351" s="23"/>
      <c r="DF351" s="23"/>
      <c r="DG351" s="23"/>
      <c r="DH351" s="23"/>
      <c r="DI351" s="23"/>
      <c r="DJ351" s="23"/>
      <c r="DK351" s="23"/>
      <c r="DL351" s="23"/>
      <c r="DM351" s="23"/>
      <c r="DN351" s="23"/>
      <c r="DO351" s="23"/>
      <c r="DP351" s="23"/>
      <c r="DQ351" s="23"/>
      <c r="DR351" s="23"/>
      <c r="DS351" s="23"/>
      <c r="DT351" s="23"/>
    </row>
    <row r="352" spans="107:124" x14ac:dyDescent="0.2">
      <c r="DC352" s="23"/>
      <c r="DD352" s="23"/>
      <c r="DE352" s="23"/>
      <c r="DF352" s="23"/>
      <c r="DG352" s="23"/>
      <c r="DH352" s="23"/>
      <c r="DI352" s="23"/>
      <c r="DJ352" s="23"/>
      <c r="DK352" s="23"/>
      <c r="DL352" s="23"/>
      <c r="DM352" s="23"/>
      <c r="DN352" s="23"/>
      <c r="DO352" s="23"/>
      <c r="DP352" s="23"/>
      <c r="DQ352" s="23"/>
      <c r="DR352" s="23"/>
      <c r="DS352" s="23"/>
      <c r="DT352" s="23"/>
    </row>
    <row r="353" spans="107:124" x14ac:dyDescent="0.2">
      <c r="DC353" s="23"/>
      <c r="DD353" s="23"/>
      <c r="DE353" s="23"/>
      <c r="DF353" s="23"/>
      <c r="DG353" s="23"/>
      <c r="DH353" s="23"/>
      <c r="DI353" s="23"/>
      <c r="DJ353" s="23"/>
      <c r="DK353" s="23"/>
      <c r="DL353" s="23"/>
      <c r="DM353" s="23"/>
      <c r="DN353" s="23"/>
      <c r="DO353" s="23"/>
      <c r="DP353" s="23"/>
      <c r="DQ353" s="23"/>
      <c r="DR353" s="23"/>
      <c r="DS353" s="23"/>
      <c r="DT353" s="23"/>
    </row>
    <row r="354" spans="107:124" x14ac:dyDescent="0.2">
      <c r="DC354" s="23"/>
      <c r="DD354" s="23"/>
      <c r="DE354" s="23"/>
      <c r="DF354" s="23"/>
      <c r="DG354" s="23"/>
      <c r="DH354" s="23"/>
      <c r="DI354" s="23"/>
      <c r="DJ354" s="23"/>
      <c r="DK354" s="23"/>
      <c r="DL354" s="23"/>
      <c r="DM354" s="23"/>
      <c r="DN354" s="23"/>
      <c r="DO354" s="23"/>
      <c r="DP354" s="23"/>
      <c r="DQ354" s="23"/>
      <c r="DR354" s="23"/>
      <c r="DS354" s="23"/>
      <c r="DT354" s="23"/>
    </row>
    <row r="355" spans="107:124" x14ac:dyDescent="0.2">
      <c r="DC355" s="23"/>
      <c r="DD355" s="23"/>
      <c r="DE355" s="23"/>
      <c r="DF355" s="23"/>
      <c r="DG355" s="23"/>
      <c r="DH355" s="23"/>
      <c r="DI355" s="23"/>
      <c r="DJ355" s="23"/>
      <c r="DK355" s="23"/>
      <c r="DL355" s="23"/>
      <c r="DM355" s="23"/>
      <c r="DN355" s="23"/>
      <c r="DO355" s="23"/>
      <c r="DP355" s="23"/>
      <c r="DQ355" s="23"/>
      <c r="DR355" s="23"/>
      <c r="DS355" s="23"/>
      <c r="DT355" s="23"/>
    </row>
    <row r="356" spans="107:124" x14ac:dyDescent="0.2">
      <c r="DC356" s="23"/>
      <c r="DD356" s="23"/>
      <c r="DE356" s="23"/>
      <c r="DF356" s="23"/>
      <c r="DG356" s="23"/>
      <c r="DH356" s="23"/>
      <c r="DI356" s="23"/>
      <c r="DJ356" s="23"/>
      <c r="DK356" s="23"/>
      <c r="DL356" s="23"/>
      <c r="DM356" s="23"/>
      <c r="DN356" s="23"/>
      <c r="DO356" s="23"/>
      <c r="DP356" s="23"/>
      <c r="DQ356" s="23"/>
      <c r="DR356" s="23"/>
      <c r="DS356" s="23"/>
      <c r="DT356" s="23"/>
    </row>
    <row r="357" spans="107:124" x14ac:dyDescent="0.2">
      <c r="DC357" s="23"/>
      <c r="DD357" s="23"/>
      <c r="DE357" s="23"/>
      <c r="DF357" s="23"/>
      <c r="DG357" s="23"/>
      <c r="DH357" s="23"/>
      <c r="DI357" s="23"/>
      <c r="DJ357" s="23"/>
      <c r="DK357" s="23"/>
      <c r="DL357" s="23"/>
      <c r="DM357" s="23"/>
      <c r="DN357" s="23"/>
      <c r="DO357" s="23"/>
      <c r="DP357" s="23"/>
      <c r="DQ357" s="23"/>
      <c r="DR357" s="23"/>
      <c r="DS357" s="23"/>
      <c r="DT357" s="23"/>
    </row>
    <row r="358" spans="107:124" x14ac:dyDescent="0.2">
      <c r="DC358" s="23"/>
      <c r="DD358" s="23"/>
      <c r="DE358" s="23"/>
      <c r="DF358" s="23"/>
      <c r="DG358" s="23"/>
      <c r="DH358" s="23"/>
      <c r="DI358" s="23"/>
      <c r="DJ358" s="23"/>
      <c r="DK358" s="23"/>
      <c r="DL358" s="23"/>
      <c r="DM358" s="23"/>
      <c r="DN358" s="23"/>
      <c r="DO358" s="23"/>
      <c r="DP358" s="23"/>
      <c r="DQ358" s="23"/>
      <c r="DR358" s="23"/>
      <c r="DS358" s="23"/>
      <c r="DT358" s="23"/>
    </row>
    <row r="359" spans="107:124" x14ac:dyDescent="0.2">
      <c r="DC359" s="23"/>
      <c r="DD359" s="23"/>
      <c r="DE359" s="23"/>
      <c r="DF359" s="23"/>
      <c r="DG359" s="23"/>
      <c r="DH359" s="23"/>
      <c r="DI359" s="23"/>
      <c r="DJ359" s="23"/>
      <c r="DK359" s="23"/>
      <c r="DL359" s="23"/>
      <c r="DM359" s="23"/>
      <c r="DN359" s="23"/>
      <c r="DO359" s="23"/>
      <c r="DP359" s="23"/>
      <c r="DQ359" s="23"/>
      <c r="DR359" s="23"/>
      <c r="DS359" s="23"/>
      <c r="DT359" s="23"/>
    </row>
    <row r="360" spans="107:124" x14ac:dyDescent="0.2">
      <c r="DC360" s="23"/>
      <c r="DD360" s="23"/>
      <c r="DE360" s="23"/>
      <c r="DF360" s="23"/>
      <c r="DG360" s="23"/>
      <c r="DH360" s="23"/>
      <c r="DI360" s="23"/>
      <c r="DJ360" s="23"/>
      <c r="DK360" s="23"/>
      <c r="DL360" s="23"/>
      <c r="DM360" s="23"/>
      <c r="DN360" s="23"/>
      <c r="DO360" s="23"/>
      <c r="DP360" s="23"/>
      <c r="DQ360" s="23"/>
      <c r="DR360" s="23"/>
      <c r="DS360" s="23"/>
      <c r="DT360" s="23"/>
    </row>
    <row r="361" spans="107:124" x14ac:dyDescent="0.2">
      <c r="DC361" s="23"/>
      <c r="DD361" s="23"/>
      <c r="DE361" s="23"/>
      <c r="DF361" s="23"/>
      <c r="DG361" s="23"/>
      <c r="DH361" s="23"/>
      <c r="DI361" s="23"/>
      <c r="DJ361" s="23"/>
      <c r="DK361" s="23"/>
      <c r="DL361" s="23"/>
      <c r="DM361" s="23"/>
      <c r="DN361" s="23"/>
      <c r="DO361" s="23"/>
      <c r="DP361" s="23"/>
      <c r="DQ361" s="23"/>
      <c r="DR361" s="23"/>
      <c r="DS361" s="23"/>
      <c r="DT361" s="23"/>
    </row>
    <row r="362" spans="107:124" x14ac:dyDescent="0.2">
      <c r="DC362" s="23"/>
      <c r="DD362" s="23"/>
      <c r="DE362" s="23"/>
      <c r="DF362" s="23"/>
      <c r="DG362" s="23"/>
      <c r="DH362" s="23"/>
      <c r="DI362" s="23"/>
      <c r="DJ362" s="23"/>
      <c r="DK362" s="23"/>
      <c r="DL362" s="23"/>
      <c r="DM362" s="23"/>
      <c r="DN362" s="23"/>
      <c r="DO362" s="23"/>
      <c r="DP362" s="23"/>
      <c r="DQ362" s="23"/>
      <c r="DR362" s="23"/>
      <c r="DS362" s="23"/>
      <c r="DT362" s="23"/>
    </row>
    <row r="363" spans="107:124" x14ac:dyDescent="0.2">
      <c r="DC363" s="23"/>
      <c r="DD363" s="23"/>
      <c r="DE363" s="23"/>
      <c r="DF363" s="23"/>
      <c r="DG363" s="23"/>
      <c r="DH363" s="23"/>
      <c r="DI363" s="23"/>
      <c r="DJ363" s="23"/>
      <c r="DK363" s="23"/>
      <c r="DL363" s="23"/>
      <c r="DM363" s="23"/>
      <c r="DN363" s="23"/>
      <c r="DO363" s="23"/>
      <c r="DP363" s="23"/>
      <c r="DQ363" s="23"/>
      <c r="DR363" s="23"/>
      <c r="DS363" s="23"/>
      <c r="DT363" s="23"/>
    </row>
    <row r="364" spans="107:124" x14ac:dyDescent="0.2">
      <c r="DC364" s="23"/>
      <c r="DD364" s="23"/>
      <c r="DE364" s="23"/>
      <c r="DF364" s="23"/>
      <c r="DG364" s="23"/>
      <c r="DH364" s="23"/>
      <c r="DI364" s="23"/>
      <c r="DJ364" s="23"/>
      <c r="DK364" s="23"/>
      <c r="DL364" s="23"/>
      <c r="DM364" s="23"/>
      <c r="DN364" s="23"/>
      <c r="DO364" s="23"/>
      <c r="DP364" s="23"/>
      <c r="DQ364" s="23"/>
      <c r="DR364" s="23"/>
      <c r="DS364" s="23"/>
      <c r="DT364" s="23"/>
    </row>
    <row r="365" spans="107:124" x14ac:dyDescent="0.2">
      <c r="DC365" s="23"/>
      <c r="DD365" s="23"/>
      <c r="DE365" s="23"/>
      <c r="DF365" s="23"/>
      <c r="DG365" s="23"/>
      <c r="DH365" s="23"/>
      <c r="DI365" s="23"/>
      <c r="DJ365" s="23"/>
      <c r="DK365" s="23"/>
      <c r="DL365" s="23"/>
      <c r="DM365" s="23"/>
      <c r="DN365" s="23"/>
      <c r="DO365" s="23"/>
      <c r="DP365" s="23"/>
      <c r="DQ365" s="23"/>
      <c r="DR365" s="23"/>
      <c r="DS365" s="23"/>
      <c r="DT365" s="23"/>
    </row>
    <row r="366" spans="107:124" x14ac:dyDescent="0.2">
      <c r="DC366" s="23"/>
      <c r="DD366" s="23"/>
      <c r="DE366" s="23"/>
      <c r="DF366" s="23"/>
      <c r="DG366" s="23"/>
      <c r="DH366" s="23"/>
      <c r="DI366" s="23"/>
      <c r="DJ366" s="23"/>
      <c r="DK366" s="23"/>
      <c r="DL366" s="23"/>
      <c r="DM366" s="23"/>
      <c r="DN366" s="23"/>
      <c r="DO366" s="23"/>
      <c r="DP366" s="23"/>
      <c r="DQ366" s="23"/>
      <c r="DR366" s="23"/>
      <c r="DS366" s="23"/>
      <c r="DT366" s="23"/>
    </row>
    <row r="367" spans="107:124" x14ac:dyDescent="0.2">
      <c r="DC367" s="23"/>
      <c r="DD367" s="23"/>
      <c r="DE367" s="23"/>
      <c r="DF367" s="23"/>
      <c r="DG367" s="23"/>
      <c r="DH367" s="23"/>
      <c r="DI367" s="23"/>
      <c r="DJ367" s="23"/>
      <c r="DK367" s="23"/>
      <c r="DL367" s="23"/>
      <c r="DM367" s="23"/>
      <c r="DN367" s="23"/>
      <c r="DO367" s="23"/>
      <c r="DP367" s="23"/>
      <c r="DQ367" s="23"/>
      <c r="DR367" s="23"/>
      <c r="DS367" s="23"/>
      <c r="DT367" s="23"/>
    </row>
    <row r="368" spans="107:124" x14ac:dyDescent="0.2">
      <c r="DC368" s="23"/>
      <c r="DD368" s="23"/>
      <c r="DE368" s="23"/>
      <c r="DF368" s="23"/>
      <c r="DG368" s="23"/>
      <c r="DH368" s="23"/>
      <c r="DI368" s="23"/>
      <c r="DJ368" s="23"/>
      <c r="DK368" s="23"/>
      <c r="DL368" s="23"/>
      <c r="DM368" s="23"/>
      <c r="DN368" s="23"/>
      <c r="DO368" s="23"/>
      <c r="DP368" s="23"/>
      <c r="DQ368" s="23"/>
      <c r="DR368" s="23"/>
      <c r="DS368" s="23"/>
      <c r="DT368" s="23"/>
    </row>
    <row r="369" spans="107:124" x14ac:dyDescent="0.2">
      <c r="DC369" s="23"/>
      <c r="DD369" s="23"/>
      <c r="DE369" s="23"/>
      <c r="DF369" s="23"/>
      <c r="DG369" s="23"/>
      <c r="DH369" s="23"/>
      <c r="DI369" s="23"/>
      <c r="DJ369" s="23"/>
      <c r="DK369" s="23"/>
      <c r="DL369" s="23"/>
      <c r="DM369" s="23"/>
      <c r="DN369" s="23"/>
      <c r="DO369" s="23"/>
      <c r="DP369" s="23"/>
      <c r="DQ369" s="23"/>
      <c r="DR369" s="23"/>
      <c r="DS369" s="23"/>
      <c r="DT369" s="23"/>
    </row>
    <row r="370" spans="107:124" x14ac:dyDescent="0.2">
      <c r="DC370" s="23"/>
      <c r="DD370" s="23"/>
      <c r="DE370" s="23"/>
      <c r="DF370" s="23"/>
      <c r="DG370" s="23"/>
      <c r="DH370" s="23"/>
      <c r="DI370" s="23"/>
      <c r="DJ370" s="23"/>
      <c r="DK370" s="23"/>
      <c r="DL370" s="23"/>
      <c r="DM370" s="23"/>
      <c r="DN370" s="23"/>
      <c r="DO370" s="23"/>
      <c r="DP370" s="23"/>
      <c r="DQ370" s="23"/>
      <c r="DR370" s="23"/>
      <c r="DS370" s="23"/>
      <c r="DT370" s="23"/>
    </row>
    <row r="371" spans="107:124" x14ac:dyDescent="0.2">
      <c r="DC371" s="23"/>
      <c r="DD371" s="23"/>
      <c r="DE371" s="23"/>
      <c r="DF371" s="23"/>
      <c r="DG371" s="23"/>
      <c r="DH371" s="23"/>
      <c r="DI371" s="23"/>
      <c r="DJ371" s="23"/>
      <c r="DK371" s="23"/>
      <c r="DL371" s="23"/>
      <c r="DM371" s="23"/>
      <c r="DN371" s="23"/>
      <c r="DO371" s="23"/>
      <c r="DP371" s="23"/>
      <c r="DQ371" s="23"/>
      <c r="DR371" s="23"/>
      <c r="DS371" s="23"/>
      <c r="DT371" s="23"/>
    </row>
    <row r="372" spans="107:124" x14ac:dyDescent="0.2">
      <c r="DC372" s="23"/>
      <c r="DD372" s="23"/>
      <c r="DE372" s="23"/>
      <c r="DF372" s="23"/>
      <c r="DG372" s="23"/>
      <c r="DH372" s="23"/>
      <c r="DI372" s="23"/>
      <c r="DJ372" s="23"/>
      <c r="DK372" s="23"/>
      <c r="DL372" s="23"/>
      <c r="DM372" s="23"/>
      <c r="DN372" s="23"/>
      <c r="DO372" s="23"/>
      <c r="DP372" s="23"/>
      <c r="DQ372" s="23"/>
      <c r="DR372" s="23"/>
      <c r="DS372" s="23"/>
      <c r="DT372" s="23"/>
    </row>
    <row r="373" spans="107:124" x14ac:dyDescent="0.2">
      <c r="DC373" s="23"/>
      <c r="DD373" s="23"/>
      <c r="DE373" s="23"/>
      <c r="DF373" s="23"/>
      <c r="DG373" s="23"/>
      <c r="DH373" s="23"/>
      <c r="DI373" s="23"/>
      <c r="DJ373" s="23"/>
      <c r="DK373" s="23"/>
      <c r="DL373" s="23"/>
      <c r="DM373" s="23"/>
      <c r="DN373" s="23"/>
      <c r="DO373" s="23"/>
      <c r="DP373" s="23"/>
      <c r="DQ373" s="23"/>
      <c r="DR373" s="23"/>
      <c r="DS373" s="23"/>
      <c r="DT373" s="23"/>
    </row>
    <row r="374" spans="107:124" x14ac:dyDescent="0.2">
      <c r="DC374" s="23"/>
      <c r="DD374" s="23"/>
      <c r="DE374" s="23"/>
      <c r="DF374" s="23"/>
      <c r="DG374" s="23"/>
      <c r="DH374" s="23"/>
      <c r="DI374" s="23"/>
      <c r="DJ374" s="23"/>
      <c r="DK374" s="23"/>
      <c r="DL374" s="23"/>
      <c r="DM374" s="23"/>
      <c r="DN374" s="23"/>
      <c r="DO374" s="23"/>
      <c r="DP374" s="23"/>
      <c r="DQ374" s="23"/>
      <c r="DR374" s="23"/>
      <c r="DS374" s="23"/>
      <c r="DT374" s="23"/>
    </row>
    <row r="375" spans="107:124" x14ac:dyDescent="0.2">
      <c r="DC375" s="23"/>
      <c r="DD375" s="23"/>
      <c r="DE375" s="23"/>
      <c r="DF375" s="23"/>
      <c r="DG375" s="23"/>
      <c r="DH375" s="23"/>
      <c r="DI375" s="23"/>
      <c r="DJ375" s="23"/>
      <c r="DK375" s="23"/>
      <c r="DL375" s="23"/>
      <c r="DM375" s="23"/>
      <c r="DN375" s="23"/>
      <c r="DO375" s="23"/>
      <c r="DP375" s="23"/>
      <c r="DQ375" s="23"/>
      <c r="DR375" s="23"/>
      <c r="DS375" s="23"/>
      <c r="DT375" s="23"/>
    </row>
    <row r="376" spans="107:124" x14ac:dyDescent="0.2">
      <c r="DC376" s="23"/>
      <c r="DD376" s="23"/>
      <c r="DE376" s="23"/>
      <c r="DF376" s="23"/>
      <c r="DG376" s="23"/>
      <c r="DH376" s="23"/>
      <c r="DI376" s="23"/>
      <c r="DJ376" s="23"/>
      <c r="DK376" s="23"/>
      <c r="DL376" s="23"/>
      <c r="DM376" s="23"/>
      <c r="DN376" s="23"/>
      <c r="DO376" s="23"/>
      <c r="DP376" s="23"/>
      <c r="DQ376" s="23"/>
      <c r="DR376" s="23"/>
      <c r="DS376" s="23"/>
      <c r="DT376" s="23"/>
    </row>
    <row r="377" spans="107:124" x14ac:dyDescent="0.2">
      <c r="DC377" s="23"/>
      <c r="DD377" s="23"/>
      <c r="DE377" s="23"/>
      <c r="DF377" s="23"/>
      <c r="DG377" s="23"/>
      <c r="DH377" s="23"/>
      <c r="DI377" s="23"/>
      <c r="DJ377" s="23"/>
      <c r="DK377" s="23"/>
      <c r="DL377" s="23"/>
      <c r="DM377" s="23"/>
      <c r="DN377" s="23"/>
      <c r="DO377" s="23"/>
      <c r="DP377" s="23"/>
      <c r="DQ377" s="23"/>
      <c r="DR377" s="23"/>
      <c r="DS377" s="23"/>
      <c r="DT377" s="23"/>
    </row>
    <row r="378" spans="107:124" x14ac:dyDescent="0.2">
      <c r="DC378" s="23"/>
      <c r="DD378" s="23"/>
      <c r="DE378" s="23"/>
      <c r="DF378" s="23"/>
      <c r="DG378" s="23"/>
      <c r="DH378" s="23"/>
      <c r="DI378" s="23"/>
      <c r="DJ378" s="23"/>
      <c r="DK378" s="23"/>
      <c r="DL378" s="23"/>
      <c r="DM378" s="23"/>
      <c r="DN378" s="23"/>
      <c r="DO378" s="23"/>
      <c r="DP378" s="23"/>
      <c r="DQ378" s="23"/>
      <c r="DR378" s="23"/>
      <c r="DS378" s="23"/>
      <c r="DT378" s="23"/>
    </row>
    <row r="379" spans="107:124" x14ac:dyDescent="0.2">
      <c r="DC379" s="23"/>
      <c r="DD379" s="23"/>
      <c r="DE379" s="23"/>
      <c r="DF379" s="23"/>
      <c r="DG379" s="23"/>
      <c r="DH379" s="23"/>
      <c r="DI379" s="23"/>
      <c r="DJ379" s="23"/>
      <c r="DK379" s="23"/>
      <c r="DL379" s="23"/>
      <c r="DM379" s="23"/>
      <c r="DN379" s="23"/>
      <c r="DO379" s="23"/>
      <c r="DP379" s="23"/>
      <c r="DQ379" s="23"/>
      <c r="DR379" s="23"/>
      <c r="DS379" s="23"/>
      <c r="DT379" s="23"/>
    </row>
    <row r="380" spans="107:124" x14ac:dyDescent="0.2">
      <c r="DC380" s="23"/>
      <c r="DD380" s="23"/>
      <c r="DE380" s="23"/>
      <c r="DF380" s="23"/>
      <c r="DG380" s="23"/>
      <c r="DH380" s="23"/>
      <c r="DI380" s="23"/>
      <c r="DJ380" s="23"/>
      <c r="DK380" s="23"/>
      <c r="DL380" s="23"/>
      <c r="DM380" s="23"/>
      <c r="DN380" s="23"/>
      <c r="DO380" s="23"/>
      <c r="DP380" s="23"/>
      <c r="DQ380" s="23"/>
      <c r="DR380" s="23"/>
      <c r="DS380" s="23"/>
      <c r="DT380" s="23"/>
    </row>
    <row r="381" spans="107:124" x14ac:dyDescent="0.2">
      <c r="DC381" s="23"/>
      <c r="DD381" s="23"/>
      <c r="DE381" s="23"/>
      <c r="DF381" s="23"/>
      <c r="DG381" s="23"/>
      <c r="DH381" s="23"/>
      <c r="DI381" s="23"/>
      <c r="DJ381" s="23"/>
      <c r="DK381" s="23"/>
      <c r="DL381" s="23"/>
      <c r="DM381" s="23"/>
      <c r="DN381" s="23"/>
      <c r="DO381" s="23"/>
      <c r="DP381" s="23"/>
      <c r="DQ381" s="23"/>
      <c r="DR381" s="23"/>
      <c r="DS381" s="23"/>
      <c r="DT381" s="23"/>
    </row>
    <row r="382" spans="107:124" x14ac:dyDescent="0.2">
      <c r="DC382" s="23"/>
      <c r="DD382" s="23"/>
      <c r="DE382" s="23"/>
      <c r="DF382" s="23"/>
      <c r="DG382" s="23"/>
      <c r="DH382" s="23"/>
      <c r="DI382" s="23"/>
      <c r="DJ382" s="23"/>
      <c r="DK382" s="23"/>
      <c r="DL382" s="23"/>
      <c r="DM382" s="23"/>
      <c r="DN382" s="23"/>
      <c r="DO382" s="23"/>
      <c r="DP382" s="23"/>
      <c r="DQ382" s="23"/>
      <c r="DR382" s="23"/>
      <c r="DS382" s="23"/>
      <c r="DT382" s="23"/>
    </row>
    <row r="383" spans="107:124" x14ac:dyDescent="0.2">
      <c r="DC383" s="23"/>
      <c r="DD383" s="23"/>
      <c r="DE383" s="23"/>
      <c r="DF383" s="23"/>
      <c r="DG383" s="23"/>
      <c r="DH383" s="23"/>
      <c r="DI383" s="23"/>
      <c r="DJ383" s="23"/>
      <c r="DK383" s="23"/>
      <c r="DL383" s="23"/>
      <c r="DM383" s="23"/>
      <c r="DN383" s="23"/>
      <c r="DO383" s="23"/>
      <c r="DP383" s="23"/>
      <c r="DQ383" s="23"/>
      <c r="DR383" s="23"/>
      <c r="DS383" s="23"/>
      <c r="DT383" s="23"/>
    </row>
    <row r="384" spans="107:124" x14ac:dyDescent="0.2">
      <c r="DC384" s="23"/>
      <c r="DD384" s="23"/>
      <c r="DE384" s="23"/>
      <c r="DF384" s="23"/>
      <c r="DG384" s="23"/>
      <c r="DH384" s="23"/>
      <c r="DI384" s="23"/>
      <c r="DJ384" s="23"/>
      <c r="DK384" s="23"/>
      <c r="DL384" s="23"/>
      <c r="DM384" s="23"/>
      <c r="DN384" s="23"/>
      <c r="DO384" s="23"/>
      <c r="DP384" s="23"/>
      <c r="DQ384" s="23"/>
      <c r="DR384" s="23"/>
      <c r="DS384" s="23"/>
      <c r="DT384" s="23"/>
    </row>
    <row r="385" spans="107:124" x14ac:dyDescent="0.2">
      <c r="DC385" s="23"/>
      <c r="DD385" s="23"/>
      <c r="DE385" s="23"/>
      <c r="DF385" s="23"/>
      <c r="DG385" s="23"/>
      <c r="DH385" s="23"/>
      <c r="DI385" s="23"/>
      <c r="DJ385" s="23"/>
      <c r="DK385" s="23"/>
      <c r="DL385" s="23"/>
      <c r="DM385" s="23"/>
      <c r="DN385" s="23"/>
      <c r="DO385" s="23"/>
      <c r="DP385" s="23"/>
      <c r="DQ385" s="23"/>
      <c r="DR385" s="23"/>
      <c r="DS385" s="23"/>
      <c r="DT385" s="23"/>
    </row>
    <row r="386" spans="107:124" x14ac:dyDescent="0.2">
      <c r="DC386" s="23"/>
      <c r="DD386" s="23"/>
      <c r="DE386" s="23"/>
      <c r="DF386" s="23"/>
      <c r="DG386" s="23"/>
      <c r="DH386" s="23"/>
      <c r="DI386" s="23"/>
      <c r="DJ386" s="23"/>
      <c r="DK386" s="23"/>
      <c r="DL386" s="23"/>
      <c r="DM386" s="23"/>
      <c r="DN386" s="23"/>
      <c r="DO386" s="23"/>
      <c r="DP386" s="23"/>
      <c r="DQ386" s="23"/>
      <c r="DR386" s="23"/>
      <c r="DS386" s="23"/>
      <c r="DT386" s="23"/>
    </row>
    <row r="387" spans="107:124" x14ac:dyDescent="0.2">
      <c r="DC387" s="23"/>
      <c r="DD387" s="23"/>
      <c r="DE387" s="23"/>
      <c r="DF387" s="23"/>
      <c r="DG387" s="23"/>
      <c r="DH387" s="23"/>
      <c r="DI387" s="23"/>
      <c r="DJ387" s="23"/>
      <c r="DK387" s="23"/>
      <c r="DL387" s="23"/>
      <c r="DM387" s="23"/>
      <c r="DN387" s="23"/>
      <c r="DO387" s="23"/>
      <c r="DP387" s="23"/>
      <c r="DQ387" s="23"/>
      <c r="DR387" s="23"/>
      <c r="DS387" s="23"/>
      <c r="DT387" s="23"/>
    </row>
    <row r="388" spans="107:124" x14ac:dyDescent="0.2">
      <c r="DC388" s="23"/>
      <c r="DD388" s="23"/>
      <c r="DE388" s="23"/>
      <c r="DF388" s="23"/>
      <c r="DG388" s="23"/>
      <c r="DH388" s="23"/>
      <c r="DI388" s="23"/>
      <c r="DJ388" s="23"/>
      <c r="DK388" s="23"/>
      <c r="DL388" s="23"/>
      <c r="DM388" s="23"/>
      <c r="DN388" s="23"/>
      <c r="DO388" s="23"/>
      <c r="DP388" s="23"/>
      <c r="DQ388" s="23"/>
      <c r="DR388" s="23"/>
      <c r="DS388" s="23"/>
      <c r="DT388" s="23"/>
    </row>
    <row r="389" spans="107:124" x14ac:dyDescent="0.2">
      <c r="DC389" s="23"/>
      <c r="DD389" s="23"/>
      <c r="DE389" s="23"/>
      <c r="DF389" s="23"/>
      <c r="DG389" s="23"/>
      <c r="DH389" s="23"/>
      <c r="DI389" s="23"/>
      <c r="DJ389" s="23"/>
      <c r="DK389" s="23"/>
      <c r="DL389" s="23"/>
      <c r="DM389" s="23"/>
      <c r="DN389" s="23"/>
      <c r="DO389" s="23"/>
      <c r="DP389" s="23"/>
      <c r="DQ389" s="23"/>
      <c r="DR389" s="23"/>
      <c r="DS389" s="23"/>
      <c r="DT389" s="23"/>
    </row>
    <row r="390" spans="107:124" x14ac:dyDescent="0.2">
      <c r="DC390" s="23"/>
      <c r="DD390" s="23"/>
      <c r="DE390" s="23"/>
      <c r="DF390" s="23"/>
      <c r="DG390" s="23"/>
      <c r="DH390" s="23"/>
      <c r="DI390" s="23"/>
      <c r="DJ390" s="23"/>
      <c r="DK390" s="23"/>
      <c r="DL390" s="23"/>
      <c r="DM390" s="23"/>
      <c r="DN390" s="23"/>
      <c r="DO390" s="23"/>
      <c r="DP390" s="23"/>
      <c r="DQ390" s="23"/>
      <c r="DR390" s="23"/>
      <c r="DS390" s="23"/>
      <c r="DT390" s="23"/>
    </row>
    <row r="391" spans="107:124" x14ac:dyDescent="0.2">
      <c r="DC391" s="23"/>
      <c r="DD391" s="23"/>
      <c r="DE391" s="23"/>
      <c r="DF391" s="23"/>
      <c r="DG391" s="23"/>
      <c r="DH391" s="23"/>
      <c r="DI391" s="23"/>
      <c r="DJ391" s="23"/>
      <c r="DK391" s="23"/>
      <c r="DL391" s="23"/>
      <c r="DM391" s="23"/>
      <c r="DN391" s="23"/>
      <c r="DO391" s="23"/>
      <c r="DP391" s="23"/>
      <c r="DQ391" s="23"/>
      <c r="DR391" s="23"/>
      <c r="DS391" s="23"/>
      <c r="DT391" s="23"/>
    </row>
    <row r="392" spans="107:124" x14ac:dyDescent="0.2">
      <c r="DC392" s="23"/>
      <c r="DD392" s="23"/>
      <c r="DE392" s="23"/>
      <c r="DF392" s="23"/>
      <c r="DG392" s="23"/>
      <c r="DH392" s="23"/>
      <c r="DI392" s="23"/>
      <c r="DJ392" s="23"/>
      <c r="DK392" s="23"/>
      <c r="DL392" s="23"/>
      <c r="DM392" s="23"/>
      <c r="DN392" s="23"/>
      <c r="DO392" s="23"/>
      <c r="DP392" s="23"/>
      <c r="DQ392" s="23"/>
      <c r="DR392" s="23"/>
      <c r="DS392" s="23"/>
      <c r="DT392" s="23"/>
    </row>
    <row r="393" spans="107:124" x14ac:dyDescent="0.2">
      <c r="DC393" s="23"/>
      <c r="DD393" s="23"/>
      <c r="DE393" s="23"/>
      <c r="DF393" s="23"/>
      <c r="DG393" s="23"/>
      <c r="DH393" s="23"/>
      <c r="DI393" s="23"/>
      <c r="DJ393" s="23"/>
      <c r="DK393" s="23"/>
      <c r="DL393" s="23"/>
      <c r="DM393" s="23"/>
      <c r="DN393" s="23"/>
      <c r="DO393" s="23"/>
      <c r="DP393" s="23"/>
      <c r="DQ393" s="23"/>
      <c r="DR393" s="23"/>
      <c r="DS393" s="23"/>
      <c r="DT393" s="23"/>
    </row>
    <row r="394" spans="107:124" x14ac:dyDescent="0.2">
      <c r="DC394" s="23"/>
      <c r="DD394" s="23"/>
      <c r="DE394" s="23"/>
      <c r="DF394" s="23"/>
      <c r="DG394" s="23"/>
      <c r="DH394" s="23"/>
      <c r="DI394" s="23"/>
      <c r="DJ394" s="23"/>
      <c r="DK394" s="23"/>
      <c r="DL394" s="23"/>
      <c r="DM394" s="23"/>
      <c r="DN394" s="23"/>
      <c r="DO394" s="23"/>
      <c r="DP394" s="23"/>
      <c r="DQ394" s="23"/>
      <c r="DR394" s="23"/>
      <c r="DS394" s="23"/>
      <c r="DT394" s="23"/>
    </row>
    <row r="395" spans="107:124" x14ac:dyDescent="0.2">
      <c r="DC395" s="23"/>
      <c r="DD395" s="23"/>
      <c r="DE395" s="23"/>
      <c r="DF395" s="23"/>
      <c r="DG395" s="23"/>
      <c r="DH395" s="23"/>
      <c r="DI395" s="23"/>
      <c r="DJ395" s="23"/>
      <c r="DK395" s="23"/>
      <c r="DL395" s="23"/>
      <c r="DM395" s="23"/>
      <c r="DN395" s="23"/>
      <c r="DO395" s="23"/>
      <c r="DP395" s="23"/>
      <c r="DQ395" s="23"/>
      <c r="DR395" s="23"/>
      <c r="DS395" s="23"/>
      <c r="DT395" s="23"/>
    </row>
    <row r="396" spans="107:124" x14ac:dyDescent="0.2">
      <c r="DC396" s="23"/>
      <c r="DD396" s="23"/>
      <c r="DE396" s="23"/>
      <c r="DF396" s="23"/>
      <c r="DG396" s="23"/>
      <c r="DH396" s="23"/>
      <c r="DI396" s="23"/>
      <c r="DJ396" s="23"/>
      <c r="DK396" s="23"/>
      <c r="DL396" s="23"/>
      <c r="DM396" s="23"/>
      <c r="DN396" s="23"/>
      <c r="DO396" s="23"/>
      <c r="DP396" s="23"/>
      <c r="DQ396" s="23"/>
      <c r="DR396" s="23"/>
      <c r="DS396" s="23"/>
      <c r="DT396" s="23"/>
    </row>
    <row r="397" spans="107:124" x14ac:dyDescent="0.2">
      <c r="DC397" s="23"/>
      <c r="DD397" s="23"/>
      <c r="DE397" s="23"/>
      <c r="DF397" s="23"/>
      <c r="DG397" s="23"/>
      <c r="DH397" s="23"/>
      <c r="DI397" s="23"/>
      <c r="DJ397" s="23"/>
      <c r="DK397" s="23"/>
      <c r="DL397" s="23"/>
      <c r="DM397" s="23"/>
      <c r="DN397" s="23"/>
      <c r="DO397" s="23"/>
      <c r="DP397" s="23"/>
      <c r="DQ397" s="23"/>
      <c r="DR397" s="23"/>
      <c r="DS397" s="23"/>
      <c r="DT397" s="23"/>
    </row>
    <row r="398" spans="107:124" x14ac:dyDescent="0.2">
      <c r="DC398" s="23"/>
      <c r="DD398" s="23"/>
      <c r="DE398" s="23"/>
      <c r="DF398" s="23"/>
      <c r="DG398" s="23"/>
      <c r="DH398" s="23"/>
      <c r="DI398" s="23"/>
      <c r="DJ398" s="23"/>
      <c r="DK398" s="23"/>
      <c r="DL398" s="23"/>
      <c r="DM398" s="23"/>
      <c r="DN398" s="23"/>
      <c r="DO398" s="23"/>
      <c r="DP398" s="23"/>
      <c r="DQ398" s="23"/>
      <c r="DR398" s="23"/>
      <c r="DS398" s="23"/>
      <c r="DT398" s="23"/>
    </row>
    <row r="399" spans="107:124" x14ac:dyDescent="0.2">
      <c r="DC399" s="23"/>
      <c r="DD399" s="23"/>
      <c r="DE399" s="23"/>
      <c r="DF399" s="23"/>
      <c r="DG399" s="23"/>
      <c r="DH399" s="23"/>
      <c r="DI399" s="23"/>
      <c r="DJ399" s="23"/>
      <c r="DK399" s="23"/>
      <c r="DL399" s="23"/>
      <c r="DM399" s="23"/>
      <c r="DN399" s="23"/>
      <c r="DO399" s="23"/>
      <c r="DP399" s="23"/>
      <c r="DQ399" s="23"/>
      <c r="DR399" s="23"/>
      <c r="DS399" s="23"/>
      <c r="DT399" s="23"/>
    </row>
    <row r="400" spans="107:124" x14ac:dyDescent="0.2">
      <c r="DC400" s="23"/>
      <c r="DD400" s="23"/>
      <c r="DE400" s="23"/>
      <c r="DF400" s="23"/>
      <c r="DG400" s="23"/>
      <c r="DH400" s="23"/>
      <c r="DI400" s="23"/>
      <c r="DJ400" s="23"/>
      <c r="DK400" s="23"/>
      <c r="DL400" s="23"/>
      <c r="DM400" s="23"/>
      <c r="DN400" s="23"/>
      <c r="DO400" s="23"/>
      <c r="DP400" s="23"/>
      <c r="DQ400" s="23"/>
      <c r="DR400" s="23"/>
      <c r="DS400" s="23"/>
      <c r="DT400" s="23"/>
    </row>
    <row r="401" spans="107:124" x14ac:dyDescent="0.2">
      <c r="DC401" s="23"/>
      <c r="DD401" s="23"/>
      <c r="DE401" s="23"/>
      <c r="DF401" s="23"/>
      <c r="DG401" s="23"/>
      <c r="DH401" s="23"/>
      <c r="DI401" s="23"/>
      <c r="DJ401" s="23"/>
      <c r="DK401" s="23"/>
      <c r="DL401" s="23"/>
      <c r="DM401" s="23"/>
      <c r="DN401" s="23"/>
      <c r="DO401" s="23"/>
      <c r="DP401" s="23"/>
      <c r="DQ401" s="23"/>
      <c r="DR401" s="23"/>
      <c r="DS401" s="23"/>
      <c r="DT401" s="23"/>
    </row>
    <row r="402" spans="107:124" x14ac:dyDescent="0.2">
      <c r="DC402" s="23"/>
      <c r="DD402" s="23"/>
      <c r="DE402" s="23"/>
      <c r="DF402" s="23"/>
      <c r="DG402" s="23"/>
      <c r="DH402" s="23"/>
      <c r="DI402" s="23"/>
      <c r="DJ402" s="23"/>
      <c r="DK402" s="23"/>
      <c r="DL402" s="23"/>
      <c r="DM402" s="23"/>
      <c r="DN402" s="23"/>
      <c r="DO402" s="23"/>
      <c r="DP402" s="23"/>
      <c r="DQ402" s="23"/>
      <c r="DR402" s="23"/>
      <c r="DS402" s="23"/>
      <c r="DT402" s="23"/>
    </row>
    <row r="403" spans="107:124" x14ac:dyDescent="0.2">
      <c r="DC403" s="23"/>
      <c r="DD403" s="23"/>
      <c r="DE403" s="23"/>
      <c r="DF403" s="23"/>
      <c r="DG403" s="23"/>
      <c r="DH403" s="23"/>
      <c r="DI403" s="23"/>
      <c r="DJ403" s="23"/>
      <c r="DK403" s="23"/>
      <c r="DL403" s="23"/>
      <c r="DM403" s="23"/>
      <c r="DN403" s="23"/>
      <c r="DO403" s="23"/>
      <c r="DP403" s="23"/>
      <c r="DQ403" s="23"/>
      <c r="DR403" s="23"/>
      <c r="DS403" s="23"/>
      <c r="DT403" s="23"/>
    </row>
    <row r="404" spans="107:124" x14ac:dyDescent="0.2">
      <c r="DC404" s="23"/>
      <c r="DD404" s="23"/>
      <c r="DE404" s="23"/>
      <c r="DF404" s="23"/>
      <c r="DG404" s="23"/>
      <c r="DH404" s="23"/>
      <c r="DI404" s="23"/>
      <c r="DJ404" s="23"/>
      <c r="DK404" s="23"/>
      <c r="DL404" s="23"/>
      <c r="DM404" s="23"/>
      <c r="DN404" s="23"/>
      <c r="DO404" s="23"/>
      <c r="DP404" s="23"/>
      <c r="DQ404" s="23"/>
      <c r="DR404" s="23"/>
      <c r="DS404" s="23"/>
      <c r="DT404" s="23"/>
    </row>
    <row r="405" spans="107:124" x14ac:dyDescent="0.2">
      <c r="DC405" s="23"/>
      <c r="DD405" s="23"/>
      <c r="DE405" s="23"/>
      <c r="DF405" s="23"/>
      <c r="DG405" s="23"/>
      <c r="DH405" s="23"/>
      <c r="DI405" s="23"/>
      <c r="DJ405" s="23"/>
      <c r="DK405" s="23"/>
      <c r="DL405" s="23"/>
      <c r="DM405" s="23"/>
      <c r="DN405" s="23"/>
      <c r="DO405" s="23"/>
      <c r="DP405" s="23"/>
      <c r="DQ405" s="23"/>
      <c r="DR405" s="23"/>
      <c r="DS405" s="23"/>
      <c r="DT405" s="23"/>
    </row>
    <row r="406" spans="107:124" x14ac:dyDescent="0.2">
      <c r="DC406" s="23"/>
      <c r="DD406" s="23"/>
      <c r="DE406" s="23"/>
      <c r="DF406" s="23"/>
      <c r="DG406" s="23"/>
      <c r="DH406" s="23"/>
      <c r="DI406" s="23"/>
      <c r="DJ406" s="23"/>
      <c r="DK406" s="23"/>
      <c r="DL406" s="23"/>
      <c r="DM406" s="23"/>
      <c r="DN406" s="23"/>
      <c r="DO406" s="23"/>
      <c r="DP406" s="23"/>
      <c r="DQ406" s="23"/>
      <c r="DR406" s="23"/>
      <c r="DS406" s="23"/>
      <c r="DT406" s="23"/>
    </row>
    <row r="407" spans="107:124" x14ac:dyDescent="0.2">
      <c r="DC407" s="23"/>
      <c r="DD407" s="23"/>
      <c r="DE407" s="23"/>
      <c r="DF407" s="23"/>
      <c r="DG407" s="23"/>
      <c r="DH407" s="23"/>
      <c r="DI407" s="23"/>
      <c r="DJ407" s="23"/>
      <c r="DK407" s="23"/>
      <c r="DL407" s="23"/>
      <c r="DM407" s="23"/>
      <c r="DN407" s="23"/>
      <c r="DO407" s="23"/>
      <c r="DP407" s="23"/>
      <c r="DQ407" s="23"/>
      <c r="DR407" s="23"/>
      <c r="DS407" s="23"/>
      <c r="DT407" s="23"/>
    </row>
    <row r="408" spans="107:124" x14ac:dyDescent="0.2">
      <c r="DC408" s="23"/>
      <c r="DD408" s="23"/>
      <c r="DE408" s="23"/>
      <c r="DF408" s="23"/>
      <c r="DG408" s="23"/>
      <c r="DH408" s="23"/>
      <c r="DI408" s="23"/>
      <c r="DJ408" s="23"/>
      <c r="DK408" s="23"/>
      <c r="DL408" s="23"/>
      <c r="DM408" s="23"/>
      <c r="DN408" s="23"/>
      <c r="DO408" s="23"/>
      <c r="DP408" s="23"/>
      <c r="DQ408" s="23"/>
      <c r="DR408" s="23"/>
      <c r="DS408" s="23"/>
      <c r="DT408" s="23"/>
    </row>
    <row r="409" spans="107:124" x14ac:dyDescent="0.2">
      <c r="DC409" s="23"/>
      <c r="DD409" s="23"/>
      <c r="DE409" s="23"/>
      <c r="DF409" s="23"/>
      <c r="DG409" s="23"/>
      <c r="DH409" s="23"/>
      <c r="DI409" s="23"/>
      <c r="DJ409" s="23"/>
      <c r="DK409" s="23"/>
      <c r="DL409" s="23"/>
      <c r="DM409" s="23"/>
      <c r="DN409" s="23"/>
      <c r="DO409" s="23"/>
      <c r="DP409" s="23"/>
      <c r="DQ409" s="23"/>
      <c r="DR409" s="23"/>
      <c r="DS409" s="23"/>
      <c r="DT409" s="23"/>
    </row>
    <row r="410" spans="107:124" x14ac:dyDescent="0.2">
      <c r="DC410" s="23"/>
      <c r="DD410" s="23"/>
      <c r="DE410" s="23"/>
      <c r="DF410" s="23"/>
      <c r="DG410" s="23"/>
      <c r="DH410" s="23"/>
      <c r="DI410" s="23"/>
      <c r="DJ410" s="23"/>
      <c r="DK410" s="23"/>
      <c r="DL410" s="23"/>
      <c r="DM410" s="23"/>
      <c r="DN410" s="23"/>
      <c r="DO410" s="23"/>
      <c r="DP410" s="23"/>
      <c r="DQ410" s="23"/>
      <c r="DR410" s="23"/>
      <c r="DS410" s="23"/>
      <c r="DT410" s="23"/>
    </row>
    <row r="411" spans="107:124" x14ac:dyDescent="0.2">
      <c r="DC411" s="23"/>
      <c r="DD411" s="23"/>
      <c r="DE411" s="23"/>
      <c r="DF411" s="23"/>
      <c r="DG411" s="23"/>
      <c r="DH411" s="23"/>
      <c r="DI411" s="23"/>
      <c r="DJ411" s="23"/>
      <c r="DK411" s="23"/>
      <c r="DL411" s="23"/>
      <c r="DM411" s="23"/>
      <c r="DN411" s="23"/>
      <c r="DO411" s="23"/>
      <c r="DP411" s="23"/>
      <c r="DQ411" s="23"/>
      <c r="DR411" s="23"/>
      <c r="DS411" s="23"/>
      <c r="DT411" s="23"/>
    </row>
    <row r="412" spans="107:124" x14ac:dyDescent="0.2">
      <c r="DC412" s="23"/>
      <c r="DD412" s="23"/>
      <c r="DE412" s="23"/>
      <c r="DF412" s="23"/>
      <c r="DG412" s="23"/>
      <c r="DH412" s="23"/>
      <c r="DI412" s="23"/>
      <c r="DJ412" s="23"/>
      <c r="DK412" s="23"/>
      <c r="DL412" s="23"/>
      <c r="DM412" s="23"/>
      <c r="DN412" s="23"/>
      <c r="DO412" s="23"/>
      <c r="DP412" s="23"/>
      <c r="DQ412" s="23"/>
      <c r="DR412" s="23"/>
      <c r="DS412" s="23"/>
      <c r="DT412" s="23"/>
    </row>
    <row r="413" spans="107:124" x14ac:dyDescent="0.2">
      <c r="DC413" s="23"/>
      <c r="DD413" s="23"/>
      <c r="DE413" s="23"/>
      <c r="DF413" s="23"/>
      <c r="DG413" s="23"/>
      <c r="DH413" s="23"/>
      <c r="DI413" s="23"/>
      <c r="DJ413" s="23"/>
      <c r="DK413" s="23"/>
      <c r="DL413" s="23"/>
      <c r="DM413" s="23"/>
      <c r="DN413" s="23"/>
      <c r="DO413" s="23"/>
      <c r="DP413" s="23"/>
      <c r="DQ413" s="23"/>
      <c r="DR413" s="23"/>
      <c r="DS413" s="23"/>
      <c r="DT413" s="23"/>
    </row>
    <row r="414" spans="107:124" x14ac:dyDescent="0.2">
      <c r="DC414" s="23"/>
      <c r="DD414" s="23"/>
      <c r="DE414" s="23"/>
      <c r="DF414" s="23"/>
      <c r="DG414" s="23"/>
      <c r="DH414" s="23"/>
      <c r="DI414" s="23"/>
      <c r="DJ414" s="23"/>
      <c r="DK414" s="23"/>
      <c r="DL414" s="23"/>
      <c r="DM414" s="23"/>
      <c r="DN414" s="23"/>
      <c r="DO414" s="23"/>
      <c r="DP414" s="23"/>
      <c r="DQ414" s="23"/>
      <c r="DR414" s="23"/>
      <c r="DS414" s="23"/>
      <c r="DT414" s="23"/>
    </row>
    <row r="415" spans="107:124" x14ac:dyDescent="0.2">
      <c r="DC415" s="23"/>
      <c r="DD415" s="23"/>
      <c r="DE415" s="23"/>
      <c r="DF415" s="23"/>
      <c r="DG415" s="23"/>
      <c r="DH415" s="23"/>
      <c r="DI415" s="23"/>
      <c r="DJ415" s="23"/>
      <c r="DK415" s="23"/>
      <c r="DL415" s="23"/>
      <c r="DM415" s="23"/>
      <c r="DN415" s="23"/>
      <c r="DO415" s="23"/>
      <c r="DP415" s="23"/>
      <c r="DQ415" s="23"/>
      <c r="DR415" s="23"/>
      <c r="DS415" s="23"/>
      <c r="DT415" s="23"/>
    </row>
    <row r="416" spans="107:124" x14ac:dyDescent="0.2">
      <c r="DC416" s="23"/>
      <c r="DD416" s="23"/>
      <c r="DE416" s="23"/>
      <c r="DF416" s="23"/>
      <c r="DG416" s="23"/>
      <c r="DH416" s="23"/>
      <c r="DI416" s="23"/>
      <c r="DJ416" s="23"/>
      <c r="DK416" s="23"/>
      <c r="DL416" s="23"/>
      <c r="DM416" s="23"/>
      <c r="DN416" s="23"/>
      <c r="DO416" s="23"/>
      <c r="DP416" s="23"/>
      <c r="DQ416" s="23"/>
      <c r="DR416" s="23"/>
      <c r="DS416" s="23"/>
      <c r="DT416" s="23"/>
    </row>
    <row r="417" spans="107:124" x14ac:dyDescent="0.2">
      <c r="DC417" s="23"/>
      <c r="DD417" s="23"/>
      <c r="DE417" s="23"/>
      <c r="DF417" s="23"/>
      <c r="DG417" s="23"/>
      <c r="DH417" s="23"/>
      <c r="DI417" s="23"/>
      <c r="DJ417" s="23"/>
      <c r="DK417" s="23"/>
      <c r="DL417" s="23"/>
      <c r="DM417" s="23"/>
      <c r="DN417" s="23"/>
      <c r="DO417" s="23"/>
      <c r="DP417" s="23"/>
      <c r="DQ417" s="23"/>
      <c r="DR417" s="23"/>
      <c r="DS417" s="23"/>
      <c r="DT417" s="23"/>
    </row>
    <row r="418" spans="107:124" x14ac:dyDescent="0.2">
      <c r="DC418" s="23"/>
      <c r="DD418" s="23"/>
      <c r="DE418" s="23"/>
      <c r="DF418" s="23"/>
      <c r="DG418" s="23"/>
      <c r="DH418" s="23"/>
      <c r="DI418" s="23"/>
      <c r="DJ418" s="23"/>
      <c r="DK418" s="23"/>
      <c r="DL418" s="23"/>
      <c r="DM418" s="23"/>
      <c r="DN418" s="23"/>
      <c r="DO418" s="23"/>
      <c r="DP418" s="23"/>
      <c r="DQ418" s="23"/>
      <c r="DR418" s="23"/>
      <c r="DS418" s="23"/>
      <c r="DT418" s="23"/>
    </row>
    <row r="419" spans="107:124" x14ac:dyDescent="0.2">
      <c r="DC419" s="23"/>
      <c r="DD419" s="23"/>
      <c r="DE419" s="23"/>
      <c r="DF419" s="23"/>
      <c r="DG419" s="23"/>
      <c r="DH419" s="23"/>
      <c r="DI419" s="23"/>
      <c r="DJ419" s="23"/>
      <c r="DK419" s="23"/>
      <c r="DL419" s="23"/>
      <c r="DM419" s="23"/>
      <c r="DN419" s="23"/>
      <c r="DO419" s="23"/>
      <c r="DP419" s="23"/>
      <c r="DQ419" s="23"/>
      <c r="DR419" s="23"/>
      <c r="DS419" s="23"/>
      <c r="DT419" s="23"/>
    </row>
    <row r="420" spans="107:124" x14ac:dyDescent="0.2">
      <c r="DC420" s="23"/>
      <c r="DD420" s="23"/>
      <c r="DE420" s="23"/>
      <c r="DF420" s="23"/>
      <c r="DG420" s="23"/>
      <c r="DH420" s="23"/>
      <c r="DI420" s="23"/>
      <c r="DJ420" s="23"/>
      <c r="DK420" s="23"/>
      <c r="DL420" s="23"/>
      <c r="DM420" s="23"/>
      <c r="DN420" s="23"/>
      <c r="DO420" s="23"/>
      <c r="DP420" s="23"/>
      <c r="DQ420" s="23"/>
      <c r="DR420" s="23"/>
      <c r="DS420" s="23"/>
      <c r="DT420" s="23"/>
    </row>
    <row r="421" spans="107:124" x14ac:dyDescent="0.2">
      <c r="DC421" s="23"/>
      <c r="DD421" s="23"/>
      <c r="DE421" s="23"/>
      <c r="DF421" s="23"/>
      <c r="DG421" s="23"/>
      <c r="DH421" s="23"/>
      <c r="DI421" s="23"/>
      <c r="DJ421" s="23"/>
      <c r="DK421" s="23"/>
      <c r="DL421" s="23"/>
      <c r="DM421" s="23"/>
      <c r="DN421" s="23"/>
      <c r="DO421" s="23"/>
      <c r="DP421" s="23"/>
      <c r="DQ421" s="23"/>
      <c r="DR421" s="23"/>
      <c r="DS421" s="23"/>
      <c r="DT421" s="23"/>
    </row>
    <row r="422" spans="107:124" x14ac:dyDescent="0.2">
      <c r="DC422" s="23"/>
      <c r="DD422" s="23"/>
      <c r="DE422" s="23"/>
      <c r="DF422" s="23"/>
      <c r="DG422" s="23"/>
      <c r="DH422" s="23"/>
      <c r="DI422" s="23"/>
      <c r="DJ422" s="23"/>
      <c r="DK422" s="23"/>
      <c r="DL422" s="23"/>
      <c r="DM422" s="23"/>
      <c r="DN422" s="23"/>
      <c r="DO422" s="23"/>
      <c r="DP422" s="23"/>
      <c r="DQ422" s="23"/>
      <c r="DR422" s="23"/>
      <c r="DS422" s="23"/>
      <c r="DT422" s="23"/>
    </row>
    <row r="423" spans="107:124" x14ac:dyDescent="0.2">
      <c r="DC423" s="23"/>
      <c r="DD423" s="23"/>
      <c r="DE423" s="23"/>
      <c r="DF423" s="23"/>
      <c r="DG423" s="23"/>
      <c r="DH423" s="23"/>
      <c r="DI423" s="23"/>
      <c r="DJ423" s="23"/>
      <c r="DK423" s="23"/>
      <c r="DL423" s="23"/>
      <c r="DM423" s="23"/>
      <c r="DN423" s="23"/>
      <c r="DO423" s="23"/>
      <c r="DP423" s="23"/>
      <c r="DQ423" s="23"/>
      <c r="DR423" s="23"/>
      <c r="DS423" s="23"/>
      <c r="DT423" s="23"/>
    </row>
    <row r="424" spans="107:124" x14ac:dyDescent="0.2">
      <c r="DC424" s="23"/>
      <c r="DD424" s="23"/>
      <c r="DE424" s="23"/>
      <c r="DF424" s="23"/>
      <c r="DG424" s="23"/>
      <c r="DH424" s="23"/>
      <c r="DI424" s="23"/>
      <c r="DJ424" s="23"/>
      <c r="DK424" s="23"/>
      <c r="DL424" s="23"/>
      <c r="DM424" s="23"/>
      <c r="DN424" s="23"/>
      <c r="DO424" s="23"/>
      <c r="DP424" s="23"/>
      <c r="DQ424" s="23"/>
      <c r="DR424" s="23"/>
      <c r="DS424" s="23"/>
      <c r="DT424" s="23"/>
    </row>
    <row r="425" spans="107:124" x14ac:dyDescent="0.2">
      <c r="DC425" s="23"/>
      <c r="DD425" s="23"/>
      <c r="DE425" s="23"/>
      <c r="DF425" s="23"/>
      <c r="DG425" s="23"/>
      <c r="DH425" s="23"/>
      <c r="DI425" s="23"/>
      <c r="DJ425" s="23"/>
      <c r="DK425" s="23"/>
      <c r="DL425" s="23"/>
      <c r="DM425" s="23"/>
      <c r="DN425" s="23"/>
      <c r="DO425" s="23"/>
      <c r="DP425" s="23"/>
      <c r="DQ425" s="23"/>
      <c r="DR425" s="23"/>
      <c r="DS425" s="23"/>
      <c r="DT425" s="23"/>
    </row>
    <row r="426" spans="107:124" x14ac:dyDescent="0.2">
      <c r="DC426" s="23"/>
      <c r="DD426" s="23"/>
      <c r="DE426" s="23"/>
      <c r="DF426" s="23"/>
      <c r="DG426" s="23"/>
      <c r="DH426" s="23"/>
      <c r="DI426" s="23"/>
      <c r="DJ426" s="23"/>
      <c r="DK426" s="23"/>
      <c r="DL426" s="23"/>
      <c r="DM426" s="23"/>
      <c r="DN426" s="23"/>
      <c r="DO426" s="23"/>
      <c r="DP426" s="23"/>
      <c r="DQ426" s="23"/>
      <c r="DR426" s="23"/>
      <c r="DS426" s="23"/>
      <c r="DT426" s="23"/>
    </row>
    <row r="427" spans="107:124" x14ac:dyDescent="0.2">
      <c r="DC427" s="23"/>
      <c r="DD427" s="23"/>
      <c r="DE427" s="23"/>
      <c r="DF427" s="23"/>
      <c r="DG427" s="23"/>
      <c r="DH427" s="23"/>
      <c r="DI427" s="23"/>
      <c r="DJ427" s="23"/>
      <c r="DK427" s="23"/>
      <c r="DL427" s="23"/>
      <c r="DM427" s="23"/>
      <c r="DN427" s="23"/>
      <c r="DO427" s="23"/>
      <c r="DP427" s="23"/>
      <c r="DQ427" s="23"/>
      <c r="DR427" s="23"/>
      <c r="DS427" s="23"/>
      <c r="DT427" s="23"/>
    </row>
    <row r="428" spans="107:124" x14ac:dyDescent="0.2">
      <c r="DC428" s="23"/>
      <c r="DD428" s="23"/>
      <c r="DE428" s="23"/>
      <c r="DF428" s="23"/>
      <c r="DG428" s="23"/>
      <c r="DH428" s="23"/>
      <c r="DI428" s="23"/>
      <c r="DJ428" s="23"/>
      <c r="DK428" s="23"/>
      <c r="DL428" s="23"/>
      <c r="DM428" s="23"/>
      <c r="DN428" s="23"/>
      <c r="DO428" s="23"/>
      <c r="DP428" s="23"/>
      <c r="DQ428" s="23"/>
      <c r="DR428" s="23"/>
      <c r="DS428" s="23"/>
      <c r="DT428" s="23"/>
    </row>
    <row r="429" spans="107:124" x14ac:dyDescent="0.2">
      <c r="DC429" s="23"/>
      <c r="DD429" s="23"/>
      <c r="DE429" s="23"/>
      <c r="DF429" s="23"/>
      <c r="DG429" s="23"/>
      <c r="DH429" s="23"/>
      <c r="DI429" s="23"/>
      <c r="DJ429" s="23"/>
      <c r="DK429" s="23"/>
      <c r="DL429" s="23"/>
      <c r="DM429" s="23"/>
      <c r="DN429" s="23"/>
      <c r="DO429" s="23"/>
      <c r="DP429" s="23"/>
      <c r="DQ429" s="23"/>
      <c r="DR429" s="23"/>
      <c r="DS429" s="23"/>
      <c r="DT429" s="23"/>
    </row>
    <row r="430" spans="107:124" x14ac:dyDescent="0.2">
      <c r="DC430" s="23"/>
      <c r="DD430" s="23"/>
      <c r="DE430" s="23"/>
      <c r="DF430" s="23"/>
      <c r="DG430" s="23"/>
      <c r="DH430" s="23"/>
      <c r="DI430" s="23"/>
      <c r="DJ430" s="23"/>
      <c r="DK430" s="23"/>
      <c r="DL430" s="23"/>
      <c r="DM430" s="23"/>
      <c r="DN430" s="23"/>
      <c r="DO430" s="23"/>
      <c r="DP430" s="23"/>
      <c r="DQ430" s="23"/>
      <c r="DR430" s="23"/>
      <c r="DS430" s="23"/>
      <c r="DT430" s="23"/>
    </row>
    <row r="431" spans="107:124" x14ac:dyDescent="0.2">
      <c r="DC431" s="23"/>
      <c r="DD431" s="23"/>
      <c r="DE431" s="23"/>
      <c r="DF431" s="23"/>
      <c r="DG431" s="23"/>
      <c r="DH431" s="23"/>
      <c r="DI431" s="23"/>
      <c r="DJ431" s="23"/>
      <c r="DK431" s="23"/>
      <c r="DL431" s="23"/>
      <c r="DM431" s="23"/>
      <c r="DN431" s="23"/>
      <c r="DO431" s="23"/>
      <c r="DP431" s="23"/>
      <c r="DQ431" s="23"/>
      <c r="DR431" s="23"/>
      <c r="DS431" s="23"/>
      <c r="DT431" s="23"/>
    </row>
    <row r="432" spans="107:124" x14ac:dyDescent="0.2">
      <c r="DC432" s="23"/>
      <c r="DD432" s="23"/>
      <c r="DE432" s="23"/>
      <c r="DF432" s="23"/>
      <c r="DG432" s="23"/>
      <c r="DH432" s="23"/>
      <c r="DI432" s="23"/>
      <c r="DJ432" s="23"/>
      <c r="DK432" s="23"/>
      <c r="DL432" s="23"/>
      <c r="DM432" s="23"/>
      <c r="DN432" s="23"/>
      <c r="DO432" s="23"/>
      <c r="DP432" s="23"/>
      <c r="DQ432" s="23"/>
      <c r="DR432" s="23"/>
      <c r="DS432" s="23"/>
      <c r="DT432" s="23"/>
    </row>
    <row r="433" spans="107:124" x14ac:dyDescent="0.2">
      <c r="DC433" s="23"/>
      <c r="DD433" s="23"/>
      <c r="DE433" s="23"/>
      <c r="DF433" s="23"/>
      <c r="DG433" s="23"/>
      <c r="DH433" s="23"/>
      <c r="DI433" s="23"/>
      <c r="DJ433" s="23"/>
      <c r="DK433" s="23"/>
      <c r="DL433" s="23"/>
      <c r="DM433" s="23"/>
      <c r="DN433" s="23"/>
      <c r="DO433" s="23"/>
      <c r="DP433" s="23"/>
      <c r="DQ433" s="23"/>
      <c r="DR433" s="23"/>
      <c r="DS433" s="23"/>
      <c r="DT433" s="23"/>
    </row>
    <row r="434" spans="107:124" x14ac:dyDescent="0.2">
      <c r="DC434" s="23"/>
      <c r="DD434" s="23"/>
      <c r="DE434" s="23"/>
      <c r="DF434" s="23"/>
      <c r="DG434" s="23"/>
      <c r="DH434" s="23"/>
      <c r="DI434" s="23"/>
      <c r="DJ434" s="23"/>
      <c r="DK434" s="23"/>
      <c r="DL434" s="23"/>
      <c r="DM434" s="23"/>
      <c r="DN434" s="23"/>
      <c r="DO434" s="23"/>
      <c r="DP434" s="23"/>
      <c r="DQ434" s="23"/>
      <c r="DR434" s="23"/>
      <c r="DS434" s="23"/>
      <c r="DT434" s="23"/>
    </row>
    <row r="435" spans="107:124" x14ac:dyDescent="0.2">
      <c r="DC435" s="23"/>
      <c r="DD435" s="23"/>
      <c r="DE435" s="23"/>
      <c r="DF435" s="23"/>
      <c r="DG435" s="23"/>
      <c r="DH435" s="23"/>
      <c r="DI435" s="23"/>
      <c r="DJ435" s="23"/>
      <c r="DK435" s="23"/>
      <c r="DL435" s="23"/>
      <c r="DM435" s="23"/>
      <c r="DN435" s="23"/>
      <c r="DO435" s="23"/>
      <c r="DP435" s="23"/>
      <c r="DQ435" s="23"/>
      <c r="DR435" s="23"/>
      <c r="DS435" s="23"/>
      <c r="DT435" s="23"/>
    </row>
    <row r="436" spans="107:124" x14ac:dyDescent="0.2">
      <c r="DC436" s="23"/>
      <c r="DD436" s="23"/>
      <c r="DE436" s="23"/>
      <c r="DF436" s="23"/>
      <c r="DG436" s="23"/>
      <c r="DH436" s="23"/>
      <c r="DI436" s="23"/>
      <c r="DJ436" s="23"/>
      <c r="DK436" s="23"/>
      <c r="DL436" s="23"/>
      <c r="DM436" s="23"/>
      <c r="DN436" s="23"/>
      <c r="DO436" s="23"/>
      <c r="DP436" s="23"/>
      <c r="DQ436" s="23"/>
      <c r="DR436" s="23"/>
      <c r="DS436" s="23"/>
      <c r="DT436" s="23"/>
    </row>
    <row r="437" spans="107:124" x14ac:dyDescent="0.2">
      <c r="DC437" s="23"/>
      <c r="DD437" s="23"/>
      <c r="DE437" s="23"/>
      <c r="DF437" s="23"/>
      <c r="DG437" s="23"/>
      <c r="DH437" s="23"/>
      <c r="DI437" s="23"/>
      <c r="DJ437" s="23"/>
      <c r="DK437" s="23"/>
      <c r="DL437" s="23"/>
      <c r="DM437" s="23"/>
      <c r="DN437" s="23"/>
      <c r="DO437" s="23"/>
      <c r="DP437" s="23"/>
      <c r="DQ437" s="23"/>
      <c r="DR437" s="23"/>
      <c r="DS437" s="23"/>
      <c r="DT437" s="23"/>
    </row>
    <row r="438" spans="107:124" x14ac:dyDescent="0.2">
      <c r="DC438" s="23"/>
      <c r="DD438" s="23"/>
      <c r="DE438" s="23"/>
      <c r="DF438" s="23"/>
      <c r="DG438" s="23"/>
      <c r="DH438" s="23"/>
      <c r="DI438" s="23"/>
      <c r="DJ438" s="23"/>
      <c r="DK438" s="23"/>
      <c r="DL438" s="23"/>
      <c r="DM438" s="23"/>
      <c r="DN438" s="23"/>
      <c r="DO438" s="23"/>
      <c r="DP438" s="23"/>
      <c r="DQ438" s="23"/>
      <c r="DR438" s="23"/>
      <c r="DS438" s="23"/>
      <c r="DT438" s="23"/>
    </row>
    <row r="439" spans="107:124" x14ac:dyDescent="0.2">
      <c r="DC439" s="23"/>
      <c r="DD439" s="23"/>
      <c r="DE439" s="23"/>
      <c r="DF439" s="23"/>
      <c r="DG439" s="23"/>
      <c r="DH439" s="23"/>
      <c r="DI439" s="23"/>
      <c r="DJ439" s="23"/>
      <c r="DK439" s="23"/>
      <c r="DL439" s="23"/>
      <c r="DM439" s="23"/>
      <c r="DN439" s="23"/>
      <c r="DO439" s="23"/>
      <c r="DP439" s="23"/>
      <c r="DQ439" s="23"/>
      <c r="DR439" s="23"/>
      <c r="DS439" s="23"/>
      <c r="DT439" s="23"/>
    </row>
    <row r="440" spans="107:124" x14ac:dyDescent="0.2">
      <c r="DC440" s="23"/>
      <c r="DD440" s="23"/>
      <c r="DE440" s="23"/>
      <c r="DF440" s="23"/>
      <c r="DG440" s="23"/>
      <c r="DH440" s="23"/>
      <c r="DI440" s="23"/>
      <c r="DJ440" s="23"/>
      <c r="DK440" s="23"/>
      <c r="DL440" s="23"/>
      <c r="DM440" s="23"/>
      <c r="DN440" s="23"/>
      <c r="DO440" s="23"/>
      <c r="DP440" s="23"/>
      <c r="DQ440" s="23"/>
      <c r="DR440" s="23"/>
      <c r="DS440" s="23"/>
      <c r="DT440" s="23"/>
    </row>
    <row r="441" spans="107:124" x14ac:dyDescent="0.2">
      <c r="DC441" s="23"/>
      <c r="DD441" s="23"/>
      <c r="DE441" s="23"/>
      <c r="DF441" s="23"/>
      <c r="DG441" s="23"/>
      <c r="DH441" s="23"/>
      <c r="DI441" s="23"/>
      <c r="DJ441" s="23"/>
      <c r="DK441" s="23"/>
      <c r="DL441" s="23"/>
      <c r="DM441" s="23"/>
      <c r="DN441" s="23"/>
      <c r="DO441" s="23"/>
      <c r="DP441" s="23"/>
      <c r="DQ441" s="23"/>
      <c r="DR441" s="23"/>
      <c r="DS441" s="23"/>
      <c r="DT441" s="23"/>
    </row>
    <row r="442" spans="107:124" x14ac:dyDescent="0.2">
      <c r="DC442" s="23"/>
      <c r="DD442" s="23"/>
      <c r="DE442" s="23"/>
      <c r="DF442" s="23"/>
      <c r="DG442" s="23"/>
      <c r="DH442" s="23"/>
      <c r="DI442" s="23"/>
      <c r="DJ442" s="23"/>
      <c r="DK442" s="23"/>
      <c r="DL442" s="23"/>
      <c r="DM442" s="23"/>
      <c r="DN442" s="23"/>
      <c r="DO442" s="23"/>
      <c r="DP442" s="23"/>
      <c r="DQ442" s="23"/>
      <c r="DR442" s="23"/>
      <c r="DS442" s="23"/>
      <c r="DT442" s="23"/>
    </row>
    <row r="443" spans="107:124" x14ac:dyDescent="0.2">
      <c r="DC443" s="23"/>
      <c r="DD443" s="23"/>
      <c r="DE443" s="23"/>
      <c r="DF443" s="23"/>
      <c r="DG443" s="23"/>
      <c r="DH443" s="23"/>
      <c r="DI443" s="23"/>
      <c r="DJ443" s="23"/>
      <c r="DK443" s="23"/>
      <c r="DL443" s="23"/>
      <c r="DM443" s="23"/>
      <c r="DN443" s="23"/>
      <c r="DO443" s="23"/>
      <c r="DP443" s="23"/>
      <c r="DQ443" s="23"/>
      <c r="DR443" s="23"/>
      <c r="DS443" s="23"/>
      <c r="DT443" s="23"/>
    </row>
    <row r="444" spans="107:124" x14ac:dyDescent="0.2">
      <c r="DC444" s="23"/>
      <c r="DD444" s="23"/>
      <c r="DE444" s="23"/>
      <c r="DF444" s="23"/>
      <c r="DG444" s="23"/>
      <c r="DH444" s="23"/>
      <c r="DI444" s="23"/>
      <c r="DJ444" s="23"/>
      <c r="DK444" s="23"/>
      <c r="DL444" s="23"/>
      <c r="DM444" s="23"/>
      <c r="DN444" s="23"/>
      <c r="DO444" s="23"/>
      <c r="DP444" s="23"/>
      <c r="DQ444" s="23"/>
      <c r="DR444" s="23"/>
      <c r="DS444" s="23"/>
      <c r="DT444" s="23"/>
    </row>
    <row r="445" spans="107:124" x14ac:dyDescent="0.2">
      <c r="DC445" s="23"/>
      <c r="DD445" s="23"/>
      <c r="DE445" s="23"/>
      <c r="DF445" s="23"/>
      <c r="DG445" s="23"/>
      <c r="DH445" s="23"/>
      <c r="DI445" s="23"/>
      <c r="DJ445" s="23"/>
      <c r="DK445" s="23"/>
      <c r="DL445" s="23"/>
      <c r="DM445" s="23"/>
      <c r="DN445" s="23"/>
      <c r="DO445" s="23"/>
      <c r="DP445" s="23"/>
      <c r="DQ445" s="23"/>
      <c r="DR445" s="23"/>
      <c r="DS445" s="23"/>
      <c r="DT445" s="23"/>
    </row>
    <row r="446" spans="107:124" x14ac:dyDescent="0.2">
      <c r="DC446" s="23"/>
      <c r="DD446" s="23"/>
      <c r="DE446" s="23"/>
      <c r="DF446" s="23"/>
      <c r="DG446" s="23"/>
      <c r="DH446" s="23"/>
      <c r="DI446" s="23"/>
      <c r="DJ446" s="23"/>
      <c r="DK446" s="23"/>
      <c r="DL446" s="23"/>
      <c r="DM446" s="23"/>
      <c r="DN446" s="23"/>
      <c r="DO446" s="23"/>
      <c r="DP446" s="23"/>
      <c r="DQ446" s="23"/>
      <c r="DR446" s="23"/>
      <c r="DS446" s="23"/>
      <c r="DT446" s="23"/>
    </row>
    <row r="447" spans="107:124" x14ac:dyDescent="0.2">
      <c r="DC447" s="23"/>
      <c r="DD447" s="23"/>
      <c r="DE447" s="23"/>
      <c r="DF447" s="23"/>
      <c r="DG447" s="23"/>
      <c r="DH447" s="23"/>
      <c r="DI447" s="23"/>
      <c r="DJ447" s="23"/>
      <c r="DK447" s="23"/>
      <c r="DL447" s="23"/>
      <c r="DM447" s="23"/>
      <c r="DN447" s="23"/>
      <c r="DO447" s="23"/>
      <c r="DP447" s="23"/>
      <c r="DQ447" s="23"/>
      <c r="DR447" s="23"/>
      <c r="DS447" s="23"/>
      <c r="DT447" s="23"/>
    </row>
    <row r="448" spans="107:124" x14ac:dyDescent="0.2">
      <c r="DC448" s="23"/>
      <c r="DD448" s="23"/>
      <c r="DE448" s="23"/>
      <c r="DF448" s="23"/>
      <c r="DG448" s="23"/>
      <c r="DH448" s="23"/>
      <c r="DI448" s="23"/>
      <c r="DJ448" s="23"/>
      <c r="DK448" s="23"/>
      <c r="DL448" s="23"/>
      <c r="DM448" s="23"/>
      <c r="DN448" s="23"/>
      <c r="DO448" s="23"/>
      <c r="DP448" s="23"/>
      <c r="DQ448" s="23"/>
      <c r="DR448" s="23"/>
      <c r="DS448" s="23"/>
      <c r="DT448" s="23"/>
    </row>
    <row r="449" spans="107:124" x14ac:dyDescent="0.2">
      <c r="DC449" s="23"/>
      <c r="DD449" s="23"/>
      <c r="DE449" s="23"/>
      <c r="DF449" s="23"/>
      <c r="DG449" s="23"/>
      <c r="DH449" s="23"/>
      <c r="DI449" s="23"/>
      <c r="DJ449" s="23"/>
      <c r="DK449" s="23"/>
      <c r="DL449" s="23"/>
      <c r="DM449" s="23"/>
      <c r="DN449" s="23"/>
      <c r="DO449" s="23"/>
      <c r="DP449" s="23"/>
      <c r="DQ449" s="23"/>
      <c r="DR449" s="23"/>
      <c r="DS449" s="23"/>
      <c r="DT449" s="23"/>
    </row>
    <row r="450" spans="107:124" x14ac:dyDescent="0.2">
      <c r="DC450" s="23"/>
      <c r="DD450" s="23"/>
      <c r="DE450" s="23"/>
      <c r="DF450" s="23"/>
      <c r="DG450" s="23"/>
      <c r="DH450" s="23"/>
      <c r="DI450" s="23"/>
      <c r="DJ450" s="23"/>
      <c r="DK450" s="23"/>
      <c r="DL450" s="23"/>
      <c r="DM450" s="23"/>
      <c r="DN450" s="23"/>
      <c r="DO450" s="23"/>
      <c r="DP450" s="23"/>
      <c r="DQ450" s="23"/>
      <c r="DR450" s="23"/>
      <c r="DS450" s="23"/>
      <c r="DT450" s="23"/>
    </row>
    <row r="451" spans="107:124" x14ac:dyDescent="0.2">
      <c r="DC451" s="23"/>
      <c r="DD451" s="23"/>
      <c r="DE451" s="23"/>
      <c r="DF451" s="23"/>
      <c r="DG451" s="23"/>
      <c r="DH451" s="23"/>
      <c r="DI451" s="23"/>
      <c r="DJ451" s="23"/>
      <c r="DK451" s="23"/>
      <c r="DL451" s="23"/>
      <c r="DM451" s="23"/>
      <c r="DN451" s="23"/>
      <c r="DO451" s="23"/>
      <c r="DP451" s="23"/>
      <c r="DQ451" s="23"/>
      <c r="DR451" s="23"/>
      <c r="DS451" s="23"/>
      <c r="DT451" s="23"/>
    </row>
    <row r="452" spans="107:124" x14ac:dyDescent="0.2">
      <c r="DC452" s="23"/>
      <c r="DD452" s="23"/>
      <c r="DE452" s="23"/>
      <c r="DF452" s="23"/>
      <c r="DG452" s="23"/>
      <c r="DH452" s="23"/>
      <c r="DI452" s="23"/>
      <c r="DJ452" s="23"/>
      <c r="DK452" s="23"/>
      <c r="DL452" s="23"/>
      <c r="DM452" s="23"/>
      <c r="DN452" s="23"/>
      <c r="DO452" s="23"/>
      <c r="DP452" s="23"/>
      <c r="DQ452" s="23"/>
      <c r="DR452" s="23"/>
      <c r="DS452" s="23"/>
      <c r="DT452" s="23"/>
    </row>
    <row r="453" spans="107:124" x14ac:dyDescent="0.2">
      <c r="DC453" s="23"/>
      <c r="DD453" s="23"/>
      <c r="DE453" s="23"/>
      <c r="DF453" s="23"/>
      <c r="DG453" s="23"/>
      <c r="DH453" s="23"/>
      <c r="DI453" s="23"/>
      <c r="DJ453" s="23"/>
      <c r="DK453" s="23"/>
      <c r="DL453" s="23"/>
      <c r="DM453" s="23"/>
      <c r="DN453" s="23"/>
      <c r="DO453" s="23"/>
      <c r="DP453" s="23"/>
      <c r="DQ453" s="23"/>
      <c r="DR453" s="23"/>
      <c r="DS453" s="23"/>
      <c r="DT453" s="23"/>
    </row>
    <row r="454" spans="107:124" x14ac:dyDescent="0.2">
      <c r="DC454" s="23"/>
      <c r="DD454" s="23"/>
      <c r="DE454" s="23"/>
      <c r="DF454" s="23"/>
      <c r="DG454" s="23"/>
      <c r="DH454" s="23"/>
      <c r="DI454" s="23"/>
      <c r="DJ454" s="23"/>
      <c r="DK454" s="23"/>
      <c r="DL454" s="23"/>
      <c r="DM454" s="23"/>
      <c r="DN454" s="23"/>
      <c r="DO454" s="23"/>
      <c r="DP454" s="23"/>
      <c r="DQ454" s="23"/>
      <c r="DR454" s="23"/>
      <c r="DS454" s="23"/>
      <c r="DT454" s="23"/>
    </row>
    <row r="455" spans="107:124" x14ac:dyDescent="0.2">
      <c r="DC455" s="23"/>
      <c r="DD455" s="23"/>
      <c r="DE455" s="23"/>
      <c r="DF455" s="23"/>
      <c r="DG455" s="23"/>
      <c r="DH455" s="23"/>
      <c r="DI455" s="23"/>
      <c r="DJ455" s="23"/>
      <c r="DK455" s="23"/>
      <c r="DL455" s="23"/>
      <c r="DM455" s="23"/>
      <c r="DN455" s="23"/>
      <c r="DO455" s="23"/>
      <c r="DP455" s="23"/>
      <c r="DQ455" s="23"/>
      <c r="DR455" s="23"/>
      <c r="DS455" s="23"/>
      <c r="DT455" s="23"/>
    </row>
    <row r="456" spans="107:124" x14ac:dyDescent="0.2">
      <c r="DC456" s="23"/>
      <c r="DD456" s="23"/>
      <c r="DE456" s="23"/>
      <c r="DF456" s="23"/>
      <c r="DG456" s="23"/>
      <c r="DH456" s="23"/>
      <c r="DI456" s="23"/>
      <c r="DJ456" s="23"/>
      <c r="DK456" s="23"/>
      <c r="DL456" s="23"/>
      <c r="DM456" s="23"/>
      <c r="DN456" s="23"/>
      <c r="DO456" s="23"/>
      <c r="DP456" s="23"/>
      <c r="DQ456" s="23"/>
      <c r="DR456" s="23"/>
      <c r="DS456" s="23"/>
      <c r="DT456" s="23"/>
    </row>
    <row r="457" spans="107:124" x14ac:dyDescent="0.2">
      <c r="DC457" s="23"/>
      <c r="DD457" s="23"/>
      <c r="DE457" s="23"/>
      <c r="DF457" s="23"/>
      <c r="DG457" s="23"/>
      <c r="DH457" s="23"/>
      <c r="DI457" s="23"/>
      <c r="DJ457" s="23"/>
      <c r="DK457" s="23"/>
      <c r="DL457" s="23"/>
      <c r="DM457" s="23"/>
      <c r="DN457" s="23"/>
      <c r="DO457" s="23"/>
      <c r="DP457" s="23"/>
      <c r="DQ457" s="23"/>
      <c r="DR457" s="23"/>
      <c r="DS457" s="23"/>
      <c r="DT457" s="23"/>
    </row>
    <row r="458" spans="107:124" x14ac:dyDescent="0.2">
      <c r="DC458" s="23"/>
      <c r="DD458" s="23"/>
      <c r="DE458" s="23"/>
      <c r="DF458" s="23"/>
      <c r="DG458" s="23"/>
      <c r="DH458" s="23"/>
      <c r="DI458" s="23"/>
      <c r="DJ458" s="23"/>
      <c r="DK458" s="23"/>
      <c r="DL458" s="23"/>
      <c r="DM458" s="23"/>
      <c r="DN458" s="23"/>
      <c r="DO458" s="23"/>
      <c r="DP458" s="23"/>
      <c r="DQ458" s="23"/>
      <c r="DR458" s="23"/>
      <c r="DS458" s="23"/>
      <c r="DT458" s="23"/>
    </row>
    <row r="459" spans="107:124" x14ac:dyDescent="0.2">
      <c r="DC459" s="23"/>
      <c r="DD459" s="23"/>
      <c r="DE459" s="23"/>
      <c r="DF459" s="23"/>
      <c r="DG459" s="23"/>
      <c r="DH459" s="23"/>
      <c r="DI459" s="23"/>
      <c r="DJ459" s="23"/>
      <c r="DK459" s="23"/>
      <c r="DL459" s="23"/>
      <c r="DM459" s="23"/>
      <c r="DN459" s="23"/>
      <c r="DO459" s="23"/>
      <c r="DP459" s="23"/>
      <c r="DQ459" s="23"/>
      <c r="DR459" s="23"/>
      <c r="DS459" s="23"/>
      <c r="DT459" s="23"/>
    </row>
    <row r="460" spans="107:124" x14ac:dyDescent="0.2">
      <c r="DC460" s="23"/>
      <c r="DD460" s="23"/>
      <c r="DE460" s="23"/>
      <c r="DF460" s="23"/>
      <c r="DG460" s="23"/>
      <c r="DH460" s="23"/>
      <c r="DI460" s="23"/>
      <c r="DJ460" s="23"/>
      <c r="DK460" s="23"/>
      <c r="DL460" s="23"/>
      <c r="DM460" s="23"/>
      <c r="DN460" s="23"/>
      <c r="DO460" s="23"/>
      <c r="DP460" s="23"/>
      <c r="DQ460" s="23"/>
      <c r="DR460" s="23"/>
      <c r="DS460" s="23"/>
      <c r="DT460" s="23"/>
    </row>
    <row r="461" spans="107:124" x14ac:dyDescent="0.2">
      <c r="DC461" s="23"/>
      <c r="DD461" s="23"/>
      <c r="DE461" s="23"/>
      <c r="DF461" s="23"/>
      <c r="DG461" s="23"/>
      <c r="DH461" s="23"/>
      <c r="DI461" s="23"/>
      <c r="DJ461" s="23"/>
      <c r="DK461" s="23"/>
      <c r="DL461" s="23"/>
      <c r="DM461" s="23"/>
      <c r="DN461" s="23"/>
      <c r="DO461" s="23"/>
      <c r="DP461" s="23"/>
      <c r="DQ461" s="23"/>
      <c r="DR461" s="23"/>
      <c r="DS461" s="23"/>
      <c r="DT461" s="23"/>
    </row>
    <row r="462" spans="107:124" x14ac:dyDescent="0.2">
      <c r="DC462" s="23"/>
      <c r="DD462" s="23"/>
      <c r="DE462" s="23"/>
      <c r="DF462" s="23"/>
      <c r="DG462" s="23"/>
      <c r="DH462" s="23"/>
      <c r="DI462" s="23"/>
      <c r="DJ462" s="23"/>
      <c r="DK462" s="23"/>
      <c r="DL462" s="23"/>
      <c r="DM462" s="23"/>
      <c r="DN462" s="23"/>
      <c r="DO462" s="23"/>
      <c r="DP462" s="23"/>
      <c r="DQ462" s="23"/>
      <c r="DR462" s="23"/>
      <c r="DS462" s="23"/>
      <c r="DT462" s="23"/>
    </row>
    <row r="463" spans="107:124" x14ac:dyDescent="0.2">
      <c r="DC463" s="23"/>
      <c r="DD463" s="23"/>
      <c r="DE463" s="23"/>
      <c r="DF463" s="23"/>
      <c r="DG463" s="23"/>
      <c r="DH463" s="23"/>
      <c r="DI463" s="23"/>
      <c r="DJ463" s="23"/>
      <c r="DK463" s="23"/>
      <c r="DL463" s="23"/>
      <c r="DM463" s="23"/>
      <c r="DN463" s="23"/>
      <c r="DO463" s="23"/>
      <c r="DP463" s="23"/>
      <c r="DQ463" s="23"/>
      <c r="DR463" s="23"/>
      <c r="DS463" s="23"/>
      <c r="DT463" s="23"/>
    </row>
    <row r="464" spans="107:124" x14ac:dyDescent="0.2">
      <c r="DC464" s="23"/>
      <c r="DD464" s="23"/>
      <c r="DE464" s="23"/>
      <c r="DF464" s="23"/>
      <c r="DG464" s="23"/>
      <c r="DH464" s="23"/>
      <c r="DI464" s="23"/>
      <c r="DJ464" s="23"/>
      <c r="DK464" s="23"/>
      <c r="DL464" s="23"/>
      <c r="DM464" s="23"/>
      <c r="DN464" s="23"/>
      <c r="DO464" s="23"/>
      <c r="DP464" s="23"/>
      <c r="DQ464" s="23"/>
      <c r="DR464" s="23"/>
      <c r="DS464" s="23"/>
      <c r="DT464" s="23"/>
    </row>
    <row r="465" spans="107:124" x14ac:dyDescent="0.2">
      <c r="DC465" s="23"/>
      <c r="DD465" s="23"/>
      <c r="DE465" s="23"/>
      <c r="DF465" s="23"/>
      <c r="DG465" s="23"/>
      <c r="DH465" s="23"/>
      <c r="DI465" s="23"/>
      <c r="DJ465" s="23"/>
      <c r="DK465" s="23"/>
      <c r="DL465" s="23"/>
      <c r="DM465" s="23"/>
      <c r="DN465" s="23"/>
      <c r="DO465" s="23"/>
      <c r="DP465" s="23"/>
      <c r="DQ465" s="23"/>
      <c r="DR465" s="23"/>
      <c r="DS465" s="23"/>
      <c r="DT465" s="23"/>
    </row>
    <row r="466" spans="107:124" x14ac:dyDescent="0.2">
      <c r="DC466" s="23"/>
      <c r="DD466" s="23"/>
      <c r="DE466" s="23"/>
      <c r="DF466" s="23"/>
      <c r="DG466" s="23"/>
      <c r="DH466" s="23"/>
      <c r="DI466" s="23"/>
      <c r="DJ466" s="23"/>
      <c r="DK466" s="23"/>
      <c r="DL466" s="23"/>
      <c r="DM466" s="23"/>
      <c r="DN466" s="23"/>
      <c r="DO466" s="23"/>
      <c r="DP466" s="23"/>
      <c r="DQ466" s="23"/>
      <c r="DR466" s="23"/>
      <c r="DS466" s="23"/>
      <c r="DT466" s="23"/>
    </row>
    <row r="467" spans="107:124" x14ac:dyDescent="0.2">
      <c r="DC467" s="23"/>
      <c r="DD467" s="23"/>
      <c r="DE467" s="23"/>
      <c r="DF467" s="23"/>
      <c r="DG467" s="23"/>
      <c r="DH467" s="23"/>
      <c r="DI467" s="23"/>
      <c r="DJ467" s="23"/>
      <c r="DK467" s="23"/>
      <c r="DL467" s="23"/>
      <c r="DM467" s="23"/>
      <c r="DN467" s="23"/>
      <c r="DO467" s="23"/>
      <c r="DP467" s="23"/>
      <c r="DQ467" s="23"/>
      <c r="DR467" s="23"/>
      <c r="DS467" s="23"/>
      <c r="DT467" s="23"/>
    </row>
    <row r="468" spans="107:124" x14ac:dyDescent="0.2">
      <c r="DC468" s="23"/>
      <c r="DD468" s="23"/>
      <c r="DE468" s="23"/>
      <c r="DF468" s="23"/>
      <c r="DG468" s="23"/>
      <c r="DH468" s="23"/>
      <c r="DI468" s="23"/>
      <c r="DJ468" s="23"/>
      <c r="DK468" s="23"/>
      <c r="DL468" s="23"/>
      <c r="DM468" s="23"/>
      <c r="DN468" s="23"/>
      <c r="DO468" s="23"/>
      <c r="DP468" s="23"/>
      <c r="DQ468" s="23"/>
      <c r="DR468" s="23"/>
      <c r="DS468" s="23"/>
      <c r="DT468" s="23"/>
    </row>
    <row r="469" spans="107:124" x14ac:dyDescent="0.2">
      <c r="DC469" s="23"/>
      <c r="DD469" s="23"/>
      <c r="DE469" s="23"/>
      <c r="DF469" s="23"/>
      <c r="DG469" s="23"/>
      <c r="DH469" s="23"/>
      <c r="DI469" s="23"/>
      <c r="DJ469" s="23"/>
      <c r="DK469" s="23"/>
      <c r="DL469" s="23"/>
      <c r="DM469" s="23"/>
      <c r="DN469" s="23"/>
      <c r="DO469" s="23"/>
      <c r="DP469" s="23"/>
      <c r="DQ469" s="23"/>
      <c r="DR469" s="23"/>
      <c r="DS469" s="23"/>
      <c r="DT469" s="23"/>
    </row>
    <row r="470" spans="107:124" x14ac:dyDescent="0.2">
      <c r="DC470" s="23"/>
      <c r="DD470" s="23"/>
      <c r="DE470" s="23"/>
      <c r="DF470" s="23"/>
      <c r="DG470" s="23"/>
      <c r="DH470" s="23"/>
      <c r="DI470" s="23"/>
      <c r="DJ470" s="23"/>
      <c r="DK470" s="23"/>
      <c r="DL470" s="23"/>
      <c r="DM470" s="23"/>
      <c r="DN470" s="23"/>
      <c r="DO470" s="23"/>
      <c r="DP470" s="23"/>
      <c r="DQ470" s="23"/>
      <c r="DR470" s="23"/>
      <c r="DS470" s="23"/>
      <c r="DT470" s="23"/>
    </row>
    <row r="471" spans="107:124" x14ac:dyDescent="0.2">
      <c r="DC471" s="23"/>
      <c r="DD471" s="23"/>
      <c r="DE471" s="23"/>
      <c r="DF471" s="23"/>
      <c r="DG471" s="23"/>
      <c r="DH471" s="23"/>
      <c r="DI471" s="23"/>
      <c r="DJ471" s="23"/>
      <c r="DK471" s="23"/>
      <c r="DL471" s="23"/>
      <c r="DM471" s="23"/>
      <c r="DN471" s="23"/>
      <c r="DO471" s="23"/>
      <c r="DP471" s="23"/>
      <c r="DQ471" s="23"/>
      <c r="DR471" s="23"/>
      <c r="DS471" s="23"/>
      <c r="DT471" s="23"/>
    </row>
    <row r="472" spans="107:124" x14ac:dyDescent="0.2">
      <c r="DC472" s="23"/>
      <c r="DD472" s="23"/>
      <c r="DE472" s="23"/>
      <c r="DF472" s="23"/>
      <c r="DG472" s="23"/>
      <c r="DH472" s="23"/>
      <c r="DI472" s="23"/>
      <c r="DJ472" s="23"/>
      <c r="DK472" s="23"/>
      <c r="DL472" s="23"/>
      <c r="DM472" s="23"/>
      <c r="DN472" s="23"/>
      <c r="DO472" s="23"/>
      <c r="DP472" s="23"/>
      <c r="DQ472" s="23"/>
      <c r="DR472" s="23"/>
      <c r="DS472" s="23"/>
      <c r="DT472" s="23"/>
    </row>
    <row r="473" spans="107:124" x14ac:dyDescent="0.2">
      <c r="DC473" s="23"/>
      <c r="DD473" s="23"/>
      <c r="DE473" s="23"/>
      <c r="DF473" s="23"/>
      <c r="DG473" s="23"/>
      <c r="DH473" s="23"/>
      <c r="DI473" s="23"/>
      <c r="DJ473" s="23"/>
      <c r="DK473" s="23"/>
      <c r="DL473" s="23"/>
      <c r="DM473" s="23"/>
      <c r="DN473" s="23"/>
      <c r="DO473" s="23"/>
      <c r="DP473" s="23"/>
      <c r="DQ473" s="23"/>
      <c r="DR473" s="23"/>
      <c r="DS473" s="23"/>
      <c r="DT473" s="23"/>
    </row>
    <row r="474" spans="107:124" x14ac:dyDescent="0.2">
      <c r="DC474" s="23"/>
      <c r="DD474" s="23"/>
      <c r="DE474" s="23"/>
      <c r="DF474" s="23"/>
      <c r="DG474" s="23"/>
      <c r="DH474" s="23"/>
      <c r="DI474" s="23"/>
      <c r="DJ474" s="23"/>
      <c r="DK474" s="23"/>
      <c r="DL474" s="23"/>
      <c r="DM474" s="23"/>
      <c r="DN474" s="23"/>
      <c r="DO474" s="23"/>
      <c r="DP474" s="23"/>
      <c r="DQ474" s="23"/>
      <c r="DR474" s="23"/>
      <c r="DS474" s="23"/>
      <c r="DT474" s="23"/>
    </row>
    <row r="475" spans="107:124" x14ac:dyDescent="0.2">
      <c r="DC475" s="23"/>
      <c r="DD475" s="23"/>
      <c r="DE475" s="23"/>
      <c r="DF475" s="23"/>
      <c r="DG475" s="23"/>
      <c r="DH475" s="23"/>
      <c r="DI475" s="23"/>
      <c r="DJ475" s="23"/>
      <c r="DK475" s="23"/>
      <c r="DL475" s="23"/>
      <c r="DM475" s="23"/>
      <c r="DN475" s="23"/>
      <c r="DO475" s="23"/>
      <c r="DP475" s="23"/>
      <c r="DQ475" s="23"/>
      <c r="DR475" s="23"/>
      <c r="DS475" s="23"/>
      <c r="DT475" s="23"/>
    </row>
    <row r="476" spans="107:124" x14ac:dyDescent="0.2">
      <c r="DC476" s="23"/>
      <c r="DD476" s="23"/>
      <c r="DE476" s="23"/>
      <c r="DF476" s="23"/>
      <c r="DG476" s="23"/>
      <c r="DH476" s="23"/>
      <c r="DI476" s="23"/>
      <c r="DJ476" s="23"/>
      <c r="DK476" s="23"/>
      <c r="DL476" s="23"/>
      <c r="DM476" s="23"/>
      <c r="DN476" s="23"/>
      <c r="DO476" s="23"/>
      <c r="DP476" s="23"/>
      <c r="DQ476" s="23"/>
      <c r="DR476" s="23"/>
      <c r="DS476" s="23"/>
      <c r="DT476" s="23"/>
    </row>
    <row r="477" spans="107:124" x14ac:dyDescent="0.2">
      <c r="DC477" s="23"/>
      <c r="DD477" s="23"/>
      <c r="DE477" s="23"/>
      <c r="DF477" s="23"/>
      <c r="DG477" s="23"/>
      <c r="DH477" s="23"/>
      <c r="DI477" s="23"/>
      <c r="DJ477" s="23"/>
      <c r="DK477" s="23"/>
      <c r="DL477" s="23"/>
      <c r="DM477" s="23"/>
      <c r="DN477" s="23"/>
      <c r="DO477" s="23"/>
      <c r="DP477" s="23"/>
      <c r="DQ477" s="23"/>
      <c r="DR477" s="23"/>
      <c r="DS477" s="23"/>
      <c r="DT477" s="23"/>
    </row>
    <row r="478" spans="107:124" x14ac:dyDescent="0.2">
      <c r="DC478" s="23"/>
      <c r="DD478" s="23"/>
      <c r="DE478" s="23"/>
      <c r="DF478" s="23"/>
      <c r="DG478" s="23"/>
      <c r="DH478" s="23"/>
      <c r="DI478" s="23"/>
      <c r="DJ478" s="23"/>
      <c r="DK478" s="23"/>
      <c r="DL478" s="23"/>
      <c r="DM478" s="23"/>
      <c r="DN478" s="23"/>
      <c r="DO478" s="23"/>
      <c r="DP478" s="23"/>
      <c r="DQ478" s="23"/>
      <c r="DR478" s="23"/>
      <c r="DS478" s="23"/>
      <c r="DT478" s="23"/>
    </row>
    <row r="479" spans="107:124" x14ac:dyDescent="0.2">
      <c r="DC479" s="23"/>
      <c r="DD479" s="23"/>
      <c r="DE479" s="23"/>
      <c r="DF479" s="23"/>
      <c r="DG479" s="23"/>
      <c r="DH479" s="23"/>
      <c r="DI479" s="23"/>
      <c r="DJ479" s="23"/>
      <c r="DK479" s="23"/>
      <c r="DL479" s="23"/>
      <c r="DM479" s="23"/>
      <c r="DN479" s="23"/>
      <c r="DO479" s="23"/>
      <c r="DP479" s="23"/>
      <c r="DQ479" s="23"/>
      <c r="DR479" s="23"/>
      <c r="DS479" s="23"/>
      <c r="DT479" s="23"/>
    </row>
    <row r="480" spans="107:124" x14ac:dyDescent="0.2">
      <c r="DC480" s="23"/>
      <c r="DD480" s="23"/>
      <c r="DE480" s="23"/>
      <c r="DF480" s="23"/>
      <c r="DG480" s="23"/>
      <c r="DH480" s="23"/>
      <c r="DI480" s="23"/>
      <c r="DJ480" s="23"/>
      <c r="DK480" s="23"/>
      <c r="DL480" s="23"/>
      <c r="DM480" s="23"/>
      <c r="DN480" s="23"/>
      <c r="DO480" s="23"/>
      <c r="DP480" s="23"/>
      <c r="DQ480" s="23"/>
      <c r="DR480" s="23"/>
      <c r="DS480" s="23"/>
      <c r="DT480" s="23"/>
    </row>
    <row r="481" spans="107:124" x14ac:dyDescent="0.2">
      <c r="DC481" s="23"/>
      <c r="DD481" s="23"/>
      <c r="DE481" s="23"/>
      <c r="DF481" s="23"/>
      <c r="DG481" s="23"/>
      <c r="DH481" s="23"/>
      <c r="DI481" s="23"/>
      <c r="DJ481" s="23"/>
      <c r="DK481" s="23"/>
      <c r="DL481" s="23"/>
      <c r="DM481" s="23"/>
      <c r="DN481" s="23"/>
      <c r="DO481" s="23"/>
      <c r="DP481" s="23"/>
      <c r="DQ481" s="23"/>
      <c r="DR481" s="23"/>
      <c r="DS481" s="23"/>
      <c r="DT481" s="23"/>
    </row>
    <row r="482" spans="107:124" x14ac:dyDescent="0.2">
      <c r="DC482" s="23"/>
      <c r="DD482" s="23"/>
      <c r="DE482" s="23"/>
      <c r="DF482" s="23"/>
      <c r="DG482" s="23"/>
      <c r="DH482" s="23"/>
      <c r="DI482" s="23"/>
      <c r="DJ482" s="23"/>
      <c r="DK482" s="23"/>
      <c r="DL482" s="23"/>
      <c r="DM482" s="23"/>
      <c r="DN482" s="23"/>
      <c r="DO482" s="23"/>
      <c r="DP482" s="23"/>
      <c r="DQ482" s="23"/>
      <c r="DR482" s="23"/>
      <c r="DS482" s="23"/>
      <c r="DT482" s="23"/>
    </row>
    <row r="483" spans="107:124" x14ac:dyDescent="0.2">
      <c r="DC483" s="23"/>
      <c r="DD483" s="23"/>
      <c r="DE483" s="23"/>
      <c r="DF483" s="23"/>
      <c r="DG483" s="23"/>
      <c r="DH483" s="23"/>
      <c r="DI483" s="23"/>
      <c r="DJ483" s="23"/>
      <c r="DK483" s="23"/>
      <c r="DL483" s="23"/>
      <c r="DM483" s="23"/>
      <c r="DN483" s="23"/>
      <c r="DO483" s="23"/>
      <c r="DP483" s="23"/>
      <c r="DQ483" s="23"/>
      <c r="DR483" s="23"/>
      <c r="DS483" s="23"/>
      <c r="DT483" s="23"/>
    </row>
    <row r="484" spans="107:124" x14ac:dyDescent="0.2">
      <c r="DC484" s="23"/>
      <c r="DD484" s="23"/>
      <c r="DE484" s="23"/>
      <c r="DF484" s="23"/>
      <c r="DG484" s="23"/>
      <c r="DH484" s="23"/>
      <c r="DI484" s="23"/>
      <c r="DJ484" s="23"/>
      <c r="DK484" s="23"/>
      <c r="DL484" s="23"/>
      <c r="DM484" s="23"/>
      <c r="DN484" s="23"/>
      <c r="DO484" s="23"/>
      <c r="DP484" s="23"/>
      <c r="DQ484" s="23"/>
      <c r="DR484" s="23"/>
      <c r="DS484" s="23"/>
      <c r="DT484" s="23"/>
    </row>
    <row r="485" spans="107:124" x14ac:dyDescent="0.2">
      <c r="DC485" s="23"/>
      <c r="DD485" s="23"/>
      <c r="DE485" s="23"/>
      <c r="DF485" s="23"/>
      <c r="DG485" s="23"/>
      <c r="DH485" s="23"/>
      <c r="DI485" s="23"/>
      <c r="DJ485" s="23"/>
      <c r="DK485" s="23"/>
      <c r="DL485" s="23"/>
      <c r="DM485" s="23"/>
      <c r="DN485" s="23"/>
      <c r="DO485" s="23"/>
      <c r="DP485" s="23"/>
      <c r="DQ485" s="23"/>
      <c r="DR485" s="23"/>
      <c r="DS485" s="23"/>
      <c r="DT485" s="23"/>
    </row>
    <row r="486" spans="107:124" x14ac:dyDescent="0.2">
      <c r="DC486" s="23"/>
      <c r="DD486" s="23"/>
      <c r="DE486" s="23"/>
      <c r="DF486" s="23"/>
      <c r="DG486" s="23"/>
      <c r="DH486" s="23"/>
      <c r="DI486" s="23"/>
      <c r="DJ486" s="23"/>
      <c r="DK486" s="23"/>
      <c r="DL486" s="23"/>
      <c r="DM486" s="23"/>
      <c r="DN486" s="23"/>
      <c r="DO486" s="23"/>
      <c r="DP486" s="23"/>
      <c r="DQ486" s="23"/>
      <c r="DR486" s="23"/>
      <c r="DS486" s="23"/>
      <c r="DT486" s="23"/>
    </row>
    <row r="487" spans="107:124" x14ac:dyDescent="0.2">
      <c r="DC487" s="23"/>
      <c r="DD487" s="23"/>
      <c r="DE487" s="23"/>
      <c r="DF487" s="23"/>
      <c r="DG487" s="23"/>
      <c r="DH487" s="23"/>
      <c r="DI487" s="23"/>
      <c r="DJ487" s="23"/>
      <c r="DK487" s="23"/>
      <c r="DL487" s="23"/>
      <c r="DM487" s="23"/>
      <c r="DN487" s="23"/>
      <c r="DO487" s="23"/>
      <c r="DP487" s="23"/>
      <c r="DQ487" s="23"/>
      <c r="DR487" s="23"/>
      <c r="DS487" s="23"/>
      <c r="DT487" s="23"/>
    </row>
    <row r="488" spans="107:124" x14ac:dyDescent="0.2">
      <c r="DC488" s="23"/>
      <c r="DD488" s="23"/>
      <c r="DE488" s="23"/>
      <c r="DF488" s="23"/>
      <c r="DG488" s="23"/>
      <c r="DH488" s="23"/>
      <c r="DI488" s="23"/>
      <c r="DJ488" s="23"/>
      <c r="DK488" s="23"/>
      <c r="DL488" s="23"/>
      <c r="DM488" s="23"/>
      <c r="DN488" s="23"/>
      <c r="DO488" s="23"/>
      <c r="DP488" s="23"/>
      <c r="DQ488" s="23"/>
      <c r="DR488" s="23"/>
      <c r="DS488" s="23"/>
      <c r="DT488" s="23"/>
    </row>
    <row r="489" spans="107:124" x14ac:dyDescent="0.2">
      <c r="DC489" s="23"/>
      <c r="DD489" s="23"/>
      <c r="DE489" s="23"/>
      <c r="DF489" s="23"/>
      <c r="DG489" s="23"/>
      <c r="DH489" s="23"/>
      <c r="DI489" s="23"/>
      <c r="DJ489" s="23"/>
      <c r="DK489" s="23"/>
      <c r="DL489" s="23"/>
      <c r="DM489" s="23"/>
      <c r="DN489" s="23"/>
      <c r="DO489" s="23"/>
      <c r="DP489" s="23"/>
      <c r="DQ489" s="23"/>
      <c r="DR489" s="23"/>
      <c r="DS489" s="23"/>
      <c r="DT489" s="23"/>
    </row>
    <row r="490" spans="107:124" x14ac:dyDescent="0.2">
      <c r="DC490" s="23"/>
      <c r="DD490" s="23"/>
      <c r="DE490" s="23"/>
      <c r="DF490" s="23"/>
      <c r="DG490" s="23"/>
      <c r="DH490" s="23"/>
      <c r="DI490" s="23"/>
      <c r="DJ490" s="23"/>
      <c r="DK490" s="23"/>
      <c r="DL490" s="23"/>
      <c r="DM490" s="23"/>
      <c r="DN490" s="23"/>
      <c r="DO490" s="23"/>
      <c r="DP490" s="23"/>
      <c r="DQ490" s="23"/>
      <c r="DR490" s="23"/>
      <c r="DS490" s="23"/>
      <c r="DT490" s="23"/>
    </row>
    <row r="491" spans="107:124" x14ac:dyDescent="0.2">
      <c r="DC491" s="23"/>
      <c r="DD491" s="23"/>
      <c r="DE491" s="23"/>
      <c r="DF491" s="23"/>
      <c r="DG491" s="23"/>
      <c r="DH491" s="23"/>
      <c r="DI491" s="23"/>
      <c r="DJ491" s="23"/>
      <c r="DK491" s="23"/>
      <c r="DL491" s="23"/>
      <c r="DM491" s="23"/>
      <c r="DN491" s="23"/>
      <c r="DO491" s="23"/>
      <c r="DP491" s="23"/>
      <c r="DQ491" s="23"/>
      <c r="DR491" s="23"/>
      <c r="DS491" s="23"/>
      <c r="DT491" s="23"/>
    </row>
    <row r="492" spans="107:124" x14ac:dyDescent="0.2">
      <c r="DC492" s="23"/>
      <c r="DD492" s="23"/>
      <c r="DE492" s="23"/>
      <c r="DF492" s="23"/>
      <c r="DG492" s="23"/>
      <c r="DH492" s="23"/>
      <c r="DI492" s="23"/>
      <c r="DJ492" s="23"/>
      <c r="DK492" s="23"/>
      <c r="DL492" s="23"/>
      <c r="DM492" s="23"/>
      <c r="DN492" s="23"/>
      <c r="DO492" s="23"/>
      <c r="DP492" s="23"/>
      <c r="DQ492" s="23"/>
      <c r="DR492" s="23"/>
      <c r="DS492" s="23"/>
      <c r="DT492" s="23"/>
    </row>
    <row r="493" spans="107:124" x14ac:dyDescent="0.2">
      <c r="DC493" s="23"/>
      <c r="DD493" s="23"/>
      <c r="DE493" s="23"/>
      <c r="DF493" s="23"/>
      <c r="DG493" s="23"/>
      <c r="DH493" s="23"/>
      <c r="DI493" s="23"/>
      <c r="DJ493" s="23"/>
      <c r="DK493" s="23"/>
      <c r="DL493" s="23"/>
      <c r="DM493" s="23"/>
      <c r="DN493" s="23"/>
      <c r="DO493" s="23"/>
      <c r="DP493" s="23"/>
      <c r="DQ493" s="23"/>
      <c r="DR493" s="23"/>
      <c r="DS493" s="23"/>
      <c r="DT493" s="23"/>
    </row>
    <row r="494" spans="107:124" x14ac:dyDescent="0.2">
      <c r="DC494" s="23"/>
      <c r="DD494" s="23"/>
      <c r="DE494" s="23"/>
      <c r="DF494" s="23"/>
      <c r="DG494" s="23"/>
      <c r="DH494" s="23"/>
      <c r="DI494" s="23"/>
      <c r="DJ494" s="23"/>
      <c r="DK494" s="23"/>
      <c r="DL494" s="23"/>
      <c r="DM494" s="23"/>
      <c r="DN494" s="23"/>
      <c r="DO494" s="23"/>
      <c r="DP494" s="23"/>
      <c r="DQ494" s="23"/>
      <c r="DR494" s="23"/>
      <c r="DS494" s="23"/>
      <c r="DT494" s="23"/>
    </row>
    <row r="495" spans="107:124" x14ac:dyDescent="0.2">
      <c r="DC495" s="23"/>
      <c r="DD495" s="23"/>
      <c r="DE495" s="23"/>
      <c r="DF495" s="23"/>
      <c r="DG495" s="23"/>
      <c r="DH495" s="23"/>
      <c r="DI495" s="23"/>
      <c r="DJ495" s="23"/>
      <c r="DK495" s="23"/>
      <c r="DL495" s="23"/>
      <c r="DM495" s="23"/>
      <c r="DN495" s="23"/>
      <c r="DO495" s="23"/>
      <c r="DP495" s="23"/>
      <c r="DQ495" s="23"/>
      <c r="DR495" s="23"/>
      <c r="DS495" s="23"/>
      <c r="DT495" s="23"/>
    </row>
    <row r="496" spans="107:124" x14ac:dyDescent="0.2">
      <c r="DC496" s="23"/>
      <c r="DD496" s="23"/>
      <c r="DE496" s="23"/>
      <c r="DF496" s="23"/>
      <c r="DG496" s="23"/>
      <c r="DH496" s="23"/>
      <c r="DI496" s="23"/>
      <c r="DJ496" s="23"/>
      <c r="DK496" s="23"/>
      <c r="DL496" s="23"/>
      <c r="DM496" s="23"/>
      <c r="DN496" s="23"/>
      <c r="DO496" s="23"/>
      <c r="DP496" s="23"/>
      <c r="DQ496" s="23"/>
      <c r="DR496" s="23"/>
      <c r="DS496" s="23"/>
      <c r="DT496" s="23"/>
    </row>
    <row r="497" spans="107:124" x14ac:dyDescent="0.2">
      <c r="DC497" s="23"/>
      <c r="DD497" s="23"/>
      <c r="DE497" s="23"/>
      <c r="DF497" s="23"/>
      <c r="DG497" s="23"/>
      <c r="DH497" s="23"/>
      <c r="DI497" s="23"/>
      <c r="DJ497" s="23"/>
      <c r="DK497" s="23"/>
      <c r="DL497" s="23"/>
      <c r="DM497" s="23"/>
      <c r="DN497" s="23"/>
      <c r="DO497" s="23"/>
      <c r="DP497" s="23"/>
      <c r="DQ497" s="23"/>
      <c r="DR497" s="23"/>
      <c r="DS497" s="23"/>
      <c r="DT497" s="23"/>
    </row>
    <row r="498" spans="107:124" x14ac:dyDescent="0.2">
      <c r="DC498" s="23"/>
      <c r="DD498" s="23"/>
      <c r="DE498" s="23"/>
      <c r="DF498" s="23"/>
      <c r="DG498" s="23"/>
      <c r="DH498" s="23"/>
      <c r="DI498" s="23"/>
      <c r="DJ498" s="23"/>
      <c r="DK498" s="23"/>
      <c r="DL498" s="23"/>
      <c r="DM498" s="23"/>
      <c r="DN498" s="23"/>
      <c r="DO498" s="23"/>
      <c r="DP498" s="23"/>
      <c r="DQ498" s="23"/>
      <c r="DR498" s="23"/>
      <c r="DS498" s="23"/>
      <c r="DT498" s="23"/>
    </row>
    <row r="499" spans="107:124" x14ac:dyDescent="0.2">
      <c r="DC499" s="23"/>
      <c r="DD499" s="23"/>
      <c r="DE499" s="23"/>
      <c r="DF499" s="23"/>
      <c r="DG499" s="23"/>
      <c r="DH499" s="23"/>
      <c r="DI499" s="23"/>
      <c r="DJ499" s="23"/>
      <c r="DK499" s="23"/>
      <c r="DL499" s="23"/>
      <c r="DM499" s="23"/>
      <c r="DN499" s="23"/>
      <c r="DO499" s="23"/>
      <c r="DP499" s="23"/>
      <c r="DQ499" s="23"/>
      <c r="DR499" s="23"/>
      <c r="DS499" s="23"/>
      <c r="DT499" s="23"/>
    </row>
    <row r="500" spans="107:124" x14ac:dyDescent="0.2">
      <c r="DC500" s="23"/>
      <c r="DD500" s="23"/>
      <c r="DE500" s="23"/>
      <c r="DF500" s="23"/>
      <c r="DG500" s="23"/>
      <c r="DH500" s="23"/>
      <c r="DI500" s="23"/>
      <c r="DJ500" s="23"/>
      <c r="DK500" s="23"/>
      <c r="DL500" s="23"/>
      <c r="DM500" s="23"/>
      <c r="DN500" s="23"/>
      <c r="DO500" s="23"/>
      <c r="DP500" s="23"/>
      <c r="DQ500" s="23"/>
      <c r="DR500" s="23"/>
      <c r="DS500" s="23"/>
      <c r="DT500" s="23"/>
    </row>
    <row r="501" spans="107:124" x14ac:dyDescent="0.2">
      <c r="DC501" s="23"/>
      <c r="DD501" s="23"/>
      <c r="DE501" s="23"/>
      <c r="DF501" s="23"/>
      <c r="DG501" s="23"/>
      <c r="DH501" s="23"/>
      <c r="DI501" s="23"/>
      <c r="DJ501" s="23"/>
      <c r="DK501" s="23"/>
      <c r="DL501" s="23"/>
      <c r="DM501" s="23"/>
      <c r="DN501" s="23"/>
      <c r="DO501" s="23"/>
      <c r="DP501" s="23"/>
      <c r="DQ501" s="23"/>
      <c r="DR501" s="23"/>
      <c r="DS501" s="23"/>
      <c r="DT501" s="23"/>
    </row>
    <row r="502" spans="107:124" x14ac:dyDescent="0.2">
      <c r="DC502" s="23"/>
      <c r="DD502" s="23"/>
      <c r="DE502" s="23"/>
      <c r="DF502" s="23"/>
      <c r="DG502" s="23"/>
      <c r="DH502" s="23"/>
      <c r="DI502" s="23"/>
      <c r="DJ502" s="23"/>
      <c r="DK502" s="23"/>
      <c r="DL502" s="23"/>
      <c r="DM502" s="23"/>
      <c r="DN502" s="23"/>
      <c r="DO502" s="23"/>
      <c r="DP502" s="23"/>
      <c r="DQ502" s="23"/>
      <c r="DR502" s="23"/>
      <c r="DS502" s="23"/>
      <c r="DT502" s="23"/>
    </row>
    <row r="503" spans="107:124" x14ac:dyDescent="0.2">
      <c r="DC503" s="23"/>
      <c r="DD503" s="23"/>
      <c r="DE503" s="23"/>
      <c r="DF503" s="23"/>
      <c r="DG503" s="23"/>
      <c r="DH503" s="23"/>
      <c r="DI503" s="23"/>
      <c r="DJ503" s="23"/>
      <c r="DK503" s="23"/>
      <c r="DL503" s="23"/>
      <c r="DM503" s="23"/>
      <c r="DN503" s="23"/>
      <c r="DO503" s="23"/>
      <c r="DP503" s="23"/>
      <c r="DQ503" s="23"/>
      <c r="DR503" s="23"/>
      <c r="DS503" s="23"/>
      <c r="DT503" s="23"/>
    </row>
    <row r="504" spans="107:124" x14ac:dyDescent="0.2">
      <c r="DC504" s="23"/>
      <c r="DD504" s="23"/>
      <c r="DE504" s="23"/>
      <c r="DF504" s="23"/>
      <c r="DG504" s="23"/>
      <c r="DH504" s="23"/>
      <c r="DI504" s="23"/>
      <c r="DJ504" s="23"/>
      <c r="DK504" s="23"/>
      <c r="DL504" s="23"/>
      <c r="DM504" s="23"/>
      <c r="DN504" s="23"/>
      <c r="DO504" s="23"/>
      <c r="DP504" s="23"/>
      <c r="DQ504" s="23"/>
      <c r="DR504" s="23"/>
      <c r="DS504" s="23"/>
      <c r="DT504" s="23"/>
    </row>
    <row r="505" spans="107:124" x14ac:dyDescent="0.2">
      <c r="DC505" s="23"/>
      <c r="DD505" s="23"/>
      <c r="DE505" s="23"/>
      <c r="DF505" s="23"/>
      <c r="DG505" s="23"/>
      <c r="DH505" s="23"/>
      <c r="DI505" s="23"/>
      <c r="DJ505" s="23"/>
      <c r="DK505" s="23"/>
      <c r="DL505" s="23"/>
      <c r="DM505" s="23"/>
      <c r="DN505" s="23"/>
      <c r="DO505" s="23"/>
      <c r="DP505" s="23"/>
      <c r="DQ505" s="23"/>
      <c r="DR505" s="23"/>
      <c r="DS505" s="23"/>
      <c r="DT505" s="23"/>
    </row>
    <row r="506" spans="107:124" x14ac:dyDescent="0.2">
      <c r="DC506" s="23"/>
      <c r="DD506" s="23"/>
      <c r="DE506" s="23"/>
      <c r="DF506" s="23"/>
      <c r="DG506" s="23"/>
      <c r="DH506" s="23"/>
      <c r="DI506" s="23"/>
      <c r="DJ506" s="23"/>
      <c r="DK506" s="23"/>
      <c r="DL506" s="23"/>
      <c r="DM506" s="23"/>
      <c r="DN506" s="23"/>
      <c r="DO506" s="23"/>
      <c r="DP506" s="23"/>
      <c r="DQ506" s="23"/>
      <c r="DR506" s="23"/>
      <c r="DS506" s="23"/>
      <c r="DT506" s="23"/>
    </row>
    <row r="507" spans="107:124" x14ac:dyDescent="0.2">
      <c r="DC507" s="23"/>
      <c r="DD507" s="23"/>
      <c r="DE507" s="23"/>
      <c r="DF507" s="23"/>
      <c r="DG507" s="23"/>
      <c r="DH507" s="23"/>
      <c r="DI507" s="23"/>
      <c r="DJ507" s="23"/>
      <c r="DK507" s="23"/>
      <c r="DL507" s="23"/>
      <c r="DM507" s="23"/>
      <c r="DN507" s="23"/>
      <c r="DO507" s="23"/>
      <c r="DP507" s="23"/>
      <c r="DQ507" s="23"/>
      <c r="DR507" s="23"/>
      <c r="DS507" s="23"/>
      <c r="DT507" s="23"/>
    </row>
    <row r="508" spans="107:124" x14ac:dyDescent="0.2">
      <c r="DC508" s="23"/>
      <c r="DD508" s="23"/>
      <c r="DE508" s="23"/>
      <c r="DF508" s="23"/>
      <c r="DG508" s="23"/>
      <c r="DH508" s="23"/>
      <c r="DI508" s="23"/>
      <c r="DJ508" s="23"/>
      <c r="DK508" s="23"/>
      <c r="DL508" s="23"/>
      <c r="DM508" s="23"/>
      <c r="DN508" s="23"/>
      <c r="DO508" s="23"/>
      <c r="DP508" s="23"/>
      <c r="DQ508" s="23"/>
      <c r="DR508" s="23"/>
      <c r="DS508" s="23"/>
      <c r="DT508" s="23"/>
    </row>
    <row r="509" spans="107:124" x14ac:dyDescent="0.2">
      <c r="DC509" s="23"/>
      <c r="DD509" s="23"/>
      <c r="DE509" s="23"/>
      <c r="DF509" s="23"/>
      <c r="DG509" s="23"/>
      <c r="DH509" s="23"/>
      <c r="DI509" s="23"/>
      <c r="DJ509" s="23"/>
      <c r="DK509" s="23"/>
      <c r="DL509" s="23"/>
      <c r="DM509" s="23"/>
      <c r="DN509" s="23"/>
      <c r="DO509" s="23"/>
      <c r="DP509" s="23"/>
      <c r="DQ509" s="23"/>
      <c r="DR509" s="23"/>
      <c r="DS509" s="23"/>
      <c r="DT509" s="23"/>
    </row>
    <row r="510" spans="107:124" x14ac:dyDescent="0.2">
      <c r="DC510" s="23"/>
      <c r="DD510" s="23"/>
      <c r="DE510" s="23"/>
      <c r="DF510" s="23"/>
      <c r="DG510" s="23"/>
      <c r="DH510" s="23"/>
      <c r="DI510" s="23"/>
      <c r="DJ510" s="23"/>
      <c r="DK510" s="23"/>
      <c r="DL510" s="23"/>
      <c r="DM510" s="23"/>
      <c r="DN510" s="23"/>
      <c r="DO510" s="23"/>
      <c r="DP510" s="23"/>
      <c r="DQ510" s="23"/>
      <c r="DR510" s="23"/>
      <c r="DS510" s="23"/>
      <c r="DT510" s="23"/>
    </row>
    <row r="511" spans="107:124" x14ac:dyDescent="0.2">
      <c r="DC511" s="23"/>
      <c r="DD511" s="23"/>
      <c r="DE511" s="23"/>
      <c r="DF511" s="23"/>
      <c r="DG511" s="23"/>
      <c r="DH511" s="23"/>
      <c r="DI511" s="23"/>
      <c r="DJ511" s="23"/>
      <c r="DK511" s="23"/>
      <c r="DL511" s="23"/>
      <c r="DM511" s="23"/>
      <c r="DN511" s="23"/>
      <c r="DO511" s="23"/>
      <c r="DP511" s="23"/>
      <c r="DQ511" s="23"/>
      <c r="DR511" s="23"/>
      <c r="DS511" s="23"/>
      <c r="DT511" s="23"/>
    </row>
    <row r="512" spans="107:124" x14ac:dyDescent="0.2">
      <c r="DC512" s="23"/>
      <c r="DD512" s="23"/>
      <c r="DE512" s="23"/>
      <c r="DF512" s="23"/>
      <c r="DG512" s="23"/>
      <c r="DH512" s="23"/>
      <c r="DI512" s="23"/>
      <c r="DJ512" s="23"/>
      <c r="DK512" s="23"/>
      <c r="DL512" s="23"/>
      <c r="DM512" s="23"/>
      <c r="DN512" s="23"/>
      <c r="DO512" s="23"/>
      <c r="DP512" s="23"/>
      <c r="DQ512" s="23"/>
      <c r="DR512" s="23"/>
      <c r="DS512" s="23"/>
      <c r="DT512" s="23"/>
    </row>
    <row r="513" spans="107:124" x14ac:dyDescent="0.2">
      <c r="DC513" s="23"/>
      <c r="DD513" s="23"/>
      <c r="DE513" s="23"/>
      <c r="DF513" s="23"/>
      <c r="DG513" s="23"/>
      <c r="DH513" s="23"/>
      <c r="DI513" s="23"/>
      <c r="DJ513" s="23"/>
      <c r="DK513" s="23"/>
      <c r="DL513" s="23"/>
      <c r="DM513" s="23"/>
      <c r="DN513" s="23"/>
      <c r="DO513" s="23"/>
      <c r="DP513" s="23"/>
      <c r="DQ513" s="23"/>
      <c r="DR513" s="23"/>
      <c r="DS513" s="23"/>
      <c r="DT513" s="23"/>
    </row>
    <row r="514" spans="107:124" x14ac:dyDescent="0.2">
      <c r="DC514" s="23"/>
      <c r="DD514" s="23"/>
      <c r="DE514" s="23"/>
      <c r="DF514" s="23"/>
      <c r="DG514" s="23"/>
      <c r="DH514" s="23"/>
      <c r="DI514" s="23"/>
      <c r="DJ514" s="23"/>
      <c r="DK514" s="23"/>
      <c r="DL514" s="23"/>
      <c r="DM514" s="23"/>
      <c r="DN514" s="23"/>
      <c r="DO514" s="23"/>
      <c r="DP514" s="23"/>
      <c r="DQ514" s="23"/>
      <c r="DR514" s="23"/>
      <c r="DS514" s="23"/>
      <c r="DT514" s="23"/>
    </row>
    <row r="515" spans="107:124" x14ac:dyDescent="0.2">
      <c r="DC515" s="23"/>
      <c r="DD515" s="23"/>
      <c r="DE515" s="23"/>
      <c r="DF515" s="23"/>
      <c r="DG515" s="23"/>
      <c r="DH515" s="23"/>
      <c r="DI515" s="23"/>
      <c r="DJ515" s="23"/>
      <c r="DK515" s="23"/>
      <c r="DL515" s="23"/>
      <c r="DM515" s="23"/>
      <c r="DN515" s="23"/>
      <c r="DO515" s="23"/>
      <c r="DP515" s="23"/>
      <c r="DQ515" s="23"/>
      <c r="DR515" s="23"/>
      <c r="DS515" s="23"/>
      <c r="DT515" s="23"/>
    </row>
    <row r="516" spans="107:124" x14ac:dyDescent="0.2">
      <c r="DC516" s="23"/>
      <c r="DD516" s="23"/>
      <c r="DE516" s="23"/>
      <c r="DF516" s="23"/>
      <c r="DG516" s="23"/>
      <c r="DH516" s="23"/>
      <c r="DI516" s="23"/>
      <c r="DJ516" s="23"/>
      <c r="DK516" s="23"/>
      <c r="DL516" s="23"/>
      <c r="DM516" s="23"/>
      <c r="DN516" s="23"/>
      <c r="DO516" s="23"/>
      <c r="DP516" s="23"/>
      <c r="DQ516" s="23"/>
      <c r="DR516" s="23"/>
      <c r="DS516" s="23"/>
      <c r="DT516" s="23"/>
    </row>
    <row r="517" spans="107:124" x14ac:dyDescent="0.2">
      <c r="DC517" s="23"/>
      <c r="DD517" s="23"/>
      <c r="DE517" s="23"/>
      <c r="DF517" s="23"/>
      <c r="DG517" s="23"/>
      <c r="DH517" s="23"/>
      <c r="DI517" s="23"/>
      <c r="DJ517" s="23"/>
      <c r="DK517" s="23"/>
      <c r="DL517" s="23"/>
      <c r="DM517" s="23"/>
      <c r="DN517" s="23"/>
      <c r="DO517" s="23"/>
      <c r="DP517" s="23"/>
      <c r="DQ517" s="23"/>
      <c r="DR517" s="23"/>
      <c r="DS517" s="23"/>
      <c r="DT517" s="23"/>
    </row>
    <row r="518" spans="107:124" x14ac:dyDescent="0.2">
      <c r="DC518" s="23"/>
      <c r="DD518" s="23"/>
      <c r="DE518" s="23"/>
      <c r="DF518" s="23"/>
      <c r="DG518" s="23"/>
      <c r="DH518" s="23"/>
      <c r="DI518" s="23"/>
      <c r="DJ518" s="23"/>
      <c r="DK518" s="23"/>
      <c r="DL518" s="23"/>
      <c r="DM518" s="23"/>
      <c r="DN518" s="23"/>
      <c r="DO518" s="23"/>
      <c r="DP518" s="23"/>
      <c r="DQ518" s="23"/>
      <c r="DR518" s="23"/>
      <c r="DS518" s="23"/>
      <c r="DT518" s="23"/>
    </row>
    <row r="519" spans="107:124" x14ac:dyDescent="0.2">
      <c r="DC519" s="23"/>
      <c r="DD519" s="23"/>
      <c r="DE519" s="23"/>
      <c r="DF519" s="23"/>
      <c r="DG519" s="23"/>
      <c r="DH519" s="23"/>
      <c r="DI519" s="23"/>
      <c r="DJ519" s="23"/>
      <c r="DK519" s="23"/>
      <c r="DL519" s="23"/>
      <c r="DM519" s="23"/>
      <c r="DN519" s="23"/>
      <c r="DO519" s="23"/>
      <c r="DP519" s="23"/>
      <c r="DQ519" s="23"/>
      <c r="DR519" s="23"/>
      <c r="DS519" s="23"/>
      <c r="DT519" s="23"/>
    </row>
    <row r="520" spans="107:124" x14ac:dyDescent="0.2">
      <c r="DC520" s="23"/>
      <c r="DD520" s="23"/>
      <c r="DE520" s="23"/>
      <c r="DF520" s="23"/>
      <c r="DG520" s="23"/>
      <c r="DH520" s="23"/>
      <c r="DI520" s="23"/>
      <c r="DJ520" s="23"/>
      <c r="DK520" s="23"/>
      <c r="DL520" s="23"/>
      <c r="DM520" s="23"/>
      <c r="DN520" s="23"/>
      <c r="DO520" s="23"/>
      <c r="DP520" s="23"/>
      <c r="DQ520" s="23"/>
      <c r="DR520" s="23"/>
      <c r="DS520" s="23"/>
      <c r="DT520" s="23"/>
    </row>
    <row r="521" spans="107:124" x14ac:dyDescent="0.2">
      <c r="DC521" s="23"/>
      <c r="DD521" s="23"/>
      <c r="DE521" s="23"/>
      <c r="DF521" s="23"/>
      <c r="DG521" s="23"/>
      <c r="DH521" s="23"/>
      <c r="DI521" s="23"/>
      <c r="DJ521" s="23"/>
      <c r="DK521" s="23"/>
      <c r="DL521" s="23"/>
      <c r="DM521" s="23"/>
      <c r="DN521" s="23"/>
      <c r="DO521" s="23"/>
      <c r="DP521" s="23"/>
      <c r="DQ521" s="23"/>
      <c r="DR521" s="23"/>
      <c r="DS521" s="23"/>
      <c r="DT521" s="23"/>
    </row>
    <row r="522" spans="107:124" x14ac:dyDescent="0.2">
      <c r="DC522" s="23"/>
      <c r="DD522" s="23"/>
      <c r="DE522" s="23"/>
      <c r="DF522" s="23"/>
      <c r="DG522" s="23"/>
      <c r="DH522" s="23"/>
      <c r="DI522" s="23"/>
      <c r="DJ522" s="23"/>
      <c r="DK522" s="23"/>
      <c r="DL522" s="23"/>
      <c r="DM522" s="23"/>
      <c r="DN522" s="23"/>
      <c r="DO522" s="23"/>
      <c r="DP522" s="23"/>
      <c r="DQ522" s="23"/>
      <c r="DR522" s="23"/>
      <c r="DS522" s="23"/>
      <c r="DT522" s="23"/>
    </row>
    <row r="523" spans="107:124" x14ac:dyDescent="0.2">
      <c r="DC523" s="23"/>
      <c r="DD523" s="23"/>
      <c r="DE523" s="23"/>
      <c r="DF523" s="23"/>
      <c r="DG523" s="23"/>
      <c r="DH523" s="23"/>
      <c r="DI523" s="23"/>
      <c r="DJ523" s="23"/>
      <c r="DK523" s="23"/>
      <c r="DL523" s="23"/>
      <c r="DM523" s="23"/>
      <c r="DN523" s="23"/>
      <c r="DO523" s="23"/>
      <c r="DP523" s="23"/>
      <c r="DQ523" s="23"/>
      <c r="DR523" s="23"/>
      <c r="DS523" s="23"/>
      <c r="DT523" s="23"/>
    </row>
    <row r="524" spans="107:124" x14ac:dyDescent="0.2">
      <c r="DC524" s="23"/>
      <c r="DD524" s="23"/>
      <c r="DE524" s="23"/>
      <c r="DF524" s="23"/>
      <c r="DG524" s="23"/>
      <c r="DH524" s="23"/>
      <c r="DI524" s="23"/>
      <c r="DJ524" s="23"/>
      <c r="DK524" s="23"/>
      <c r="DL524" s="23"/>
      <c r="DM524" s="23"/>
      <c r="DN524" s="23"/>
      <c r="DO524" s="23"/>
      <c r="DP524" s="23"/>
      <c r="DQ524" s="23"/>
      <c r="DR524" s="23"/>
      <c r="DS524" s="23"/>
      <c r="DT524" s="23"/>
    </row>
    <row r="525" spans="107:124" x14ac:dyDescent="0.2">
      <c r="DC525" s="23"/>
      <c r="DD525" s="23"/>
      <c r="DE525" s="23"/>
      <c r="DF525" s="23"/>
      <c r="DG525" s="23"/>
      <c r="DH525" s="23"/>
      <c r="DI525" s="23"/>
      <c r="DJ525" s="23"/>
      <c r="DK525" s="23"/>
      <c r="DL525" s="23"/>
      <c r="DM525" s="23"/>
      <c r="DN525" s="23"/>
      <c r="DO525" s="23"/>
      <c r="DP525" s="23"/>
      <c r="DQ525" s="23"/>
      <c r="DR525" s="23"/>
      <c r="DS525" s="23"/>
      <c r="DT525" s="23"/>
    </row>
    <row r="526" spans="107:124" x14ac:dyDescent="0.2">
      <c r="DC526" s="23"/>
      <c r="DD526" s="23"/>
      <c r="DE526" s="23"/>
      <c r="DF526" s="23"/>
      <c r="DG526" s="23"/>
      <c r="DH526" s="23"/>
      <c r="DI526" s="23"/>
      <c r="DJ526" s="23"/>
      <c r="DK526" s="23"/>
      <c r="DL526" s="23"/>
      <c r="DM526" s="23"/>
      <c r="DN526" s="23"/>
      <c r="DO526" s="23"/>
      <c r="DP526" s="23"/>
      <c r="DQ526" s="23"/>
      <c r="DR526" s="23"/>
      <c r="DS526" s="23"/>
      <c r="DT526" s="23"/>
    </row>
    <row r="527" spans="107:124" x14ac:dyDescent="0.2">
      <c r="DC527" s="23"/>
      <c r="DD527" s="23"/>
      <c r="DE527" s="23"/>
      <c r="DF527" s="23"/>
      <c r="DG527" s="23"/>
      <c r="DH527" s="23"/>
      <c r="DI527" s="23"/>
      <c r="DJ527" s="23"/>
      <c r="DK527" s="23"/>
      <c r="DL527" s="23"/>
      <c r="DM527" s="23"/>
      <c r="DN527" s="23"/>
      <c r="DO527" s="23"/>
      <c r="DP527" s="23"/>
      <c r="DQ527" s="23"/>
      <c r="DR527" s="23"/>
      <c r="DS527" s="23"/>
      <c r="DT527" s="23"/>
    </row>
    <row r="528" spans="107:124" x14ac:dyDescent="0.2">
      <c r="DC528" s="23"/>
      <c r="DD528" s="23"/>
      <c r="DE528" s="23"/>
      <c r="DF528" s="23"/>
      <c r="DG528" s="23"/>
      <c r="DH528" s="23"/>
      <c r="DI528" s="23"/>
      <c r="DJ528" s="23"/>
      <c r="DK528" s="23"/>
      <c r="DL528" s="23"/>
      <c r="DM528" s="23"/>
      <c r="DN528" s="23"/>
      <c r="DO528" s="23"/>
      <c r="DP528" s="23"/>
      <c r="DQ528" s="23"/>
      <c r="DR528" s="23"/>
      <c r="DS528" s="23"/>
      <c r="DT528" s="23"/>
    </row>
    <row r="529" spans="107:124" x14ac:dyDescent="0.2">
      <c r="DC529" s="23"/>
      <c r="DD529" s="23"/>
      <c r="DE529" s="23"/>
      <c r="DF529" s="23"/>
      <c r="DG529" s="23"/>
      <c r="DH529" s="23"/>
      <c r="DI529" s="23"/>
      <c r="DJ529" s="23"/>
      <c r="DK529" s="23"/>
      <c r="DL529" s="23"/>
      <c r="DM529" s="23"/>
      <c r="DN529" s="23"/>
      <c r="DO529" s="23"/>
      <c r="DP529" s="23"/>
      <c r="DQ529" s="23"/>
      <c r="DR529" s="23"/>
      <c r="DS529" s="23"/>
      <c r="DT529" s="23"/>
    </row>
    <row r="530" spans="107:124" x14ac:dyDescent="0.2">
      <c r="DC530" s="23"/>
      <c r="DD530" s="23"/>
      <c r="DE530" s="23"/>
      <c r="DF530" s="23"/>
      <c r="DG530" s="23"/>
      <c r="DH530" s="23"/>
      <c r="DI530" s="23"/>
      <c r="DJ530" s="23"/>
      <c r="DK530" s="23"/>
      <c r="DL530" s="23"/>
      <c r="DM530" s="23"/>
      <c r="DN530" s="23"/>
      <c r="DO530" s="23"/>
      <c r="DP530" s="23"/>
      <c r="DQ530" s="23"/>
      <c r="DR530" s="23"/>
      <c r="DS530" s="23"/>
      <c r="DT530" s="23"/>
    </row>
    <row r="531" spans="107:124" x14ac:dyDescent="0.2">
      <c r="DC531" s="23"/>
      <c r="DD531" s="23"/>
      <c r="DE531" s="23"/>
      <c r="DF531" s="23"/>
      <c r="DG531" s="23"/>
      <c r="DH531" s="23"/>
      <c r="DI531" s="23"/>
      <c r="DJ531" s="23"/>
      <c r="DK531" s="23"/>
      <c r="DL531" s="23"/>
      <c r="DM531" s="23"/>
      <c r="DN531" s="23"/>
      <c r="DO531" s="23"/>
      <c r="DP531" s="23"/>
      <c r="DQ531" s="23"/>
      <c r="DR531" s="23"/>
      <c r="DS531" s="23"/>
      <c r="DT531" s="23"/>
    </row>
    <row r="532" spans="107:124" x14ac:dyDescent="0.2">
      <c r="DC532" s="23"/>
      <c r="DD532" s="23"/>
      <c r="DE532" s="23"/>
      <c r="DF532" s="23"/>
      <c r="DG532" s="23"/>
      <c r="DH532" s="23"/>
      <c r="DI532" s="23"/>
      <c r="DJ532" s="23"/>
      <c r="DK532" s="23"/>
      <c r="DL532" s="23"/>
      <c r="DM532" s="23"/>
      <c r="DN532" s="23"/>
      <c r="DO532" s="23"/>
      <c r="DP532" s="23"/>
      <c r="DQ532" s="23"/>
      <c r="DR532" s="23"/>
      <c r="DS532" s="23"/>
      <c r="DT532" s="23"/>
    </row>
    <row r="533" spans="107:124" x14ac:dyDescent="0.2">
      <c r="DC533" s="23"/>
      <c r="DD533" s="23"/>
      <c r="DE533" s="23"/>
      <c r="DF533" s="23"/>
      <c r="DG533" s="23"/>
      <c r="DH533" s="23"/>
      <c r="DI533" s="23"/>
      <c r="DJ533" s="23"/>
      <c r="DK533" s="23"/>
      <c r="DL533" s="23"/>
      <c r="DM533" s="23"/>
      <c r="DN533" s="23"/>
      <c r="DO533" s="23"/>
      <c r="DP533" s="23"/>
      <c r="DQ533" s="23"/>
      <c r="DR533" s="23"/>
      <c r="DS533" s="23"/>
      <c r="DT533" s="23"/>
    </row>
    <row r="534" spans="107:124" x14ac:dyDescent="0.2">
      <c r="DC534" s="23"/>
      <c r="DD534" s="23"/>
      <c r="DE534" s="23"/>
      <c r="DF534" s="23"/>
      <c r="DG534" s="23"/>
      <c r="DH534" s="23"/>
      <c r="DI534" s="23"/>
      <c r="DJ534" s="23"/>
      <c r="DK534" s="23"/>
      <c r="DL534" s="23"/>
      <c r="DM534" s="23"/>
      <c r="DN534" s="23"/>
      <c r="DO534" s="23"/>
      <c r="DP534" s="23"/>
      <c r="DQ534" s="23"/>
      <c r="DR534" s="23"/>
      <c r="DS534" s="23"/>
      <c r="DT534" s="23"/>
    </row>
    <row r="535" spans="107:124" x14ac:dyDescent="0.2">
      <c r="DC535" s="23"/>
      <c r="DD535" s="23"/>
      <c r="DE535" s="23"/>
      <c r="DF535" s="23"/>
      <c r="DG535" s="23"/>
      <c r="DH535" s="23"/>
      <c r="DI535" s="23"/>
      <c r="DJ535" s="23"/>
      <c r="DK535" s="23"/>
      <c r="DL535" s="23"/>
      <c r="DM535" s="23"/>
      <c r="DN535" s="23"/>
      <c r="DO535" s="23"/>
      <c r="DP535" s="23"/>
      <c r="DQ535" s="23"/>
      <c r="DR535" s="23"/>
      <c r="DS535" s="23"/>
      <c r="DT535" s="23"/>
    </row>
    <row r="536" spans="107:124" x14ac:dyDescent="0.2">
      <c r="DC536" s="23"/>
      <c r="DD536" s="23"/>
      <c r="DE536" s="23"/>
      <c r="DF536" s="23"/>
      <c r="DG536" s="23"/>
      <c r="DH536" s="23"/>
      <c r="DI536" s="23"/>
      <c r="DJ536" s="23"/>
      <c r="DK536" s="23"/>
      <c r="DL536" s="23"/>
      <c r="DM536" s="23"/>
      <c r="DN536" s="23"/>
      <c r="DO536" s="23"/>
      <c r="DP536" s="23"/>
      <c r="DQ536" s="23"/>
      <c r="DR536" s="23"/>
      <c r="DS536" s="23"/>
      <c r="DT536" s="23"/>
    </row>
    <row r="537" spans="107:124" x14ac:dyDescent="0.2">
      <c r="DC537" s="23"/>
      <c r="DD537" s="23"/>
      <c r="DE537" s="23"/>
      <c r="DF537" s="23"/>
      <c r="DG537" s="23"/>
      <c r="DH537" s="23"/>
      <c r="DI537" s="23"/>
      <c r="DJ537" s="23"/>
      <c r="DK537" s="23"/>
      <c r="DL537" s="23"/>
      <c r="DM537" s="23"/>
      <c r="DN537" s="23"/>
      <c r="DO537" s="23"/>
      <c r="DP537" s="23"/>
      <c r="DQ537" s="23"/>
      <c r="DR537" s="23"/>
      <c r="DS537" s="23"/>
      <c r="DT537" s="23"/>
    </row>
    <row r="538" spans="107:124" x14ac:dyDescent="0.2">
      <c r="DC538" s="23"/>
      <c r="DD538" s="23"/>
      <c r="DE538" s="23"/>
      <c r="DF538" s="23"/>
      <c r="DG538" s="23"/>
      <c r="DH538" s="23"/>
      <c r="DI538" s="23"/>
      <c r="DJ538" s="23"/>
      <c r="DK538" s="23"/>
      <c r="DL538" s="23"/>
      <c r="DM538" s="23"/>
      <c r="DN538" s="23"/>
      <c r="DO538" s="23"/>
      <c r="DP538" s="23"/>
      <c r="DQ538" s="23"/>
      <c r="DR538" s="23"/>
      <c r="DS538" s="23"/>
      <c r="DT538" s="23"/>
    </row>
    <row r="539" spans="107:124" x14ac:dyDescent="0.2">
      <c r="DC539" s="23"/>
      <c r="DD539" s="23"/>
      <c r="DE539" s="23"/>
      <c r="DF539" s="23"/>
      <c r="DG539" s="23"/>
      <c r="DH539" s="23"/>
      <c r="DI539" s="23"/>
      <c r="DJ539" s="23"/>
      <c r="DK539" s="23"/>
      <c r="DL539" s="23"/>
      <c r="DM539" s="23"/>
      <c r="DN539" s="23"/>
      <c r="DO539" s="23"/>
      <c r="DP539" s="23"/>
      <c r="DQ539" s="23"/>
      <c r="DR539" s="23"/>
      <c r="DS539" s="23"/>
      <c r="DT539" s="23"/>
    </row>
    <row r="540" spans="107:124" x14ac:dyDescent="0.2">
      <c r="DC540" s="23"/>
      <c r="DD540" s="23"/>
      <c r="DE540" s="23"/>
      <c r="DF540" s="23"/>
      <c r="DG540" s="23"/>
      <c r="DH540" s="23"/>
      <c r="DI540" s="23"/>
      <c r="DJ540" s="23"/>
      <c r="DK540" s="23"/>
      <c r="DL540" s="23"/>
      <c r="DM540" s="23"/>
      <c r="DN540" s="23"/>
      <c r="DO540" s="23"/>
      <c r="DP540" s="23"/>
      <c r="DQ540" s="23"/>
      <c r="DR540" s="23"/>
      <c r="DS540" s="23"/>
      <c r="DT540" s="23"/>
    </row>
    <row r="541" spans="107:124" x14ac:dyDescent="0.2">
      <c r="DC541" s="23"/>
      <c r="DD541" s="23"/>
      <c r="DE541" s="23"/>
      <c r="DF541" s="23"/>
      <c r="DG541" s="23"/>
      <c r="DH541" s="23"/>
      <c r="DI541" s="23"/>
      <c r="DJ541" s="23"/>
      <c r="DK541" s="23"/>
      <c r="DL541" s="23"/>
      <c r="DM541" s="23"/>
      <c r="DN541" s="23"/>
      <c r="DO541" s="23"/>
      <c r="DP541" s="23"/>
      <c r="DQ541" s="23"/>
      <c r="DR541" s="23"/>
      <c r="DS541" s="23"/>
      <c r="DT541" s="23"/>
    </row>
    <row r="542" spans="107:124" x14ac:dyDescent="0.2">
      <c r="DC542" s="23"/>
      <c r="DD542" s="23"/>
      <c r="DE542" s="23"/>
      <c r="DF542" s="23"/>
      <c r="DG542" s="23"/>
      <c r="DH542" s="23"/>
      <c r="DI542" s="23"/>
      <c r="DJ542" s="23"/>
      <c r="DK542" s="23"/>
      <c r="DL542" s="23"/>
      <c r="DM542" s="23"/>
      <c r="DN542" s="23"/>
      <c r="DO542" s="23"/>
      <c r="DP542" s="23"/>
      <c r="DQ542" s="23"/>
      <c r="DR542" s="23"/>
      <c r="DS542" s="23"/>
      <c r="DT542" s="23"/>
    </row>
    <row r="543" spans="107:124" x14ac:dyDescent="0.2">
      <c r="DC543" s="23"/>
      <c r="DD543" s="23"/>
      <c r="DE543" s="23"/>
      <c r="DF543" s="23"/>
      <c r="DG543" s="23"/>
      <c r="DH543" s="23"/>
      <c r="DI543" s="23"/>
      <c r="DJ543" s="23"/>
      <c r="DK543" s="23"/>
      <c r="DL543" s="23"/>
      <c r="DM543" s="23"/>
      <c r="DN543" s="23"/>
      <c r="DO543" s="23"/>
      <c r="DP543" s="23"/>
      <c r="DQ543" s="23"/>
      <c r="DR543" s="23"/>
      <c r="DS543" s="23"/>
      <c r="DT543" s="23"/>
    </row>
    <row r="544" spans="107:124" x14ac:dyDescent="0.2">
      <c r="DC544" s="23"/>
      <c r="DD544" s="23"/>
      <c r="DE544" s="23"/>
      <c r="DF544" s="23"/>
      <c r="DG544" s="23"/>
      <c r="DH544" s="23"/>
      <c r="DI544" s="23"/>
      <c r="DJ544" s="23"/>
      <c r="DK544" s="23"/>
      <c r="DL544" s="23"/>
      <c r="DM544" s="23"/>
      <c r="DN544" s="23"/>
      <c r="DO544" s="23"/>
      <c r="DP544" s="23"/>
      <c r="DQ544" s="23"/>
      <c r="DR544" s="23"/>
      <c r="DS544" s="23"/>
      <c r="DT544" s="23"/>
    </row>
    <row r="545" spans="107:124" x14ac:dyDescent="0.2">
      <c r="DC545" s="23"/>
      <c r="DD545" s="23"/>
      <c r="DE545" s="23"/>
      <c r="DF545" s="23"/>
      <c r="DG545" s="23"/>
      <c r="DH545" s="23"/>
      <c r="DI545" s="23"/>
      <c r="DJ545" s="23"/>
      <c r="DK545" s="23"/>
      <c r="DL545" s="23"/>
      <c r="DM545" s="23"/>
      <c r="DN545" s="23"/>
      <c r="DO545" s="23"/>
      <c r="DP545" s="23"/>
      <c r="DQ545" s="23"/>
      <c r="DR545" s="23"/>
      <c r="DS545" s="23"/>
      <c r="DT545" s="23"/>
    </row>
    <row r="546" spans="107:124" x14ac:dyDescent="0.2">
      <c r="DC546" s="23"/>
      <c r="DD546" s="23"/>
      <c r="DE546" s="23"/>
      <c r="DF546" s="23"/>
      <c r="DG546" s="23"/>
      <c r="DH546" s="23"/>
      <c r="DI546" s="23"/>
      <c r="DJ546" s="23"/>
      <c r="DK546" s="23"/>
      <c r="DL546" s="23"/>
      <c r="DM546" s="23"/>
      <c r="DN546" s="23"/>
      <c r="DO546" s="23"/>
      <c r="DP546" s="23"/>
      <c r="DQ546" s="23"/>
      <c r="DR546" s="23"/>
      <c r="DS546" s="23"/>
      <c r="DT546" s="23"/>
    </row>
    <row r="547" spans="107:124" x14ac:dyDescent="0.2">
      <c r="DC547" s="23"/>
      <c r="DD547" s="23"/>
      <c r="DE547" s="23"/>
      <c r="DF547" s="23"/>
      <c r="DG547" s="23"/>
      <c r="DH547" s="23"/>
      <c r="DI547" s="23"/>
      <c r="DJ547" s="23"/>
      <c r="DK547" s="23"/>
      <c r="DL547" s="23"/>
      <c r="DM547" s="23"/>
      <c r="DN547" s="23"/>
      <c r="DO547" s="23"/>
      <c r="DP547" s="23"/>
      <c r="DQ547" s="23"/>
      <c r="DR547" s="23"/>
      <c r="DS547" s="23"/>
      <c r="DT547" s="23"/>
    </row>
    <row r="548" spans="107:124" x14ac:dyDescent="0.2">
      <c r="DC548" s="23"/>
      <c r="DD548" s="23"/>
      <c r="DE548" s="23"/>
      <c r="DF548" s="23"/>
      <c r="DG548" s="23"/>
      <c r="DH548" s="23"/>
      <c r="DI548" s="23"/>
      <c r="DJ548" s="23"/>
      <c r="DK548" s="23"/>
      <c r="DL548" s="23"/>
      <c r="DM548" s="23"/>
      <c r="DN548" s="23"/>
      <c r="DO548" s="23"/>
      <c r="DP548" s="23"/>
      <c r="DQ548" s="23"/>
      <c r="DR548" s="23"/>
      <c r="DS548" s="23"/>
      <c r="DT548" s="23"/>
    </row>
    <row r="549" spans="107:124" x14ac:dyDescent="0.2">
      <c r="DC549" s="23"/>
      <c r="DD549" s="23"/>
      <c r="DE549" s="23"/>
      <c r="DF549" s="23"/>
      <c r="DG549" s="23"/>
      <c r="DH549" s="23"/>
      <c r="DI549" s="23"/>
      <c r="DJ549" s="23"/>
      <c r="DK549" s="23"/>
      <c r="DL549" s="23"/>
      <c r="DM549" s="23"/>
      <c r="DN549" s="23"/>
      <c r="DO549" s="23"/>
      <c r="DP549" s="23"/>
      <c r="DQ549" s="23"/>
      <c r="DR549" s="23"/>
      <c r="DS549" s="23"/>
      <c r="DT549" s="23"/>
    </row>
    <row r="550" spans="107:124" x14ac:dyDescent="0.2">
      <c r="DC550" s="23"/>
      <c r="DD550" s="23"/>
      <c r="DE550" s="23"/>
      <c r="DF550" s="23"/>
      <c r="DG550" s="23"/>
      <c r="DH550" s="23"/>
      <c r="DI550" s="23"/>
      <c r="DJ550" s="23"/>
      <c r="DK550" s="23"/>
      <c r="DL550" s="23"/>
      <c r="DM550" s="23"/>
      <c r="DN550" s="23"/>
      <c r="DO550" s="23"/>
      <c r="DP550" s="23"/>
      <c r="DQ550" s="23"/>
      <c r="DR550" s="23"/>
      <c r="DS550" s="23"/>
      <c r="DT550" s="23"/>
    </row>
    <row r="551" spans="107:124" x14ac:dyDescent="0.2">
      <c r="DC551" s="23"/>
      <c r="DD551" s="23"/>
      <c r="DE551" s="23"/>
      <c r="DF551" s="23"/>
      <c r="DG551" s="23"/>
      <c r="DH551" s="23"/>
      <c r="DI551" s="23"/>
      <c r="DJ551" s="23"/>
      <c r="DK551" s="23"/>
      <c r="DL551" s="23"/>
      <c r="DM551" s="23"/>
      <c r="DN551" s="23"/>
      <c r="DO551" s="23"/>
      <c r="DP551" s="23"/>
      <c r="DQ551" s="23"/>
      <c r="DR551" s="23"/>
      <c r="DS551" s="23"/>
      <c r="DT551" s="23"/>
    </row>
    <row r="552" spans="107:124" x14ac:dyDescent="0.2">
      <c r="DC552" s="23"/>
      <c r="DD552" s="23"/>
      <c r="DE552" s="23"/>
      <c r="DF552" s="23"/>
      <c r="DG552" s="23"/>
      <c r="DH552" s="23"/>
      <c r="DI552" s="23"/>
      <c r="DJ552" s="23"/>
      <c r="DK552" s="23"/>
      <c r="DL552" s="23"/>
      <c r="DM552" s="23"/>
      <c r="DN552" s="23"/>
      <c r="DO552" s="23"/>
      <c r="DP552" s="23"/>
      <c r="DQ552" s="23"/>
      <c r="DR552" s="23"/>
      <c r="DS552" s="23"/>
      <c r="DT552" s="23"/>
    </row>
    <row r="553" spans="107:124" x14ac:dyDescent="0.2">
      <c r="DC553" s="23"/>
      <c r="DD553" s="23"/>
      <c r="DE553" s="23"/>
      <c r="DF553" s="23"/>
      <c r="DG553" s="23"/>
      <c r="DH553" s="23"/>
      <c r="DI553" s="23"/>
      <c r="DJ553" s="23"/>
      <c r="DK553" s="23"/>
      <c r="DL553" s="23"/>
      <c r="DM553" s="23"/>
      <c r="DN553" s="23"/>
      <c r="DO553" s="23"/>
      <c r="DP553" s="23"/>
      <c r="DQ553" s="23"/>
      <c r="DR553" s="23"/>
      <c r="DS553" s="23"/>
      <c r="DT553" s="23"/>
    </row>
    <row r="554" spans="107:124" x14ac:dyDescent="0.2">
      <c r="DC554" s="23"/>
      <c r="DD554" s="23"/>
      <c r="DE554" s="23"/>
      <c r="DF554" s="23"/>
      <c r="DG554" s="23"/>
      <c r="DH554" s="23"/>
      <c r="DI554" s="23"/>
      <c r="DJ554" s="23"/>
      <c r="DK554" s="23"/>
      <c r="DL554" s="23"/>
      <c r="DM554" s="23"/>
      <c r="DN554" s="23"/>
      <c r="DO554" s="23"/>
      <c r="DP554" s="23"/>
      <c r="DQ554" s="23"/>
      <c r="DR554" s="23"/>
      <c r="DS554" s="23"/>
      <c r="DT554" s="23"/>
    </row>
    <row r="555" spans="107:124" x14ac:dyDescent="0.2">
      <c r="DC555" s="23"/>
      <c r="DD555" s="23"/>
      <c r="DE555" s="23"/>
      <c r="DF555" s="23"/>
      <c r="DG555" s="23"/>
      <c r="DH555" s="23"/>
      <c r="DI555" s="23"/>
      <c r="DJ555" s="23"/>
      <c r="DK555" s="23"/>
      <c r="DL555" s="23"/>
      <c r="DM555" s="23"/>
      <c r="DN555" s="23"/>
      <c r="DO555" s="23"/>
      <c r="DP555" s="23"/>
      <c r="DQ555" s="23"/>
      <c r="DR555" s="23"/>
      <c r="DS555" s="23"/>
      <c r="DT555" s="23"/>
    </row>
    <row r="556" spans="107:124" x14ac:dyDescent="0.2">
      <c r="DC556" s="23"/>
      <c r="DD556" s="23"/>
      <c r="DE556" s="23"/>
      <c r="DF556" s="23"/>
      <c r="DG556" s="23"/>
      <c r="DH556" s="23"/>
      <c r="DI556" s="23"/>
      <c r="DJ556" s="23"/>
      <c r="DK556" s="23"/>
      <c r="DL556" s="23"/>
      <c r="DM556" s="23"/>
      <c r="DN556" s="23"/>
      <c r="DO556" s="23"/>
      <c r="DP556" s="23"/>
      <c r="DQ556" s="23"/>
      <c r="DR556" s="23"/>
      <c r="DS556" s="23"/>
      <c r="DT556" s="23"/>
    </row>
    <row r="557" spans="107:124" x14ac:dyDescent="0.2">
      <c r="DC557" s="23"/>
      <c r="DD557" s="23"/>
      <c r="DE557" s="23"/>
      <c r="DF557" s="23"/>
      <c r="DG557" s="23"/>
      <c r="DH557" s="23"/>
      <c r="DI557" s="23"/>
      <c r="DJ557" s="23"/>
      <c r="DK557" s="23"/>
      <c r="DL557" s="23"/>
      <c r="DM557" s="23"/>
      <c r="DN557" s="23"/>
      <c r="DO557" s="23"/>
      <c r="DP557" s="23"/>
      <c r="DQ557" s="23"/>
      <c r="DR557" s="23"/>
      <c r="DS557" s="23"/>
      <c r="DT557" s="23"/>
    </row>
    <row r="558" spans="107:124" x14ac:dyDescent="0.2">
      <c r="DC558" s="23"/>
      <c r="DD558" s="23"/>
      <c r="DE558" s="23"/>
      <c r="DF558" s="23"/>
      <c r="DG558" s="23"/>
      <c r="DH558" s="23"/>
      <c r="DI558" s="23"/>
      <c r="DJ558" s="23"/>
      <c r="DK558" s="23"/>
      <c r="DL558" s="23"/>
      <c r="DM558" s="23"/>
      <c r="DN558" s="23"/>
      <c r="DO558" s="23"/>
      <c r="DP558" s="23"/>
      <c r="DQ558" s="23"/>
      <c r="DR558" s="23"/>
      <c r="DS558" s="23"/>
      <c r="DT558" s="23"/>
    </row>
    <row r="559" spans="107:124" x14ac:dyDescent="0.2">
      <c r="DC559" s="23"/>
      <c r="DD559" s="23"/>
      <c r="DE559" s="23"/>
      <c r="DF559" s="23"/>
      <c r="DG559" s="23"/>
      <c r="DH559" s="23"/>
      <c r="DI559" s="23"/>
      <c r="DJ559" s="23"/>
      <c r="DK559" s="23"/>
      <c r="DL559" s="23"/>
      <c r="DM559" s="23"/>
      <c r="DN559" s="23"/>
      <c r="DO559" s="23"/>
      <c r="DP559" s="23"/>
      <c r="DQ559" s="23"/>
      <c r="DR559" s="23"/>
      <c r="DS559" s="23"/>
      <c r="DT559" s="23"/>
    </row>
    <row r="560" spans="107:124" x14ac:dyDescent="0.2">
      <c r="DC560" s="23"/>
      <c r="DD560" s="23"/>
      <c r="DE560" s="23"/>
      <c r="DF560" s="23"/>
      <c r="DG560" s="23"/>
      <c r="DH560" s="23"/>
      <c r="DI560" s="23"/>
      <c r="DJ560" s="23"/>
      <c r="DK560" s="23"/>
      <c r="DL560" s="23"/>
      <c r="DM560" s="23"/>
      <c r="DN560" s="23"/>
      <c r="DO560" s="23"/>
      <c r="DP560" s="23"/>
      <c r="DQ560" s="23"/>
      <c r="DR560" s="23"/>
      <c r="DS560" s="23"/>
      <c r="DT560" s="23"/>
    </row>
    <row r="561" spans="107:124" x14ac:dyDescent="0.2">
      <c r="DC561" s="23"/>
      <c r="DD561" s="23"/>
      <c r="DE561" s="23"/>
      <c r="DF561" s="23"/>
      <c r="DG561" s="23"/>
      <c r="DH561" s="23"/>
      <c r="DI561" s="23"/>
      <c r="DJ561" s="23"/>
      <c r="DK561" s="23"/>
      <c r="DL561" s="23"/>
      <c r="DM561" s="23"/>
      <c r="DN561" s="23"/>
      <c r="DO561" s="23"/>
      <c r="DP561" s="23"/>
      <c r="DQ561" s="23"/>
      <c r="DR561" s="23"/>
      <c r="DS561" s="23"/>
      <c r="DT561" s="23"/>
    </row>
    <row r="562" spans="107:124" x14ac:dyDescent="0.2">
      <c r="DC562" s="23"/>
      <c r="DD562" s="23"/>
      <c r="DE562" s="23"/>
      <c r="DF562" s="23"/>
      <c r="DG562" s="23"/>
      <c r="DH562" s="23"/>
      <c r="DI562" s="23"/>
      <c r="DJ562" s="23"/>
      <c r="DK562" s="23"/>
      <c r="DL562" s="23"/>
      <c r="DM562" s="23"/>
      <c r="DN562" s="23"/>
      <c r="DO562" s="23"/>
      <c r="DP562" s="23"/>
      <c r="DQ562" s="23"/>
      <c r="DR562" s="23"/>
      <c r="DS562" s="23"/>
      <c r="DT562" s="23"/>
    </row>
    <row r="563" spans="107:124" x14ac:dyDescent="0.2">
      <c r="DC563" s="23"/>
      <c r="DD563" s="23"/>
      <c r="DE563" s="23"/>
      <c r="DF563" s="23"/>
      <c r="DG563" s="23"/>
      <c r="DH563" s="23"/>
      <c r="DI563" s="23"/>
      <c r="DJ563" s="23"/>
      <c r="DK563" s="23"/>
      <c r="DL563" s="23"/>
      <c r="DM563" s="23"/>
      <c r="DN563" s="23"/>
      <c r="DO563" s="23"/>
      <c r="DP563" s="23"/>
      <c r="DQ563" s="23"/>
      <c r="DR563" s="23"/>
      <c r="DS563" s="23"/>
      <c r="DT563" s="23"/>
    </row>
    <row r="564" spans="107:124" x14ac:dyDescent="0.2">
      <c r="DC564" s="23"/>
      <c r="DD564" s="23"/>
      <c r="DE564" s="23"/>
      <c r="DF564" s="23"/>
      <c r="DG564" s="23"/>
      <c r="DH564" s="23"/>
      <c r="DI564" s="23"/>
      <c r="DJ564" s="23"/>
      <c r="DK564" s="23"/>
      <c r="DL564" s="23"/>
      <c r="DM564" s="23"/>
      <c r="DN564" s="23"/>
      <c r="DO564" s="23"/>
      <c r="DP564" s="23"/>
      <c r="DQ564" s="23"/>
      <c r="DR564" s="23"/>
      <c r="DS564" s="23"/>
      <c r="DT564" s="23"/>
    </row>
    <row r="565" spans="107:124" x14ac:dyDescent="0.2">
      <c r="DC565" s="23"/>
      <c r="DD565" s="23"/>
      <c r="DE565" s="23"/>
      <c r="DF565" s="23"/>
      <c r="DG565" s="23"/>
      <c r="DH565" s="23"/>
      <c r="DI565" s="23"/>
      <c r="DJ565" s="23"/>
      <c r="DK565" s="23"/>
      <c r="DL565" s="23"/>
      <c r="DM565" s="23"/>
      <c r="DN565" s="23"/>
      <c r="DO565" s="23"/>
      <c r="DP565" s="23"/>
      <c r="DQ565" s="23"/>
      <c r="DR565" s="23"/>
      <c r="DS565" s="23"/>
      <c r="DT565" s="23"/>
    </row>
    <row r="566" spans="107:124" x14ac:dyDescent="0.2">
      <c r="DC566" s="23"/>
      <c r="DD566" s="23"/>
      <c r="DE566" s="23"/>
      <c r="DF566" s="23"/>
      <c r="DG566" s="23"/>
      <c r="DH566" s="23"/>
      <c r="DI566" s="23"/>
      <c r="DJ566" s="23"/>
      <c r="DK566" s="23"/>
      <c r="DL566" s="23"/>
      <c r="DM566" s="23"/>
      <c r="DN566" s="23"/>
      <c r="DO566" s="23"/>
      <c r="DP566" s="23"/>
      <c r="DQ566" s="23"/>
      <c r="DR566" s="23"/>
      <c r="DS566" s="23"/>
      <c r="DT566" s="23"/>
    </row>
    <row r="567" spans="107:124" x14ac:dyDescent="0.2">
      <c r="DC567" s="23"/>
      <c r="DD567" s="23"/>
      <c r="DE567" s="23"/>
      <c r="DF567" s="23"/>
      <c r="DG567" s="23"/>
      <c r="DH567" s="23"/>
      <c r="DI567" s="23"/>
      <c r="DJ567" s="23"/>
      <c r="DK567" s="23"/>
      <c r="DL567" s="23"/>
      <c r="DM567" s="23"/>
      <c r="DN567" s="23"/>
      <c r="DO567" s="23"/>
      <c r="DP567" s="23"/>
      <c r="DQ567" s="23"/>
      <c r="DR567" s="23"/>
      <c r="DS567" s="23"/>
      <c r="DT567" s="23"/>
    </row>
    <row r="568" spans="107:124" x14ac:dyDescent="0.2">
      <c r="DC568" s="23"/>
      <c r="DD568" s="23"/>
      <c r="DE568" s="23"/>
      <c r="DF568" s="23"/>
      <c r="DG568" s="23"/>
      <c r="DH568" s="23"/>
      <c r="DI568" s="23"/>
      <c r="DJ568" s="23"/>
      <c r="DK568" s="23"/>
      <c r="DL568" s="23"/>
      <c r="DM568" s="23"/>
      <c r="DN568" s="23"/>
      <c r="DO568" s="23"/>
      <c r="DP568" s="23"/>
      <c r="DQ568" s="23"/>
      <c r="DR568" s="23"/>
      <c r="DS568" s="23"/>
      <c r="DT568" s="23"/>
    </row>
    <row r="569" spans="107:124" x14ac:dyDescent="0.2">
      <c r="DC569" s="23"/>
      <c r="DD569" s="23"/>
      <c r="DE569" s="23"/>
      <c r="DF569" s="23"/>
      <c r="DG569" s="23"/>
      <c r="DH569" s="23"/>
      <c r="DI569" s="23"/>
      <c r="DJ569" s="23"/>
      <c r="DK569" s="23"/>
      <c r="DL569" s="23"/>
      <c r="DM569" s="23"/>
      <c r="DN569" s="23"/>
      <c r="DO569" s="23"/>
      <c r="DP569" s="23"/>
      <c r="DQ569" s="23"/>
      <c r="DR569" s="23"/>
      <c r="DS569" s="23"/>
      <c r="DT569" s="23"/>
    </row>
    <row r="570" spans="107:124" x14ac:dyDescent="0.2">
      <c r="DC570" s="23"/>
      <c r="DD570" s="23"/>
      <c r="DE570" s="23"/>
      <c r="DF570" s="23"/>
      <c r="DG570" s="23"/>
      <c r="DH570" s="23"/>
      <c r="DI570" s="23"/>
      <c r="DJ570" s="23"/>
      <c r="DK570" s="23"/>
      <c r="DL570" s="23"/>
      <c r="DM570" s="23"/>
      <c r="DN570" s="23"/>
      <c r="DO570" s="23"/>
      <c r="DP570" s="23"/>
      <c r="DQ570" s="23"/>
      <c r="DR570" s="23"/>
      <c r="DS570" s="23"/>
      <c r="DT570" s="23"/>
    </row>
    <row r="571" spans="107:124" x14ac:dyDescent="0.2">
      <c r="DC571" s="23"/>
      <c r="DD571" s="23"/>
      <c r="DE571" s="23"/>
      <c r="DF571" s="23"/>
      <c r="DG571" s="23"/>
      <c r="DH571" s="23"/>
      <c r="DI571" s="23"/>
      <c r="DJ571" s="23"/>
      <c r="DK571" s="23"/>
      <c r="DL571" s="23"/>
      <c r="DM571" s="23"/>
      <c r="DN571" s="23"/>
      <c r="DO571" s="23"/>
      <c r="DP571" s="23"/>
      <c r="DQ571" s="23"/>
      <c r="DR571" s="23"/>
      <c r="DS571" s="23"/>
      <c r="DT571" s="23"/>
    </row>
    <row r="572" spans="107:124" x14ac:dyDescent="0.2">
      <c r="DC572" s="23"/>
      <c r="DD572" s="23"/>
      <c r="DE572" s="23"/>
      <c r="DF572" s="23"/>
      <c r="DG572" s="23"/>
      <c r="DH572" s="23"/>
      <c r="DI572" s="23"/>
      <c r="DJ572" s="23"/>
      <c r="DK572" s="23"/>
      <c r="DL572" s="23"/>
      <c r="DM572" s="23"/>
      <c r="DN572" s="23"/>
      <c r="DO572" s="23"/>
      <c r="DP572" s="23"/>
      <c r="DQ572" s="23"/>
      <c r="DR572" s="23"/>
      <c r="DS572" s="23"/>
      <c r="DT572" s="23"/>
    </row>
    <row r="573" spans="107:124" x14ac:dyDescent="0.2">
      <c r="DC573" s="23"/>
      <c r="DD573" s="23"/>
      <c r="DE573" s="23"/>
      <c r="DF573" s="23"/>
      <c r="DG573" s="23"/>
      <c r="DH573" s="23"/>
      <c r="DI573" s="23"/>
      <c r="DJ573" s="23"/>
      <c r="DK573" s="23"/>
      <c r="DL573" s="23"/>
      <c r="DM573" s="23"/>
      <c r="DN573" s="23"/>
      <c r="DO573" s="23"/>
      <c r="DP573" s="23"/>
      <c r="DQ573" s="23"/>
      <c r="DR573" s="23"/>
      <c r="DS573" s="23"/>
      <c r="DT573" s="23"/>
    </row>
    <row r="574" spans="107:124" x14ac:dyDescent="0.2">
      <c r="DC574" s="23"/>
      <c r="DD574" s="23"/>
      <c r="DE574" s="23"/>
      <c r="DF574" s="23"/>
      <c r="DG574" s="23"/>
      <c r="DH574" s="23"/>
      <c r="DI574" s="23"/>
      <c r="DJ574" s="23"/>
      <c r="DK574" s="23"/>
      <c r="DL574" s="23"/>
      <c r="DM574" s="23"/>
      <c r="DN574" s="23"/>
      <c r="DO574" s="23"/>
      <c r="DP574" s="23"/>
      <c r="DQ574" s="23"/>
      <c r="DR574" s="23"/>
      <c r="DS574" s="23"/>
      <c r="DT574" s="23"/>
    </row>
    <row r="575" spans="107:124" x14ac:dyDescent="0.2">
      <c r="DC575" s="23"/>
      <c r="DD575" s="23"/>
      <c r="DE575" s="23"/>
      <c r="DF575" s="23"/>
      <c r="DG575" s="23"/>
      <c r="DH575" s="23"/>
      <c r="DI575" s="23"/>
      <c r="DJ575" s="23"/>
      <c r="DK575" s="23"/>
      <c r="DL575" s="23"/>
      <c r="DM575" s="23"/>
      <c r="DN575" s="23"/>
      <c r="DO575" s="23"/>
      <c r="DP575" s="23"/>
      <c r="DQ575" s="23"/>
      <c r="DR575" s="23"/>
      <c r="DS575" s="23"/>
      <c r="DT575" s="23"/>
    </row>
    <row r="576" spans="107:124" x14ac:dyDescent="0.2">
      <c r="DC576" s="23"/>
      <c r="DD576" s="23"/>
      <c r="DE576" s="23"/>
      <c r="DF576" s="23"/>
      <c r="DG576" s="23"/>
      <c r="DH576" s="23"/>
      <c r="DI576" s="23"/>
      <c r="DJ576" s="23"/>
      <c r="DK576" s="23"/>
      <c r="DL576" s="23"/>
      <c r="DM576" s="23"/>
      <c r="DN576" s="23"/>
      <c r="DO576" s="23"/>
      <c r="DP576" s="23"/>
      <c r="DQ576" s="23"/>
      <c r="DR576" s="23"/>
      <c r="DS576" s="23"/>
      <c r="DT576" s="23"/>
    </row>
    <row r="577" spans="107:124" x14ac:dyDescent="0.2">
      <c r="DC577" s="23"/>
      <c r="DD577" s="23"/>
      <c r="DE577" s="23"/>
      <c r="DF577" s="23"/>
      <c r="DG577" s="23"/>
      <c r="DH577" s="23"/>
      <c r="DI577" s="23"/>
      <c r="DJ577" s="23"/>
      <c r="DK577" s="23"/>
      <c r="DL577" s="23"/>
      <c r="DM577" s="23"/>
      <c r="DN577" s="23"/>
      <c r="DO577" s="23"/>
      <c r="DP577" s="23"/>
      <c r="DQ577" s="23"/>
      <c r="DR577" s="23"/>
      <c r="DS577" s="23"/>
      <c r="DT577" s="23"/>
    </row>
    <row r="578" spans="107:124" x14ac:dyDescent="0.2">
      <c r="DC578" s="23"/>
      <c r="DD578" s="23"/>
      <c r="DE578" s="23"/>
      <c r="DF578" s="23"/>
      <c r="DG578" s="23"/>
      <c r="DH578" s="23"/>
      <c r="DI578" s="23"/>
      <c r="DJ578" s="23"/>
      <c r="DK578" s="23"/>
      <c r="DL578" s="23"/>
      <c r="DM578" s="23"/>
      <c r="DN578" s="23"/>
      <c r="DO578" s="23"/>
      <c r="DP578" s="23"/>
      <c r="DQ578" s="23"/>
      <c r="DR578" s="23"/>
      <c r="DS578" s="23"/>
      <c r="DT578" s="23"/>
    </row>
    <row r="579" spans="107:124" x14ac:dyDescent="0.2">
      <c r="DC579" s="23"/>
      <c r="DD579" s="23"/>
      <c r="DE579" s="23"/>
      <c r="DF579" s="23"/>
      <c r="DG579" s="23"/>
      <c r="DH579" s="23"/>
      <c r="DI579" s="23"/>
      <c r="DJ579" s="23"/>
      <c r="DK579" s="23"/>
      <c r="DL579" s="23"/>
      <c r="DM579" s="23"/>
      <c r="DN579" s="23"/>
      <c r="DO579" s="23"/>
      <c r="DP579" s="23"/>
      <c r="DQ579" s="23"/>
      <c r="DR579" s="23"/>
      <c r="DS579" s="23"/>
      <c r="DT579" s="23"/>
    </row>
    <row r="580" spans="107:124" x14ac:dyDescent="0.2">
      <c r="DC580" s="23"/>
      <c r="DD580" s="23"/>
      <c r="DE580" s="23"/>
      <c r="DF580" s="23"/>
      <c r="DG580" s="23"/>
      <c r="DH580" s="23"/>
      <c r="DI580" s="23"/>
      <c r="DJ580" s="23"/>
      <c r="DK580" s="23"/>
      <c r="DL580" s="23"/>
      <c r="DM580" s="23"/>
      <c r="DN580" s="23"/>
      <c r="DO580" s="23"/>
      <c r="DP580" s="23"/>
      <c r="DQ580" s="23"/>
      <c r="DR580" s="23"/>
      <c r="DS580" s="23"/>
      <c r="DT580" s="23"/>
    </row>
    <row r="581" spans="107:124" x14ac:dyDescent="0.2">
      <c r="DC581" s="23"/>
      <c r="DD581" s="23"/>
      <c r="DE581" s="23"/>
      <c r="DF581" s="23"/>
      <c r="DG581" s="23"/>
      <c r="DH581" s="23"/>
      <c r="DI581" s="23"/>
      <c r="DJ581" s="23"/>
      <c r="DK581" s="23"/>
      <c r="DL581" s="23"/>
      <c r="DM581" s="23"/>
      <c r="DN581" s="23"/>
      <c r="DO581" s="23"/>
      <c r="DP581" s="23"/>
      <c r="DQ581" s="23"/>
      <c r="DR581" s="23"/>
      <c r="DS581" s="23"/>
      <c r="DT581" s="23"/>
    </row>
    <row r="582" spans="107:124" x14ac:dyDescent="0.2">
      <c r="DC582" s="23"/>
      <c r="DD582" s="23"/>
      <c r="DE582" s="23"/>
      <c r="DF582" s="23"/>
      <c r="DG582" s="23"/>
      <c r="DH582" s="23"/>
      <c r="DI582" s="23"/>
      <c r="DJ582" s="23"/>
      <c r="DK582" s="23"/>
      <c r="DL582" s="23"/>
      <c r="DM582" s="23"/>
      <c r="DN582" s="23"/>
      <c r="DO582" s="23"/>
      <c r="DP582" s="23"/>
      <c r="DQ582" s="23"/>
      <c r="DR582" s="23"/>
      <c r="DS582" s="23"/>
      <c r="DT582" s="23"/>
    </row>
    <row r="583" spans="107:124" x14ac:dyDescent="0.2">
      <c r="DC583" s="23"/>
      <c r="DD583" s="23"/>
      <c r="DE583" s="23"/>
      <c r="DF583" s="23"/>
      <c r="DG583" s="23"/>
      <c r="DH583" s="23"/>
      <c r="DI583" s="23"/>
      <c r="DJ583" s="23"/>
      <c r="DK583" s="23"/>
      <c r="DL583" s="23"/>
      <c r="DM583" s="23"/>
      <c r="DN583" s="23"/>
      <c r="DO583" s="23"/>
      <c r="DP583" s="23"/>
      <c r="DQ583" s="23"/>
      <c r="DR583" s="23"/>
      <c r="DS583" s="23"/>
      <c r="DT583" s="23"/>
    </row>
    <row r="584" spans="107:124" x14ac:dyDescent="0.2">
      <c r="DC584" s="23"/>
      <c r="DD584" s="23"/>
      <c r="DE584" s="23"/>
      <c r="DF584" s="23"/>
      <c r="DG584" s="23"/>
      <c r="DH584" s="23"/>
      <c r="DI584" s="23"/>
      <c r="DJ584" s="23"/>
      <c r="DK584" s="23"/>
      <c r="DL584" s="23"/>
      <c r="DM584" s="23"/>
      <c r="DN584" s="23"/>
      <c r="DO584" s="23"/>
      <c r="DP584" s="23"/>
      <c r="DQ584" s="23"/>
      <c r="DR584" s="23"/>
      <c r="DS584" s="23"/>
      <c r="DT584" s="23"/>
    </row>
    <row r="585" spans="107:124" x14ac:dyDescent="0.2">
      <c r="DC585" s="23"/>
      <c r="DD585" s="23"/>
      <c r="DE585" s="23"/>
      <c r="DF585" s="23"/>
      <c r="DG585" s="23"/>
      <c r="DH585" s="23"/>
      <c r="DI585" s="23"/>
      <c r="DJ585" s="23"/>
      <c r="DK585" s="23"/>
      <c r="DL585" s="23"/>
      <c r="DM585" s="23"/>
      <c r="DN585" s="23"/>
      <c r="DO585" s="23"/>
      <c r="DP585" s="23"/>
      <c r="DQ585" s="23"/>
      <c r="DR585" s="23"/>
      <c r="DS585" s="23"/>
      <c r="DT585" s="23"/>
    </row>
    <row r="586" spans="107:124" x14ac:dyDescent="0.2">
      <c r="DC586" s="23"/>
      <c r="DD586" s="23"/>
      <c r="DE586" s="23"/>
      <c r="DF586" s="23"/>
      <c r="DG586" s="23"/>
      <c r="DH586" s="23"/>
      <c r="DI586" s="23"/>
      <c r="DJ586" s="23"/>
      <c r="DK586" s="23"/>
      <c r="DL586" s="23"/>
      <c r="DM586" s="23"/>
      <c r="DN586" s="23"/>
      <c r="DO586" s="23"/>
      <c r="DP586" s="23"/>
      <c r="DQ586" s="23"/>
      <c r="DR586" s="23"/>
      <c r="DS586" s="23"/>
      <c r="DT586" s="23"/>
    </row>
    <row r="587" spans="107:124" x14ac:dyDescent="0.2">
      <c r="DC587" s="23"/>
      <c r="DD587" s="23"/>
      <c r="DE587" s="23"/>
      <c r="DF587" s="23"/>
      <c r="DG587" s="23"/>
      <c r="DH587" s="23"/>
      <c r="DI587" s="23"/>
      <c r="DJ587" s="23"/>
      <c r="DK587" s="23"/>
      <c r="DL587" s="23"/>
      <c r="DM587" s="23"/>
      <c r="DN587" s="23"/>
      <c r="DO587" s="23"/>
      <c r="DP587" s="23"/>
      <c r="DQ587" s="23"/>
      <c r="DR587" s="23"/>
      <c r="DS587" s="23"/>
      <c r="DT587" s="23"/>
    </row>
    <row r="588" spans="107:124" x14ac:dyDescent="0.2">
      <c r="DC588" s="23"/>
      <c r="DD588" s="23"/>
      <c r="DE588" s="23"/>
      <c r="DF588" s="23"/>
      <c r="DG588" s="23"/>
      <c r="DH588" s="23"/>
      <c r="DI588" s="23"/>
      <c r="DJ588" s="23"/>
      <c r="DK588" s="23"/>
      <c r="DL588" s="23"/>
      <c r="DM588" s="23"/>
      <c r="DN588" s="23"/>
      <c r="DO588" s="23"/>
      <c r="DP588" s="23"/>
      <c r="DQ588" s="23"/>
      <c r="DR588" s="23"/>
      <c r="DS588" s="23"/>
      <c r="DT588" s="23"/>
    </row>
    <row r="589" spans="107:124" x14ac:dyDescent="0.2">
      <c r="DC589" s="23"/>
      <c r="DD589" s="23"/>
      <c r="DE589" s="23"/>
      <c r="DF589" s="23"/>
      <c r="DG589" s="23"/>
      <c r="DH589" s="23"/>
      <c r="DI589" s="23"/>
      <c r="DJ589" s="23"/>
      <c r="DK589" s="23"/>
      <c r="DL589" s="23"/>
      <c r="DM589" s="23"/>
      <c r="DN589" s="23"/>
      <c r="DO589" s="23"/>
      <c r="DP589" s="23"/>
      <c r="DQ589" s="23"/>
      <c r="DR589" s="23"/>
      <c r="DS589" s="23"/>
      <c r="DT589" s="23"/>
    </row>
    <row r="590" spans="107:124" x14ac:dyDescent="0.2">
      <c r="DC590" s="23"/>
      <c r="DD590" s="23"/>
      <c r="DE590" s="23"/>
      <c r="DF590" s="23"/>
      <c r="DG590" s="23"/>
      <c r="DH590" s="23"/>
      <c r="DI590" s="23"/>
      <c r="DJ590" s="23"/>
      <c r="DK590" s="23"/>
      <c r="DL590" s="23"/>
      <c r="DM590" s="23"/>
      <c r="DN590" s="23"/>
      <c r="DO590" s="23"/>
      <c r="DP590" s="23"/>
      <c r="DQ590" s="23"/>
      <c r="DR590" s="23"/>
      <c r="DS590" s="23"/>
      <c r="DT590" s="23"/>
    </row>
    <row r="591" spans="107:124" x14ac:dyDescent="0.2">
      <c r="DC591" s="23"/>
      <c r="DD591" s="23"/>
      <c r="DE591" s="23"/>
      <c r="DF591" s="23"/>
      <c r="DG591" s="23"/>
      <c r="DH591" s="23"/>
      <c r="DI591" s="23"/>
      <c r="DJ591" s="23"/>
      <c r="DK591" s="23"/>
      <c r="DL591" s="23"/>
      <c r="DM591" s="23"/>
      <c r="DN591" s="23"/>
      <c r="DO591" s="23"/>
      <c r="DP591" s="23"/>
      <c r="DQ591" s="23"/>
      <c r="DR591" s="23"/>
      <c r="DS591" s="23"/>
      <c r="DT591" s="23"/>
    </row>
    <row r="592" spans="107:124" x14ac:dyDescent="0.2">
      <c r="DC592" s="23"/>
      <c r="DD592" s="23"/>
      <c r="DE592" s="23"/>
      <c r="DF592" s="23"/>
      <c r="DG592" s="23"/>
      <c r="DH592" s="23"/>
      <c r="DI592" s="23"/>
      <c r="DJ592" s="23"/>
      <c r="DK592" s="23"/>
      <c r="DL592" s="23"/>
      <c r="DM592" s="23"/>
      <c r="DN592" s="23"/>
      <c r="DO592" s="23"/>
      <c r="DP592" s="23"/>
      <c r="DQ592" s="23"/>
      <c r="DR592" s="23"/>
      <c r="DS592" s="23"/>
      <c r="DT592" s="23"/>
    </row>
    <row r="593" spans="107:124" x14ac:dyDescent="0.2">
      <c r="DC593" s="23"/>
      <c r="DD593" s="23"/>
      <c r="DE593" s="23"/>
      <c r="DF593" s="23"/>
      <c r="DG593" s="23"/>
      <c r="DH593" s="23"/>
      <c r="DI593" s="23"/>
      <c r="DJ593" s="23"/>
      <c r="DK593" s="23"/>
      <c r="DL593" s="23"/>
      <c r="DM593" s="23"/>
      <c r="DN593" s="23"/>
      <c r="DO593" s="23"/>
      <c r="DP593" s="23"/>
      <c r="DQ593" s="23"/>
      <c r="DR593" s="23"/>
      <c r="DS593" s="23"/>
      <c r="DT593" s="23"/>
    </row>
    <row r="594" spans="107:124" x14ac:dyDescent="0.2">
      <c r="DC594" s="23"/>
      <c r="DD594" s="23"/>
      <c r="DE594" s="23"/>
      <c r="DF594" s="23"/>
      <c r="DG594" s="23"/>
      <c r="DH594" s="23"/>
      <c r="DI594" s="23"/>
      <c r="DJ594" s="23"/>
      <c r="DK594" s="23"/>
      <c r="DL594" s="23"/>
      <c r="DM594" s="23"/>
      <c r="DN594" s="23"/>
      <c r="DO594" s="23"/>
      <c r="DP594" s="23"/>
      <c r="DQ594" s="23"/>
      <c r="DR594" s="23"/>
      <c r="DS594" s="23"/>
      <c r="DT594" s="23"/>
    </row>
    <row r="595" spans="107:124" x14ac:dyDescent="0.2">
      <c r="DC595" s="23"/>
      <c r="DD595" s="23"/>
      <c r="DE595" s="23"/>
      <c r="DF595" s="23"/>
      <c r="DG595" s="23"/>
      <c r="DH595" s="23"/>
      <c r="DI595" s="23"/>
      <c r="DJ595" s="23"/>
      <c r="DK595" s="23"/>
      <c r="DL595" s="23"/>
      <c r="DM595" s="23"/>
      <c r="DN595" s="23"/>
      <c r="DO595" s="23"/>
      <c r="DP595" s="23"/>
      <c r="DQ595" s="23"/>
      <c r="DR595" s="23"/>
      <c r="DS595" s="23"/>
      <c r="DT595" s="23"/>
    </row>
    <row r="596" spans="107:124" x14ac:dyDescent="0.2">
      <c r="DC596" s="23"/>
      <c r="DD596" s="23"/>
      <c r="DE596" s="23"/>
      <c r="DF596" s="23"/>
      <c r="DG596" s="23"/>
      <c r="DH596" s="23"/>
      <c r="DI596" s="23"/>
      <c r="DJ596" s="23"/>
      <c r="DK596" s="23"/>
      <c r="DL596" s="23"/>
      <c r="DM596" s="23"/>
      <c r="DN596" s="23"/>
      <c r="DO596" s="23"/>
      <c r="DP596" s="23"/>
      <c r="DQ596" s="23"/>
      <c r="DR596" s="23"/>
      <c r="DS596" s="23"/>
      <c r="DT596" s="23"/>
    </row>
    <row r="597" spans="107:124" x14ac:dyDescent="0.2">
      <c r="DC597" s="23"/>
      <c r="DD597" s="23"/>
      <c r="DE597" s="23"/>
      <c r="DF597" s="23"/>
      <c r="DG597" s="23"/>
      <c r="DH597" s="23"/>
      <c r="DI597" s="23"/>
      <c r="DJ597" s="23"/>
      <c r="DK597" s="23"/>
      <c r="DL597" s="23"/>
      <c r="DM597" s="23"/>
      <c r="DN597" s="23"/>
      <c r="DO597" s="23"/>
      <c r="DP597" s="23"/>
      <c r="DQ597" s="23"/>
      <c r="DR597" s="23"/>
      <c r="DS597" s="23"/>
      <c r="DT597" s="23"/>
    </row>
    <row r="598" spans="107:124" x14ac:dyDescent="0.2">
      <c r="DC598" s="23"/>
      <c r="DD598" s="23"/>
      <c r="DE598" s="23"/>
      <c r="DF598" s="23"/>
      <c r="DG598" s="23"/>
      <c r="DH598" s="23"/>
      <c r="DI598" s="23"/>
      <c r="DJ598" s="23"/>
      <c r="DK598" s="23"/>
      <c r="DL598" s="23"/>
      <c r="DM598" s="23"/>
      <c r="DN598" s="23"/>
      <c r="DO598" s="23"/>
      <c r="DP598" s="23"/>
      <c r="DQ598" s="23"/>
      <c r="DR598" s="23"/>
      <c r="DS598" s="23"/>
      <c r="DT598" s="23"/>
    </row>
    <row r="599" spans="107:124" x14ac:dyDescent="0.2">
      <c r="DC599" s="23"/>
      <c r="DD599" s="23"/>
      <c r="DE599" s="23"/>
      <c r="DF599" s="23"/>
      <c r="DG599" s="23"/>
      <c r="DH599" s="23"/>
      <c r="DI599" s="23"/>
      <c r="DJ599" s="23"/>
      <c r="DK599" s="23"/>
      <c r="DL599" s="23"/>
      <c r="DM599" s="23"/>
      <c r="DN599" s="23"/>
      <c r="DO599" s="23"/>
      <c r="DP599" s="23"/>
      <c r="DQ599" s="23"/>
      <c r="DR599" s="23"/>
      <c r="DS599" s="23"/>
      <c r="DT599" s="23"/>
    </row>
    <row r="600" spans="107:124" x14ac:dyDescent="0.2">
      <c r="DC600" s="23"/>
      <c r="DD600" s="23"/>
      <c r="DE600" s="23"/>
      <c r="DF600" s="23"/>
      <c r="DG600" s="23"/>
      <c r="DH600" s="23"/>
      <c r="DI600" s="23"/>
      <c r="DJ600" s="23"/>
      <c r="DK600" s="23"/>
      <c r="DL600" s="23"/>
      <c r="DM600" s="23"/>
      <c r="DN600" s="23"/>
      <c r="DO600" s="23"/>
      <c r="DP600" s="23"/>
      <c r="DQ600" s="23"/>
      <c r="DR600" s="23"/>
      <c r="DS600" s="23"/>
      <c r="DT600" s="23"/>
    </row>
    <row r="601" spans="107:124" x14ac:dyDescent="0.2">
      <c r="DC601" s="23"/>
      <c r="DD601" s="23"/>
      <c r="DE601" s="23"/>
      <c r="DF601" s="23"/>
      <c r="DG601" s="23"/>
      <c r="DH601" s="23"/>
      <c r="DI601" s="23"/>
      <c r="DJ601" s="23"/>
      <c r="DK601" s="23"/>
      <c r="DL601" s="23"/>
      <c r="DM601" s="23"/>
      <c r="DN601" s="23"/>
      <c r="DO601" s="23"/>
      <c r="DP601" s="23"/>
      <c r="DQ601" s="23"/>
      <c r="DR601" s="23"/>
      <c r="DS601" s="23"/>
      <c r="DT601" s="23"/>
    </row>
    <row r="602" spans="107:124" x14ac:dyDescent="0.2">
      <c r="DC602" s="23"/>
      <c r="DD602" s="23"/>
      <c r="DE602" s="23"/>
      <c r="DF602" s="23"/>
      <c r="DG602" s="23"/>
      <c r="DH602" s="23"/>
      <c r="DI602" s="23"/>
      <c r="DJ602" s="23"/>
      <c r="DK602" s="23"/>
      <c r="DL602" s="23"/>
      <c r="DM602" s="23"/>
      <c r="DN602" s="23"/>
      <c r="DO602" s="23"/>
      <c r="DP602" s="23"/>
      <c r="DQ602" s="23"/>
      <c r="DR602" s="23"/>
      <c r="DS602" s="23"/>
      <c r="DT602" s="23"/>
    </row>
    <row r="603" spans="107:124" x14ac:dyDescent="0.2">
      <c r="DC603" s="23"/>
      <c r="DD603" s="23"/>
      <c r="DE603" s="23"/>
      <c r="DF603" s="23"/>
      <c r="DG603" s="23"/>
      <c r="DH603" s="23"/>
      <c r="DI603" s="23"/>
      <c r="DJ603" s="23"/>
      <c r="DK603" s="23"/>
      <c r="DL603" s="23"/>
      <c r="DM603" s="23"/>
      <c r="DN603" s="23"/>
      <c r="DO603" s="23"/>
      <c r="DP603" s="23"/>
      <c r="DQ603" s="23"/>
      <c r="DR603" s="23"/>
      <c r="DS603" s="23"/>
      <c r="DT603" s="23"/>
    </row>
    <row r="604" spans="107:124" x14ac:dyDescent="0.2">
      <c r="DC604" s="23"/>
      <c r="DD604" s="23"/>
      <c r="DE604" s="23"/>
      <c r="DF604" s="23"/>
      <c r="DG604" s="23"/>
      <c r="DH604" s="23"/>
      <c r="DI604" s="23"/>
      <c r="DJ604" s="23"/>
      <c r="DK604" s="23"/>
      <c r="DL604" s="23"/>
      <c r="DM604" s="23"/>
      <c r="DN604" s="23"/>
      <c r="DO604" s="23"/>
      <c r="DP604" s="23"/>
      <c r="DQ604" s="23"/>
      <c r="DR604" s="23"/>
      <c r="DS604" s="23"/>
      <c r="DT604" s="23"/>
    </row>
    <row r="605" spans="107:124" x14ac:dyDescent="0.2">
      <c r="DC605" s="23"/>
      <c r="DD605" s="23"/>
      <c r="DE605" s="23"/>
      <c r="DF605" s="23"/>
      <c r="DG605" s="23"/>
      <c r="DH605" s="23"/>
      <c r="DI605" s="23"/>
      <c r="DJ605" s="23"/>
      <c r="DK605" s="23"/>
      <c r="DL605" s="23"/>
      <c r="DM605" s="23"/>
      <c r="DN605" s="23"/>
      <c r="DO605" s="23"/>
      <c r="DP605" s="23"/>
      <c r="DQ605" s="23"/>
      <c r="DR605" s="23"/>
      <c r="DS605" s="23"/>
      <c r="DT605" s="23"/>
    </row>
    <row r="606" spans="107:124" x14ac:dyDescent="0.2">
      <c r="DC606" s="23"/>
      <c r="DD606" s="23"/>
      <c r="DE606" s="23"/>
      <c r="DF606" s="23"/>
      <c r="DG606" s="23"/>
      <c r="DH606" s="23"/>
      <c r="DI606" s="23"/>
      <c r="DJ606" s="23"/>
      <c r="DK606" s="23"/>
      <c r="DL606" s="23"/>
      <c r="DM606" s="23"/>
      <c r="DN606" s="23"/>
      <c r="DO606" s="23"/>
      <c r="DP606" s="23"/>
      <c r="DQ606" s="23"/>
      <c r="DR606" s="23"/>
      <c r="DS606" s="23"/>
      <c r="DT606" s="23"/>
    </row>
    <row r="607" spans="107:124" x14ac:dyDescent="0.2">
      <c r="DC607" s="23"/>
      <c r="DD607" s="23"/>
      <c r="DE607" s="23"/>
      <c r="DF607" s="23"/>
      <c r="DG607" s="23"/>
      <c r="DH607" s="23"/>
      <c r="DI607" s="23"/>
      <c r="DJ607" s="23"/>
      <c r="DK607" s="23"/>
      <c r="DL607" s="23"/>
      <c r="DM607" s="23"/>
      <c r="DN607" s="23"/>
      <c r="DO607" s="23"/>
      <c r="DP607" s="23"/>
      <c r="DQ607" s="23"/>
      <c r="DR607" s="23"/>
      <c r="DS607" s="23"/>
      <c r="DT607" s="23"/>
    </row>
    <row r="608" spans="107:124" x14ac:dyDescent="0.2">
      <c r="DC608" s="23"/>
      <c r="DD608" s="23"/>
      <c r="DE608" s="23"/>
      <c r="DF608" s="23"/>
      <c r="DG608" s="23"/>
      <c r="DH608" s="23"/>
      <c r="DI608" s="23"/>
      <c r="DJ608" s="23"/>
      <c r="DK608" s="23"/>
      <c r="DL608" s="23"/>
      <c r="DM608" s="23"/>
      <c r="DN608" s="23"/>
      <c r="DO608" s="23"/>
      <c r="DP608" s="23"/>
      <c r="DQ608" s="23"/>
      <c r="DR608" s="23"/>
      <c r="DS608" s="23"/>
      <c r="DT608" s="23"/>
    </row>
    <row r="609" spans="107:124" x14ac:dyDescent="0.2">
      <c r="DC609" s="23"/>
      <c r="DD609" s="23"/>
      <c r="DE609" s="23"/>
      <c r="DF609" s="23"/>
      <c r="DG609" s="23"/>
      <c r="DH609" s="23"/>
      <c r="DI609" s="23"/>
      <c r="DJ609" s="23"/>
      <c r="DK609" s="23"/>
      <c r="DL609" s="23"/>
      <c r="DM609" s="23"/>
      <c r="DN609" s="23"/>
      <c r="DO609" s="23"/>
      <c r="DP609" s="23"/>
      <c r="DQ609" s="23"/>
      <c r="DR609" s="23"/>
      <c r="DS609" s="23"/>
      <c r="DT609" s="23"/>
    </row>
    <row r="610" spans="107:124" x14ac:dyDescent="0.2">
      <c r="DC610" s="23"/>
      <c r="DD610" s="23"/>
      <c r="DE610" s="23"/>
      <c r="DF610" s="23"/>
      <c r="DG610" s="23"/>
      <c r="DH610" s="23"/>
      <c r="DI610" s="23"/>
      <c r="DJ610" s="23"/>
      <c r="DK610" s="23"/>
      <c r="DL610" s="23"/>
      <c r="DM610" s="23"/>
      <c r="DN610" s="23"/>
      <c r="DO610" s="23"/>
      <c r="DP610" s="23"/>
      <c r="DQ610" s="23"/>
      <c r="DR610" s="23"/>
      <c r="DS610" s="23"/>
      <c r="DT610" s="23"/>
    </row>
    <row r="611" spans="107:124" x14ac:dyDescent="0.2">
      <c r="DC611" s="23"/>
      <c r="DD611" s="23"/>
      <c r="DE611" s="23"/>
      <c r="DF611" s="23"/>
      <c r="DG611" s="23"/>
      <c r="DH611" s="23"/>
      <c r="DI611" s="23"/>
      <c r="DJ611" s="23"/>
      <c r="DK611" s="23"/>
      <c r="DL611" s="23"/>
      <c r="DM611" s="23"/>
      <c r="DN611" s="23"/>
      <c r="DO611" s="23"/>
      <c r="DP611" s="23"/>
      <c r="DQ611" s="23"/>
      <c r="DR611" s="23"/>
      <c r="DS611" s="23"/>
      <c r="DT611" s="23"/>
    </row>
    <row r="612" spans="107:124" x14ac:dyDescent="0.2">
      <c r="DC612" s="23"/>
      <c r="DD612" s="23"/>
      <c r="DE612" s="23"/>
      <c r="DF612" s="23"/>
      <c r="DG612" s="23"/>
      <c r="DH612" s="23"/>
      <c r="DI612" s="23"/>
      <c r="DJ612" s="23"/>
      <c r="DK612" s="23"/>
      <c r="DL612" s="23"/>
      <c r="DM612" s="23"/>
      <c r="DN612" s="23"/>
      <c r="DO612" s="23"/>
      <c r="DP612" s="23"/>
      <c r="DQ612" s="23"/>
      <c r="DR612" s="23"/>
      <c r="DS612" s="23"/>
      <c r="DT612" s="23"/>
    </row>
    <row r="613" spans="107:124" x14ac:dyDescent="0.2">
      <c r="DC613" s="23"/>
      <c r="DD613" s="23"/>
      <c r="DE613" s="23"/>
      <c r="DF613" s="23"/>
      <c r="DG613" s="23"/>
      <c r="DH613" s="23"/>
      <c r="DI613" s="23"/>
      <c r="DJ613" s="23"/>
      <c r="DK613" s="23"/>
      <c r="DL613" s="23"/>
      <c r="DM613" s="23"/>
      <c r="DN613" s="23"/>
      <c r="DO613" s="23"/>
      <c r="DP613" s="23"/>
      <c r="DQ613" s="23"/>
      <c r="DR613" s="23"/>
      <c r="DS613" s="23"/>
      <c r="DT613" s="23"/>
    </row>
    <row r="614" spans="107:124" x14ac:dyDescent="0.2">
      <c r="DC614" s="23"/>
      <c r="DD614" s="23"/>
      <c r="DE614" s="23"/>
      <c r="DF614" s="23"/>
      <c r="DG614" s="23"/>
      <c r="DH614" s="23"/>
      <c r="DI614" s="23"/>
      <c r="DJ614" s="23"/>
      <c r="DK614" s="23"/>
      <c r="DL614" s="23"/>
      <c r="DM614" s="23"/>
      <c r="DN614" s="23"/>
      <c r="DO614" s="23"/>
      <c r="DP614" s="23"/>
      <c r="DQ614" s="23"/>
      <c r="DR614" s="23"/>
      <c r="DS614" s="23"/>
      <c r="DT614" s="23"/>
    </row>
    <row r="615" spans="107:124" x14ac:dyDescent="0.2">
      <c r="DC615" s="23"/>
      <c r="DD615" s="23"/>
      <c r="DE615" s="23"/>
      <c r="DF615" s="23"/>
      <c r="DG615" s="23"/>
      <c r="DH615" s="23"/>
      <c r="DI615" s="23"/>
      <c r="DJ615" s="23"/>
      <c r="DK615" s="23"/>
      <c r="DL615" s="23"/>
      <c r="DM615" s="23"/>
      <c r="DN615" s="23"/>
      <c r="DO615" s="23"/>
      <c r="DP615" s="23"/>
      <c r="DQ615" s="23"/>
      <c r="DR615" s="23"/>
      <c r="DS615" s="23"/>
      <c r="DT615" s="23"/>
    </row>
    <row r="616" spans="107:124" x14ac:dyDescent="0.2">
      <c r="DC616" s="23"/>
      <c r="DD616" s="23"/>
      <c r="DE616" s="23"/>
      <c r="DF616" s="23"/>
      <c r="DG616" s="23"/>
      <c r="DH616" s="23"/>
      <c r="DI616" s="23"/>
      <c r="DJ616" s="23"/>
      <c r="DK616" s="23"/>
      <c r="DL616" s="23"/>
      <c r="DM616" s="23"/>
      <c r="DN616" s="23"/>
      <c r="DO616" s="23"/>
      <c r="DP616" s="23"/>
      <c r="DQ616" s="23"/>
      <c r="DR616" s="23"/>
      <c r="DS616" s="23"/>
      <c r="DT616" s="23"/>
    </row>
  </sheetData>
  <sheetProtection sheet="1" formatCells="0"/>
  <mergeCells count="79">
    <mergeCell ref="CL35:DA35"/>
    <mergeCell ref="C35:CK35"/>
    <mergeCell ref="CL32:DA32"/>
    <mergeCell ref="CL33:DA33"/>
    <mergeCell ref="C33:CK33"/>
    <mergeCell ref="C34:CK34"/>
    <mergeCell ref="CL34:DA34"/>
    <mergeCell ref="B46:DB46"/>
    <mergeCell ref="B47:DB47"/>
    <mergeCell ref="C19:BU19"/>
    <mergeCell ref="C20:BU20"/>
    <mergeCell ref="C21:BU21"/>
    <mergeCell ref="C23:BU23"/>
    <mergeCell ref="C25:BU25"/>
    <mergeCell ref="C28:BU28"/>
    <mergeCell ref="C39:DA39"/>
    <mergeCell ref="C40:DA40"/>
    <mergeCell ref="C41:DA41"/>
    <mergeCell ref="C42:DA42"/>
    <mergeCell ref="B43:DB43"/>
    <mergeCell ref="C31:BU31"/>
    <mergeCell ref="C32:BU32"/>
    <mergeCell ref="BV32:CK32"/>
    <mergeCell ref="C37:DA37"/>
    <mergeCell ref="C38:DA38"/>
    <mergeCell ref="C36:DA36"/>
    <mergeCell ref="B44:DB44"/>
    <mergeCell ref="B45:DB45"/>
    <mergeCell ref="BV28:CK28"/>
    <mergeCell ref="CL28:DA28"/>
    <mergeCell ref="BV31:CK31"/>
    <mergeCell ref="CL31:DA31"/>
    <mergeCell ref="C29:BU29"/>
    <mergeCell ref="C30:BU30"/>
    <mergeCell ref="BV29:CK30"/>
    <mergeCell ref="CL29:DA30"/>
    <mergeCell ref="CL18:DA18"/>
    <mergeCell ref="C10:AD10"/>
    <mergeCell ref="AE10:DA10"/>
    <mergeCell ref="C11:DA11"/>
    <mergeCell ref="C12:DA12"/>
    <mergeCell ref="C14:DA14"/>
    <mergeCell ref="C13:CX13"/>
    <mergeCell ref="CY13:DA13"/>
    <mergeCell ref="C9:DA9"/>
    <mergeCell ref="B1:DB1"/>
    <mergeCell ref="B2:DB2"/>
    <mergeCell ref="B3:DB3"/>
    <mergeCell ref="B4:DB4"/>
    <mergeCell ref="B5:DB5"/>
    <mergeCell ref="C6:DA6"/>
    <mergeCell ref="C7:N7"/>
    <mergeCell ref="O7:BM7"/>
    <mergeCell ref="BN7:BZ7"/>
    <mergeCell ref="CA7:DA7"/>
    <mergeCell ref="C8:DA8"/>
    <mergeCell ref="C22:BU22"/>
    <mergeCell ref="BV21:CK22"/>
    <mergeCell ref="CL21:DA22"/>
    <mergeCell ref="C15:BU15"/>
    <mergeCell ref="BV15:CK15"/>
    <mergeCell ref="CL15:DA15"/>
    <mergeCell ref="C16:BU16"/>
    <mergeCell ref="BV16:CK16"/>
    <mergeCell ref="CL16:DA16"/>
    <mergeCell ref="C17:DA17"/>
    <mergeCell ref="BV19:CK19"/>
    <mergeCell ref="CL19:DA19"/>
    <mergeCell ref="BV20:CK20"/>
    <mergeCell ref="CL20:DA20"/>
    <mergeCell ref="C18:BU18"/>
    <mergeCell ref="BV18:CK18"/>
    <mergeCell ref="C24:BU24"/>
    <mergeCell ref="BV23:CK24"/>
    <mergeCell ref="CL23:DA24"/>
    <mergeCell ref="C26:BU26"/>
    <mergeCell ref="C27:BU27"/>
    <mergeCell ref="BV25:CK27"/>
    <mergeCell ref="CL25:DA27"/>
  </mergeCells>
  <dataValidations count="1">
    <dataValidation type="list" allowBlank="1" showInputMessage="1" showErrorMessage="1" sqref="BV15:DA15">
      <formula1>M_YEARS</formula1>
    </dataValidation>
  </dataValidations>
  <printOptions horizontalCentered="1"/>
  <pageMargins left="0.5" right="0.5" top="0.8" bottom="0.8" header="0.5" footer="0.5"/>
  <pageSetup paperSize="5" orientation="portrait" blackAndWhite="1" r:id="rId1"/>
  <headerFooter alignWithMargins="0">
    <oddFooter>&amp;LIncome Calculations - FHLMC 92&amp;CPage &amp;P of &amp;N&amp;R05/24/2018</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Data_Income!$C$1288:$C$1291</xm:f>
          </x14:formula1>
          <xm:sqref>C13</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8"/>
    <pageSetUpPr autoPageBreaks="0" fitToPage="1"/>
  </sheetPr>
  <dimension ref="A1:EQ85"/>
  <sheetViews>
    <sheetView showGridLines="0" showRowColHeaders="0" zoomScaleNormal="100" workbookViewId="0">
      <selection activeCell="O7" sqref="O7:BM7"/>
    </sheetView>
  </sheetViews>
  <sheetFormatPr defaultRowHeight="12.75" x14ac:dyDescent="0.2"/>
  <cols>
    <col min="1" max="1" width="2.7109375" style="481" customWidth="1"/>
    <col min="2" max="2" width="2.28515625" style="481" customWidth="1"/>
    <col min="3" max="105" width="0.85546875" style="481" customWidth="1"/>
    <col min="106" max="106" width="2.28515625" style="481" customWidth="1"/>
    <col min="107" max="239" width="2.7109375" style="481" customWidth="1"/>
    <col min="240" max="16384" width="9.140625" style="481"/>
  </cols>
  <sheetData>
    <row r="1" spans="1:147" ht="12" customHeight="1" thickBot="1" x14ac:dyDescent="0.25">
      <c r="A1" s="23"/>
      <c r="B1" s="489"/>
      <c r="C1" s="489"/>
      <c r="D1" s="489"/>
      <c r="E1" s="489"/>
      <c r="F1" s="489"/>
      <c r="G1" s="489"/>
      <c r="H1" s="489"/>
      <c r="I1" s="489"/>
      <c r="J1" s="489"/>
      <c r="K1" s="489"/>
      <c r="L1" s="489"/>
      <c r="M1" s="489"/>
      <c r="N1" s="489"/>
      <c r="O1" s="489"/>
      <c r="P1" s="489"/>
      <c r="Q1" s="489"/>
      <c r="R1" s="489"/>
      <c r="S1" s="489"/>
      <c r="T1" s="489"/>
      <c r="U1" s="489"/>
      <c r="V1" s="489"/>
      <c r="W1" s="489"/>
      <c r="X1" s="489"/>
      <c r="Y1" s="489"/>
      <c r="Z1" s="489"/>
      <c r="AA1" s="489"/>
      <c r="AB1" s="489"/>
      <c r="AC1" s="489"/>
      <c r="AD1" s="489"/>
      <c r="AE1" s="489"/>
      <c r="AF1" s="489"/>
      <c r="AG1" s="489"/>
      <c r="AH1" s="489"/>
      <c r="AI1" s="489"/>
      <c r="AJ1" s="489"/>
      <c r="AK1" s="489"/>
      <c r="AL1" s="489"/>
      <c r="AM1" s="489"/>
      <c r="AN1" s="489"/>
      <c r="AO1" s="489"/>
      <c r="AP1" s="489"/>
      <c r="AQ1" s="489"/>
      <c r="AR1" s="489"/>
      <c r="AS1" s="489"/>
      <c r="AT1" s="489"/>
      <c r="AU1" s="489"/>
      <c r="AV1" s="489"/>
      <c r="AW1" s="489"/>
      <c r="AX1" s="489"/>
      <c r="AY1" s="489"/>
      <c r="AZ1" s="489"/>
      <c r="BA1" s="489"/>
      <c r="BB1" s="489"/>
      <c r="BC1" s="489"/>
      <c r="BD1" s="489"/>
      <c r="BE1" s="489"/>
      <c r="BF1" s="489"/>
      <c r="BG1" s="489"/>
      <c r="BH1" s="489"/>
      <c r="BI1" s="489"/>
      <c r="BJ1" s="489"/>
      <c r="BK1" s="489"/>
      <c r="BL1" s="489"/>
      <c r="BM1" s="489"/>
      <c r="BN1" s="489"/>
      <c r="BO1" s="489"/>
      <c r="BP1" s="489"/>
      <c r="BQ1" s="489"/>
      <c r="BR1" s="489"/>
      <c r="BS1" s="489"/>
      <c r="BT1" s="489"/>
      <c r="BU1" s="489"/>
      <c r="BV1" s="489"/>
      <c r="BW1" s="489"/>
      <c r="BX1" s="489"/>
      <c r="BY1" s="489"/>
      <c r="BZ1" s="489"/>
      <c r="CA1" s="489"/>
      <c r="CB1" s="489"/>
      <c r="CC1" s="489"/>
      <c r="CD1" s="489"/>
      <c r="CE1" s="489"/>
      <c r="CF1" s="489"/>
      <c r="CG1" s="489"/>
      <c r="CH1" s="489"/>
      <c r="CI1" s="489"/>
      <c r="CJ1" s="489"/>
      <c r="CK1" s="489"/>
      <c r="CL1" s="489"/>
      <c r="CM1" s="489"/>
      <c r="CN1" s="489"/>
      <c r="CO1" s="489"/>
      <c r="CP1" s="489"/>
      <c r="CQ1" s="489"/>
      <c r="CR1" s="489"/>
      <c r="CS1" s="489"/>
      <c r="CT1" s="489"/>
      <c r="CU1" s="489"/>
      <c r="CV1" s="489"/>
      <c r="CW1" s="489"/>
      <c r="CX1" s="489"/>
      <c r="CY1" s="489"/>
      <c r="CZ1" s="489"/>
      <c r="DA1" s="489"/>
      <c r="DB1" s="489"/>
    </row>
    <row r="2" spans="1:147" ht="8.1"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row>
    <row r="3" spans="1:147" ht="18" customHeight="1" x14ac:dyDescent="0.2">
      <c r="A3" s="23"/>
      <c r="B3" s="680" t="s">
        <v>1279</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row>
    <row r="4" spans="1:147" ht="12" customHeight="1" x14ac:dyDescent="0.2">
      <c r="A4" s="23"/>
      <c r="B4" s="683" t="s">
        <v>1456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row>
    <row r="5" spans="1:147" ht="8.1"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row>
    <row r="6" spans="1:147" ht="12" customHeight="1" x14ac:dyDescent="0.2">
      <c r="A6" s="483"/>
      <c r="B6" s="1653"/>
      <c r="C6" s="1654"/>
      <c r="D6" s="1654"/>
      <c r="E6" s="1654"/>
      <c r="F6" s="1654"/>
      <c r="G6" s="1654"/>
      <c r="H6" s="1654"/>
      <c r="I6" s="1654"/>
      <c r="J6" s="1654"/>
      <c r="K6" s="1654"/>
      <c r="L6" s="1654"/>
      <c r="M6" s="1654"/>
      <c r="N6" s="1654"/>
      <c r="O6" s="1654"/>
      <c r="P6" s="1654"/>
      <c r="Q6" s="1654"/>
      <c r="R6" s="1654"/>
      <c r="S6" s="1654"/>
      <c r="T6" s="1654"/>
      <c r="U6" s="1654"/>
      <c r="V6" s="1654"/>
      <c r="W6" s="1654"/>
      <c r="X6" s="1654"/>
      <c r="Y6" s="1654"/>
      <c r="Z6" s="1654"/>
      <c r="AA6" s="1654"/>
      <c r="AB6" s="1654"/>
      <c r="AC6" s="1654"/>
      <c r="AD6" s="1654"/>
      <c r="AE6" s="1654"/>
      <c r="AF6" s="1654"/>
      <c r="AG6" s="1654"/>
      <c r="AH6" s="1654"/>
      <c r="AI6" s="1654"/>
      <c r="AJ6" s="1654"/>
      <c r="AK6" s="1654"/>
      <c r="AL6" s="1654"/>
      <c r="AM6" s="1654"/>
      <c r="AN6" s="1654"/>
      <c r="AO6" s="1654"/>
      <c r="AP6" s="1654"/>
      <c r="AQ6" s="1654"/>
      <c r="AR6" s="1654"/>
      <c r="AS6" s="1654"/>
      <c r="AT6" s="1654"/>
      <c r="AU6" s="1654"/>
      <c r="AV6" s="1654"/>
      <c r="AW6" s="1654"/>
      <c r="AX6" s="1654"/>
      <c r="AY6" s="1654"/>
      <c r="AZ6" s="1654"/>
      <c r="BA6" s="1654"/>
      <c r="BB6" s="1654"/>
      <c r="BC6" s="1654"/>
      <c r="BD6" s="1654"/>
      <c r="BE6" s="1654"/>
      <c r="BF6" s="1654"/>
      <c r="BG6" s="1654"/>
      <c r="BH6" s="1654"/>
      <c r="BI6" s="1654"/>
      <c r="BJ6" s="1654"/>
      <c r="BK6" s="1654"/>
      <c r="BL6" s="1654"/>
      <c r="BM6" s="1654"/>
      <c r="BN6" s="1654"/>
      <c r="BO6" s="1654"/>
      <c r="BP6" s="1654"/>
      <c r="BQ6" s="1654"/>
      <c r="BR6" s="1654"/>
      <c r="BS6" s="1654"/>
      <c r="BT6" s="1654"/>
      <c r="BU6" s="1654"/>
      <c r="BV6" s="1654"/>
      <c r="BW6" s="1654"/>
      <c r="BX6" s="1654"/>
      <c r="BY6" s="1654"/>
      <c r="BZ6" s="1654"/>
      <c r="CA6" s="1654"/>
      <c r="CB6" s="1654"/>
      <c r="CC6" s="1654"/>
      <c r="CD6" s="1654"/>
      <c r="CE6" s="1654"/>
      <c r="CF6" s="1654"/>
      <c r="CG6" s="1654"/>
      <c r="CH6" s="1654"/>
      <c r="CI6" s="1654"/>
      <c r="CJ6" s="1654"/>
      <c r="CK6" s="1654"/>
      <c r="CL6" s="1654"/>
      <c r="CM6" s="1654"/>
      <c r="CN6" s="1654"/>
      <c r="CO6" s="1654"/>
      <c r="CP6" s="1654"/>
      <c r="CQ6" s="1654"/>
      <c r="CR6" s="1654"/>
      <c r="CS6" s="1654"/>
      <c r="CT6" s="1654"/>
      <c r="CU6" s="1654"/>
      <c r="CV6" s="1654"/>
      <c r="CW6" s="1654"/>
      <c r="CX6" s="1654"/>
      <c r="CY6" s="1654"/>
      <c r="CZ6" s="1654"/>
      <c r="DA6" s="1654"/>
      <c r="DB6" s="1655"/>
    </row>
    <row r="7" spans="1:147" ht="15.95" customHeight="1" x14ac:dyDescent="0.2">
      <c r="A7" s="483"/>
      <c r="B7" s="144"/>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row>
    <row r="8" spans="1:147" ht="12" customHeight="1" thickBot="1" x14ac:dyDescent="0.25">
      <c r="A8" s="483"/>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row>
    <row r="9" spans="1:147" ht="12" customHeight="1" x14ac:dyDescent="0.2">
      <c r="A9" s="23"/>
      <c r="B9" s="100"/>
      <c r="C9" s="1358"/>
      <c r="D9" s="1358"/>
      <c r="E9" s="1358"/>
      <c r="F9" s="1358"/>
      <c r="G9" s="1358"/>
      <c r="H9" s="1358"/>
      <c r="I9" s="1358"/>
      <c r="J9" s="1358"/>
      <c r="K9" s="1358"/>
      <c r="L9" s="1358"/>
      <c r="M9" s="1358"/>
      <c r="N9" s="1358"/>
      <c r="O9" s="1358"/>
      <c r="P9" s="1358"/>
      <c r="Q9" s="1358"/>
      <c r="R9" s="1358"/>
      <c r="S9" s="1358"/>
      <c r="T9" s="1358"/>
      <c r="U9" s="1358"/>
      <c r="V9" s="1358"/>
      <c r="W9" s="1358"/>
      <c r="X9" s="1358"/>
      <c r="Y9" s="1358"/>
      <c r="Z9" s="1358"/>
      <c r="AA9" s="1358"/>
      <c r="AB9" s="1358"/>
      <c r="AC9" s="1358"/>
      <c r="AD9" s="1358"/>
      <c r="AE9" s="1358"/>
      <c r="AF9" s="1358"/>
      <c r="AG9" s="1358"/>
      <c r="AH9" s="1358"/>
      <c r="AI9" s="1358"/>
      <c r="AJ9" s="1358"/>
      <c r="AK9" s="1358"/>
      <c r="AL9" s="1358"/>
      <c r="AM9" s="1358"/>
      <c r="AN9" s="1358"/>
      <c r="AO9" s="1358"/>
      <c r="AP9" s="1358"/>
      <c r="AQ9" s="1358"/>
      <c r="AR9" s="1358"/>
      <c r="AS9" s="1358"/>
      <c r="AT9" s="1358"/>
      <c r="AU9" s="1358"/>
      <c r="AV9" s="1358"/>
      <c r="AW9" s="1358"/>
      <c r="AX9" s="1358"/>
      <c r="AY9" s="1358"/>
      <c r="AZ9" s="1358"/>
      <c r="BA9" s="1358"/>
      <c r="BB9" s="1358"/>
      <c r="BC9" s="1358"/>
      <c r="BD9" s="1358"/>
      <c r="BE9" s="1358"/>
      <c r="BF9" s="1358"/>
      <c r="BG9" s="1358"/>
      <c r="BH9" s="1358"/>
      <c r="BI9" s="1358"/>
      <c r="BJ9" s="1358"/>
      <c r="BK9" s="1358"/>
      <c r="BL9" s="1358"/>
      <c r="BM9" s="1358"/>
      <c r="BN9" s="1358"/>
      <c r="BO9" s="1358"/>
      <c r="BP9" s="1358"/>
      <c r="BQ9" s="1358"/>
      <c r="BR9" s="1358"/>
      <c r="BS9" s="1358"/>
      <c r="BT9" s="1358"/>
      <c r="BU9" s="1358"/>
      <c r="BV9" s="1358"/>
      <c r="BW9" s="1358"/>
      <c r="BX9" s="1358"/>
      <c r="BY9" s="1358"/>
      <c r="BZ9" s="1358"/>
      <c r="CA9" s="1358"/>
      <c r="CB9" s="1358"/>
      <c r="CC9" s="1358"/>
      <c r="CD9" s="1358"/>
      <c r="CE9" s="1358"/>
      <c r="CF9" s="1358"/>
      <c r="CG9" s="1358"/>
      <c r="CH9" s="1358"/>
      <c r="CI9" s="1358"/>
      <c r="CJ9" s="1358"/>
      <c r="CK9" s="1358"/>
      <c r="CL9" s="1358"/>
      <c r="CM9" s="1358"/>
      <c r="CN9" s="1358"/>
      <c r="CO9" s="1358"/>
      <c r="CP9" s="1358"/>
      <c r="CQ9" s="1358"/>
      <c r="CR9" s="1358"/>
      <c r="CS9" s="1358"/>
      <c r="CT9" s="1358"/>
      <c r="CU9" s="1358"/>
      <c r="CV9" s="1358"/>
      <c r="CW9" s="1358"/>
      <c r="CX9" s="1358"/>
      <c r="CY9" s="1358"/>
      <c r="CZ9" s="1358"/>
      <c r="DA9" s="1358"/>
      <c r="DB9" s="101"/>
    </row>
    <row r="10" spans="1:147" ht="18" customHeight="1" x14ac:dyDescent="0.2">
      <c r="A10" s="482"/>
      <c r="B10" s="175"/>
      <c r="C10" s="1681" t="s">
        <v>1361</v>
      </c>
      <c r="D10" s="1682"/>
      <c r="E10" s="1682"/>
      <c r="F10" s="1682"/>
      <c r="G10" s="1682"/>
      <c r="H10" s="1682"/>
      <c r="I10" s="1682"/>
      <c r="J10" s="1682"/>
      <c r="K10" s="1682"/>
      <c r="L10" s="1682"/>
      <c r="M10" s="1682"/>
      <c r="N10" s="1682"/>
      <c r="O10" s="1682"/>
      <c r="P10" s="1682"/>
      <c r="Q10" s="1682"/>
      <c r="R10" s="1682"/>
      <c r="S10" s="1682"/>
      <c r="T10" s="1682"/>
      <c r="U10" s="1682"/>
      <c r="V10" s="1682"/>
      <c r="W10" s="1682"/>
      <c r="X10" s="1682"/>
      <c r="Y10" s="1682"/>
      <c r="Z10" s="1682"/>
      <c r="AA10" s="1682"/>
      <c r="AB10" s="1682"/>
      <c r="AC10" s="1682"/>
      <c r="AD10" s="1682"/>
      <c r="AE10" s="1682"/>
      <c r="AF10" s="1682"/>
      <c r="AG10" s="1683"/>
      <c r="AH10" s="1570" t="s">
        <v>1358</v>
      </c>
      <c r="AI10" s="1568"/>
      <c r="AJ10" s="1568"/>
      <c r="AK10" s="1568"/>
      <c r="AL10" s="1568"/>
      <c r="AM10" s="1568"/>
      <c r="AN10" s="1568"/>
      <c r="AO10" s="1568"/>
      <c r="AP10" s="1568"/>
      <c r="AQ10" s="1568"/>
      <c r="AR10" s="1568"/>
      <c r="AS10" s="1568"/>
      <c r="AT10" s="1568"/>
      <c r="AU10" s="1568"/>
      <c r="AV10" s="1568"/>
      <c r="AW10" s="1568"/>
      <c r="AX10" s="1568"/>
      <c r="AY10" s="1568"/>
      <c r="AZ10" s="1568"/>
      <c r="BA10" s="1568"/>
      <c r="BB10" s="1568"/>
      <c r="BC10" s="1568"/>
      <c r="BD10" s="1568"/>
      <c r="BE10" s="1569"/>
      <c r="BF10" s="1570" t="s">
        <v>1360</v>
      </c>
      <c r="BG10" s="1568"/>
      <c r="BH10" s="1568"/>
      <c r="BI10" s="1568"/>
      <c r="BJ10" s="1568"/>
      <c r="BK10" s="1568"/>
      <c r="BL10" s="1568"/>
      <c r="BM10" s="1568"/>
      <c r="BN10" s="1568"/>
      <c r="BO10" s="1568"/>
      <c r="BP10" s="1568"/>
      <c r="BQ10" s="1568"/>
      <c r="BR10" s="1568"/>
      <c r="BS10" s="1568"/>
      <c r="BT10" s="1568"/>
      <c r="BU10" s="1568"/>
      <c r="BV10" s="1568"/>
      <c r="BW10" s="1568"/>
      <c r="BX10" s="1568"/>
      <c r="BY10" s="1568"/>
      <c r="BZ10" s="1568"/>
      <c r="CA10" s="1568"/>
      <c r="CB10" s="1568"/>
      <c r="CC10" s="1569"/>
      <c r="CD10" s="1570" t="s">
        <v>1359</v>
      </c>
      <c r="CE10" s="1568"/>
      <c r="CF10" s="1568"/>
      <c r="CG10" s="1568"/>
      <c r="CH10" s="1568"/>
      <c r="CI10" s="1568"/>
      <c r="CJ10" s="1568"/>
      <c r="CK10" s="1568"/>
      <c r="CL10" s="1568"/>
      <c r="CM10" s="1568"/>
      <c r="CN10" s="1568"/>
      <c r="CO10" s="1568"/>
      <c r="CP10" s="1568"/>
      <c r="CQ10" s="1568"/>
      <c r="CR10" s="1568"/>
      <c r="CS10" s="1568"/>
      <c r="CT10" s="1568"/>
      <c r="CU10" s="1568"/>
      <c r="CV10" s="1568"/>
      <c r="CW10" s="1568"/>
      <c r="CX10" s="1568"/>
      <c r="CY10" s="1568"/>
      <c r="CZ10" s="1568"/>
      <c r="DA10" s="1569"/>
      <c r="DB10" s="475"/>
      <c r="DC10" s="23"/>
      <c r="DD10" s="23"/>
      <c r="DE10" s="23"/>
      <c r="DF10" s="23"/>
      <c r="DG10" s="23"/>
      <c r="DH10" s="23"/>
      <c r="DI10" s="23"/>
      <c r="DJ10" s="23"/>
      <c r="DK10" s="23"/>
      <c r="DL10" s="23"/>
      <c r="DM10" s="23"/>
      <c r="DN10" s="23"/>
      <c r="DO10" s="23"/>
      <c r="DP10" s="23"/>
      <c r="DQ10" s="23"/>
      <c r="DR10" s="23"/>
      <c r="DS10" s="23"/>
      <c r="DT10" s="23"/>
      <c r="DU10" s="23"/>
      <c r="DV10" s="23"/>
      <c r="DW10" s="23"/>
      <c r="DX10" s="23"/>
      <c r="DY10" s="23"/>
      <c r="DZ10" s="23"/>
      <c r="EA10" s="23"/>
      <c r="EB10" s="23"/>
      <c r="EC10" s="23"/>
      <c r="ED10" s="23"/>
      <c r="EE10" s="23"/>
      <c r="EF10" s="23"/>
      <c r="EG10" s="23"/>
      <c r="EH10" s="23"/>
      <c r="EI10" s="23"/>
      <c r="EJ10" s="23"/>
      <c r="EK10" s="23"/>
      <c r="EL10" s="23"/>
    </row>
    <row r="11" spans="1:147" ht="18" customHeight="1" x14ac:dyDescent="0.2">
      <c r="A11" s="482"/>
      <c r="B11" s="175"/>
      <c r="C11" s="1678" t="s">
        <v>1407</v>
      </c>
      <c r="D11" s="1679"/>
      <c r="E11" s="1679"/>
      <c r="F11" s="1679"/>
      <c r="G11" s="1679"/>
      <c r="H11" s="1679"/>
      <c r="I11" s="1679"/>
      <c r="J11" s="1679"/>
      <c r="K11" s="1679"/>
      <c r="L11" s="1679"/>
      <c r="M11" s="1679"/>
      <c r="N11" s="1679"/>
      <c r="O11" s="1679"/>
      <c r="P11" s="1679"/>
      <c r="Q11" s="1679"/>
      <c r="R11" s="1679"/>
      <c r="S11" s="1679"/>
      <c r="T11" s="1679"/>
      <c r="U11" s="1679"/>
      <c r="V11" s="1679"/>
      <c r="W11" s="1679"/>
      <c r="X11" s="1679"/>
      <c r="Y11" s="1679"/>
      <c r="Z11" s="1679"/>
      <c r="AA11" s="1679"/>
      <c r="AB11" s="1679"/>
      <c r="AC11" s="1679"/>
      <c r="AD11" s="1679"/>
      <c r="AE11" s="1679"/>
      <c r="AF11" s="1679"/>
      <c r="AG11" s="1680"/>
      <c r="AH11" s="1508" t="s">
        <v>92</v>
      </c>
      <c r="AI11" s="1508"/>
      <c r="AJ11" s="1508"/>
      <c r="AK11" s="1508"/>
      <c r="AL11" s="1508"/>
      <c r="AM11" s="1508"/>
      <c r="AN11" s="1508"/>
      <c r="AO11" s="1508"/>
      <c r="AP11" s="1508"/>
      <c r="AQ11" s="1508"/>
      <c r="AR11" s="1508"/>
      <c r="AS11" s="1509"/>
      <c r="AT11" s="1508" t="s">
        <v>92</v>
      </c>
      <c r="AU11" s="1508"/>
      <c r="AV11" s="1508"/>
      <c r="AW11" s="1508"/>
      <c r="AX11" s="1508"/>
      <c r="AY11" s="1508"/>
      <c r="AZ11" s="1508"/>
      <c r="BA11" s="1508"/>
      <c r="BB11" s="1508"/>
      <c r="BC11" s="1508"/>
      <c r="BD11" s="1508"/>
      <c r="BE11" s="1509"/>
      <c r="BF11" s="1508" t="s">
        <v>92</v>
      </c>
      <c r="BG11" s="1508"/>
      <c r="BH11" s="1508"/>
      <c r="BI11" s="1508"/>
      <c r="BJ11" s="1508"/>
      <c r="BK11" s="1508"/>
      <c r="BL11" s="1508"/>
      <c r="BM11" s="1508"/>
      <c r="BN11" s="1508"/>
      <c r="BO11" s="1508"/>
      <c r="BP11" s="1508"/>
      <c r="BQ11" s="1509"/>
      <c r="BR11" s="1508" t="s">
        <v>92</v>
      </c>
      <c r="BS11" s="1508"/>
      <c r="BT11" s="1508"/>
      <c r="BU11" s="1508"/>
      <c r="BV11" s="1508"/>
      <c r="BW11" s="1508"/>
      <c r="BX11" s="1508"/>
      <c r="BY11" s="1508"/>
      <c r="BZ11" s="1508"/>
      <c r="CA11" s="1508"/>
      <c r="CB11" s="1508"/>
      <c r="CC11" s="1509"/>
      <c r="CD11" s="1508" t="s">
        <v>92</v>
      </c>
      <c r="CE11" s="1508"/>
      <c r="CF11" s="1508"/>
      <c r="CG11" s="1508"/>
      <c r="CH11" s="1508"/>
      <c r="CI11" s="1508"/>
      <c r="CJ11" s="1508"/>
      <c r="CK11" s="1508"/>
      <c r="CL11" s="1508"/>
      <c r="CM11" s="1508"/>
      <c r="CN11" s="1508"/>
      <c r="CO11" s="1509"/>
      <c r="CP11" s="1508" t="s">
        <v>92</v>
      </c>
      <c r="CQ11" s="1508"/>
      <c r="CR11" s="1508"/>
      <c r="CS11" s="1508"/>
      <c r="CT11" s="1508"/>
      <c r="CU11" s="1508"/>
      <c r="CV11" s="1508"/>
      <c r="CW11" s="1508"/>
      <c r="CX11" s="1508"/>
      <c r="CY11" s="1508"/>
      <c r="CZ11" s="1508"/>
      <c r="DA11" s="1509"/>
      <c r="DB11" s="475"/>
      <c r="DC11" s="23"/>
      <c r="DD11" s="23"/>
      <c r="DE11" s="23"/>
      <c r="DF11" s="23"/>
      <c r="DG11" s="23"/>
      <c r="DH11" s="23"/>
      <c r="DI11" s="23"/>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row>
    <row r="12" spans="1:147" ht="18" customHeight="1" x14ac:dyDescent="0.2">
      <c r="A12" s="482"/>
      <c r="B12" s="175"/>
      <c r="C12" s="1389" t="s">
        <v>1401</v>
      </c>
      <c r="D12" s="1390"/>
      <c r="E12" s="1390"/>
      <c r="F12" s="1390"/>
      <c r="G12" s="1390"/>
      <c r="H12" s="1390"/>
      <c r="I12" s="1390"/>
      <c r="J12" s="1390"/>
      <c r="K12" s="1390"/>
      <c r="L12" s="1390"/>
      <c r="M12" s="1390"/>
      <c r="N12" s="1390"/>
      <c r="O12" s="1390"/>
      <c r="P12" s="1390"/>
      <c r="Q12" s="1390"/>
      <c r="R12" s="1390"/>
      <c r="S12" s="1390"/>
      <c r="T12" s="1390"/>
      <c r="U12" s="1390"/>
      <c r="V12" s="1390"/>
      <c r="W12" s="1390"/>
      <c r="X12" s="1390"/>
      <c r="Y12" s="1390"/>
      <c r="Z12" s="1390"/>
      <c r="AA12" s="1390"/>
      <c r="AB12" s="1390"/>
      <c r="AC12" s="1390"/>
      <c r="AD12" s="1390"/>
      <c r="AE12" s="1390"/>
      <c r="AF12" s="1390"/>
      <c r="AG12" s="1391"/>
      <c r="AH12" s="1394">
        <v>0</v>
      </c>
      <c r="AI12" s="1394"/>
      <c r="AJ12" s="1394"/>
      <c r="AK12" s="1394"/>
      <c r="AL12" s="1394"/>
      <c r="AM12" s="1394"/>
      <c r="AN12" s="1394"/>
      <c r="AO12" s="1394"/>
      <c r="AP12" s="1394"/>
      <c r="AQ12" s="1394"/>
      <c r="AR12" s="1394"/>
      <c r="AS12" s="1394"/>
      <c r="AT12" s="1394">
        <v>0</v>
      </c>
      <c r="AU12" s="1394"/>
      <c r="AV12" s="1394"/>
      <c r="AW12" s="1394"/>
      <c r="AX12" s="1394"/>
      <c r="AY12" s="1394"/>
      <c r="AZ12" s="1394"/>
      <c r="BA12" s="1394"/>
      <c r="BB12" s="1394"/>
      <c r="BC12" s="1394"/>
      <c r="BD12" s="1394"/>
      <c r="BE12" s="1394"/>
      <c r="BF12" s="1394">
        <v>0</v>
      </c>
      <c r="BG12" s="1394"/>
      <c r="BH12" s="1394"/>
      <c r="BI12" s="1394"/>
      <c r="BJ12" s="1394"/>
      <c r="BK12" s="1394"/>
      <c r="BL12" s="1394"/>
      <c r="BM12" s="1394"/>
      <c r="BN12" s="1394"/>
      <c r="BO12" s="1394"/>
      <c r="BP12" s="1394"/>
      <c r="BQ12" s="1394"/>
      <c r="BR12" s="1394">
        <v>0</v>
      </c>
      <c r="BS12" s="1394"/>
      <c r="BT12" s="1394"/>
      <c r="BU12" s="1394"/>
      <c r="BV12" s="1394"/>
      <c r="BW12" s="1394"/>
      <c r="BX12" s="1394"/>
      <c r="BY12" s="1394"/>
      <c r="BZ12" s="1394"/>
      <c r="CA12" s="1394"/>
      <c r="CB12" s="1394"/>
      <c r="CC12" s="1394"/>
      <c r="CD12" s="1394">
        <v>0</v>
      </c>
      <c r="CE12" s="1394"/>
      <c r="CF12" s="1394"/>
      <c r="CG12" s="1394"/>
      <c r="CH12" s="1394"/>
      <c r="CI12" s="1394"/>
      <c r="CJ12" s="1394"/>
      <c r="CK12" s="1394"/>
      <c r="CL12" s="1394"/>
      <c r="CM12" s="1394"/>
      <c r="CN12" s="1394"/>
      <c r="CO12" s="1394"/>
      <c r="CP12" s="1394">
        <v>0</v>
      </c>
      <c r="CQ12" s="1394"/>
      <c r="CR12" s="1394"/>
      <c r="CS12" s="1394"/>
      <c r="CT12" s="1394"/>
      <c r="CU12" s="1394"/>
      <c r="CV12" s="1394"/>
      <c r="CW12" s="1394"/>
      <c r="CX12" s="1394"/>
      <c r="CY12" s="1394"/>
      <c r="CZ12" s="1394"/>
      <c r="DA12" s="1394"/>
      <c r="DB12" s="475"/>
      <c r="DC12" s="23"/>
      <c r="DD12" s="23"/>
      <c r="DE12" s="23"/>
      <c r="DF12" s="23"/>
      <c r="DG12" s="23"/>
      <c r="DH12" s="23"/>
      <c r="DI12" s="23"/>
      <c r="DJ12" s="23"/>
      <c r="DK12" s="23"/>
      <c r="DL12" s="23"/>
      <c r="DM12" s="23"/>
      <c r="DN12" s="23"/>
      <c r="DO12" s="23"/>
      <c r="DP12" s="23"/>
      <c r="DQ12" s="23"/>
      <c r="DR12" s="23"/>
      <c r="DS12" s="23"/>
      <c r="DT12" s="23"/>
      <c r="DU12" s="23"/>
      <c r="DV12" s="23"/>
      <c r="DW12" s="23"/>
      <c r="DX12" s="23"/>
      <c r="DY12" s="23"/>
      <c r="DZ12" s="23"/>
      <c r="EA12" s="23"/>
      <c r="EB12" s="23"/>
      <c r="EC12" s="23"/>
      <c r="ED12" s="23"/>
      <c r="EE12" s="23"/>
      <c r="EF12" s="23"/>
      <c r="EG12" s="23"/>
      <c r="EH12" s="23"/>
      <c r="EI12" s="23"/>
      <c r="EJ12" s="23"/>
      <c r="EK12" s="23"/>
      <c r="EL12" s="23"/>
      <c r="EM12" s="23"/>
      <c r="EN12" s="23"/>
      <c r="EO12" s="23"/>
      <c r="EP12" s="23"/>
      <c r="EQ12" s="23"/>
    </row>
    <row r="13" spans="1:147" ht="18" customHeight="1" x14ac:dyDescent="0.2">
      <c r="A13" s="482"/>
      <c r="B13" s="175"/>
      <c r="C13" s="1389" t="s">
        <v>1402</v>
      </c>
      <c r="D13" s="1390"/>
      <c r="E13" s="1390"/>
      <c r="F13" s="1390"/>
      <c r="G13" s="1390"/>
      <c r="H13" s="1390"/>
      <c r="I13" s="1390"/>
      <c r="J13" s="1390"/>
      <c r="K13" s="1390"/>
      <c r="L13" s="1390"/>
      <c r="M13" s="1390"/>
      <c r="N13" s="1390"/>
      <c r="O13" s="1390"/>
      <c r="P13" s="1390"/>
      <c r="Q13" s="1390"/>
      <c r="R13" s="1390"/>
      <c r="S13" s="1390"/>
      <c r="T13" s="1390"/>
      <c r="U13" s="1390"/>
      <c r="V13" s="1390"/>
      <c r="W13" s="1390"/>
      <c r="X13" s="1390"/>
      <c r="Y13" s="1390"/>
      <c r="Z13" s="1390"/>
      <c r="AA13" s="1390"/>
      <c r="AB13" s="1390"/>
      <c r="AC13" s="1390"/>
      <c r="AD13" s="1390"/>
      <c r="AE13" s="1390"/>
      <c r="AF13" s="1390"/>
      <c r="AG13" s="1391"/>
      <c r="AH13" s="1394">
        <v>0</v>
      </c>
      <c r="AI13" s="1394"/>
      <c r="AJ13" s="1394"/>
      <c r="AK13" s="1394"/>
      <c r="AL13" s="1394"/>
      <c r="AM13" s="1394"/>
      <c r="AN13" s="1394"/>
      <c r="AO13" s="1394"/>
      <c r="AP13" s="1394"/>
      <c r="AQ13" s="1394"/>
      <c r="AR13" s="1394"/>
      <c r="AS13" s="1394"/>
      <c r="AT13" s="1394">
        <v>0</v>
      </c>
      <c r="AU13" s="1394"/>
      <c r="AV13" s="1394"/>
      <c r="AW13" s="1394"/>
      <c r="AX13" s="1394"/>
      <c r="AY13" s="1394"/>
      <c r="AZ13" s="1394"/>
      <c r="BA13" s="1394"/>
      <c r="BB13" s="1394"/>
      <c r="BC13" s="1394"/>
      <c r="BD13" s="1394"/>
      <c r="BE13" s="1394"/>
      <c r="BF13" s="1394">
        <v>0</v>
      </c>
      <c r="BG13" s="1394"/>
      <c r="BH13" s="1394"/>
      <c r="BI13" s="1394"/>
      <c r="BJ13" s="1394"/>
      <c r="BK13" s="1394"/>
      <c r="BL13" s="1394"/>
      <c r="BM13" s="1394"/>
      <c r="BN13" s="1394"/>
      <c r="BO13" s="1394"/>
      <c r="BP13" s="1394"/>
      <c r="BQ13" s="1394"/>
      <c r="BR13" s="1394">
        <v>0</v>
      </c>
      <c r="BS13" s="1394"/>
      <c r="BT13" s="1394"/>
      <c r="BU13" s="1394"/>
      <c r="BV13" s="1394"/>
      <c r="BW13" s="1394"/>
      <c r="BX13" s="1394"/>
      <c r="BY13" s="1394"/>
      <c r="BZ13" s="1394"/>
      <c r="CA13" s="1394"/>
      <c r="CB13" s="1394"/>
      <c r="CC13" s="1394"/>
      <c r="CD13" s="1394">
        <v>0</v>
      </c>
      <c r="CE13" s="1394"/>
      <c r="CF13" s="1394"/>
      <c r="CG13" s="1394"/>
      <c r="CH13" s="1394"/>
      <c r="CI13" s="1394"/>
      <c r="CJ13" s="1394"/>
      <c r="CK13" s="1394"/>
      <c r="CL13" s="1394"/>
      <c r="CM13" s="1394"/>
      <c r="CN13" s="1394"/>
      <c r="CO13" s="1394"/>
      <c r="CP13" s="1394">
        <v>0</v>
      </c>
      <c r="CQ13" s="1394"/>
      <c r="CR13" s="1394"/>
      <c r="CS13" s="1394"/>
      <c r="CT13" s="1394"/>
      <c r="CU13" s="1394"/>
      <c r="CV13" s="1394"/>
      <c r="CW13" s="1394"/>
      <c r="CX13" s="1394"/>
      <c r="CY13" s="1394"/>
      <c r="CZ13" s="1394"/>
      <c r="DA13" s="1394"/>
      <c r="DB13" s="475"/>
      <c r="DC13" s="23"/>
      <c r="DD13" s="23"/>
      <c r="DE13" s="23"/>
      <c r="DF13" s="23"/>
      <c r="DG13" s="23"/>
      <c r="DH13" s="23"/>
      <c r="DI13" s="23"/>
      <c r="DJ13" s="23"/>
      <c r="DK13" s="23"/>
      <c r="DL13" s="23"/>
      <c r="DM13" s="23"/>
      <c r="DN13" s="23"/>
      <c r="DO13" s="23"/>
      <c r="DP13" s="23"/>
      <c r="DQ13" s="23"/>
      <c r="DR13" s="23"/>
      <c r="DS13" s="23"/>
      <c r="DT13" s="23"/>
      <c r="DU13" s="23"/>
      <c r="DV13" s="23"/>
      <c r="DW13" s="23"/>
      <c r="DX13" s="23"/>
      <c r="DY13" s="23"/>
      <c r="DZ13" s="23"/>
      <c r="EA13" s="23"/>
      <c r="EB13" s="23"/>
      <c r="EC13" s="23"/>
      <c r="ED13" s="23"/>
      <c r="EE13" s="23"/>
      <c r="EF13" s="23"/>
      <c r="EG13" s="23"/>
      <c r="EH13" s="23"/>
      <c r="EI13" s="23"/>
      <c r="EJ13" s="23"/>
      <c r="EK13" s="23"/>
      <c r="EL13" s="23"/>
      <c r="EM13" s="23"/>
      <c r="EN13" s="23"/>
      <c r="EO13" s="23"/>
      <c r="EP13" s="23"/>
      <c r="EQ13" s="23"/>
    </row>
    <row r="14" spans="1:147" ht="18" customHeight="1" x14ac:dyDescent="0.2">
      <c r="A14" s="482"/>
      <c r="B14" s="175"/>
      <c r="C14" s="1389" t="s">
        <v>1403</v>
      </c>
      <c r="D14" s="1390"/>
      <c r="E14" s="1390"/>
      <c r="F14" s="1390"/>
      <c r="G14" s="1390"/>
      <c r="H14" s="1390"/>
      <c r="I14" s="1390"/>
      <c r="J14" s="1390"/>
      <c r="K14" s="1390"/>
      <c r="L14" s="1390"/>
      <c r="M14" s="1390"/>
      <c r="N14" s="1390"/>
      <c r="O14" s="1390"/>
      <c r="P14" s="1390"/>
      <c r="Q14" s="1390"/>
      <c r="R14" s="1390"/>
      <c r="S14" s="1390"/>
      <c r="T14" s="1390"/>
      <c r="U14" s="1390"/>
      <c r="V14" s="1390"/>
      <c r="W14" s="1390"/>
      <c r="X14" s="1390"/>
      <c r="Y14" s="1390"/>
      <c r="Z14" s="1390"/>
      <c r="AA14" s="1390"/>
      <c r="AB14" s="1390"/>
      <c r="AC14" s="1390"/>
      <c r="AD14" s="1390"/>
      <c r="AE14" s="1390"/>
      <c r="AF14" s="1390"/>
      <c r="AG14" s="1391"/>
      <c r="AH14" s="1394">
        <v>0</v>
      </c>
      <c r="AI14" s="1394"/>
      <c r="AJ14" s="1394"/>
      <c r="AK14" s="1394"/>
      <c r="AL14" s="1394"/>
      <c r="AM14" s="1394"/>
      <c r="AN14" s="1394"/>
      <c r="AO14" s="1394"/>
      <c r="AP14" s="1394"/>
      <c r="AQ14" s="1394"/>
      <c r="AR14" s="1394"/>
      <c r="AS14" s="1394"/>
      <c r="AT14" s="1394">
        <v>0</v>
      </c>
      <c r="AU14" s="1394"/>
      <c r="AV14" s="1394"/>
      <c r="AW14" s="1394"/>
      <c r="AX14" s="1394"/>
      <c r="AY14" s="1394"/>
      <c r="AZ14" s="1394"/>
      <c r="BA14" s="1394"/>
      <c r="BB14" s="1394"/>
      <c r="BC14" s="1394"/>
      <c r="BD14" s="1394"/>
      <c r="BE14" s="1394"/>
      <c r="BF14" s="1394">
        <v>0</v>
      </c>
      <c r="BG14" s="1394"/>
      <c r="BH14" s="1394"/>
      <c r="BI14" s="1394"/>
      <c r="BJ14" s="1394"/>
      <c r="BK14" s="1394"/>
      <c r="BL14" s="1394"/>
      <c r="BM14" s="1394"/>
      <c r="BN14" s="1394"/>
      <c r="BO14" s="1394"/>
      <c r="BP14" s="1394"/>
      <c r="BQ14" s="1394"/>
      <c r="BR14" s="1394">
        <v>0</v>
      </c>
      <c r="BS14" s="1394"/>
      <c r="BT14" s="1394"/>
      <c r="BU14" s="1394"/>
      <c r="BV14" s="1394"/>
      <c r="BW14" s="1394"/>
      <c r="BX14" s="1394"/>
      <c r="BY14" s="1394"/>
      <c r="BZ14" s="1394"/>
      <c r="CA14" s="1394"/>
      <c r="CB14" s="1394"/>
      <c r="CC14" s="1394"/>
      <c r="CD14" s="1394">
        <v>0</v>
      </c>
      <c r="CE14" s="1394"/>
      <c r="CF14" s="1394"/>
      <c r="CG14" s="1394"/>
      <c r="CH14" s="1394"/>
      <c r="CI14" s="1394"/>
      <c r="CJ14" s="1394"/>
      <c r="CK14" s="1394"/>
      <c r="CL14" s="1394"/>
      <c r="CM14" s="1394"/>
      <c r="CN14" s="1394"/>
      <c r="CO14" s="1394"/>
      <c r="CP14" s="1394">
        <v>0</v>
      </c>
      <c r="CQ14" s="1394"/>
      <c r="CR14" s="1394"/>
      <c r="CS14" s="1394"/>
      <c r="CT14" s="1394"/>
      <c r="CU14" s="1394"/>
      <c r="CV14" s="1394"/>
      <c r="CW14" s="1394"/>
      <c r="CX14" s="1394"/>
      <c r="CY14" s="1394"/>
      <c r="CZ14" s="1394"/>
      <c r="DA14" s="1394"/>
      <c r="DB14" s="475"/>
      <c r="DC14" s="23"/>
      <c r="DD14" s="23"/>
      <c r="DE14" s="23"/>
      <c r="DF14" s="23"/>
      <c r="DG14" s="23"/>
      <c r="DH14" s="23"/>
      <c r="DI14" s="23"/>
      <c r="DJ14" s="23"/>
      <c r="DK14" s="23"/>
      <c r="DL14" s="23"/>
      <c r="DM14" s="23"/>
      <c r="DN14" s="23"/>
      <c r="DO14" s="23"/>
      <c r="DP14" s="23"/>
      <c r="DQ14" s="23"/>
      <c r="DR14" s="23"/>
      <c r="DS14" s="23"/>
      <c r="DT14" s="23"/>
      <c r="DU14" s="23"/>
      <c r="DV14" s="23"/>
      <c r="DW14" s="23"/>
      <c r="DX14" s="23"/>
      <c r="DY14" s="23"/>
      <c r="DZ14" s="23"/>
      <c r="EA14" s="23"/>
      <c r="EB14" s="23"/>
      <c r="EC14" s="23"/>
      <c r="ED14" s="23"/>
      <c r="EE14" s="23"/>
      <c r="EF14" s="23"/>
      <c r="EG14" s="23"/>
      <c r="EH14" s="23"/>
      <c r="EI14" s="23"/>
      <c r="EJ14" s="23"/>
      <c r="EK14" s="23"/>
      <c r="EL14" s="23"/>
    </row>
    <row r="15" spans="1:147" ht="18" customHeight="1" x14ac:dyDescent="0.2">
      <c r="A15" s="482"/>
      <c r="B15" s="175"/>
      <c r="C15" s="1389" t="s">
        <v>1404</v>
      </c>
      <c r="D15" s="1390"/>
      <c r="E15" s="1390"/>
      <c r="F15" s="1390"/>
      <c r="G15" s="1390"/>
      <c r="H15" s="1390"/>
      <c r="I15" s="1390"/>
      <c r="J15" s="1390"/>
      <c r="K15" s="1390"/>
      <c r="L15" s="1390"/>
      <c r="M15" s="1390"/>
      <c r="N15" s="1390"/>
      <c r="O15" s="1390"/>
      <c r="P15" s="1390"/>
      <c r="Q15" s="1390"/>
      <c r="R15" s="1390"/>
      <c r="S15" s="1390"/>
      <c r="T15" s="1390"/>
      <c r="U15" s="1390"/>
      <c r="V15" s="1390"/>
      <c r="W15" s="1390"/>
      <c r="X15" s="1390"/>
      <c r="Y15" s="1390"/>
      <c r="Z15" s="1390"/>
      <c r="AA15" s="1390"/>
      <c r="AB15" s="1390"/>
      <c r="AC15" s="1390"/>
      <c r="AD15" s="1390"/>
      <c r="AE15" s="1390"/>
      <c r="AF15" s="1390"/>
      <c r="AG15" s="1391"/>
      <c r="AH15" s="1394">
        <v>0</v>
      </c>
      <c r="AI15" s="1394"/>
      <c r="AJ15" s="1394"/>
      <c r="AK15" s="1394"/>
      <c r="AL15" s="1394"/>
      <c r="AM15" s="1394"/>
      <c r="AN15" s="1394"/>
      <c r="AO15" s="1394"/>
      <c r="AP15" s="1394"/>
      <c r="AQ15" s="1394"/>
      <c r="AR15" s="1394"/>
      <c r="AS15" s="1394"/>
      <c r="AT15" s="1394">
        <v>0</v>
      </c>
      <c r="AU15" s="1394"/>
      <c r="AV15" s="1394"/>
      <c r="AW15" s="1394"/>
      <c r="AX15" s="1394"/>
      <c r="AY15" s="1394"/>
      <c r="AZ15" s="1394"/>
      <c r="BA15" s="1394"/>
      <c r="BB15" s="1394"/>
      <c r="BC15" s="1394"/>
      <c r="BD15" s="1394"/>
      <c r="BE15" s="1394"/>
      <c r="BF15" s="1394">
        <v>0</v>
      </c>
      <c r="BG15" s="1394"/>
      <c r="BH15" s="1394"/>
      <c r="BI15" s="1394"/>
      <c r="BJ15" s="1394"/>
      <c r="BK15" s="1394"/>
      <c r="BL15" s="1394"/>
      <c r="BM15" s="1394"/>
      <c r="BN15" s="1394"/>
      <c r="BO15" s="1394"/>
      <c r="BP15" s="1394"/>
      <c r="BQ15" s="1394"/>
      <c r="BR15" s="1394">
        <v>0</v>
      </c>
      <c r="BS15" s="1394"/>
      <c r="BT15" s="1394"/>
      <c r="BU15" s="1394"/>
      <c r="BV15" s="1394"/>
      <c r="BW15" s="1394"/>
      <c r="BX15" s="1394"/>
      <c r="BY15" s="1394"/>
      <c r="BZ15" s="1394"/>
      <c r="CA15" s="1394"/>
      <c r="CB15" s="1394"/>
      <c r="CC15" s="1394"/>
      <c r="CD15" s="1394">
        <v>0</v>
      </c>
      <c r="CE15" s="1394"/>
      <c r="CF15" s="1394"/>
      <c r="CG15" s="1394"/>
      <c r="CH15" s="1394"/>
      <c r="CI15" s="1394"/>
      <c r="CJ15" s="1394"/>
      <c r="CK15" s="1394"/>
      <c r="CL15" s="1394"/>
      <c r="CM15" s="1394"/>
      <c r="CN15" s="1394"/>
      <c r="CO15" s="1394"/>
      <c r="CP15" s="1394">
        <v>0</v>
      </c>
      <c r="CQ15" s="1394"/>
      <c r="CR15" s="1394"/>
      <c r="CS15" s="1394"/>
      <c r="CT15" s="1394"/>
      <c r="CU15" s="1394"/>
      <c r="CV15" s="1394"/>
      <c r="CW15" s="1394"/>
      <c r="CX15" s="1394"/>
      <c r="CY15" s="1394"/>
      <c r="CZ15" s="1394"/>
      <c r="DA15" s="1394"/>
      <c r="DB15" s="475"/>
      <c r="DC15" s="23"/>
      <c r="DD15" s="23"/>
      <c r="DE15" s="23"/>
      <c r="DF15" s="23"/>
      <c r="DG15" s="23"/>
      <c r="DH15" s="23"/>
      <c r="DI15" s="23"/>
      <c r="DJ15" s="23"/>
      <c r="DK15" s="23"/>
      <c r="DL15" s="23"/>
      <c r="DM15" s="23"/>
      <c r="DN15" s="23"/>
      <c r="DO15" s="23"/>
      <c r="DP15" s="23"/>
      <c r="DQ15" s="23"/>
      <c r="DR15" s="23"/>
      <c r="DS15" s="23"/>
      <c r="DT15" s="23"/>
      <c r="DU15" s="23"/>
      <c r="DV15" s="23"/>
      <c r="DW15" s="23"/>
      <c r="DX15" s="23"/>
      <c r="DY15" s="23"/>
      <c r="DZ15" s="23"/>
      <c r="EA15" s="23"/>
      <c r="EB15" s="23"/>
      <c r="EC15" s="23"/>
      <c r="ED15" s="23"/>
      <c r="EE15" s="23"/>
      <c r="EF15" s="23"/>
      <c r="EG15" s="23"/>
      <c r="EH15" s="23"/>
      <c r="EI15" s="23"/>
      <c r="EJ15" s="23"/>
      <c r="EK15" s="23"/>
      <c r="EL15" s="23"/>
    </row>
    <row r="16" spans="1:147" ht="18" customHeight="1" x14ac:dyDescent="0.2">
      <c r="A16" s="482"/>
      <c r="B16" s="175"/>
      <c r="C16" s="1389" t="s">
        <v>1405</v>
      </c>
      <c r="D16" s="1390"/>
      <c r="E16" s="1390"/>
      <c r="F16" s="1390"/>
      <c r="G16" s="1390"/>
      <c r="H16" s="1390"/>
      <c r="I16" s="1390"/>
      <c r="J16" s="1390"/>
      <c r="K16" s="1390"/>
      <c r="L16" s="1390"/>
      <c r="M16" s="1390"/>
      <c r="N16" s="1390"/>
      <c r="O16" s="1390"/>
      <c r="P16" s="1390"/>
      <c r="Q16" s="1390"/>
      <c r="R16" s="1390"/>
      <c r="S16" s="1390"/>
      <c r="T16" s="1390"/>
      <c r="U16" s="1390"/>
      <c r="V16" s="1390"/>
      <c r="W16" s="1390"/>
      <c r="X16" s="1390"/>
      <c r="Y16" s="1390"/>
      <c r="Z16" s="1390"/>
      <c r="AA16" s="1390"/>
      <c r="AB16" s="1390"/>
      <c r="AC16" s="1390"/>
      <c r="AD16" s="1390"/>
      <c r="AE16" s="1390"/>
      <c r="AF16" s="1390"/>
      <c r="AG16" s="1391"/>
      <c r="AH16" s="1394">
        <v>0</v>
      </c>
      <c r="AI16" s="1394"/>
      <c r="AJ16" s="1394"/>
      <c r="AK16" s="1394"/>
      <c r="AL16" s="1394"/>
      <c r="AM16" s="1394"/>
      <c r="AN16" s="1394"/>
      <c r="AO16" s="1394"/>
      <c r="AP16" s="1394"/>
      <c r="AQ16" s="1394"/>
      <c r="AR16" s="1394"/>
      <c r="AS16" s="1394"/>
      <c r="AT16" s="1394">
        <v>0</v>
      </c>
      <c r="AU16" s="1394"/>
      <c r="AV16" s="1394"/>
      <c r="AW16" s="1394"/>
      <c r="AX16" s="1394"/>
      <c r="AY16" s="1394"/>
      <c r="AZ16" s="1394"/>
      <c r="BA16" s="1394"/>
      <c r="BB16" s="1394"/>
      <c r="BC16" s="1394"/>
      <c r="BD16" s="1394"/>
      <c r="BE16" s="1394"/>
      <c r="BF16" s="1394">
        <v>0</v>
      </c>
      <c r="BG16" s="1394"/>
      <c r="BH16" s="1394"/>
      <c r="BI16" s="1394"/>
      <c r="BJ16" s="1394"/>
      <c r="BK16" s="1394"/>
      <c r="BL16" s="1394"/>
      <c r="BM16" s="1394"/>
      <c r="BN16" s="1394"/>
      <c r="BO16" s="1394"/>
      <c r="BP16" s="1394"/>
      <c r="BQ16" s="1394"/>
      <c r="BR16" s="1394">
        <v>0</v>
      </c>
      <c r="BS16" s="1394"/>
      <c r="BT16" s="1394"/>
      <c r="BU16" s="1394"/>
      <c r="BV16" s="1394"/>
      <c r="BW16" s="1394"/>
      <c r="BX16" s="1394"/>
      <c r="BY16" s="1394"/>
      <c r="BZ16" s="1394"/>
      <c r="CA16" s="1394"/>
      <c r="CB16" s="1394"/>
      <c r="CC16" s="1394"/>
      <c r="CD16" s="1394">
        <v>0</v>
      </c>
      <c r="CE16" s="1394"/>
      <c r="CF16" s="1394"/>
      <c r="CG16" s="1394"/>
      <c r="CH16" s="1394"/>
      <c r="CI16" s="1394"/>
      <c r="CJ16" s="1394"/>
      <c r="CK16" s="1394"/>
      <c r="CL16" s="1394"/>
      <c r="CM16" s="1394"/>
      <c r="CN16" s="1394"/>
      <c r="CO16" s="1394"/>
      <c r="CP16" s="1394">
        <v>0</v>
      </c>
      <c r="CQ16" s="1394"/>
      <c r="CR16" s="1394"/>
      <c r="CS16" s="1394"/>
      <c r="CT16" s="1394"/>
      <c r="CU16" s="1394"/>
      <c r="CV16" s="1394"/>
      <c r="CW16" s="1394"/>
      <c r="CX16" s="1394"/>
      <c r="CY16" s="1394"/>
      <c r="CZ16" s="1394"/>
      <c r="DA16" s="1394"/>
      <c r="DB16" s="475"/>
      <c r="DC16" s="23"/>
      <c r="DD16" s="23"/>
      <c r="DE16" s="23"/>
      <c r="DF16" s="23"/>
      <c r="DG16" s="23"/>
      <c r="DH16" s="23"/>
      <c r="DI16" s="23"/>
      <c r="DJ16" s="23"/>
      <c r="DK16" s="23"/>
      <c r="DL16" s="23"/>
      <c r="DM16" s="23"/>
      <c r="DN16" s="23"/>
      <c r="DO16" s="23"/>
      <c r="DP16" s="23"/>
      <c r="DQ16" s="23"/>
      <c r="DR16" s="23"/>
      <c r="DS16" s="23"/>
      <c r="DT16" s="23"/>
      <c r="DU16" s="23"/>
      <c r="DV16" s="23"/>
      <c r="DW16" s="23"/>
      <c r="DX16" s="23"/>
      <c r="DY16" s="23"/>
      <c r="DZ16" s="23"/>
      <c r="EA16" s="23"/>
      <c r="EB16" s="23"/>
      <c r="EC16" s="23"/>
      <c r="ED16" s="23"/>
      <c r="EE16" s="23"/>
      <c r="EF16" s="23"/>
      <c r="EG16" s="23"/>
      <c r="EH16" s="23"/>
      <c r="EI16" s="23"/>
      <c r="EJ16" s="23"/>
      <c r="EK16" s="23"/>
      <c r="EL16" s="23"/>
    </row>
    <row r="17" spans="1:106" ht="18" customHeight="1" x14ac:dyDescent="0.2">
      <c r="A17" s="482"/>
      <c r="B17" s="175"/>
      <c r="C17" s="1389" t="s">
        <v>1406</v>
      </c>
      <c r="D17" s="1390"/>
      <c r="E17" s="1390"/>
      <c r="F17" s="1390"/>
      <c r="G17" s="1390"/>
      <c r="H17" s="1390"/>
      <c r="I17" s="1390"/>
      <c r="J17" s="1390"/>
      <c r="K17" s="1390"/>
      <c r="L17" s="1390"/>
      <c r="M17" s="1390"/>
      <c r="N17" s="1390"/>
      <c r="O17" s="1390"/>
      <c r="P17" s="1390"/>
      <c r="Q17" s="1390"/>
      <c r="R17" s="1390"/>
      <c r="S17" s="1390"/>
      <c r="T17" s="1390"/>
      <c r="U17" s="1390"/>
      <c r="V17" s="1390"/>
      <c r="W17" s="1390"/>
      <c r="X17" s="1390"/>
      <c r="Y17" s="1390"/>
      <c r="Z17" s="1390"/>
      <c r="AA17" s="1390"/>
      <c r="AB17" s="1390"/>
      <c r="AC17" s="1390"/>
      <c r="AD17" s="1390"/>
      <c r="AE17" s="1390"/>
      <c r="AF17" s="1390"/>
      <c r="AG17" s="1391"/>
      <c r="AH17" s="1394">
        <v>0</v>
      </c>
      <c r="AI17" s="1394"/>
      <c r="AJ17" s="1394"/>
      <c r="AK17" s="1394"/>
      <c r="AL17" s="1394"/>
      <c r="AM17" s="1394"/>
      <c r="AN17" s="1394"/>
      <c r="AO17" s="1394"/>
      <c r="AP17" s="1394"/>
      <c r="AQ17" s="1394"/>
      <c r="AR17" s="1394"/>
      <c r="AS17" s="1394"/>
      <c r="AT17" s="1394">
        <v>0</v>
      </c>
      <c r="AU17" s="1394"/>
      <c r="AV17" s="1394"/>
      <c r="AW17" s="1394"/>
      <c r="AX17" s="1394"/>
      <c r="AY17" s="1394"/>
      <c r="AZ17" s="1394"/>
      <c r="BA17" s="1394"/>
      <c r="BB17" s="1394"/>
      <c r="BC17" s="1394"/>
      <c r="BD17" s="1394"/>
      <c r="BE17" s="1394"/>
      <c r="BF17" s="1394">
        <v>0</v>
      </c>
      <c r="BG17" s="1394"/>
      <c r="BH17" s="1394"/>
      <c r="BI17" s="1394"/>
      <c r="BJ17" s="1394"/>
      <c r="BK17" s="1394"/>
      <c r="BL17" s="1394"/>
      <c r="BM17" s="1394"/>
      <c r="BN17" s="1394"/>
      <c r="BO17" s="1394"/>
      <c r="BP17" s="1394"/>
      <c r="BQ17" s="1394"/>
      <c r="BR17" s="1394">
        <v>0</v>
      </c>
      <c r="BS17" s="1394"/>
      <c r="BT17" s="1394"/>
      <c r="BU17" s="1394"/>
      <c r="BV17" s="1394"/>
      <c r="BW17" s="1394"/>
      <c r="BX17" s="1394"/>
      <c r="BY17" s="1394"/>
      <c r="BZ17" s="1394"/>
      <c r="CA17" s="1394"/>
      <c r="CB17" s="1394"/>
      <c r="CC17" s="1394"/>
      <c r="CD17" s="1394">
        <v>0</v>
      </c>
      <c r="CE17" s="1394"/>
      <c r="CF17" s="1394"/>
      <c r="CG17" s="1394"/>
      <c r="CH17" s="1394"/>
      <c r="CI17" s="1394"/>
      <c r="CJ17" s="1394"/>
      <c r="CK17" s="1394"/>
      <c r="CL17" s="1394"/>
      <c r="CM17" s="1394"/>
      <c r="CN17" s="1394"/>
      <c r="CO17" s="1394"/>
      <c r="CP17" s="1394">
        <v>0</v>
      </c>
      <c r="CQ17" s="1394"/>
      <c r="CR17" s="1394"/>
      <c r="CS17" s="1394"/>
      <c r="CT17" s="1394"/>
      <c r="CU17" s="1394"/>
      <c r="CV17" s="1394"/>
      <c r="CW17" s="1394"/>
      <c r="CX17" s="1394"/>
      <c r="CY17" s="1394"/>
      <c r="CZ17" s="1394"/>
      <c r="DA17" s="1394"/>
      <c r="DB17" s="475"/>
    </row>
    <row r="18" spans="1:106" ht="18" customHeight="1" x14ac:dyDescent="0.2">
      <c r="A18" s="482"/>
      <c r="B18" s="175"/>
      <c r="C18" s="1389" t="s">
        <v>1393</v>
      </c>
      <c r="D18" s="1390"/>
      <c r="E18" s="1390"/>
      <c r="F18" s="1390"/>
      <c r="G18" s="1390"/>
      <c r="H18" s="1390"/>
      <c r="I18" s="1390"/>
      <c r="J18" s="1390"/>
      <c r="K18" s="1390"/>
      <c r="L18" s="1390"/>
      <c r="M18" s="1390"/>
      <c r="N18" s="1390"/>
      <c r="O18" s="1390"/>
      <c r="P18" s="1390"/>
      <c r="Q18" s="1390"/>
      <c r="R18" s="1390"/>
      <c r="S18" s="1390"/>
      <c r="T18" s="1390"/>
      <c r="U18" s="1390"/>
      <c r="V18" s="1390"/>
      <c r="W18" s="1390"/>
      <c r="X18" s="1390"/>
      <c r="Y18" s="1390"/>
      <c r="Z18" s="1390"/>
      <c r="AA18" s="1390"/>
      <c r="AB18" s="1390"/>
      <c r="AC18" s="1390"/>
      <c r="AD18" s="1390"/>
      <c r="AE18" s="1390"/>
      <c r="AF18" s="1390"/>
      <c r="AG18" s="1391"/>
      <c r="AH18" s="1394">
        <v>0</v>
      </c>
      <c r="AI18" s="1394"/>
      <c r="AJ18" s="1394"/>
      <c r="AK18" s="1394"/>
      <c r="AL18" s="1394"/>
      <c r="AM18" s="1394"/>
      <c r="AN18" s="1394"/>
      <c r="AO18" s="1394"/>
      <c r="AP18" s="1394"/>
      <c r="AQ18" s="1394"/>
      <c r="AR18" s="1394"/>
      <c r="AS18" s="1394"/>
      <c r="AT18" s="1394">
        <v>0</v>
      </c>
      <c r="AU18" s="1394"/>
      <c r="AV18" s="1394"/>
      <c r="AW18" s="1394"/>
      <c r="AX18" s="1394"/>
      <c r="AY18" s="1394"/>
      <c r="AZ18" s="1394"/>
      <c r="BA18" s="1394"/>
      <c r="BB18" s="1394"/>
      <c r="BC18" s="1394"/>
      <c r="BD18" s="1394"/>
      <c r="BE18" s="1394"/>
      <c r="BF18" s="1394">
        <v>0</v>
      </c>
      <c r="BG18" s="1394"/>
      <c r="BH18" s="1394"/>
      <c r="BI18" s="1394"/>
      <c r="BJ18" s="1394"/>
      <c r="BK18" s="1394"/>
      <c r="BL18" s="1394"/>
      <c r="BM18" s="1394"/>
      <c r="BN18" s="1394"/>
      <c r="BO18" s="1394"/>
      <c r="BP18" s="1394"/>
      <c r="BQ18" s="1394"/>
      <c r="BR18" s="1394">
        <v>0</v>
      </c>
      <c r="BS18" s="1394"/>
      <c r="BT18" s="1394"/>
      <c r="BU18" s="1394"/>
      <c r="BV18" s="1394"/>
      <c r="BW18" s="1394"/>
      <c r="BX18" s="1394"/>
      <c r="BY18" s="1394"/>
      <c r="BZ18" s="1394"/>
      <c r="CA18" s="1394"/>
      <c r="CB18" s="1394"/>
      <c r="CC18" s="1394"/>
      <c r="CD18" s="1394">
        <v>0</v>
      </c>
      <c r="CE18" s="1394"/>
      <c r="CF18" s="1394"/>
      <c r="CG18" s="1394"/>
      <c r="CH18" s="1394"/>
      <c r="CI18" s="1394"/>
      <c r="CJ18" s="1394"/>
      <c r="CK18" s="1394"/>
      <c r="CL18" s="1394"/>
      <c r="CM18" s="1394"/>
      <c r="CN18" s="1394"/>
      <c r="CO18" s="1394"/>
      <c r="CP18" s="1394">
        <v>0</v>
      </c>
      <c r="CQ18" s="1394"/>
      <c r="CR18" s="1394"/>
      <c r="CS18" s="1394"/>
      <c r="CT18" s="1394"/>
      <c r="CU18" s="1394"/>
      <c r="CV18" s="1394"/>
      <c r="CW18" s="1394"/>
      <c r="CX18" s="1394"/>
      <c r="CY18" s="1394"/>
      <c r="CZ18" s="1394"/>
      <c r="DA18" s="1394"/>
      <c r="DB18" s="475"/>
    </row>
    <row r="19" spans="1:106" ht="18" customHeight="1" x14ac:dyDescent="0.2">
      <c r="A19" s="482"/>
      <c r="B19" s="175"/>
      <c r="C19" s="1389" t="s">
        <v>1400</v>
      </c>
      <c r="D19" s="1390"/>
      <c r="E19" s="1390"/>
      <c r="F19" s="1390"/>
      <c r="G19" s="1390"/>
      <c r="H19" s="1390"/>
      <c r="I19" s="1390"/>
      <c r="J19" s="1390"/>
      <c r="K19" s="1390"/>
      <c r="L19" s="1390"/>
      <c r="M19" s="1390"/>
      <c r="N19" s="1390"/>
      <c r="O19" s="1390"/>
      <c r="P19" s="1390"/>
      <c r="Q19" s="1390"/>
      <c r="R19" s="1390"/>
      <c r="S19" s="1390"/>
      <c r="T19" s="1390"/>
      <c r="U19" s="1390"/>
      <c r="V19" s="1390"/>
      <c r="W19" s="1390"/>
      <c r="X19" s="1390"/>
      <c r="Y19" s="1390"/>
      <c r="Z19" s="1390"/>
      <c r="AA19" s="1390"/>
      <c r="AB19" s="1390"/>
      <c r="AC19" s="1390"/>
      <c r="AD19" s="1390"/>
      <c r="AE19" s="1390"/>
      <c r="AF19" s="1390"/>
      <c r="AG19" s="1391"/>
      <c r="AH19" s="1394">
        <v>0</v>
      </c>
      <c r="AI19" s="1394"/>
      <c r="AJ19" s="1394"/>
      <c r="AK19" s="1394"/>
      <c r="AL19" s="1394"/>
      <c r="AM19" s="1394"/>
      <c r="AN19" s="1394"/>
      <c r="AO19" s="1394"/>
      <c r="AP19" s="1394"/>
      <c r="AQ19" s="1394"/>
      <c r="AR19" s="1394"/>
      <c r="AS19" s="1394"/>
      <c r="AT19" s="1394">
        <v>0</v>
      </c>
      <c r="AU19" s="1394"/>
      <c r="AV19" s="1394"/>
      <c r="AW19" s="1394"/>
      <c r="AX19" s="1394"/>
      <c r="AY19" s="1394"/>
      <c r="AZ19" s="1394"/>
      <c r="BA19" s="1394"/>
      <c r="BB19" s="1394"/>
      <c r="BC19" s="1394"/>
      <c r="BD19" s="1394"/>
      <c r="BE19" s="1394"/>
      <c r="BF19" s="1394">
        <v>0</v>
      </c>
      <c r="BG19" s="1394"/>
      <c r="BH19" s="1394"/>
      <c r="BI19" s="1394"/>
      <c r="BJ19" s="1394"/>
      <c r="BK19" s="1394"/>
      <c r="BL19" s="1394"/>
      <c r="BM19" s="1394"/>
      <c r="BN19" s="1394"/>
      <c r="BO19" s="1394"/>
      <c r="BP19" s="1394"/>
      <c r="BQ19" s="1394"/>
      <c r="BR19" s="1394">
        <v>0</v>
      </c>
      <c r="BS19" s="1394"/>
      <c r="BT19" s="1394"/>
      <c r="BU19" s="1394"/>
      <c r="BV19" s="1394"/>
      <c r="BW19" s="1394"/>
      <c r="BX19" s="1394"/>
      <c r="BY19" s="1394"/>
      <c r="BZ19" s="1394"/>
      <c r="CA19" s="1394"/>
      <c r="CB19" s="1394"/>
      <c r="CC19" s="1394"/>
      <c r="CD19" s="1394">
        <v>0</v>
      </c>
      <c r="CE19" s="1394"/>
      <c r="CF19" s="1394"/>
      <c r="CG19" s="1394"/>
      <c r="CH19" s="1394"/>
      <c r="CI19" s="1394"/>
      <c r="CJ19" s="1394"/>
      <c r="CK19" s="1394"/>
      <c r="CL19" s="1394"/>
      <c r="CM19" s="1394"/>
      <c r="CN19" s="1394"/>
      <c r="CO19" s="1394"/>
      <c r="CP19" s="1394">
        <v>0</v>
      </c>
      <c r="CQ19" s="1394"/>
      <c r="CR19" s="1394"/>
      <c r="CS19" s="1394"/>
      <c r="CT19" s="1394"/>
      <c r="CU19" s="1394"/>
      <c r="CV19" s="1394"/>
      <c r="CW19" s="1394"/>
      <c r="CX19" s="1394"/>
      <c r="CY19" s="1394"/>
      <c r="CZ19" s="1394"/>
      <c r="DA19" s="1394"/>
      <c r="DB19" s="475"/>
    </row>
    <row r="20" spans="1:106" ht="18" customHeight="1" x14ac:dyDescent="0.2">
      <c r="A20" s="482"/>
      <c r="B20" s="175"/>
      <c r="C20" s="1389" t="s">
        <v>1399</v>
      </c>
      <c r="D20" s="1390"/>
      <c r="E20" s="1390"/>
      <c r="F20" s="1390"/>
      <c r="G20" s="1390"/>
      <c r="H20" s="1390"/>
      <c r="I20" s="1390"/>
      <c r="J20" s="1390"/>
      <c r="K20" s="1390"/>
      <c r="L20" s="1390"/>
      <c r="M20" s="1390"/>
      <c r="N20" s="1390"/>
      <c r="O20" s="1390"/>
      <c r="P20" s="1390"/>
      <c r="Q20" s="1390"/>
      <c r="R20" s="1390"/>
      <c r="S20" s="1390"/>
      <c r="T20" s="1390"/>
      <c r="U20" s="1390"/>
      <c r="V20" s="1390"/>
      <c r="W20" s="1390"/>
      <c r="X20" s="1390"/>
      <c r="Y20" s="1390"/>
      <c r="Z20" s="1390"/>
      <c r="AA20" s="1390"/>
      <c r="AB20" s="1390"/>
      <c r="AC20" s="1390"/>
      <c r="AD20" s="1390"/>
      <c r="AE20" s="1390"/>
      <c r="AF20" s="1390"/>
      <c r="AG20" s="1391"/>
      <c r="AH20" s="1650">
        <f>Data_Income!C1330</f>
        <v>0</v>
      </c>
      <c r="AI20" s="1650"/>
      <c r="AJ20" s="1650"/>
      <c r="AK20" s="1650"/>
      <c r="AL20" s="1650"/>
      <c r="AM20" s="1650"/>
      <c r="AN20" s="1650"/>
      <c r="AO20" s="1650"/>
      <c r="AP20" s="1650"/>
      <c r="AQ20" s="1650"/>
      <c r="AR20" s="1650"/>
      <c r="AS20" s="1650"/>
      <c r="AT20" s="1650">
        <f>Data_Income!D1330</f>
        <v>0</v>
      </c>
      <c r="AU20" s="1650"/>
      <c r="AV20" s="1650"/>
      <c r="AW20" s="1650"/>
      <c r="AX20" s="1650"/>
      <c r="AY20" s="1650"/>
      <c r="AZ20" s="1650"/>
      <c r="BA20" s="1650"/>
      <c r="BB20" s="1650"/>
      <c r="BC20" s="1650"/>
      <c r="BD20" s="1650"/>
      <c r="BE20" s="1650"/>
      <c r="BF20" s="1650">
        <f>Data_Income!C1347</f>
        <v>0</v>
      </c>
      <c r="BG20" s="1650"/>
      <c r="BH20" s="1650"/>
      <c r="BI20" s="1650"/>
      <c r="BJ20" s="1650"/>
      <c r="BK20" s="1650"/>
      <c r="BL20" s="1650"/>
      <c r="BM20" s="1650"/>
      <c r="BN20" s="1650"/>
      <c r="BO20" s="1650"/>
      <c r="BP20" s="1650"/>
      <c r="BQ20" s="1650"/>
      <c r="BR20" s="1650">
        <f>Data_Income!D1347</f>
        <v>0</v>
      </c>
      <c r="BS20" s="1650"/>
      <c r="BT20" s="1650"/>
      <c r="BU20" s="1650"/>
      <c r="BV20" s="1650"/>
      <c r="BW20" s="1650"/>
      <c r="BX20" s="1650"/>
      <c r="BY20" s="1650"/>
      <c r="BZ20" s="1650"/>
      <c r="CA20" s="1650"/>
      <c r="CB20" s="1650"/>
      <c r="CC20" s="1650"/>
      <c r="CD20" s="1650">
        <f>Data_Income!C1364</f>
        <v>0</v>
      </c>
      <c r="CE20" s="1650"/>
      <c r="CF20" s="1650"/>
      <c r="CG20" s="1650"/>
      <c r="CH20" s="1650"/>
      <c r="CI20" s="1650"/>
      <c r="CJ20" s="1650"/>
      <c r="CK20" s="1650"/>
      <c r="CL20" s="1650"/>
      <c r="CM20" s="1650"/>
      <c r="CN20" s="1650"/>
      <c r="CO20" s="1650"/>
      <c r="CP20" s="1650">
        <f>Data_Income!D1364</f>
        <v>0</v>
      </c>
      <c r="CQ20" s="1650"/>
      <c r="CR20" s="1650"/>
      <c r="CS20" s="1650"/>
      <c r="CT20" s="1650"/>
      <c r="CU20" s="1650"/>
      <c r="CV20" s="1650"/>
      <c r="CW20" s="1650"/>
      <c r="CX20" s="1650"/>
      <c r="CY20" s="1650"/>
      <c r="CZ20" s="1650"/>
      <c r="DA20" s="1650"/>
      <c r="DB20" s="475"/>
    </row>
    <row r="21" spans="1:106" ht="12.95" customHeight="1" x14ac:dyDescent="0.2">
      <c r="A21" s="482"/>
      <c r="B21" s="175"/>
      <c r="C21" s="1402" t="s">
        <v>1397</v>
      </c>
      <c r="D21" s="1403"/>
      <c r="E21" s="1403"/>
      <c r="F21" s="1403"/>
      <c r="G21" s="1403"/>
      <c r="H21" s="1403"/>
      <c r="I21" s="1403"/>
      <c r="J21" s="1403"/>
      <c r="K21" s="1403"/>
      <c r="L21" s="1403"/>
      <c r="M21" s="1403"/>
      <c r="N21" s="1403"/>
      <c r="O21" s="1403"/>
      <c r="P21" s="1403"/>
      <c r="Q21" s="1403"/>
      <c r="R21" s="1403"/>
      <c r="S21" s="1403"/>
      <c r="T21" s="1403"/>
      <c r="U21" s="1403"/>
      <c r="V21" s="1403"/>
      <c r="W21" s="1403"/>
      <c r="X21" s="1403"/>
      <c r="Y21" s="1403"/>
      <c r="Z21" s="1403"/>
      <c r="AA21" s="1403"/>
      <c r="AB21" s="1403"/>
      <c r="AC21" s="1403"/>
      <c r="AD21" s="1403"/>
      <c r="AE21" s="1403"/>
      <c r="AF21" s="1403"/>
      <c r="AG21" s="1404"/>
      <c r="AH21" s="1445"/>
      <c r="AI21" s="1445"/>
      <c r="AJ21" s="1445"/>
      <c r="AK21" s="1445"/>
      <c r="AL21" s="1445"/>
      <c r="AM21" s="1445"/>
      <c r="AN21" s="1445"/>
      <c r="AO21" s="1445"/>
      <c r="AP21" s="1445"/>
      <c r="AQ21" s="1445"/>
      <c r="AR21" s="1445"/>
      <c r="AS21" s="1445"/>
      <c r="AT21" s="1445"/>
      <c r="AU21" s="1445"/>
      <c r="AV21" s="1445"/>
      <c r="AW21" s="1445"/>
      <c r="AX21" s="1445"/>
      <c r="AY21" s="1445"/>
      <c r="AZ21" s="1445"/>
      <c r="BA21" s="1445"/>
      <c r="BB21" s="1445"/>
      <c r="BC21" s="1445"/>
      <c r="BD21" s="1445"/>
      <c r="BE21" s="1445"/>
      <c r="BF21" s="1445"/>
      <c r="BG21" s="1445"/>
      <c r="BH21" s="1445"/>
      <c r="BI21" s="1445"/>
      <c r="BJ21" s="1445"/>
      <c r="BK21" s="1445"/>
      <c r="BL21" s="1445"/>
      <c r="BM21" s="1445"/>
      <c r="BN21" s="1445"/>
      <c r="BO21" s="1445"/>
      <c r="BP21" s="1445"/>
      <c r="BQ21" s="1445"/>
      <c r="BR21" s="1445"/>
      <c r="BS21" s="1445"/>
      <c r="BT21" s="1445"/>
      <c r="BU21" s="1445"/>
      <c r="BV21" s="1445"/>
      <c r="BW21" s="1445"/>
      <c r="BX21" s="1445"/>
      <c r="BY21" s="1445"/>
      <c r="BZ21" s="1445"/>
      <c r="CA21" s="1445"/>
      <c r="CB21" s="1445"/>
      <c r="CC21" s="1445"/>
      <c r="CD21" s="1445"/>
      <c r="CE21" s="1445"/>
      <c r="CF21" s="1445"/>
      <c r="CG21" s="1445"/>
      <c r="CH21" s="1445"/>
      <c r="CI21" s="1445"/>
      <c r="CJ21" s="1445"/>
      <c r="CK21" s="1445"/>
      <c r="CL21" s="1445"/>
      <c r="CM21" s="1445"/>
      <c r="CN21" s="1445"/>
      <c r="CO21" s="1445"/>
      <c r="CP21" s="1445"/>
      <c r="CQ21" s="1445"/>
      <c r="CR21" s="1445"/>
      <c r="CS21" s="1445"/>
      <c r="CT21" s="1445"/>
      <c r="CU21" s="1445"/>
      <c r="CV21" s="1445"/>
      <c r="CW21" s="1445"/>
      <c r="CX21" s="1445"/>
      <c r="CY21" s="1445"/>
      <c r="CZ21" s="1445"/>
      <c r="DA21" s="1445"/>
      <c r="DB21" s="475"/>
    </row>
    <row r="22" spans="1:106" s="490" customFormat="1" ht="12" customHeight="1" x14ac:dyDescent="0.2">
      <c r="A22" s="491"/>
      <c r="B22" s="175"/>
      <c r="C22" s="1676" t="s">
        <v>1398</v>
      </c>
      <c r="D22" s="1677"/>
      <c r="E22" s="1677"/>
      <c r="F22" s="1677"/>
      <c r="G22" s="1677"/>
      <c r="H22" s="1677"/>
      <c r="I22" s="1677"/>
      <c r="J22" s="1677"/>
      <c r="K22" s="1677"/>
      <c r="L22" s="1677"/>
      <c r="M22" s="1677"/>
      <c r="N22" s="1677"/>
      <c r="O22" s="1677"/>
      <c r="P22" s="1677"/>
      <c r="Q22" s="1677"/>
      <c r="R22" s="1677"/>
      <c r="S22" s="1677"/>
      <c r="T22" s="1677"/>
      <c r="U22" s="1677"/>
      <c r="V22" s="1677"/>
      <c r="W22" s="1677"/>
      <c r="X22" s="1677"/>
      <c r="Y22" s="1677"/>
      <c r="Z22" s="1677"/>
      <c r="AA22" s="1677"/>
      <c r="AB22" s="1677"/>
      <c r="AC22" s="1677"/>
      <c r="AD22" s="1677"/>
      <c r="AE22" s="1677"/>
      <c r="AF22" s="1677"/>
      <c r="AG22" s="1677"/>
      <c r="AH22" s="1445"/>
      <c r="AI22" s="1445"/>
      <c r="AJ22" s="1445"/>
      <c r="AK22" s="1445"/>
      <c r="AL22" s="1445"/>
      <c r="AM22" s="1445"/>
      <c r="AN22" s="1445"/>
      <c r="AO22" s="1445"/>
      <c r="AP22" s="1445"/>
      <c r="AQ22" s="1445"/>
      <c r="AR22" s="1445"/>
      <c r="AS22" s="1445"/>
      <c r="AT22" s="1445"/>
      <c r="AU22" s="1445"/>
      <c r="AV22" s="1445"/>
      <c r="AW22" s="1445"/>
      <c r="AX22" s="1445"/>
      <c r="AY22" s="1445"/>
      <c r="AZ22" s="1445"/>
      <c r="BA22" s="1445"/>
      <c r="BB22" s="1445"/>
      <c r="BC22" s="1445"/>
      <c r="BD22" s="1445"/>
      <c r="BE22" s="1445"/>
      <c r="BF22" s="1445"/>
      <c r="BG22" s="1445"/>
      <c r="BH22" s="1445"/>
      <c r="BI22" s="1445"/>
      <c r="BJ22" s="1445"/>
      <c r="BK22" s="1445"/>
      <c r="BL22" s="1445"/>
      <c r="BM22" s="1445"/>
      <c r="BN22" s="1445"/>
      <c r="BO22" s="1445"/>
      <c r="BP22" s="1445"/>
      <c r="BQ22" s="1445"/>
      <c r="BR22" s="1445"/>
      <c r="BS22" s="1445"/>
      <c r="BT22" s="1445"/>
      <c r="BU22" s="1445"/>
      <c r="BV22" s="1445"/>
      <c r="BW22" s="1445"/>
      <c r="BX22" s="1445"/>
      <c r="BY22" s="1445"/>
      <c r="BZ22" s="1445"/>
      <c r="CA22" s="1445"/>
      <c r="CB22" s="1445"/>
      <c r="CC22" s="1445"/>
      <c r="CD22" s="1445"/>
      <c r="CE22" s="1445"/>
      <c r="CF22" s="1445"/>
      <c r="CG22" s="1445"/>
      <c r="CH22" s="1445"/>
      <c r="CI22" s="1445"/>
      <c r="CJ22" s="1445"/>
      <c r="CK22" s="1445"/>
      <c r="CL22" s="1445"/>
      <c r="CM22" s="1445"/>
      <c r="CN22" s="1445"/>
      <c r="CO22" s="1445"/>
      <c r="CP22" s="1445"/>
      <c r="CQ22" s="1445"/>
      <c r="CR22" s="1445"/>
      <c r="CS22" s="1445"/>
      <c r="CT22" s="1445"/>
      <c r="CU22" s="1445"/>
      <c r="CV22" s="1445"/>
      <c r="CW22" s="1445"/>
      <c r="CX22" s="1445"/>
      <c r="CY22" s="1445"/>
      <c r="CZ22" s="1445"/>
      <c r="DA22" s="1445"/>
      <c r="DB22" s="475"/>
    </row>
    <row r="23" spans="1:106" ht="18" customHeight="1" x14ac:dyDescent="0.2">
      <c r="A23" s="482"/>
      <c r="B23" s="175"/>
      <c r="C23" s="1675" t="s">
        <v>1408</v>
      </c>
      <c r="D23" s="1390"/>
      <c r="E23" s="1390"/>
      <c r="F23" s="1390"/>
      <c r="G23" s="1390"/>
      <c r="H23" s="1390"/>
      <c r="I23" s="1390"/>
      <c r="J23" s="1390"/>
      <c r="K23" s="1390"/>
      <c r="L23" s="1390"/>
      <c r="M23" s="1390"/>
      <c r="N23" s="1390"/>
      <c r="O23" s="1390"/>
      <c r="P23" s="1390"/>
      <c r="Q23" s="1390"/>
      <c r="R23" s="1390"/>
      <c r="S23" s="1390"/>
      <c r="T23" s="1390"/>
      <c r="U23" s="1390"/>
      <c r="V23" s="1390"/>
      <c r="W23" s="1390"/>
      <c r="X23" s="1390"/>
      <c r="Y23" s="1390"/>
      <c r="Z23" s="1390"/>
      <c r="AA23" s="1390"/>
      <c r="AB23" s="1390"/>
      <c r="AC23" s="1390"/>
      <c r="AD23" s="1390"/>
      <c r="AE23" s="1390"/>
      <c r="AF23" s="1390"/>
      <c r="AG23" s="1391"/>
      <c r="AH23" s="1672">
        <f>Data_Income!D1334</f>
        <v>0</v>
      </c>
      <c r="AI23" s="1673"/>
      <c r="AJ23" s="1673"/>
      <c r="AK23" s="1673"/>
      <c r="AL23" s="1673"/>
      <c r="AM23" s="1673"/>
      <c r="AN23" s="1673"/>
      <c r="AO23" s="1673"/>
      <c r="AP23" s="1673"/>
      <c r="AQ23" s="1673"/>
      <c r="AR23" s="1673"/>
      <c r="AS23" s="1673"/>
      <c r="AT23" s="1673"/>
      <c r="AU23" s="1673"/>
      <c r="AV23" s="1673"/>
      <c r="AW23" s="1673"/>
      <c r="AX23" s="1673"/>
      <c r="AY23" s="1673"/>
      <c r="AZ23" s="1673"/>
      <c r="BA23" s="1673"/>
      <c r="BB23" s="1673"/>
      <c r="BC23" s="1673"/>
      <c r="BD23" s="1673"/>
      <c r="BE23" s="1674"/>
      <c r="BF23" s="1672">
        <f>Data_Income!D1351</f>
        <v>0</v>
      </c>
      <c r="BG23" s="1673"/>
      <c r="BH23" s="1673"/>
      <c r="BI23" s="1673"/>
      <c r="BJ23" s="1673"/>
      <c r="BK23" s="1673"/>
      <c r="BL23" s="1673"/>
      <c r="BM23" s="1673"/>
      <c r="BN23" s="1673"/>
      <c r="BO23" s="1673"/>
      <c r="BP23" s="1673"/>
      <c r="BQ23" s="1673"/>
      <c r="BR23" s="1673"/>
      <c r="BS23" s="1673"/>
      <c r="BT23" s="1673"/>
      <c r="BU23" s="1673"/>
      <c r="BV23" s="1673"/>
      <c r="BW23" s="1673"/>
      <c r="BX23" s="1673"/>
      <c r="BY23" s="1673"/>
      <c r="BZ23" s="1673"/>
      <c r="CA23" s="1673"/>
      <c r="CB23" s="1673"/>
      <c r="CC23" s="1674"/>
      <c r="CD23" s="1672">
        <f>Data_Income!D1368</f>
        <v>0</v>
      </c>
      <c r="CE23" s="1673"/>
      <c r="CF23" s="1673"/>
      <c r="CG23" s="1673"/>
      <c r="CH23" s="1673"/>
      <c r="CI23" s="1673"/>
      <c r="CJ23" s="1673"/>
      <c r="CK23" s="1673"/>
      <c r="CL23" s="1673"/>
      <c r="CM23" s="1673"/>
      <c r="CN23" s="1673"/>
      <c r="CO23" s="1673"/>
      <c r="CP23" s="1673"/>
      <c r="CQ23" s="1673"/>
      <c r="CR23" s="1673"/>
      <c r="CS23" s="1673"/>
      <c r="CT23" s="1673"/>
      <c r="CU23" s="1673"/>
      <c r="CV23" s="1673"/>
      <c r="CW23" s="1673"/>
      <c r="CX23" s="1673"/>
      <c r="CY23" s="1673"/>
      <c r="CZ23" s="1673"/>
      <c r="DA23" s="1674"/>
      <c r="DB23" s="475"/>
    </row>
    <row r="24" spans="1:106" ht="18" customHeight="1" x14ac:dyDescent="0.2">
      <c r="A24" s="482"/>
      <c r="B24" s="175"/>
      <c r="C24" s="1457"/>
      <c r="D24" s="1457"/>
      <c r="E24" s="1457"/>
      <c r="F24" s="1457"/>
      <c r="G24" s="1457"/>
      <c r="H24" s="1457"/>
      <c r="I24" s="1457"/>
      <c r="J24" s="1457"/>
      <c r="K24" s="1457"/>
      <c r="L24" s="1457"/>
      <c r="M24" s="1457"/>
      <c r="N24" s="1457"/>
      <c r="O24" s="1457"/>
      <c r="P24" s="1457"/>
      <c r="Q24" s="1457"/>
      <c r="R24" s="1457"/>
      <c r="S24" s="1457"/>
      <c r="T24" s="1457"/>
      <c r="U24" s="1457"/>
      <c r="V24" s="1457"/>
      <c r="W24" s="1457"/>
      <c r="X24" s="1457"/>
      <c r="Y24" s="1457"/>
      <c r="Z24" s="1457"/>
      <c r="AA24" s="1457"/>
      <c r="AB24" s="1457"/>
      <c r="AC24" s="1457"/>
      <c r="AD24" s="1457"/>
      <c r="AE24" s="1457"/>
      <c r="AF24" s="1457"/>
      <c r="AG24" s="1457"/>
      <c r="AH24" s="1457"/>
      <c r="AI24" s="1457"/>
      <c r="AJ24" s="1457"/>
      <c r="AK24" s="1457"/>
      <c r="AL24" s="1457"/>
      <c r="AM24" s="1457"/>
      <c r="AN24" s="1457"/>
      <c r="AO24" s="1457"/>
      <c r="AP24" s="1457"/>
      <c r="AQ24" s="1457"/>
      <c r="AR24" s="1457"/>
      <c r="AS24" s="1457"/>
      <c r="AT24" s="1457"/>
      <c r="AU24" s="1457"/>
      <c r="AV24" s="1457"/>
      <c r="AW24" s="1457"/>
      <c r="AX24" s="1457"/>
      <c r="AY24" s="1457"/>
      <c r="AZ24" s="1457"/>
      <c r="BA24" s="1457"/>
      <c r="BB24" s="1457"/>
      <c r="BC24" s="1457"/>
      <c r="BD24" s="1457"/>
      <c r="BE24" s="1457"/>
      <c r="BF24" s="1457"/>
      <c r="BG24" s="1457"/>
      <c r="BH24" s="1457"/>
      <c r="BI24" s="1457"/>
      <c r="BJ24" s="1457"/>
      <c r="BK24" s="1457"/>
      <c r="BL24" s="1457"/>
      <c r="BM24" s="1457"/>
      <c r="BN24" s="1457"/>
      <c r="BO24" s="1457"/>
      <c r="BP24" s="1457"/>
      <c r="BQ24" s="1457"/>
      <c r="BR24" s="1457"/>
      <c r="BS24" s="1457"/>
      <c r="BT24" s="1457"/>
      <c r="BU24" s="1457"/>
      <c r="BV24" s="1457"/>
      <c r="BW24" s="1457"/>
      <c r="BX24" s="1457"/>
      <c r="BY24" s="1457"/>
      <c r="BZ24" s="1457"/>
      <c r="CA24" s="1457"/>
      <c r="CB24" s="1457"/>
      <c r="CC24" s="1457"/>
      <c r="CD24" s="1457"/>
      <c r="CE24" s="1457"/>
      <c r="CF24" s="1457"/>
      <c r="CG24" s="1457"/>
      <c r="CH24" s="1457"/>
      <c r="CI24" s="1457"/>
      <c r="CJ24" s="1457"/>
      <c r="CK24" s="1457"/>
      <c r="CL24" s="1457"/>
      <c r="CM24" s="1457"/>
      <c r="CN24" s="1457"/>
      <c r="CO24" s="1457"/>
      <c r="CP24" s="1457"/>
      <c r="CQ24" s="1457"/>
      <c r="CR24" s="1457"/>
      <c r="CS24" s="1457"/>
      <c r="CT24" s="1457"/>
      <c r="CU24" s="1457"/>
      <c r="CV24" s="1457"/>
      <c r="CW24" s="1457"/>
      <c r="CX24" s="1457"/>
      <c r="CY24" s="1457"/>
      <c r="CZ24" s="1457"/>
      <c r="DA24" s="1457"/>
      <c r="DB24" s="475"/>
    </row>
    <row r="25" spans="1:106" ht="18" customHeight="1" x14ac:dyDescent="0.2">
      <c r="A25" s="482"/>
      <c r="B25" s="175"/>
      <c r="C25" s="1681" t="s">
        <v>1361</v>
      </c>
      <c r="D25" s="1682"/>
      <c r="E25" s="1682"/>
      <c r="F25" s="1682"/>
      <c r="G25" s="1682"/>
      <c r="H25" s="1682"/>
      <c r="I25" s="1682"/>
      <c r="J25" s="1682"/>
      <c r="K25" s="1682"/>
      <c r="L25" s="1682"/>
      <c r="M25" s="1682"/>
      <c r="N25" s="1682"/>
      <c r="O25" s="1682"/>
      <c r="P25" s="1682"/>
      <c r="Q25" s="1682"/>
      <c r="R25" s="1682"/>
      <c r="S25" s="1682"/>
      <c r="T25" s="1682"/>
      <c r="U25" s="1682"/>
      <c r="V25" s="1682"/>
      <c r="W25" s="1682"/>
      <c r="X25" s="1682"/>
      <c r="Y25" s="1682"/>
      <c r="Z25" s="1682"/>
      <c r="AA25" s="1682"/>
      <c r="AB25" s="1682"/>
      <c r="AC25" s="1682"/>
      <c r="AD25" s="1682"/>
      <c r="AE25" s="1682"/>
      <c r="AF25" s="1682"/>
      <c r="AG25" s="1683"/>
      <c r="AH25" s="1570" t="s">
        <v>1363</v>
      </c>
      <c r="AI25" s="1568"/>
      <c r="AJ25" s="1568"/>
      <c r="AK25" s="1568"/>
      <c r="AL25" s="1568"/>
      <c r="AM25" s="1568"/>
      <c r="AN25" s="1568"/>
      <c r="AO25" s="1568"/>
      <c r="AP25" s="1568"/>
      <c r="AQ25" s="1568"/>
      <c r="AR25" s="1568"/>
      <c r="AS25" s="1568"/>
      <c r="AT25" s="1568"/>
      <c r="AU25" s="1568"/>
      <c r="AV25" s="1568"/>
      <c r="AW25" s="1568"/>
      <c r="AX25" s="1568"/>
      <c r="AY25" s="1568"/>
      <c r="AZ25" s="1568"/>
      <c r="BA25" s="1568"/>
      <c r="BB25" s="1568"/>
      <c r="BC25" s="1568"/>
      <c r="BD25" s="1568"/>
      <c r="BE25" s="1569"/>
      <c r="BF25" s="1570" t="s">
        <v>1364</v>
      </c>
      <c r="BG25" s="1568"/>
      <c r="BH25" s="1568"/>
      <c r="BI25" s="1568"/>
      <c r="BJ25" s="1568"/>
      <c r="BK25" s="1568"/>
      <c r="BL25" s="1568"/>
      <c r="BM25" s="1568"/>
      <c r="BN25" s="1568"/>
      <c r="BO25" s="1568"/>
      <c r="BP25" s="1568"/>
      <c r="BQ25" s="1568"/>
      <c r="BR25" s="1568"/>
      <c r="BS25" s="1568"/>
      <c r="BT25" s="1568"/>
      <c r="BU25" s="1568"/>
      <c r="BV25" s="1568"/>
      <c r="BW25" s="1568"/>
      <c r="BX25" s="1568"/>
      <c r="BY25" s="1568"/>
      <c r="BZ25" s="1568"/>
      <c r="CA25" s="1568"/>
      <c r="CB25" s="1568"/>
      <c r="CC25" s="1569"/>
      <c r="CD25" s="1570" t="s">
        <v>1365</v>
      </c>
      <c r="CE25" s="1568"/>
      <c r="CF25" s="1568"/>
      <c r="CG25" s="1568"/>
      <c r="CH25" s="1568"/>
      <c r="CI25" s="1568"/>
      <c r="CJ25" s="1568"/>
      <c r="CK25" s="1568"/>
      <c r="CL25" s="1568"/>
      <c r="CM25" s="1568"/>
      <c r="CN25" s="1568"/>
      <c r="CO25" s="1568"/>
      <c r="CP25" s="1568"/>
      <c r="CQ25" s="1568"/>
      <c r="CR25" s="1568"/>
      <c r="CS25" s="1568"/>
      <c r="CT25" s="1568"/>
      <c r="CU25" s="1568"/>
      <c r="CV25" s="1568"/>
      <c r="CW25" s="1568"/>
      <c r="CX25" s="1568"/>
      <c r="CY25" s="1568"/>
      <c r="CZ25" s="1568"/>
      <c r="DA25" s="1569"/>
      <c r="DB25" s="475"/>
    </row>
    <row r="26" spans="1:106" ht="18" customHeight="1" x14ac:dyDescent="0.2">
      <c r="A26" s="482"/>
      <c r="B26" s="175"/>
      <c r="C26" s="1678" t="s">
        <v>1407</v>
      </c>
      <c r="D26" s="1679"/>
      <c r="E26" s="1679"/>
      <c r="F26" s="1679"/>
      <c r="G26" s="1679"/>
      <c r="H26" s="1679"/>
      <c r="I26" s="1679"/>
      <c r="J26" s="1679"/>
      <c r="K26" s="1679"/>
      <c r="L26" s="1679"/>
      <c r="M26" s="1679"/>
      <c r="N26" s="1679"/>
      <c r="O26" s="1679"/>
      <c r="P26" s="1679"/>
      <c r="Q26" s="1679"/>
      <c r="R26" s="1679"/>
      <c r="S26" s="1679"/>
      <c r="T26" s="1679"/>
      <c r="U26" s="1679"/>
      <c r="V26" s="1679"/>
      <c r="W26" s="1679"/>
      <c r="X26" s="1679"/>
      <c r="Y26" s="1679"/>
      <c r="Z26" s="1679"/>
      <c r="AA26" s="1679"/>
      <c r="AB26" s="1679"/>
      <c r="AC26" s="1679"/>
      <c r="AD26" s="1679"/>
      <c r="AE26" s="1679"/>
      <c r="AF26" s="1679"/>
      <c r="AG26" s="1680"/>
      <c r="AH26" s="1508" t="s">
        <v>92</v>
      </c>
      <c r="AI26" s="1508"/>
      <c r="AJ26" s="1508"/>
      <c r="AK26" s="1508"/>
      <c r="AL26" s="1508"/>
      <c r="AM26" s="1508"/>
      <c r="AN26" s="1508"/>
      <c r="AO26" s="1508"/>
      <c r="AP26" s="1508"/>
      <c r="AQ26" s="1508"/>
      <c r="AR26" s="1508"/>
      <c r="AS26" s="1509"/>
      <c r="AT26" s="1508" t="s">
        <v>92</v>
      </c>
      <c r="AU26" s="1508"/>
      <c r="AV26" s="1508"/>
      <c r="AW26" s="1508"/>
      <c r="AX26" s="1508"/>
      <c r="AY26" s="1508"/>
      <c r="AZ26" s="1508"/>
      <c r="BA26" s="1508"/>
      <c r="BB26" s="1508"/>
      <c r="BC26" s="1508"/>
      <c r="BD26" s="1508"/>
      <c r="BE26" s="1509"/>
      <c r="BF26" s="1508" t="s">
        <v>92</v>
      </c>
      <c r="BG26" s="1508"/>
      <c r="BH26" s="1508"/>
      <c r="BI26" s="1508"/>
      <c r="BJ26" s="1508"/>
      <c r="BK26" s="1508"/>
      <c r="BL26" s="1508"/>
      <c r="BM26" s="1508"/>
      <c r="BN26" s="1508"/>
      <c r="BO26" s="1508"/>
      <c r="BP26" s="1508"/>
      <c r="BQ26" s="1509"/>
      <c r="BR26" s="1508" t="s">
        <v>92</v>
      </c>
      <c r="BS26" s="1508"/>
      <c r="BT26" s="1508"/>
      <c r="BU26" s="1508"/>
      <c r="BV26" s="1508"/>
      <c r="BW26" s="1508"/>
      <c r="BX26" s="1508"/>
      <c r="BY26" s="1508"/>
      <c r="BZ26" s="1508"/>
      <c r="CA26" s="1508"/>
      <c r="CB26" s="1508"/>
      <c r="CC26" s="1509"/>
      <c r="CD26" s="1508" t="s">
        <v>92</v>
      </c>
      <c r="CE26" s="1508"/>
      <c r="CF26" s="1508"/>
      <c r="CG26" s="1508"/>
      <c r="CH26" s="1508"/>
      <c r="CI26" s="1508"/>
      <c r="CJ26" s="1508"/>
      <c r="CK26" s="1508"/>
      <c r="CL26" s="1508"/>
      <c r="CM26" s="1508"/>
      <c r="CN26" s="1508"/>
      <c r="CO26" s="1509"/>
      <c r="CP26" s="1508" t="s">
        <v>92</v>
      </c>
      <c r="CQ26" s="1508"/>
      <c r="CR26" s="1508"/>
      <c r="CS26" s="1508"/>
      <c r="CT26" s="1508"/>
      <c r="CU26" s="1508"/>
      <c r="CV26" s="1508"/>
      <c r="CW26" s="1508"/>
      <c r="CX26" s="1508"/>
      <c r="CY26" s="1508"/>
      <c r="CZ26" s="1508"/>
      <c r="DA26" s="1509"/>
      <c r="DB26" s="475"/>
    </row>
    <row r="27" spans="1:106" ht="18" customHeight="1" x14ac:dyDescent="0.2">
      <c r="A27" s="482"/>
      <c r="B27" s="175"/>
      <c r="C27" s="1389" t="s">
        <v>1401</v>
      </c>
      <c r="D27" s="1390"/>
      <c r="E27" s="1390"/>
      <c r="F27" s="1390"/>
      <c r="G27" s="1390"/>
      <c r="H27" s="1390"/>
      <c r="I27" s="1390"/>
      <c r="J27" s="1390"/>
      <c r="K27" s="1390"/>
      <c r="L27" s="1390"/>
      <c r="M27" s="1390"/>
      <c r="N27" s="1390"/>
      <c r="O27" s="1390"/>
      <c r="P27" s="1390"/>
      <c r="Q27" s="1390"/>
      <c r="R27" s="1390"/>
      <c r="S27" s="1390"/>
      <c r="T27" s="1390"/>
      <c r="U27" s="1390"/>
      <c r="V27" s="1390"/>
      <c r="W27" s="1390"/>
      <c r="X27" s="1390"/>
      <c r="Y27" s="1390"/>
      <c r="Z27" s="1390"/>
      <c r="AA27" s="1390"/>
      <c r="AB27" s="1390"/>
      <c r="AC27" s="1390"/>
      <c r="AD27" s="1390"/>
      <c r="AE27" s="1390"/>
      <c r="AF27" s="1390"/>
      <c r="AG27" s="1391"/>
      <c r="AH27" s="1394">
        <v>0</v>
      </c>
      <c r="AI27" s="1394"/>
      <c r="AJ27" s="1394"/>
      <c r="AK27" s="1394"/>
      <c r="AL27" s="1394"/>
      <c r="AM27" s="1394"/>
      <c r="AN27" s="1394"/>
      <c r="AO27" s="1394"/>
      <c r="AP27" s="1394"/>
      <c r="AQ27" s="1394"/>
      <c r="AR27" s="1394"/>
      <c r="AS27" s="1394"/>
      <c r="AT27" s="1394">
        <v>0</v>
      </c>
      <c r="AU27" s="1394"/>
      <c r="AV27" s="1394"/>
      <c r="AW27" s="1394"/>
      <c r="AX27" s="1394"/>
      <c r="AY27" s="1394"/>
      <c r="AZ27" s="1394"/>
      <c r="BA27" s="1394"/>
      <c r="BB27" s="1394"/>
      <c r="BC27" s="1394"/>
      <c r="BD27" s="1394"/>
      <c r="BE27" s="1394"/>
      <c r="BF27" s="1394">
        <v>0</v>
      </c>
      <c r="BG27" s="1394"/>
      <c r="BH27" s="1394"/>
      <c r="BI27" s="1394"/>
      <c r="BJ27" s="1394"/>
      <c r="BK27" s="1394"/>
      <c r="BL27" s="1394"/>
      <c r="BM27" s="1394"/>
      <c r="BN27" s="1394"/>
      <c r="BO27" s="1394"/>
      <c r="BP27" s="1394"/>
      <c r="BQ27" s="1394"/>
      <c r="BR27" s="1394">
        <v>0</v>
      </c>
      <c r="BS27" s="1394"/>
      <c r="BT27" s="1394"/>
      <c r="BU27" s="1394"/>
      <c r="BV27" s="1394"/>
      <c r="BW27" s="1394"/>
      <c r="BX27" s="1394"/>
      <c r="BY27" s="1394"/>
      <c r="BZ27" s="1394"/>
      <c r="CA27" s="1394"/>
      <c r="CB27" s="1394"/>
      <c r="CC27" s="1394"/>
      <c r="CD27" s="1394">
        <v>0</v>
      </c>
      <c r="CE27" s="1394"/>
      <c r="CF27" s="1394"/>
      <c r="CG27" s="1394"/>
      <c r="CH27" s="1394"/>
      <c r="CI27" s="1394"/>
      <c r="CJ27" s="1394"/>
      <c r="CK27" s="1394"/>
      <c r="CL27" s="1394"/>
      <c r="CM27" s="1394"/>
      <c r="CN27" s="1394"/>
      <c r="CO27" s="1394"/>
      <c r="CP27" s="1394">
        <v>0</v>
      </c>
      <c r="CQ27" s="1394"/>
      <c r="CR27" s="1394"/>
      <c r="CS27" s="1394"/>
      <c r="CT27" s="1394"/>
      <c r="CU27" s="1394"/>
      <c r="CV27" s="1394"/>
      <c r="CW27" s="1394"/>
      <c r="CX27" s="1394"/>
      <c r="CY27" s="1394"/>
      <c r="CZ27" s="1394"/>
      <c r="DA27" s="1394"/>
      <c r="DB27" s="475"/>
    </row>
    <row r="28" spans="1:106" ht="18" customHeight="1" x14ac:dyDescent="0.2">
      <c r="A28" s="482"/>
      <c r="B28" s="175"/>
      <c r="C28" s="1389" t="s">
        <v>1402</v>
      </c>
      <c r="D28" s="1390"/>
      <c r="E28" s="1390"/>
      <c r="F28" s="1390"/>
      <c r="G28" s="1390"/>
      <c r="H28" s="1390"/>
      <c r="I28" s="1390"/>
      <c r="J28" s="1390"/>
      <c r="K28" s="1390"/>
      <c r="L28" s="1390"/>
      <c r="M28" s="1390"/>
      <c r="N28" s="1390"/>
      <c r="O28" s="1390"/>
      <c r="P28" s="1390"/>
      <c r="Q28" s="1390"/>
      <c r="R28" s="1390"/>
      <c r="S28" s="1390"/>
      <c r="T28" s="1390"/>
      <c r="U28" s="1390"/>
      <c r="V28" s="1390"/>
      <c r="W28" s="1390"/>
      <c r="X28" s="1390"/>
      <c r="Y28" s="1390"/>
      <c r="Z28" s="1390"/>
      <c r="AA28" s="1390"/>
      <c r="AB28" s="1390"/>
      <c r="AC28" s="1390"/>
      <c r="AD28" s="1390"/>
      <c r="AE28" s="1390"/>
      <c r="AF28" s="1390"/>
      <c r="AG28" s="1391"/>
      <c r="AH28" s="1394">
        <v>0</v>
      </c>
      <c r="AI28" s="1394"/>
      <c r="AJ28" s="1394"/>
      <c r="AK28" s="1394"/>
      <c r="AL28" s="1394"/>
      <c r="AM28" s="1394"/>
      <c r="AN28" s="1394"/>
      <c r="AO28" s="1394"/>
      <c r="AP28" s="1394"/>
      <c r="AQ28" s="1394"/>
      <c r="AR28" s="1394"/>
      <c r="AS28" s="1394"/>
      <c r="AT28" s="1394">
        <v>0</v>
      </c>
      <c r="AU28" s="1394"/>
      <c r="AV28" s="1394"/>
      <c r="AW28" s="1394"/>
      <c r="AX28" s="1394"/>
      <c r="AY28" s="1394"/>
      <c r="AZ28" s="1394"/>
      <c r="BA28" s="1394"/>
      <c r="BB28" s="1394"/>
      <c r="BC28" s="1394"/>
      <c r="BD28" s="1394"/>
      <c r="BE28" s="1394"/>
      <c r="BF28" s="1394">
        <v>0</v>
      </c>
      <c r="BG28" s="1394"/>
      <c r="BH28" s="1394"/>
      <c r="BI28" s="1394"/>
      <c r="BJ28" s="1394"/>
      <c r="BK28" s="1394"/>
      <c r="BL28" s="1394"/>
      <c r="BM28" s="1394"/>
      <c r="BN28" s="1394"/>
      <c r="BO28" s="1394"/>
      <c r="BP28" s="1394"/>
      <c r="BQ28" s="1394"/>
      <c r="BR28" s="1394">
        <v>0</v>
      </c>
      <c r="BS28" s="1394"/>
      <c r="BT28" s="1394"/>
      <c r="BU28" s="1394"/>
      <c r="BV28" s="1394"/>
      <c r="BW28" s="1394"/>
      <c r="BX28" s="1394"/>
      <c r="BY28" s="1394"/>
      <c r="BZ28" s="1394"/>
      <c r="CA28" s="1394"/>
      <c r="CB28" s="1394"/>
      <c r="CC28" s="1394"/>
      <c r="CD28" s="1394">
        <v>0</v>
      </c>
      <c r="CE28" s="1394"/>
      <c r="CF28" s="1394"/>
      <c r="CG28" s="1394"/>
      <c r="CH28" s="1394"/>
      <c r="CI28" s="1394"/>
      <c r="CJ28" s="1394"/>
      <c r="CK28" s="1394"/>
      <c r="CL28" s="1394"/>
      <c r="CM28" s="1394"/>
      <c r="CN28" s="1394"/>
      <c r="CO28" s="1394"/>
      <c r="CP28" s="1394">
        <v>0</v>
      </c>
      <c r="CQ28" s="1394"/>
      <c r="CR28" s="1394"/>
      <c r="CS28" s="1394"/>
      <c r="CT28" s="1394"/>
      <c r="CU28" s="1394"/>
      <c r="CV28" s="1394"/>
      <c r="CW28" s="1394"/>
      <c r="CX28" s="1394"/>
      <c r="CY28" s="1394"/>
      <c r="CZ28" s="1394"/>
      <c r="DA28" s="1394"/>
      <c r="DB28" s="475"/>
    </row>
    <row r="29" spans="1:106" ht="18" customHeight="1" x14ac:dyDescent="0.2">
      <c r="A29" s="482"/>
      <c r="B29" s="175"/>
      <c r="C29" s="1389" t="s">
        <v>1403</v>
      </c>
      <c r="D29" s="1390"/>
      <c r="E29" s="1390"/>
      <c r="F29" s="1390"/>
      <c r="G29" s="1390"/>
      <c r="H29" s="1390"/>
      <c r="I29" s="1390"/>
      <c r="J29" s="1390"/>
      <c r="K29" s="1390"/>
      <c r="L29" s="1390"/>
      <c r="M29" s="1390"/>
      <c r="N29" s="1390"/>
      <c r="O29" s="1390"/>
      <c r="P29" s="1390"/>
      <c r="Q29" s="1390"/>
      <c r="R29" s="1390"/>
      <c r="S29" s="1390"/>
      <c r="T29" s="1390"/>
      <c r="U29" s="1390"/>
      <c r="V29" s="1390"/>
      <c r="W29" s="1390"/>
      <c r="X29" s="1390"/>
      <c r="Y29" s="1390"/>
      <c r="Z29" s="1390"/>
      <c r="AA29" s="1390"/>
      <c r="AB29" s="1390"/>
      <c r="AC29" s="1390"/>
      <c r="AD29" s="1390"/>
      <c r="AE29" s="1390"/>
      <c r="AF29" s="1390"/>
      <c r="AG29" s="1391"/>
      <c r="AH29" s="1394">
        <v>0</v>
      </c>
      <c r="AI29" s="1394"/>
      <c r="AJ29" s="1394"/>
      <c r="AK29" s="1394"/>
      <c r="AL29" s="1394"/>
      <c r="AM29" s="1394"/>
      <c r="AN29" s="1394"/>
      <c r="AO29" s="1394"/>
      <c r="AP29" s="1394"/>
      <c r="AQ29" s="1394"/>
      <c r="AR29" s="1394"/>
      <c r="AS29" s="1394"/>
      <c r="AT29" s="1394">
        <v>0</v>
      </c>
      <c r="AU29" s="1394"/>
      <c r="AV29" s="1394"/>
      <c r="AW29" s="1394"/>
      <c r="AX29" s="1394"/>
      <c r="AY29" s="1394"/>
      <c r="AZ29" s="1394"/>
      <c r="BA29" s="1394"/>
      <c r="BB29" s="1394"/>
      <c r="BC29" s="1394"/>
      <c r="BD29" s="1394"/>
      <c r="BE29" s="1394"/>
      <c r="BF29" s="1394">
        <v>0</v>
      </c>
      <c r="BG29" s="1394"/>
      <c r="BH29" s="1394"/>
      <c r="BI29" s="1394"/>
      <c r="BJ29" s="1394"/>
      <c r="BK29" s="1394"/>
      <c r="BL29" s="1394"/>
      <c r="BM29" s="1394"/>
      <c r="BN29" s="1394"/>
      <c r="BO29" s="1394"/>
      <c r="BP29" s="1394"/>
      <c r="BQ29" s="1394"/>
      <c r="BR29" s="1394">
        <v>0</v>
      </c>
      <c r="BS29" s="1394"/>
      <c r="BT29" s="1394"/>
      <c r="BU29" s="1394"/>
      <c r="BV29" s="1394"/>
      <c r="BW29" s="1394"/>
      <c r="BX29" s="1394"/>
      <c r="BY29" s="1394"/>
      <c r="BZ29" s="1394"/>
      <c r="CA29" s="1394"/>
      <c r="CB29" s="1394"/>
      <c r="CC29" s="1394"/>
      <c r="CD29" s="1394">
        <v>0</v>
      </c>
      <c r="CE29" s="1394"/>
      <c r="CF29" s="1394"/>
      <c r="CG29" s="1394"/>
      <c r="CH29" s="1394"/>
      <c r="CI29" s="1394"/>
      <c r="CJ29" s="1394"/>
      <c r="CK29" s="1394"/>
      <c r="CL29" s="1394"/>
      <c r="CM29" s="1394"/>
      <c r="CN29" s="1394"/>
      <c r="CO29" s="1394"/>
      <c r="CP29" s="1394">
        <v>0</v>
      </c>
      <c r="CQ29" s="1394"/>
      <c r="CR29" s="1394"/>
      <c r="CS29" s="1394"/>
      <c r="CT29" s="1394"/>
      <c r="CU29" s="1394"/>
      <c r="CV29" s="1394"/>
      <c r="CW29" s="1394"/>
      <c r="CX29" s="1394"/>
      <c r="CY29" s="1394"/>
      <c r="CZ29" s="1394"/>
      <c r="DA29" s="1394"/>
      <c r="DB29" s="475"/>
    </row>
    <row r="30" spans="1:106" ht="18" customHeight="1" x14ac:dyDescent="0.2">
      <c r="A30" s="482"/>
      <c r="B30" s="175"/>
      <c r="C30" s="1389" t="s">
        <v>1404</v>
      </c>
      <c r="D30" s="1390"/>
      <c r="E30" s="1390"/>
      <c r="F30" s="1390"/>
      <c r="G30" s="1390"/>
      <c r="H30" s="1390"/>
      <c r="I30" s="1390"/>
      <c r="J30" s="1390"/>
      <c r="K30" s="1390"/>
      <c r="L30" s="1390"/>
      <c r="M30" s="1390"/>
      <c r="N30" s="1390"/>
      <c r="O30" s="1390"/>
      <c r="P30" s="1390"/>
      <c r="Q30" s="1390"/>
      <c r="R30" s="1390"/>
      <c r="S30" s="1390"/>
      <c r="T30" s="1390"/>
      <c r="U30" s="1390"/>
      <c r="V30" s="1390"/>
      <c r="W30" s="1390"/>
      <c r="X30" s="1390"/>
      <c r="Y30" s="1390"/>
      <c r="Z30" s="1390"/>
      <c r="AA30" s="1390"/>
      <c r="AB30" s="1390"/>
      <c r="AC30" s="1390"/>
      <c r="AD30" s="1390"/>
      <c r="AE30" s="1390"/>
      <c r="AF30" s="1390"/>
      <c r="AG30" s="1391"/>
      <c r="AH30" s="1394">
        <v>0</v>
      </c>
      <c r="AI30" s="1394"/>
      <c r="AJ30" s="1394"/>
      <c r="AK30" s="1394"/>
      <c r="AL30" s="1394"/>
      <c r="AM30" s="1394"/>
      <c r="AN30" s="1394"/>
      <c r="AO30" s="1394"/>
      <c r="AP30" s="1394"/>
      <c r="AQ30" s="1394"/>
      <c r="AR30" s="1394"/>
      <c r="AS30" s="1394"/>
      <c r="AT30" s="1394">
        <v>0</v>
      </c>
      <c r="AU30" s="1394"/>
      <c r="AV30" s="1394"/>
      <c r="AW30" s="1394"/>
      <c r="AX30" s="1394"/>
      <c r="AY30" s="1394"/>
      <c r="AZ30" s="1394"/>
      <c r="BA30" s="1394"/>
      <c r="BB30" s="1394"/>
      <c r="BC30" s="1394"/>
      <c r="BD30" s="1394"/>
      <c r="BE30" s="1394"/>
      <c r="BF30" s="1394">
        <v>0</v>
      </c>
      <c r="BG30" s="1394"/>
      <c r="BH30" s="1394"/>
      <c r="BI30" s="1394"/>
      <c r="BJ30" s="1394"/>
      <c r="BK30" s="1394"/>
      <c r="BL30" s="1394"/>
      <c r="BM30" s="1394"/>
      <c r="BN30" s="1394"/>
      <c r="BO30" s="1394"/>
      <c r="BP30" s="1394"/>
      <c r="BQ30" s="1394"/>
      <c r="BR30" s="1394">
        <v>0</v>
      </c>
      <c r="BS30" s="1394"/>
      <c r="BT30" s="1394"/>
      <c r="BU30" s="1394"/>
      <c r="BV30" s="1394"/>
      <c r="BW30" s="1394"/>
      <c r="BX30" s="1394"/>
      <c r="BY30" s="1394"/>
      <c r="BZ30" s="1394"/>
      <c r="CA30" s="1394"/>
      <c r="CB30" s="1394"/>
      <c r="CC30" s="1394"/>
      <c r="CD30" s="1394">
        <v>0</v>
      </c>
      <c r="CE30" s="1394"/>
      <c r="CF30" s="1394"/>
      <c r="CG30" s="1394"/>
      <c r="CH30" s="1394"/>
      <c r="CI30" s="1394"/>
      <c r="CJ30" s="1394"/>
      <c r="CK30" s="1394"/>
      <c r="CL30" s="1394"/>
      <c r="CM30" s="1394"/>
      <c r="CN30" s="1394"/>
      <c r="CO30" s="1394"/>
      <c r="CP30" s="1394">
        <v>0</v>
      </c>
      <c r="CQ30" s="1394"/>
      <c r="CR30" s="1394"/>
      <c r="CS30" s="1394"/>
      <c r="CT30" s="1394"/>
      <c r="CU30" s="1394"/>
      <c r="CV30" s="1394"/>
      <c r="CW30" s="1394"/>
      <c r="CX30" s="1394"/>
      <c r="CY30" s="1394"/>
      <c r="CZ30" s="1394"/>
      <c r="DA30" s="1394"/>
      <c r="DB30" s="475"/>
    </row>
    <row r="31" spans="1:106" ht="18" customHeight="1" x14ac:dyDescent="0.2">
      <c r="A31" s="482"/>
      <c r="B31" s="175"/>
      <c r="C31" s="1389" t="s">
        <v>1405</v>
      </c>
      <c r="D31" s="1390"/>
      <c r="E31" s="1390"/>
      <c r="F31" s="1390"/>
      <c r="G31" s="1390"/>
      <c r="H31" s="1390"/>
      <c r="I31" s="1390"/>
      <c r="J31" s="1390"/>
      <c r="K31" s="1390"/>
      <c r="L31" s="1390"/>
      <c r="M31" s="1390"/>
      <c r="N31" s="1390"/>
      <c r="O31" s="1390"/>
      <c r="P31" s="1390"/>
      <c r="Q31" s="1390"/>
      <c r="R31" s="1390"/>
      <c r="S31" s="1390"/>
      <c r="T31" s="1390"/>
      <c r="U31" s="1390"/>
      <c r="V31" s="1390"/>
      <c r="W31" s="1390"/>
      <c r="X31" s="1390"/>
      <c r="Y31" s="1390"/>
      <c r="Z31" s="1390"/>
      <c r="AA31" s="1390"/>
      <c r="AB31" s="1390"/>
      <c r="AC31" s="1390"/>
      <c r="AD31" s="1390"/>
      <c r="AE31" s="1390"/>
      <c r="AF31" s="1390"/>
      <c r="AG31" s="1391"/>
      <c r="AH31" s="1394">
        <v>0</v>
      </c>
      <c r="AI31" s="1394"/>
      <c r="AJ31" s="1394"/>
      <c r="AK31" s="1394"/>
      <c r="AL31" s="1394"/>
      <c r="AM31" s="1394"/>
      <c r="AN31" s="1394"/>
      <c r="AO31" s="1394"/>
      <c r="AP31" s="1394"/>
      <c r="AQ31" s="1394"/>
      <c r="AR31" s="1394"/>
      <c r="AS31" s="1394"/>
      <c r="AT31" s="1394">
        <v>0</v>
      </c>
      <c r="AU31" s="1394"/>
      <c r="AV31" s="1394"/>
      <c r="AW31" s="1394"/>
      <c r="AX31" s="1394"/>
      <c r="AY31" s="1394"/>
      <c r="AZ31" s="1394"/>
      <c r="BA31" s="1394"/>
      <c r="BB31" s="1394"/>
      <c r="BC31" s="1394"/>
      <c r="BD31" s="1394"/>
      <c r="BE31" s="1394"/>
      <c r="BF31" s="1394">
        <v>0</v>
      </c>
      <c r="BG31" s="1394"/>
      <c r="BH31" s="1394"/>
      <c r="BI31" s="1394"/>
      <c r="BJ31" s="1394"/>
      <c r="BK31" s="1394"/>
      <c r="BL31" s="1394"/>
      <c r="BM31" s="1394"/>
      <c r="BN31" s="1394"/>
      <c r="BO31" s="1394"/>
      <c r="BP31" s="1394"/>
      <c r="BQ31" s="1394"/>
      <c r="BR31" s="1394">
        <v>0</v>
      </c>
      <c r="BS31" s="1394"/>
      <c r="BT31" s="1394"/>
      <c r="BU31" s="1394"/>
      <c r="BV31" s="1394"/>
      <c r="BW31" s="1394"/>
      <c r="BX31" s="1394"/>
      <c r="BY31" s="1394"/>
      <c r="BZ31" s="1394"/>
      <c r="CA31" s="1394"/>
      <c r="CB31" s="1394"/>
      <c r="CC31" s="1394"/>
      <c r="CD31" s="1394">
        <v>0</v>
      </c>
      <c r="CE31" s="1394"/>
      <c r="CF31" s="1394"/>
      <c r="CG31" s="1394"/>
      <c r="CH31" s="1394"/>
      <c r="CI31" s="1394"/>
      <c r="CJ31" s="1394"/>
      <c r="CK31" s="1394"/>
      <c r="CL31" s="1394"/>
      <c r="CM31" s="1394"/>
      <c r="CN31" s="1394"/>
      <c r="CO31" s="1394"/>
      <c r="CP31" s="1394">
        <v>0</v>
      </c>
      <c r="CQ31" s="1394"/>
      <c r="CR31" s="1394"/>
      <c r="CS31" s="1394"/>
      <c r="CT31" s="1394"/>
      <c r="CU31" s="1394"/>
      <c r="CV31" s="1394"/>
      <c r="CW31" s="1394"/>
      <c r="CX31" s="1394"/>
      <c r="CY31" s="1394"/>
      <c r="CZ31" s="1394"/>
      <c r="DA31" s="1394"/>
      <c r="DB31" s="475"/>
    </row>
    <row r="32" spans="1:106" ht="18" customHeight="1" x14ac:dyDescent="0.2">
      <c r="A32" s="482"/>
      <c r="B32" s="175"/>
      <c r="C32" s="1389" t="s">
        <v>1406</v>
      </c>
      <c r="D32" s="1390"/>
      <c r="E32" s="1390"/>
      <c r="F32" s="1390"/>
      <c r="G32" s="1390"/>
      <c r="H32" s="1390"/>
      <c r="I32" s="1390"/>
      <c r="J32" s="1390"/>
      <c r="K32" s="1390"/>
      <c r="L32" s="1390"/>
      <c r="M32" s="1390"/>
      <c r="N32" s="1390"/>
      <c r="O32" s="1390"/>
      <c r="P32" s="1390"/>
      <c r="Q32" s="1390"/>
      <c r="R32" s="1390"/>
      <c r="S32" s="1390"/>
      <c r="T32" s="1390"/>
      <c r="U32" s="1390"/>
      <c r="V32" s="1390"/>
      <c r="W32" s="1390"/>
      <c r="X32" s="1390"/>
      <c r="Y32" s="1390"/>
      <c r="Z32" s="1390"/>
      <c r="AA32" s="1390"/>
      <c r="AB32" s="1390"/>
      <c r="AC32" s="1390"/>
      <c r="AD32" s="1390"/>
      <c r="AE32" s="1390"/>
      <c r="AF32" s="1390"/>
      <c r="AG32" s="1391"/>
      <c r="AH32" s="1394">
        <v>0</v>
      </c>
      <c r="AI32" s="1394"/>
      <c r="AJ32" s="1394"/>
      <c r="AK32" s="1394"/>
      <c r="AL32" s="1394"/>
      <c r="AM32" s="1394"/>
      <c r="AN32" s="1394"/>
      <c r="AO32" s="1394"/>
      <c r="AP32" s="1394"/>
      <c r="AQ32" s="1394"/>
      <c r="AR32" s="1394"/>
      <c r="AS32" s="1394"/>
      <c r="AT32" s="1394">
        <v>0</v>
      </c>
      <c r="AU32" s="1394"/>
      <c r="AV32" s="1394"/>
      <c r="AW32" s="1394"/>
      <c r="AX32" s="1394"/>
      <c r="AY32" s="1394"/>
      <c r="AZ32" s="1394"/>
      <c r="BA32" s="1394"/>
      <c r="BB32" s="1394"/>
      <c r="BC32" s="1394"/>
      <c r="BD32" s="1394"/>
      <c r="BE32" s="1394"/>
      <c r="BF32" s="1394">
        <v>0</v>
      </c>
      <c r="BG32" s="1394"/>
      <c r="BH32" s="1394"/>
      <c r="BI32" s="1394"/>
      <c r="BJ32" s="1394"/>
      <c r="BK32" s="1394"/>
      <c r="BL32" s="1394"/>
      <c r="BM32" s="1394"/>
      <c r="BN32" s="1394"/>
      <c r="BO32" s="1394"/>
      <c r="BP32" s="1394"/>
      <c r="BQ32" s="1394"/>
      <c r="BR32" s="1394">
        <v>0</v>
      </c>
      <c r="BS32" s="1394"/>
      <c r="BT32" s="1394"/>
      <c r="BU32" s="1394"/>
      <c r="BV32" s="1394"/>
      <c r="BW32" s="1394"/>
      <c r="BX32" s="1394"/>
      <c r="BY32" s="1394"/>
      <c r="BZ32" s="1394"/>
      <c r="CA32" s="1394"/>
      <c r="CB32" s="1394"/>
      <c r="CC32" s="1394"/>
      <c r="CD32" s="1394">
        <v>0</v>
      </c>
      <c r="CE32" s="1394"/>
      <c r="CF32" s="1394"/>
      <c r="CG32" s="1394"/>
      <c r="CH32" s="1394"/>
      <c r="CI32" s="1394"/>
      <c r="CJ32" s="1394"/>
      <c r="CK32" s="1394"/>
      <c r="CL32" s="1394"/>
      <c r="CM32" s="1394"/>
      <c r="CN32" s="1394"/>
      <c r="CO32" s="1394"/>
      <c r="CP32" s="1394">
        <v>0</v>
      </c>
      <c r="CQ32" s="1394"/>
      <c r="CR32" s="1394"/>
      <c r="CS32" s="1394"/>
      <c r="CT32" s="1394"/>
      <c r="CU32" s="1394"/>
      <c r="CV32" s="1394"/>
      <c r="CW32" s="1394"/>
      <c r="CX32" s="1394"/>
      <c r="CY32" s="1394"/>
      <c r="CZ32" s="1394"/>
      <c r="DA32" s="1394"/>
      <c r="DB32" s="475"/>
    </row>
    <row r="33" spans="1:122" ht="18" customHeight="1" x14ac:dyDescent="0.2">
      <c r="A33" s="482"/>
      <c r="B33" s="175"/>
      <c r="C33" s="1389" t="s">
        <v>1393</v>
      </c>
      <c r="D33" s="1390"/>
      <c r="E33" s="1390"/>
      <c r="F33" s="1390"/>
      <c r="G33" s="1390"/>
      <c r="H33" s="1390"/>
      <c r="I33" s="1390"/>
      <c r="J33" s="1390"/>
      <c r="K33" s="1390"/>
      <c r="L33" s="1390"/>
      <c r="M33" s="1390"/>
      <c r="N33" s="1390"/>
      <c r="O33" s="1390"/>
      <c r="P33" s="1390"/>
      <c r="Q33" s="1390"/>
      <c r="R33" s="1390"/>
      <c r="S33" s="1390"/>
      <c r="T33" s="1390"/>
      <c r="U33" s="1390"/>
      <c r="V33" s="1390"/>
      <c r="W33" s="1390"/>
      <c r="X33" s="1390"/>
      <c r="Y33" s="1390"/>
      <c r="Z33" s="1390"/>
      <c r="AA33" s="1390"/>
      <c r="AB33" s="1390"/>
      <c r="AC33" s="1390"/>
      <c r="AD33" s="1390"/>
      <c r="AE33" s="1390"/>
      <c r="AF33" s="1390"/>
      <c r="AG33" s="1391"/>
      <c r="AH33" s="1394">
        <v>0</v>
      </c>
      <c r="AI33" s="1394"/>
      <c r="AJ33" s="1394"/>
      <c r="AK33" s="1394"/>
      <c r="AL33" s="1394"/>
      <c r="AM33" s="1394"/>
      <c r="AN33" s="1394"/>
      <c r="AO33" s="1394"/>
      <c r="AP33" s="1394"/>
      <c r="AQ33" s="1394"/>
      <c r="AR33" s="1394"/>
      <c r="AS33" s="1394"/>
      <c r="AT33" s="1394">
        <v>0</v>
      </c>
      <c r="AU33" s="1394"/>
      <c r="AV33" s="1394"/>
      <c r="AW33" s="1394"/>
      <c r="AX33" s="1394"/>
      <c r="AY33" s="1394"/>
      <c r="AZ33" s="1394"/>
      <c r="BA33" s="1394"/>
      <c r="BB33" s="1394"/>
      <c r="BC33" s="1394"/>
      <c r="BD33" s="1394"/>
      <c r="BE33" s="1394"/>
      <c r="BF33" s="1394">
        <v>0</v>
      </c>
      <c r="BG33" s="1394"/>
      <c r="BH33" s="1394"/>
      <c r="BI33" s="1394"/>
      <c r="BJ33" s="1394"/>
      <c r="BK33" s="1394"/>
      <c r="BL33" s="1394"/>
      <c r="BM33" s="1394"/>
      <c r="BN33" s="1394"/>
      <c r="BO33" s="1394"/>
      <c r="BP33" s="1394"/>
      <c r="BQ33" s="1394"/>
      <c r="BR33" s="1394">
        <v>0</v>
      </c>
      <c r="BS33" s="1394"/>
      <c r="BT33" s="1394"/>
      <c r="BU33" s="1394"/>
      <c r="BV33" s="1394"/>
      <c r="BW33" s="1394"/>
      <c r="BX33" s="1394"/>
      <c r="BY33" s="1394"/>
      <c r="BZ33" s="1394"/>
      <c r="CA33" s="1394"/>
      <c r="CB33" s="1394"/>
      <c r="CC33" s="1394"/>
      <c r="CD33" s="1394">
        <v>0</v>
      </c>
      <c r="CE33" s="1394"/>
      <c r="CF33" s="1394"/>
      <c r="CG33" s="1394"/>
      <c r="CH33" s="1394"/>
      <c r="CI33" s="1394"/>
      <c r="CJ33" s="1394"/>
      <c r="CK33" s="1394"/>
      <c r="CL33" s="1394"/>
      <c r="CM33" s="1394"/>
      <c r="CN33" s="1394"/>
      <c r="CO33" s="1394"/>
      <c r="CP33" s="1394">
        <v>0</v>
      </c>
      <c r="CQ33" s="1394"/>
      <c r="CR33" s="1394"/>
      <c r="CS33" s="1394"/>
      <c r="CT33" s="1394"/>
      <c r="CU33" s="1394"/>
      <c r="CV33" s="1394"/>
      <c r="CW33" s="1394"/>
      <c r="CX33" s="1394"/>
      <c r="CY33" s="1394"/>
      <c r="CZ33" s="1394"/>
      <c r="DA33" s="1394"/>
      <c r="DB33" s="475"/>
    </row>
    <row r="34" spans="1:122" ht="18" customHeight="1" x14ac:dyDescent="0.2">
      <c r="A34" s="482"/>
      <c r="B34" s="175"/>
      <c r="C34" s="1389" t="s">
        <v>1400</v>
      </c>
      <c r="D34" s="1390"/>
      <c r="E34" s="1390"/>
      <c r="F34" s="1390"/>
      <c r="G34" s="1390"/>
      <c r="H34" s="1390"/>
      <c r="I34" s="1390"/>
      <c r="J34" s="1390"/>
      <c r="K34" s="1390"/>
      <c r="L34" s="1390"/>
      <c r="M34" s="1390"/>
      <c r="N34" s="1390"/>
      <c r="O34" s="1390"/>
      <c r="P34" s="1390"/>
      <c r="Q34" s="1390"/>
      <c r="R34" s="1390"/>
      <c r="S34" s="1390"/>
      <c r="T34" s="1390"/>
      <c r="U34" s="1390"/>
      <c r="V34" s="1390"/>
      <c r="W34" s="1390"/>
      <c r="X34" s="1390"/>
      <c r="Y34" s="1390"/>
      <c r="Z34" s="1390"/>
      <c r="AA34" s="1390"/>
      <c r="AB34" s="1390"/>
      <c r="AC34" s="1390"/>
      <c r="AD34" s="1390"/>
      <c r="AE34" s="1390"/>
      <c r="AF34" s="1390"/>
      <c r="AG34" s="1391"/>
      <c r="AH34" s="1394">
        <v>0</v>
      </c>
      <c r="AI34" s="1394"/>
      <c r="AJ34" s="1394"/>
      <c r="AK34" s="1394"/>
      <c r="AL34" s="1394"/>
      <c r="AM34" s="1394"/>
      <c r="AN34" s="1394"/>
      <c r="AO34" s="1394"/>
      <c r="AP34" s="1394"/>
      <c r="AQ34" s="1394"/>
      <c r="AR34" s="1394"/>
      <c r="AS34" s="1394"/>
      <c r="AT34" s="1394">
        <v>0</v>
      </c>
      <c r="AU34" s="1394"/>
      <c r="AV34" s="1394"/>
      <c r="AW34" s="1394"/>
      <c r="AX34" s="1394"/>
      <c r="AY34" s="1394"/>
      <c r="AZ34" s="1394"/>
      <c r="BA34" s="1394"/>
      <c r="BB34" s="1394"/>
      <c r="BC34" s="1394"/>
      <c r="BD34" s="1394"/>
      <c r="BE34" s="1394"/>
      <c r="BF34" s="1394">
        <v>0</v>
      </c>
      <c r="BG34" s="1394"/>
      <c r="BH34" s="1394"/>
      <c r="BI34" s="1394"/>
      <c r="BJ34" s="1394"/>
      <c r="BK34" s="1394"/>
      <c r="BL34" s="1394"/>
      <c r="BM34" s="1394"/>
      <c r="BN34" s="1394"/>
      <c r="BO34" s="1394"/>
      <c r="BP34" s="1394"/>
      <c r="BQ34" s="1394"/>
      <c r="BR34" s="1394">
        <v>0</v>
      </c>
      <c r="BS34" s="1394"/>
      <c r="BT34" s="1394"/>
      <c r="BU34" s="1394"/>
      <c r="BV34" s="1394"/>
      <c r="BW34" s="1394"/>
      <c r="BX34" s="1394"/>
      <c r="BY34" s="1394"/>
      <c r="BZ34" s="1394"/>
      <c r="CA34" s="1394"/>
      <c r="CB34" s="1394"/>
      <c r="CC34" s="1394"/>
      <c r="CD34" s="1394">
        <v>0</v>
      </c>
      <c r="CE34" s="1394"/>
      <c r="CF34" s="1394"/>
      <c r="CG34" s="1394"/>
      <c r="CH34" s="1394"/>
      <c r="CI34" s="1394"/>
      <c r="CJ34" s="1394"/>
      <c r="CK34" s="1394"/>
      <c r="CL34" s="1394"/>
      <c r="CM34" s="1394"/>
      <c r="CN34" s="1394"/>
      <c r="CO34" s="1394"/>
      <c r="CP34" s="1394">
        <v>0</v>
      </c>
      <c r="CQ34" s="1394"/>
      <c r="CR34" s="1394"/>
      <c r="CS34" s="1394"/>
      <c r="CT34" s="1394"/>
      <c r="CU34" s="1394"/>
      <c r="CV34" s="1394"/>
      <c r="CW34" s="1394"/>
      <c r="CX34" s="1394"/>
      <c r="CY34" s="1394"/>
      <c r="CZ34" s="1394"/>
      <c r="DA34" s="1394"/>
      <c r="DB34" s="475"/>
    </row>
    <row r="35" spans="1:122" ht="18" customHeight="1" x14ac:dyDescent="0.2">
      <c r="A35" s="482"/>
      <c r="B35" s="175"/>
      <c r="C35" s="1389" t="s">
        <v>1399</v>
      </c>
      <c r="D35" s="1390"/>
      <c r="E35" s="1390"/>
      <c r="F35" s="1390"/>
      <c r="G35" s="1390"/>
      <c r="H35" s="1390"/>
      <c r="I35" s="1390"/>
      <c r="J35" s="1390"/>
      <c r="K35" s="1390"/>
      <c r="L35" s="1390"/>
      <c r="M35" s="1390"/>
      <c r="N35" s="1390"/>
      <c r="O35" s="1390"/>
      <c r="P35" s="1390"/>
      <c r="Q35" s="1390"/>
      <c r="R35" s="1390"/>
      <c r="S35" s="1390"/>
      <c r="T35" s="1390"/>
      <c r="U35" s="1390"/>
      <c r="V35" s="1390"/>
      <c r="W35" s="1390"/>
      <c r="X35" s="1390"/>
      <c r="Y35" s="1390"/>
      <c r="Z35" s="1390"/>
      <c r="AA35" s="1390"/>
      <c r="AB35" s="1390"/>
      <c r="AC35" s="1390"/>
      <c r="AD35" s="1390"/>
      <c r="AE35" s="1390"/>
      <c r="AF35" s="1390"/>
      <c r="AG35" s="1391"/>
      <c r="AH35" s="1650">
        <f>Data_Income!C1381</f>
        <v>0</v>
      </c>
      <c r="AI35" s="1650"/>
      <c r="AJ35" s="1650"/>
      <c r="AK35" s="1650"/>
      <c r="AL35" s="1650"/>
      <c r="AM35" s="1650"/>
      <c r="AN35" s="1650"/>
      <c r="AO35" s="1650"/>
      <c r="AP35" s="1650"/>
      <c r="AQ35" s="1650"/>
      <c r="AR35" s="1650"/>
      <c r="AS35" s="1650"/>
      <c r="AT35" s="1650">
        <f>Data_Income!D1381</f>
        <v>0</v>
      </c>
      <c r="AU35" s="1650"/>
      <c r="AV35" s="1650"/>
      <c r="AW35" s="1650"/>
      <c r="AX35" s="1650"/>
      <c r="AY35" s="1650"/>
      <c r="AZ35" s="1650"/>
      <c r="BA35" s="1650"/>
      <c r="BB35" s="1650"/>
      <c r="BC35" s="1650"/>
      <c r="BD35" s="1650"/>
      <c r="BE35" s="1650"/>
      <c r="BF35" s="1650">
        <f>Data_Income!C1398</f>
        <v>0</v>
      </c>
      <c r="BG35" s="1650"/>
      <c r="BH35" s="1650"/>
      <c r="BI35" s="1650"/>
      <c r="BJ35" s="1650"/>
      <c r="BK35" s="1650"/>
      <c r="BL35" s="1650"/>
      <c r="BM35" s="1650"/>
      <c r="BN35" s="1650"/>
      <c r="BO35" s="1650"/>
      <c r="BP35" s="1650"/>
      <c r="BQ35" s="1650"/>
      <c r="BR35" s="1650">
        <f>Data_Income!D1398</f>
        <v>0</v>
      </c>
      <c r="BS35" s="1650"/>
      <c r="BT35" s="1650"/>
      <c r="BU35" s="1650"/>
      <c r="BV35" s="1650"/>
      <c r="BW35" s="1650"/>
      <c r="BX35" s="1650"/>
      <c r="BY35" s="1650"/>
      <c r="BZ35" s="1650"/>
      <c r="CA35" s="1650"/>
      <c r="CB35" s="1650"/>
      <c r="CC35" s="1650"/>
      <c r="CD35" s="1650">
        <f>Data_Income!C1415</f>
        <v>0</v>
      </c>
      <c r="CE35" s="1650"/>
      <c r="CF35" s="1650"/>
      <c r="CG35" s="1650"/>
      <c r="CH35" s="1650"/>
      <c r="CI35" s="1650"/>
      <c r="CJ35" s="1650"/>
      <c r="CK35" s="1650"/>
      <c r="CL35" s="1650"/>
      <c r="CM35" s="1650"/>
      <c r="CN35" s="1650"/>
      <c r="CO35" s="1650"/>
      <c r="CP35" s="1650">
        <f>Data_Income!D1415</f>
        <v>0</v>
      </c>
      <c r="CQ35" s="1650"/>
      <c r="CR35" s="1650"/>
      <c r="CS35" s="1650"/>
      <c r="CT35" s="1650"/>
      <c r="CU35" s="1650"/>
      <c r="CV35" s="1650"/>
      <c r="CW35" s="1650"/>
      <c r="CX35" s="1650"/>
      <c r="CY35" s="1650"/>
      <c r="CZ35" s="1650"/>
      <c r="DA35" s="1650"/>
      <c r="DB35" s="475"/>
    </row>
    <row r="36" spans="1:122" ht="12.95" customHeight="1" x14ac:dyDescent="0.2">
      <c r="A36" s="482"/>
      <c r="B36" s="175"/>
      <c r="C36" s="1402" t="s">
        <v>1397</v>
      </c>
      <c r="D36" s="1403"/>
      <c r="E36" s="1403"/>
      <c r="F36" s="1403"/>
      <c r="G36" s="1403"/>
      <c r="H36" s="1403"/>
      <c r="I36" s="1403"/>
      <c r="J36" s="1403"/>
      <c r="K36" s="1403"/>
      <c r="L36" s="1403"/>
      <c r="M36" s="1403"/>
      <c r="N36" s="1403"/>
      <c r="O36" s="1403"/>
      <c r="P36" s="1403"/>
      <c r="Q36" s="1403"/>
      <c r="R36" s="1403"/>
      <c r="S36" s="1403"/>
      <c r="T36" s="1403"/>
      <c r="U36" s="1403"/>
      <c r="V36" s="1403"/>
      <c r="W36" s="1403"/>
      <c r="X36" s="1403"/>
      <c r="Y36" s="1403"/>
      <c r="Z36" s="1403"/>
      <c r="AA36" s="1403"/>
      <c r="AB36" s="1403"/>
      <c r="AC36" s="1403"/>
      <c r="AD36" s="1403"/>
      <c r="AE36" s="1403"/>
      <c r="AF36" s="1403"/>
      <c r="AG36" s="1404"/>
      <c r="AH36" s="1445"/>
      <c r="AI36" s="1445"/>
      <c r="AJ36" s="1445"/>
      <c r="AK36" s="1445"/>
      <c r="AL36" s="1445"/>
      <c r="AM36" s="1445"/>
      <c r="AN36" s="1445"/>
      <c r="AO36" s="1445"/>
      <c r="AP36" s="1445"/>
      <c r="AQ36" s="1445"/>
      <c r="AR36" s="1445"/>
      <c r="AS36" s="1445"/>
      <c r="AT36" s="1445"/>
      <c r="AU36" s="1445"/>
      <c r="AV36" s="1445"/>
      <c r="AW36" s="1445"/>
      <c r="AX36" s="1445"/>
      <c r="AY36" s="1445"/>
      <c r="AZ36" s="1445"/>
      <c r="BA36" s="1445"/>
      <c r="BB36" s="1445"/>
      <c r="BC36" s="1445"/>
      <c r="BD36" s="1445"/>
      <c r="BE36" s="1445"/>
      <c r="BF36" s="1445"/>
      <c r="BG36" s="1445"/>
      <c r="BH36" s="1445"/>
      <c r="BI36" s="1445"/>
      <c r="BJ36" s="1445"/>
      <c r="BK36" s="1445"/>
      <c r="BL36" s="1445"/>
      <c r="BM36" s="1445"/>
      <c r="BN36" s="1445"/>
      <c r="BO36" s="1445"/>
      <c r="BP36" s="1445"/>
      <c r="BQ36" s="1445"/>
      <c r="BR36" s="1445"/>
      <c r="BS36" s="1445"/>
      <c r="BT36" s="1445"/>
      <c r="BU36" s="1445"/>
      <c r="BV36" s="1445"/>
      <c r="BW36" s="1445"/>
      <c r="BX36" s="1445"/>
      <c r="BY36" s="1445"/>
      <c r="BZ36" s="1445"/>
      <c r="CA36" s="1445"/>
      <c r="CB36" s="1445"/>
      <c r="CC36" s="1445"/>
      <c r="CD36" s="1445"/>
      <c r="CE36" s="1445"/>
      <c r="CF36" s="1445"/>
      <c r="CG36" s="1445"/>
      <c r="CH36" s="1445"/>
      <c r="CI36" s="1445"/>
      <c r="CJ36" s="1445"/>
      <c r="CK36" s="1445"/>
      <c r="CL36" s="1445"/>
      <c r="CM36" s="1445"/>
      <c r="CN36" s="1445"/>
      <c r="CO36" s="1445"/>
      <c r="CP36" s="1445"/>
      <c r="CQ36" s="1445"/>
      <c r="CR36" s="1445"/>
      <c r="CS36" s="1445"/>
      <c r="CT36" s="1445"/>
      <c r="CU36" s="1445"/>
      <c r="CV36" s="1445"/>
      <c r="CW36" s="1445"/>
      <c r="CX36" s="1445"/>
      <c r="CY36" s="1445"/>
      <c r="CZ36" s="1445"/>
      <c r="DA36" s="1445"/>
      <c r="DB36" s="475"/>
    </row>
    <row r="37" spans="1:122" s="490" customFormat="1" ht="12" customHeight="1" x14ac:dyDescent="0.2">
      <c r="A37" s="491"/>
      <c r="B37" s="175"/>
      <c r="C37" s="1676" t="s">
        <v>1398</v>
      </c>
      <c r="D37" s="1677"/>
      <c r="E37" s="1677"/>
      <c r="F37" s="1677"/>
      <c r="G37" s="1677"/>
      <c r="H37" s="1677"/>
      <c r="I37" s="1677"/>
      <c r="J37" s="1677"/>
      <c r="K37" s="1677"/>
      <c r="L37" s="1677"/>
      <c r="M37" s="1677"/>
      <c r="N37" s="1677"/>
      <c r="O37" s="1677"/>
      <c r="P37" s="1677"/>
      <c r="Q37" s="1677"/>
      <c r="R37" s="1677"/>
      <c r="S37" s="1677"/>
      <c r="T37" s="1677"/>
      <c r="U37" s="1677"/>
      <c r="V37" s="1677"/>
      <c r="W37" s="1677"/>
      <c r="X37" s="1677"/>
      <c r="Y37" s="1677"/>
      <c r="Z37" s="1677"/>
      <c r="AA37" s="1677"/>
      <c r="AB37" s="1677"/>
      <c r="AC37" s="1677"/>
      <c r="AD37" s="1677"/>
      <c r="AE37" s="1677"/>
      <c r="AF37" s="1677"/>
      <c r="AG37" s="1677"/>
      <c r="AH37" s="1445"/>
      <c r="AI37" s="1445"/>
      <c r="AJ37" s="1445"/>
      <c r="AK37" s="1445"/>
      <c r="AL37" s="1445"/>
      <c r="AM37" s="1445"/>
      <c r="AN37" s="1445"/>
      <c r="AO37" s="1445"/>
      <c r="AP37" s="1445"/>
      <c r="AQ37" s="1445"/>
      <c r="AR37" s="1445"/>
      <c r="AS37" s="1445"/>
      <c r="AT37" s="1445"/>
      <c r="AU37" s="1445"/>
      <c r="AV37" s="1445"/>
      <c r="AW37" s="1445"/>
      <c r="AX37" s="1445"/>
      <c r="AY37" s="1445"/>
      <c r="AZ37" s="1445"/>
      <c r="BA37" s="1445"/>
      <c r="BB37" s="1445"/>
      <c r="BC37" s="1445"/>
      <c r="BD37" s="1445"/>
      <c r="BE37" s="1445"/>
      <c r="BF37" s="1445"/>
      <c r="BG37" s="1445"/>
      <c r="BH37" s="1445"/>
      <c r="BI37" s="1445"/>
      <c r="BJ37" s="1445"/>
      <c r="BK37" s="1445"/>
      <c r="BL37" s="1445"/>
      <c r="BM37" s="1445"/>
      <c r="BN37" s="1445"/>
      <c r="BO37" s="1445"/>
      <c r="BP37" s="1445"/>
      <c r="BQ37" s="1445"/>
      <c r="BR37" s="1445"/>
      <c r="BS37" s="1445"/>
      <c r="BT37" s="1445"/>
      <c r="BU37" s="1445"/>
      <c r="BV37" s="1445"/>
      <c r="BW37" s="1445"/>
      <c r="BX37" s="1445"/>
      <c r="BY37" s="1445"/>
      <c r="BZ37" s="1445"/>
      <c r="CA37" s="1445"/>
      <c r="CB37" s="1445"/>
      <c r="CC37" s="1445"/>
      <c r="CD37" s="1445"/>
      <c r="CE37" s="1445"/>
      <c r="CF37" s="1445"/>
      <c r="CG37" s="1445"/>
      <c r="CH37" s="1445"/>
      <c r="CI37" s="1445"/>
      <c r="CJ37" s="1445"/>
      <c r="CK37" s="1445"/>
      <c r="CL37" s="1445"/>
      <c r="CM37" s="1445"/>
      <c r="CN37" s="1445"/>
      <c r="CO37" s="1445"/>
      <c r="CP37" s="1445"/>
      <c r="CQ37" s="1445"/>
      <c r="CR37" s="1445"/>
      <c r="CS37" s="1445"/>
      <c r="CT37" s="1445"/>
      <c r="CU37" s="1445"/>
      <c r="CV37" s="1445"/>
      <c r="CW37" s="1445"/>
      <c r="CX37" s="1445"/>
      <c r="CY37" s="1445"/>
      <c r="CZ37" s="1445"/>
      <c r="DA37" s="1445"/>
      <c r="DB37" s="475"/>
    </row>
    <row r="38" spans="1:122" ht="18" customHeight="1" x14ac:dyDescent="0.2">
      <c r="A38" s="482"/>
      <c r="B38" s="175"/>
      <c r="C38" s="1675" t="s">
        <v>1408</v>
      </c>
      <c r="D38" s="1390"/>
      <c r="E38" s="1390"/>
      <c r="F38" s="1390"/>
      <c r="G38" s="1390"/>
      <c r="H38" s="1390"/>
      <c r="I38" s="1390"/>
      <c r="J38" s="1390"/>
      <c r="K38" s="1390"/>
      <c r="L38" s="1390"/>
      <c r="M38" s="1390"/>
      <c r="N38" s="1390"/>
      <c r="O38" s="1390"/>
      <c r="P38" s="1390"/>
      <c r="Q38" s="1390"/>
      <c r="R38" s="1390"/>
      <c r="S38" s="1390"/>
      <c r="T38" s="1390"/>
      <c r="U38" s="1390"/>
      <c r="V38" s="1390"/>
      <c r="W38" s="1390"/>
      <c r="X38" s="1390"/>
      <c r="Y38" s="1390"/>
      <c r="Z38" s="1390"/>
      <c r="AA38" s="1390"/>
      <c r="AB38" s="1390"/>
      <c r="AC38" s="1390"/>
      <c r="AD38" s="1390"/>
      <c r="AE38" s="1390"/>
      <c r="AF38" s="1390"/>
      <c r="AG38" s="1391"/>
      <c r="AH38" s="1672">
        <f>Data_Income!D1385</f>
        <v>0</v>
      </c>
      <c r="AI38" s="1673"/>
      <c r="AJ38" s="1673"/>
      <c r="AK38" s="1673"/>
      <c r="AL38" s="1673"/>
      <c r="AM38" s="1673"/>
      <c r="AN38" s="1673"/>
      <c r="AO38" s="1673"/>
      <c r="AP38" s="1673"/>
      <c r="AQ38" s="1673"/>
      <c r="AR38" s="1673"/>
      <c r="AS38" s="1673"/>
      <c r="AT38" s="1673"/>
      <c r="AU38" s="1673"/>
      <c r="AV38" s="1673"/>
      <c r="AW38" s="1673"/>
      <c r="AX38" s="1673"/>
      <c r="AY38" s="1673"/>
      <c r="AZ38" s="1673"/>
      <c r="BA38" s="1673"/>
      <c r="BB38" s="1673"/>
      <c r="BC38" s="1673"/>
      <c r="BD38" s="1673"/>
      <c r="BE38" s="1674"/>
      <c r="BF38" s="1672">
        <f>Data_Income!D1402</f>
        <v>0</v>
      </c>
      <c r="BG38" s="1673"/>
      <c r="BH38" s="1673"/>
      <c r="BI38" s="1673"/>
      <c r="BJ38" s="1673"/>
      <c r="BK38" s="1673"/>
      <c r="BL38" s="1673"/>
      <c r="BM38" s="1673"/>
      <c r="BN38" s="1673"/>
      <c r="BO38" s="1673"/>
      <c r="BP38" s="1673"/>
      <c r="BQ38" s="1673"/>
      <c r="BR38" s="1673"/>
      <c r="BS38" s="1673"/>
      <c r="BT38" s="1673"/>
      <c r="BU38" s="1673"/>
      <c r="BV38" s="1673"/>
      <c r="BW38" s="1673"/>
      <c r="BX38" s="1673"/>
      <c r="BY38" s="1673"/>
      <c r="BZ38" s="1673"/>
      <c r="CA38" s="1673"/>
      <c r="CB38" s="1673"/>
      <c r="CC38" s="1674"/>
      <c r="CD38" s="1672">
        <f>Data_Income!D1419</f>
        <v>0</v>
      </c>
      <c r="CE38" s="1673"/>
      <c r="CF38" s="1673"/>
      <c r="CG38" s="1673"/>
      <c r="CH38" s="1673"/>
      <c r="CI38" s="1673"/>
      <c r="CJ38" s="1673"/>
      <c r="CK38" s="1673"/>
      <c r="CL38" s="1673"/>
      <c r="CM38" s="1673"/>
      <c r="CN38" s="1673"/>
      <c r="CO38" s="1673"/>
      <c r="CP38" s="1673"/>
      <c r="CQ38" s="1673"/>
      <c r="CR38" s="1673"/>
      <c r="CS38" s="1673"/>
      <c r="CT38" s="1673"/>
      <c r="CU38" s="1673"/>
      <c r="CV38" s="1673"/>
      <c r="CW38" s="1673"/>
      <c r="CX38" s="1673"/>
      <c r="CY38" s="1673"/>
      <c r="CZ38" s="1673"/>
      <c r="DA38" s="1674"/>
      <c r="DB38" s="475"/>
    </row>
    <row r="39" spans="1:122" ht="18" customHeight="1" x14ac:dyDescent="0.2">
      <c r="A39" s="482"/>
      <c r="B39" s="175"/>
      <c r="C39" s="1457"/>
      <c r="D39" s="1457"/>
      <c r="E39" s="1457"/>
      <c r="F39" s="1457"/>
      <c r="G39" s="1457"/>
      <c r="H39" s="1457"/>
      <c r="I39" s="1457"/>
      <c r="J39" s="1457"/>
      <c r="K39" s="1457"/>
      <c r="L39" s="1457"/>
      <c r="M39" s="1457"/>
      <c r="N39" s="1457"/>
      <c r="O39" s="1457"/>
      <c r="P39" s="1457"/>
      <c r="Q39" s="1457"/>
      <c r="R39" s="1457"/>
      <c r="S39" s="1457"/>
      <c r="T39" s="1457"/>
      <c r="U39" s="1457"/>
      <c r="V39" s="1457"/>
      <c r="W39" s="1457"/>
      <c r="X39" s="1457"/>
      <c r="Y39" s="1457"/>
      <c r="Z39" s="1457"/>
      <c r="AA39" s="1457"/>
      <c r="AB39" s="1457"/>
      <c r="AC39" s="1457"/>
      <c r="AD39" s="1457"/>
      <c r="AE39" s="1457"/>
      <c r="AF39" s="1457"/>
      <c r="AG39" s="1457"/>
      <c r="AH39" s="1457"/>
      <c r="AI39" s="1457"/>
      <c r="AJ39" s="1457"/>
      <c r="AK39" s="1457"/>
      <c r="AL39" s="1457"/>
      <c r="AM39" s="1457"/>
      <c r="AN39" s="1457"/>
      <c r="AO39" s="1457"/>
      <c r="AP39" s="1457"/>
      <c r="AQ39" s="1457"/>
      <c r="AR39" s="1457"/>
      <c r="AS39" s="1457"/>
      <c r="AT39" s="1457"/>
      <c r="AU39" s="1457"/>
      <c r="AV39" s="1457"/>
      <c r="AW39" s="1457"/>
      <c r="AX39" s="1457"/>
      <c r="AY39" s="1457"/>
      <c r="AZ39" s="1457"/>
      <c r="BA39" s="1457"/>
      <c r="BB39" s="1457"/>
      <c r="BC39" s="1457"/>
      <c r="BD39" s="1457"/>
      <c r="BE39" s="1457"/>
      <c r="BF39" s="1457"/>
      <c r="BG39" s="1457"/>
      <c r="BH39" s="1457"/>
      <c r="BI39" s="1457"/>
      <c r="BJ39" s="1457"/>
      <c r="BK39" s="1457"/>
      <c r="BL39" s="1457"/>
      <c r="BM39" s="1457"/>
      <c r="BN39" s="1457"/>
      <c r="BO39" s="1457"/>
      <c r="BP39" s="1457"/>
      <c r="BQ39" s="1457"/>
      <c r="BR39" s="1457"/>
      <c r="BS39" s="1457"/>
      <c r="BT39" s="1457"/>
      <c r="BU39" s="1457"/>
      <c r="BV39" s="1457"/>
      <c r="BW39" s="1457"/>
      <c r="BX39" s="1457"/>
      <c r="BY39" s="1457"/>
      <c r="BZ39" s="1457"/>
      <c r="CA39" s="1457"/>
      <c r="CB39" s="1457"/>
      <c r="CC39" s="1457"/>
      <c r="CD39" s="1457"/>
      <c r="CE39" s="1457"/>
      <c r="CF39" s="1457"/>
      <c r="CG39" s="1457"/>
      <c r="CH39" s="1457"/>
      <c r="CI39" s="1457"/>
      <c r="CJ39" s="1457"/>
      <c r="CK39" s="1457"/>
      <c r="CL39" s="1457"/>
      <c r="CM39" s="1457"/>
      <c r="CN39" s="1457"/>
      <c r="CO39" s="1457"/>
      <c r="CP39" s="1457"/>
      <c r="CQ39" s="1457"/>
      <c r="CR39" s="1457"/>
      <c r="CS39" s="1457"/>
      <c r="CT39" s="1457"/>
      <c r="CU39" s="1457"/>
      <c r="CV39" s="1457"/>
      <c r="CW39" s="1457"/>
      <c r="CX39" s="1457"/>
      <c r="CY39" s="1457"/>
      <c r="CZ39" s="1457"/>
      <c r="DA39" s="1457"/>
      <c r="DB39" s="475"/>
    </row>
    <row r="40" spans="1:122" ht="18" customHeight="1" x14ac:dyDescent="0.2">
      <c r="A40" s="482"/>
      <c r="B40" s="175"/>
      <c r="C40" s="1553" t="s">
        <v>1369</v>
      </c>
      <c r="D40" s="1554"/>
      <c r="E40" s="1554"/>
      <c r="F40" s="1554"/>
      <c r="G40" s="1554"/>
      <c r="H40" s="1554"/>
      <c r="I40" s="1554"/>
      <c r="J40" s="1554"/>
      <c r="K40" s="1554"/>
      <c r="L40" s="1554"/>
      <c r="M40" s="1554"/>
      <c r="N40" s="1554"/>
      <c r="O40" s="1554"/>
      <c r="P40" s="1554"/>
      <c r="Q40" s="1554"/>
      <c r="R40" s="1554"/>
      <c r="S40" s="1554"/>
      <c r="T40" s="1554"/>
      <c r="U40" s="1554"/>
      <c r="V40" s="1554"/>
      <c r="W40" s="1554"/>
      <c r="X40" s="1554"/>
      <c r="Y40" s="1554"/>
      <c r="Z40" s="1554"/>
      <c r="AA40" s="1554"/>
      <c r="AB40" s="1554"/>
      <c r="AC40" s="1554"/>
      <c r="AD40" s="1554"/>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1554"/>
      <c r="CG40" s="1554"/>
      <c r="CH40" s="1554"/>
      <c r="CI40" s="1554"/>
      <c r="CJ40" s="1554"/>
      <c r="CK40" s="1554"/>
      <c r="CL40" s="1554"/>
      <c r="CM40" s="1554"/>
      <c r="CN40" s="1554"/>
      <c r="CO40" s="1554"/>
      <c r="CP40" s="1554"/>
      <c r="CQ40" s="1554"/>
      <c r="CR40" s="1554"/>
      <c r="CS40" s="1554"/>
      <c r="CT40" s="1554"/>
      <c r="CU40" s="1554"/>
      <c r="CV40" s="1554"/>
      <c r="CW40" s="1554"/>
      <c r="CX40" s="1554"/>
      <c r="CY40" s="1554"/>
      <c r="CZ40" s="1554"/>
      <c r="DA40" s="1555"/>
      <c r="DB40" s="475"/>
    </row>
    <row r="41" spans="1:122" ht="11.1" customHeight="1" x14ac:dyDescent="0.2">
      <c r="A41" s="482"/>
      <c r="B41" s="175"/>
      <c r="C41" s="1535" t="s">
        <v>1389</v>
      </c>
      <c r="D41" s="1536"/>
      <c r="E41" s="1536"/>
      <c r="F41" s="1536"/>
      <c r="G41" s="1536"/>
      <c r="H41" s="1536"/>
      <c r="I41" s="1536"/>
      <c r="J41" s="1536"/>
      <c r="K41" s="1536"/>
      <c r="L41" s="1536"/>
      <c r="M41" s="1536"/>
      <c r="N41" s="1536"/>
      <c r="O41" s="1536"/>
      <c r="P41" s="1536"/>
      <c r="Q41" s="1536"/>
      <c r="R41" s="1536"/>
      <c r="S41" s="1536"/>
      <c r="T41" s="1536"/>
      <c r="U41" s="1536"/>
      <c r="V41" s="1536"/>
      <c r="W41" s="1536"/>
      <c r="X41" s="1536"/>
      <c r="Y41" s="1536"/>
      <c r="Z41" s="1536"/>
      <c r="AA41" s="1536"/>
      <c r="AB41" s="1536"/>
      <c r="AC41" s="1536"/>
      <c r="AD41" s="1536"/>
      <c r="AE41" s="1536"/>
      <c r="AF41" s="1536"/>
      <c r="AG41" s="1536"/>
      <c r="AH41" s="1536"/>
      <c r="AI41" s="1536"/>
      <c r="AJ41" s="1536"/>
      <c r="AK41" s="1536"/>
      <c r="AL41" s="1536"/>
      <c r="AM41" s="1536"/>
      <c r="AN41" s="1536"/>
      <c r="AO41" s="1536"/>
      <c r="AP41" s="1536"/>
      <c r="AQ41" s="1536"/>
      <c r="AR41" s="1536"/>
      <c r="AS41" s="1536"/>
      <c r="AT41" s="1536"/>
      <c r="AU41" s="1536"/>
      <c r="AV41" s="1536"/>
      <c r="AW41" s="1536"/>
      <c r="AX41" s="1536"/>
      <c r="AY41" s="1536"/>
      <c r="AZ41" s="1536"/>
      <c r="BA41" s="1536"/>
      <c r="BB41" s="1536"/>
      <c r="BC41" s="1536"/>
      <c r="BD41" s="1536"/>
      <c r="BE41" s="1536"/>
      <c r="BF41" s="1536"/>
      <c r="BG41" s="1536"/>
      <c r="BH41" s="1536"/>
      <c r="BI41" s="1536"/>
      <c r="BJ41" s="1536"/>
      <c r="BK41" s="1536"/>
      <c r="BL41" s="1536"/>
      <c r="BM41" s="1536"/>
      <c r="BN41" s="1536"/>
      <c r="BO41" s="1536"/>
      <c r="BP41" s="1536"/>
      <c r="BQ41" s="1536"/>
      <c r="BR41" s="1536"/>
      <c r="BS41" s="1536"/>
      <c r="BT41" s="1536"/>
      <c r="BU41" s="1536"/>
      <c r="BV41" s="1536"/>
      <c r="BW41" s="1536"/>
      <c r="BX41" s="1536"/>
      <c r="BY41" s="1536"/>
      <c r="BZ41" s="1536"/>
      <c r="CA41" s="1536"/>
      <c r="CB41" s="1536"/>
      <c r="CC41" s="1536"/>
      <c r="CD41" s="1536"/>
      <c r="CE41" s="1536"/>
      <c r="CF41" s="1536"/>
      <c r="CG41" s="1536"/>
      <c r="CH41" s="1536"/>
      <c r="CI41" s="1536"/>
      <c r="CJ41" s="1536"/>
      <c r="CK41" s="1536"/>
      <c r="CL41" s="1536"/>
      <c r="CM41" s="1536"/>
      <c r="CN41" s="1536"/>
      <c r="CO41" s="1536"/>
      <c r="CP41" s="1536"/>
      <c r="CQ41" s="1536"/>
      <c r="CR41" s="1536"/>
      <c r="CS41" s="1536"/>
      <c r="CT41" s="1536"/>
      <c r="CU41" s="1536"/>
      <c r="CV41" s="1536"/>
      <c r="CW41" s="1536"/>
      <c r="CX41" s="1536"/>
      <c r="CY41" s="1536"/>
      <c r="CZ41" s="1536"/>
      <c r="DA41" s="1537"/>
      <c r="DB41" s="475"/>
    </row>
    <row r="42" spans="1:122" ht="11.1" customHeight="1" x14ac:dyDescent="0.2">
      <c r="A42" s="482"/>
      <c r="B42" s="175"/>
      <c r="C42" s="1538" t="s">
        <v>1390</v>
      </c>
      <c r="D42" s="1539"/>
      <c r="E42" s="1539"/>
      <c r="F42" s="1539"/>
      <c r="G42" s="1539"/>
      <c r="H42" s="1539"/>
      <c r="I42" s="1539"/>
      <c r="J42" s="1539"/>
      <c r="K42" s="1539"/>
      <c r="L42" s="1539"/>
      <c r="M42" s="1539"/>
      <c r="N42" s="1539"/>
      <c r="O42" s="1539"/>
      <c r="P42" s="1539"/>
      <c r="Q42" s="1539"/>
      <c r="R42" s="1539"/>
      <c r="S42" s="1539"/>
      <c r="T42" s="1539"/>
      <c r="U42" s="1539"/>
      <c r="V42" s="1539"/>
      <c r="W42" s="1539"/>
      <c r="X42" s="1539"/>
      <c r="Y42" s="1539"/>
      <c r="Z42" s="1539"/>
      <c r="AA42" s="1539"/>
      <c r="AB42" s="1539"/>
      <c r="AC42" s="1539"/>
      <c r="AD42" s="1539"/>
      <c r="AE42" s="1539"/>
      <c r="AF42" s="1539"/>
      <c r="AG42" s="1539"/>
      <c r="AH42" s="1539"/>
      <c r="AI42" s="1539"/>
      <c r="AJ42" s="1539"/>
      <c r="AK42" s="1539"/>
      <c r="AL42" s="1539"/>
      <c r="AM42" s="1539"/>
      <c r="AN42" s="1539"/>
      <c r="AO42" s="1539"/>
      <c r="AP42" s="1539"/>
      <c r="AQ42" s="1539"/>
      <c r="AR42" s="1539"/>
      <c r="AS42" s="1539"/>
      <c r="AT42" s="1539"/>
      <c r="AU42" s="1539"/>
      <c r="AV42" s="1539"/>
      <c r="AW42" s="1539"/>
      <c r="AX42" s="1539"/>
      <c r="AY42" s="1539"/>
      <c r="AZ42" s="1539"/>
      <c r="BA42" s="1539"/>
      <c r="BB42" s="1539"/>
      <c r="BC42" s="1539"/>
      <c r="BD42" s="1539"/>
      <c r="BE42" s="1539"/>
      <c r="BF42" s="1539"/>
      <c r="BG42" s="1539"/>
      <c r="BH42" s="1539"/>
      <c r="BI42" s="1539"/>
      <c r="BJ42" s="1539"/>
      <c r="BK42" s="1539"/>
      <c r="BL42" s="1539"/>
      <c r="BM42" s="1539"/>
      <c r="BN42" s="1539"/>
      <c r="BO42" s="1539"/>
      <c r="BP42" s="1539"/>
      <c r="BQ42" s="1539"/>
      <c r="BR42" s="1539"/>
      <c r="BS42" s="1539"/>
      <c r="BT42" s="1539"/>
      <c r="BU42" s="1539"/>
      <c r="BV42" s="1539"/>
      <c r="BW42" s="1539"/>
      <c r="BX42" s="1539"/>
      <c r="BY42" s="1539"/>
      <c r="BZ42" s="1539"/>
      <c r="CA42" s="1539"/>
      <c r="CB42" s="1539"/>
      <c r="CC42" s="1539"/>
      <c r="CD42" s="1539"/>
      <c r="CE42" s="1539"/>
      <c r="CF42" s="1539"/>
      <c r="CG42" s="1539"/>
      <c r="CH42" s="1539"/>
      <c r="CI42" s="1539"/>
      <c r="CJ42" s="1539"/>
      <c r="CK42" s="1539"/>
      <c r="CL42" s="1539"/>
      <c r="CM42" s="1539"/>
      <c r="CN42" s="1539"/>
      <c r="CO42" s="1539"/>
      <c r="CP42" s="1539"/>
      <c r="CQ42" s="1539"/>
      <c r="CR42" s="1539"/>
      <c r="CS42" s="1539"/>
      <c r="CT42" s="1539"/>
      <c r="CU42" s="1539"/>
      <c r="CV42" s="1539"/>
      <c r="CW42" s="1539"/>
      <c r="CX42" s="1539"/>
      <c r="CY42" s="1539"/>
      <c r="CZ42" s="1539"/>
      <c r="DA42" s="1540"/>
      <c r="DB42" s="475"/>
    </row>
    <row r="43" spans="1:122" ht="11.1" customHeight="1" x14ac:dyDescent="0.2">
      <c r="A43" s="482"/>
      <c r="B43" s="175"/>
      <c r="C43" s="1556" t="s">
        <v>1355</v>
      </c>
      <c r="D43" s="1557"/>
      <c r="E43" s="1557"/>
      <c r="F43" s="1557"/>
      <c r="G43" s="1557"/>
      <c r="H43" s="1557"/>
      <c r="I43" s="1557"/>
      <c r="J43" s="1557"/>
      <c r="K43" s="1557"/>
      <c r="L43" s="1557"/>
      <c r="M43" s="1557"/>
      <c r="N43" s="1557"/>
      <c r="O43" s="1557"/>
      <c r="P43" s="1557"/>
      <c r="Q43" s="1557"/>
      <c r="R43" s="1557"/>
      <c r="S43" s="1557"/>
      <c r="T43" s="1557"/>
      <c r="U43" s="1557"/>
      <c r="V43" s="1557"/>
      <c r="W43" s="1558"/>
      <c r="X43" s="1543" t="s">
        <v>1391</v>
      </c>
      <c r="Y43" s="1544"/>
      <c r="Z43" s="1544"/>
      <c r="AA43" s="1544"/>
      <c r="AB43" s="1544"/>
      <c r="AC43" s="1544"/>
      <c r="AD43" s="1544"/>
      <c r="AE43" s="1544"/>
      <c r="AF43" s="1544"/>
      <c r="AG43" s="1544"/>
      <c r="AH43" s="1544"/>
      <c r="AI43" s="1544"/>
      <c r="AJ43" s="1544"/>
      <c r="AK43" s="1544"/>
      <c r="AL43" s="1544"/>
      <c r="AM43" s="1544"/>
      <c r="AN43" s="1544"/>
      <c r="AO43" s="1544"/>
      <c r="AP43" s="1544"/>
      <c r="AQ43" s="1544"/>
      <c r="AR43" s="1544"/>
      <c r="AS43" s="1544"/>
      <c r="AT43" s="1544"/>
      <c r="AU43" s="1544"/>
      <c r="AV43" s="1544"/>
      <c r="AW43" s="1544"/>
      <c r="AX43" s="1544"/>
      <c r="AY43" s="1544"/>
      <c r="AZ43" s="1544"/>
      <c r="BA43" s="1544"/>
      <c r="BB43" s="1544"/>
      <c r="BC43" s="1544"/>
      <c r="BD43" s="1544"/>
      <c r="BE43" s="1544"/>
      <c r="BF43" s="1544"/>
      <c r="BG43" s="1544"/>
      <c r="BH43" s="1544"/>
      <c r="BI43" s="1544"/>
      <c r="BJ43" s="1544"/>
      <c r="BK43" s="1544"/>
      <c r="BL43" s="1544"/>
      <c r="BM43" s="1544"/>
      <c r="BN43" s="1544"/>
      <c r="BO43" s="1544"/>
      <c r="BP43" s="1544"/>
      <c r="BQ43" s="1544"/>
      <c r="BR43" s="1544"/>
      <c r="BS43" s="1544"/>
      <c r="BT43" s="1544"/>
      <c r="BU43" s="1544"/>
      <c r="BV43" s="1544"/>
      <c r="BW43" s="1544"/>
      <c r="BX43" s="1544"/>
      <c r="BY43" s="1544"/>
      <c r="BZ43" s="1544"/>
      <c r="CA43" s="1544"/>
      <c r="CB43" s="1544"/>
      <c r="CC43" s="1544"/>
      <c r="CD43" s="1544"/>
      <c r="CE43" s="1544"/>
      <c r="CF43" s="1544"/>
      <c r="CG43" s="1544"/>
      <c r="CH43" s="1544"/>
      <c r="CI43" s="1544"/>
      <c r="CJ43" s="1544"/>
      <c r="CK43" s="1544"/>
      <c r="CL43" s="1544"/>
      <c r="CM43" s="1544"/>
      <c r="CN43" s="1544"/>
      <c r="CO43" s="1544"/>
      <c r="CP43" s="1544"/>
      <c r="CQ43" s="1544"/>
      <c r="CR43" s="1544"/>
      <c r="CS43" s="1544"/>
      <c r="CT43" s="1544"/>
      <c r="CU43" s="1544"/>
      <c r="CV43" s="1544"/>
      <c r="CW43" s="1544"/>
      <c r="CX43" s="1544"/>
      <c r="CY43" s="1544"/>
      <c r="CZ43" s="1544"/>
      <c r="DA43" s="1545"/>
      <c r="DB43" s="475"/>
    </row>
    <row r="44" spans="1:122" ht="11.1" customHeight="1" x14ac:dyDescent="0.2">
      <c r="A44" s="482"/>
      <c r="B44" s="175"/>
      <c r="C44" s="1556" t="s">
        <v>1393</v>
      </c>
      <c r="D44" s="1557"/>
      <c r="E44" s="1557"/>
      <c r="F44" s="1557"/>
      <c r="G44" s="1557"/>
      <c r="H44" s="1557"/>
      <c r="I44" s="1557"/>
      <c r="J44" s="1557"/>
      <c r="K44" s="1557"/>
      <c r="L44" s="1557"/>
      <c r="M44" s="1557"/>
      <c r="N44" s="1557"/>
      <c r="O44" s="1557"/>
      <c r="P44" s="1557"/>
      <c r="Q44" s="1557"/>
      <c r="R44" s="1557"/>
      <c r="S44" s="1557"/>
      <c r="T44" s="1557"/>
      <c r="U44" s="1557"/>
      <c r="V44" s="1557"/>
      <c r="W44" s="1558"/>
      <c r="X44" s="1556" t="s">
        <v>1392</v>
      </c>
      <c r="Y44" s="1557"/>
      <c r="Z44" s="1557"/>
      <c r="AA44" s="1557"/>
      <c r="AB44" s="1557"/>
      <c r="AC44" s="1557"/>
      <c r="AD44" s="1557"/>
      <c r="AE44" s="1557"/>
      <c r="AF44" s="1557"/>
      <c r="AG44" s="1557"/>
      <c r="AH44" s="1557"/>
      <c r="AI44" s="1557"/>
      <c r="AJ44" s="1557"/>
      <c r="AK44" s="1557"/>
      <c r="AL44" s="1557"/>
      <c r="AM44" s="1557"/>
      <c r="AN44" s="1557"/>
      <c r="AO44" s="1557"/>
      <c r="AP44" s="1557"/>
      <c r="AQ44" s="1557"/>
      <c r="AR44" s="1557"/>
      <c r="AS44" s="1557"/>
      <c r="AT44" s="1557"/>
      <c r="AU44" s="1557"/>
      <c r="AV44" s="1557"/>
      <c r="AW44" s="1557"/>
      <c r="AX44" s="1557"/>
      <c r="AY44" s="1557"/>
      <c r="AZ44" s="1557"/>
      <c r="BA44" s="1557"/>
      <c r="BB44" s="1557"/>
      <c r="BC44" s="1557"/>
      <c r="BD44" s="1557"/>
      <c r="BE44" s="1557"/>
      <c r="BF44" s="1557"/>
      <c r="BG44" s="1557"/>
      <c r="BH44" s="1557"/>
      <c r="BI44" s="1557"/>
      <c r="BJ44" s="1557"/>
      <c r="BK44" s="1557"/>
      <c r="BL44" s="1557"/>
      <c r="BM44" s="1557"/>
      <c r="BN44" s="1557"/>
      <c r="BO44" s="1557"/>
      <c r="BP44" s="1557"/>
      <c r="BQ44" s="1557"/>
      <c r="BR44" s="1557"/>
      <c r="BS44" s="1557"/>
      <c r="BT44" s="1557"/>
      <c r="BU44" s="1557"/>
      <c r="BV44" s="1557"/>
      <c r="BW44" s="1557"/>
      <c r="BX44" s="1557"/>
      <c r="BY44" s="1557"/>
      <c r="BZ44" s="1557"/>
      <c r="CA44" s="1557"/>
      <c r="CB44" s="1557"/>
      <c r="CC44" s="1557"/>
      <c r="CD44" s="1557"/>
      <c r="CE44" s="1557"/>
      <c r="CF44" s="1557"/>
      <c r="CG44" s="1557"/>
      <c r="CH44" s="1557"/>
      <c r="CI44" s="1557"/>
      <c r="CJ44" s="1557"/>
      <c r="CK44" s="1557"/>
      <c r="CL44" s="1557"/>
      <c r="CM44" s="1557"/>
      <c r="CN44" s="1557"/>
      <c r="CO44" s="1557"/>
      <c r="CP44" s="1557"/>
      <c r="CQ44" s="1557"/>
      <c r="CR44" s="1557"/>
      <c r="CS44" s="1557"/>
      <c r="CT44" s="1557"/>
      <c r="CU44" s="1557"/>
      <c r="CV44" s="1557"/>
      <c r="CW44" s="1557"/>
      <c r="CX44" s="1557"/>
      <c r="CY44" s="1557"/>
      <c r="CZ44" s="1557"/>
      <c r="DA44" s="1558"/>
      <c r="DB44" s="475"/>
      <c r="DC44" s="490"/>
      <c r="DD44" s="490"/>
      <c r="DE44" s="490"/>
      <c r="DF44" s="490"/>
      <c r="DG44" s="490"/>
      <c r="DH44" s="490"/>
      <c r="DI44" s="490"/>
      <c r="DJ44" s="490"/>
      <c r="DK44" s="490"/>
      <c r="DL44" s="490"/>
      <c r="DM44" s="490"/>
      <c r="DN44" s="490"/>
      <c r="DO44" s="490"/>
      <c r="DP44" s="490"/>
      <c r="DQ44" s="490"/>
      <c r="DR44" s="490"/>
    </row>
    <row r="45" spans="1:122" ht="11.1" customHeight="1" x14ac:dyDescent="0.2">
      <c r="A45" s="482"/>
      <c r="B45" s="175"/>
      <c r="C45" s="1541" t="s">
        <v>1357</v>
      </c>
      <c r="D45" s="692"/>
      <c r="E45" s="692"/>
      <c r="F45" s="692"/>
      <c r="G45" s="692"/>
      <c r="H45" s="692"/>
      <c r="I45" s="692"/>
      <c r="J45" s="692"/>
      <c r="K45" s="692"/>
      <c r="L45" s="692"/>
      <c r="M45" s="692"/>
      <c r="N45" s="692"/>
      <c r="O45" s="692"/>
      <c r="P45" s="692"/>
      <c r="Q45" s="692"/>
      <c r="R45" s="692"/>
      <c r="S45" s="692"/>
      <c r="T45" s="692"/>
      <c r="U45" s="692"/>
      <c r="V45" s="692"/>
      <c r="W45" s="1542"/>
      <c r="X45" s="1546" t="s">
        <v>1412</v>
      </c>
      <c r="Y45" s="1546"/>
      <c r="Z45" s="1546"/>
      <c r="AA45" s="1546"/>
      <c r="AB45" s="1546"/>
      <c r="AC45" s="1546"/>
      <c r="AD45" s="1546"/>
      <c r="AE45" s="1546"/>
      <c r="AF45" s="1546"/>
      <c r="AG45" s="1546"/>
      <c r="AH45" s="1546"/>
      <c r="AI45" s="1546"/>
      <c r="AJ45" s="1546"/>
      <c r="AK45" s="1546"/>
      <c r="AL45" s="1546"/>
      <c r="AM45" s="1546"/>
      <c r="AN45" s="1546"/>
      <c r="AO45" s="1546"/>
      <c r="AP45" s="1546"/>
      <c r="AQ45" s="1546"/>
      <c r="AR45" s="1546"/>
      <c r="AS45" s="1546"/>
      <c r="AT45" s="1546"/>
      <c r="AU45" s="1546"/>
      <c r="AV45" s="1546"/>
      <c r="AW45" s="1546"/>
      <c r="AX45" s="1546"/>
      <c r="AY45" s="1546"/>
      <c r="AZ45" s="1546"/>
      <c r="BA45" s="1546"/>
      <c r="BB45" s="1546"/>
      <c r="BC45" s="1546"/>
      <c r="BD45" s="1546"/>
      <c r="BE45" s="1546"/>
      <c r="BF45" s="1546"/>
      <c r="BG45" s="1546"/>
      <c r="BH45" s="1546"/>
      <c r="BI45" s="1546"/>
      <c r="BJ45" s="1546"/>
      <c r="BK45" s="1546"/>
      <c r="BL45" s="1546"/>
      <c r="BM45" s="1546"/>
      <c r="BN45" s="1546"/>
      <c r="BO45" s="1546"/>
      <c r="BP45" s="1546"/>
      <c r="BQ45" s="1546"/>
      <c r="BR45" s="1546"/>
      <c r="BS45" s="1546"/>
      <c r="BT45" s="1546"/>
      <c r="BU45" s="1546"/>
      <c r="BV45" s="1546"/>
      <c r="BW45" s="1546"/>
      <c r="BX45" s="1546"/>
      <c r="BY45" s="1546"/>
      <c r="BZ45" s="1546"/>
      <c r="CA45" s="1546"/>
      <c r="CB45" s="1546"/>
      <c r="CC45" s="1546"/>
      <c r="CD45" s="1546"/>
      <c r="CE45" s="1546"/>
      <c r="CF45" s="1546"/>
      <c r="CG45" s="1546"/>
      <c r="CH45" s="1546"/>
      <c r="CI45" s="1546"/>
      <c r="CJ45" s="1546"/>
      <c r="CK45" s="1546"/>
      <c r="CL45" s="1546"/>
      <c r="CM45" s="1546"/>
      <c r="CN45" s="1546"/>
      <c r="CO45" s="1546"/>
      <c r="CP45" s="1546"/>
      <c r="CQ45" s="1546"/>
      <c r="CR45" s="1546"/>
      <c r="CS45" s="1546"/>
      <c r="CT45" s="1546"/>
      <c r="CU45" s="1546"/>
      <c r="CV45" s="1546"/>
      <c r="CW45" s="1546"/>
      <c r="CX45" s="1546"/>
      <c r="CY45" s="1546"/>
      <c r="CZ45" s="1546"/>
      <c r="DA45" s="1546"/>
      <c r="DB45" s="475"/>
      <c r="DC45" s="490"/>
      <c r="DD45" s="490"/>
      <c r="DE45" s="490"/>
      <c r="DF45" s="490"/>
      <c r="DG45" s="490"/>
      <c r="DH45" s="490"/>
      <c r="DI45" s="490"/>
      <c r="DJ45" s="490"/>
      <c r="DK45" s="490"/>
      <c r="DL45" s="490"/>
      <c r="DM45" s="490"/>
      <c r="DN45" s="490"/>
      <c r="DO45" s="490"/>
      <c r="DP45" s="490"/>
      <c r="DQ45" s="490"/>
      <c r="DR45" s="490"/>
    </row>
    <row r="46" spans="1:122" ht="11.1" customHeight="1" x14ac:dyDescent="0.2">
      <c r="A46" s="482"/>
      <c r="B46" s="175"/>
      <c r="C46" s="1660" t="s">
        <v>1356</v>
      </c>
      <c r="D46" s="1660"/>
      <c r="E46" s="1660"/>
      <c r="F46" s="1660"/>
      <c r="G46" s="1660"/>
      <c r="H46" s="1660"/>
      <c r="I46" s="1660"/>
      <c r="J46" s="1660"/>
      <c r="K46" s="1660"/>
      <c r="L46" s="1660"/>
      <c r="M46" s="1660"/>
      <c r="N46" s="1660"/>
      <c r="O46" s="1660"/>
      <c r="P46" s="1660"/>
      <c r="Q46" s="1660"/>
      <c r="R46" s="1660"/>
      <c r="S46" s="1660"/>
      <c r="T46" s="1660"/>
      <c r="U46" s="1660"/>
      <c r="V46" s="1660"/>
      <c r="W46" s="1660"/>
      <c r="X46" s="1660"/>
      <c r="Y46" s="1660"/>
      <c r="Z46" s="1660"/>
      <c r="AA46" s="1660"/>
      <c r="AB46" s="1660"/>
      <c r="AC46" s="1660"/>
      <c r="AD46" s="1660"/>
      <c r="AE46" s="1660"/>
      <c r="AF46" s="1660"/>
      <c r="AG46" s="1660"/>
      <c r="AH46" s="1660"/>
      <c r="AI46" s="1660"/>
      <c r="AJ46" s="1660"/>
      <c r="AK46" s="1660"/>
      <c r="AL46" s="1660"/>
      <c r="AM46" s="1660"/>
      <c r="AN46" s="1660"/>
      <c r="AO46" s="1660"/>
      <c r="AP46" s="1660"/>
      <c r="AQ46" s="1660"/>
      <c r="AR46" s="1660"/>
      <c r="AS46" s="1660"/>
      <c r="AT46" s="1660"/>
      <c r="AU46" s="1660"/>
      <c r="AV46" s="1660"/>
      <c r="AW46" s="1660"/>
      <c r="AX46" s="1660"/>
      <c r="AY46" s="1660"/>
      <c r="AZ46" s="1660"/>
      <c r="BA46" s="1660"/>
      <c r="BB46" s="1660"/>
      <c r="BC46" s="1660"/>
      <c r="BD46" s="1660"/>
      <c r="BE46" s="1660"/>
      <c r="BF46" s="1660"/>
      <c r="BG46" s="1660"/>
      <c r="BH46" s="1660"/>
      <c r="BI46" s="1660"/>
      <c r="BJ46" s="1660"/>
      <c r="BK46" s="1660"/>
      <c r="BL46" s="1660"/>
      <c r="BM46" s="1660"/>
      <c r="BN46" s="1660"/>
      <c r="BO46" s="1660"/>
      <c r="BP46" s="1660"/>
      <c r="BQ46" s="1660"/>
      <c r="BR46" s="1660"/>
      <c r="BS46" s="1660"/>
      <c r="BT46" s="1660"/>
      <c r="BU46" s="1660"/>
      <c r="BV46" s="1660"/>
      <c r="BW46" s="1660"/>
      <c r="BX46" s="1660"/>
      <c r="BY46" s="1660"/>
      <c r="BZ46" s="1660"/>
      <c r="CA46" s="1660"/>
      <c r="CB46" s="1660"/>
      <c r="CC46" s="1660"/>
      <c r="CD46" s="1660"/>
      <c r="CE46" s="1660"/>
      <c r="CF46" s="1660"/>
      <c r="CG46" s="1660"/>
      <c r="CH46" s="1660"/>
      <c r="CI46" s="1660"/>
      <c r="CJ46" s="1660"/>
      <c r="CK46" s="1660"/>
      <c r="CL46" s="1660"/>
      <c r="CM46" s="1660"/>
      <c r="CN46" s="1660"/>
      <c r="CO46" s="1660"/>
      <c r="CP46" s="1660"/>
      <c r="CQ46" s="1660"/>
      <c r="CR46" s="1660"/>
      <c r="CS46" s="1660"/>
      <c r="CT46" s="1660"/>
      <c r="CU46" s="1660"/>
      <c r="CV46" s="1660"/>
      <c r="CW46" s="1660"/>
      <c r="CX46" s="1660"/>
      <c r="CY46" s="1660"/>
      <c r="CZ46" s="1660"/>
      <c r="DA46" s="1660"/>
      <c r="DB46" s="475"/>
      <c r="DC46" s="490"/>
      <c r="DD46" s="490"/>
      <c r="DE46" s="490"/>
      <c r="DF46" s="490"/>
      <c r="DG46" s="490"/>
      <c r="DH46" s="490"/>
      <c r="DI46" s="490"/>
      <c r="DJ46" s="490"/>
      <c r="DK46" s="490"/>
      <c r="DL46" s="490"/>
      <c r="DM46" s="490"/>
      <c r="DN46" s="490"/>
      <c r="DO46" s="490"/>
      <c r="DP46" s="490"/>
      <c r="DQ46" s="490"/>
      <c r="DR46" s="490"/>
    </row>
    <row r="47" spans="1:122" ht="11.1" customHeight="1" x14ac:dyDescent="0.2">
      <c r="A47" s="482"/>
      <c r="B47" s="175"/>
      <c r="C47" s="1543" t="s">
        <v>1409</v>
      </c>
      <c r="D47" s="1544"/>
      <c r="E47" s="1544"/>
      <c r="F47" s="1544"/>
      <c r="G47" s="1544"/>
      <c r="H47" s="1544"/>
      <c r="I47" s="1544"/>
      <c r="J47" s="1544"/>
      <c r="K47" s="1544"/>
      <c r="L47" s="1544"/>
      <c r="M47" s="1544"/>
      <c r="N47" s="1544"/>
      <c r="O47" s="1544"/>
      <c r="P47" s="1544"/>
      <c r="Q47" s="1544"/>
      <c r="R47" s="1544"/>
      <c r="S47" s="1544"/>
      <c r="T47" s="1544"/>
      <c r="U47" s="1544"/>
      <c r="V47" s="1544"/>
      <c r="W47" s="1544"/>
      <c r="X47" s="1544"/>
      <c r="Y47" s="1544"/>
      <c r="Z47" s="1544"/>
      <c r="AA47" s="1544"/>
      <c r="AB47" s="1544"/>
      <c r="AC47" s="1544"/>
      <c r="AD47" s="1544"/>
      <c r="AE47" s="1544"/>
      <c r="AF47" s="1544"/>
      <c r="AG47" s="1544"/>
      <c r="AH47" s="1544"/>
      <c r="AI47" s="1544"/>
      <c r="AJ47" s="1544"/>
      <c r="AK47" s="1544"/>
      <c r="AL47" s="1544"/>
      <c r="AM47" s="1544"/>
      <c r="AN47" s="1544"/>
      <c r="AO47" s="1544"/>
      <c r="AP47" s="1544"/>
      <c r="AQ47" s="1544"/>
      <c r="AR47" s="1544"/>
      <c r="AS47" s="1544"/>
      <c r="AT47" s="1544"/>
      <c r="AU47" s="1544"/>
      <c r="AV47" s="1544"/>
      <c r="AW47" s="1544"/>
      <c r="AX47" s="1544"/>
      <c r="AY47" s="1544"/>
      <c r="AZ47" s="1544"/>
      <c r="BA47" s="1544"/>
      <c r="BB47" s="1544"/>
      <c r="BC47" s="1544"/>
      <c r="BD47" s="1544"/>
      <c r="BE47" s="1544"/>
      <c r="BF47" s="1544"/>
      <c r="BG47" s="1544"/>
      <c r="BH47" s="1544"/>
      <c r="BI47" s="1544"/>
      <c r="BJ47" s="1544"/>
      <c r="BK47" s="1544"/>
      <c r="BL47" s="1544"/>
      <c r="BM47" s="1544"/>
      <c r="BN47" s="1544"/>
      <c r="BO47" s="1544"/>
      <c r="BP47" s="1544"/>
      <c r="BQ47" s="1544"/>
      <c r="BR47" s="1544"/>
      <c r="BS47" s="1544"/>
      <c r="BT47" s="1544"/>
      <c r="BU47" s="1544"/>
      <c r="BV47" s="1544"/>
      <c r="BW47" s="1544"/>
      <c r="BX47" s="1544"/>
      <c r="BY47" s="1544"/>
      <c r="BZ47" s="1544"/>
      <c r="CA47" s="1544"/>
      <c r="CB47" s="1544"/>
      <c r="CC47" s="1544"/>
      <c r="CD47" s="1544"/>
      <c r="CE47" s="1544"/>
      <c r="CF47" s="1544"/>
      <c r="CG47" s="1544"/>
      <c r="CH47" s="1544"/>
      <c r="CI47" s="1544"/>
      <c r="CJ47" s="1544"/>
      <c r="CK47" s="1544"/>
      <c r="CL47" s="1544"/>
      <c r="CM47" s="1544"/>
      <c r="CN47" s="1544"/>
      <c r="CO47" s="1544"/>
      <c r="CP47" s="1544"/>
      <c r="CQ47" s="1544"/>
      <c r="CR47" s="1544"/>
      <c r="CS47" s="1544"/>
      <c r="CT47" s="1544"/>
      <c r="CU47" s="1544"/>
      <c r="CV47" s="1544"/>
      <c r="CW47" s="1544"/>
      <c r="CX47" s="1544"/>
      <c r="CY47" s="1544"/>
      <c r="CZ47" s="1544"/>
      <c r="DA47" s="1545"/>
      <c r="DB47" s="475"/>
      <c r="DC47" s="490"/>
      <c r="DD47" s="490"/>
      <c r="DE47" s="490"/>
      <c r="DF47" s="490"/>
      <c r="DG47" s="490"/>
      <c r="DH47" s="490"/>
      <c r="DI47" s="490"/>
      <c r="DJ47" s="490"/>
      <c r="DK47" s="490"/>
      <c r="DL47" s="490"/>
      <c r="DM47" s="490"/>
      <c r="DN47" s="490"/>
      <c r="DO47" s="490"/>
      <c r="DP47" s="490"/>
      <c r="DQ47" s="490"/>
      <c r="DR47" s="490"/>
    </row>
    <row r="48" spans="1:122" ht="11.1" customHeight="1" x14ac:dyDescent="0.2">
      <c r="A48" s="482"/>
      <c r="B48" s="175"/>
      <c r="C48" s="1661" t="s">
        <v>1411</v>
      </c>
      <c r="D48" s="1662"/>
      <c r="E48" s="1662"/>
      <c r="F48" s="1662"/>
      <c r="G48" s="1662"/>
      <c r="H48" s="1662"/>
      <c r="I48" s="1662"/>
      <c r="J48" s="1662"/>
      <c r="K48" s="1662"/>
      <c r="L48" s="1662"/>
      <c r="M48" s="1662"/>
      <c r="N48" s="1662"/>
      <c r="O48" s="1662"/>
      <c r="P48" s="1662"/>
      <c r="Q48" s="1662"/>
      <c r="R48" s="1662"/>
      <c r="S48" s="1662"/>
      <c r="T48" s="1662"/>
      <c r="U48" s="1662"/>
      <c r="V48" s="1662"/>
      <c r="W48" s="1662"/>
      <c r="X48" s="1662"/>
      <c r="Y48" s="1662"/>
      <c r="Z48" s="1662"/>
      <c r="AA48" s="1662"/>
      <c r="AB48" s="1662"/>
      <c r="AC48" s="1662"/>
      <c r="AD48" s="1662"/>
      <c r="AE48" s="1662"/>
      <c r="AF48" s="1662"/>
      <c r="AG48" s="1662"/>
      <c r="AH48" s="1662"/>
      <c r="AI48" s="1662"/>
      <c r="AJ48" s="1662"/>
      <c r="AK48" s="1662"/>
      <c r="AL48" s="1662"/>
      <c r="AM48" s="1662"/>
      <c r="AN48" s="1662"/>
      <c r="AO48" s="1662"/>
      <c r="AP48" s="1662"/>
      <c r="AQ48" s="1662"/>
      <c r="AR48" s="1662"/>
      <c r="AS48" s="1662"/>
      <c r="AT48" s="1662"/>
      <c r="AU48" s="1662"/>
      <c r="AV48" s="1662"/>
      <c r="AW48" s="1662"/>
      <c r="AX48" s="1662"/>
      <c r="AY48" s="1662"/>
      <c r="AZ48" s="1662"/>
      <c r="BA48" s="1662"/>
      <c r="BB48" s="1662"/>
      <c r="BC48" s="1662"/>
      <c r="BD48" s="1662"/>
      <c r="BE48" s="1662"/>
      <c r="BF48" s="1662"/>
      <c r="BG48" s="1662"/>
      <c r="BH48" s="1662"/>
      <c r="BI48" s="1662"/>
      <c r="BJ48" s="1662"/>
      <c r="BK48" s="1662"/>
      <c r="BL48" s="1662"/>
      <c r="BM48" s="1662"/>
      <c r="BN48" s="1662"/>
      <c r="BO48" s="1662"/>
      <c r="BP48" s="1662"/>
      <c r="BQ48" s="1662"/>
      <c r="BR48" s="1662"/>
      <c r="BS48" s="1662"/>
      <c r="BT48" s="1662"/>
      <c r="BU48" s="1662"/>
      <c r="BV48" s="1662"/>
      <c r="BW48" s="1662"/>
      <c r="BX48" s="1662"/>
      <c r="BY48" s="1662"/>
      <c r="BZ48" s="1662"/>
      <c r="CA48" s="1662"/>
      <c r="CB48" s="1662"/>
      <c r="CC48" s="1662"/>
      <c r="CD48" s="1662"/>
      <c r="CE48" s="1662"/>
      <c r="CF48" s="1662"/>
      <c r="CG48" s="1662"/>
      <c r="CH48" s="1662"/>
      <c r="CI48" s="1662"/>
      <c r="CJ48" s="1662"/>
      <c r="CK48" s="1662"/>
      <c r="CL48" s="1662"/>
      <c r="CM48" s="1662"/>
      <c r="CN48" s="1662"/>
      <c r="CO48" s="1662"/>
      <c r="CP48" s="1662"/>
      <c r="CQ48" s="1662"/>
      <c r="CR48" s="1662"/>
      <c r="CS48" s="1662"/>
      <c r="CT48" s="1662"/>
      <c r="CU48" s="1662"/>
      <c r="CV48" s="1662"/>
      <c r="CW48" s="1662"/>
      <c r="CX48" s="1662"/>
      <c r="CY48" s="1662"/>
      <c r="CZ48" s="1662"/>
      <c r="DA48" s="1663"/>
      <c r="DB48" s="475"/>
      <c r="DC48" s="490"/>
      <c r="DD48" s="490"/>
      <c r="DE48" s="490"/>
      <c r="DF48" s="490"/>
      <c r="DG48" s="490"/>
      <c r="DH48" s="490"/>
      <c r="DI48" s="490"/>
      <c r="DJ48" s="490"/>
      <c r="DK48" s="490"/>
      <c r="DL48" s="490"/>
      <c r="DM48" s="490"/>
      <c r="DN48" s="490"/>
      <c r="DO48" s="490"/>
      <c r="DP48" s="490"/>
      <c r="DQ48" s="490"/>
      <c r="DR48" s="490"/>
    </row>
    <row r="49" spans="1:113" s="490" customFormat="1" ht="11.1" customHeight="1" x14ac:dyDescent="0.2">
      <c r="A49" s="491"/>
      <c r="B49" s="175"/>
      <c r="C49" s="1664" t="s">
        <v>1410</v>
      </c>
      <c r="D49" s="1665"/>
      <c r="E49" s="1665"/>
      <c r="F49" s="1665"/>
      <c r="G49" s="1665"/>
      <c r="H49" s="1665"/>
      <c r="I49" s="1665"/>
      <c r="J49" s="1665"/>
      <c r="K49" s="1665"/>
      <c r="L49" s="1665"/>
      <c r="M49" s="1665"/>
      <c r="N49" s="1665"/>
      <c r="O49" s="1665"/>
      <c r="P49" s="1665"/>
      <c r="Q49" s="1665"/>
      <c r="R49" s="1665"/>
      <c r="S49" s="1665"/>
      <c r="T49" s="1665"/>
      <c r="U49" s="1665"/>
      <c r="V49" s="1665"/>
      <c r="W49" s="1665"/>
      <c r="X49" s="1665"/>
      <c r="Y49" s="1665"/>
      <c r="Z49" s="1665"/>
      <c r="AA49" s="1665"/>
      <c r="AB49" s="1665"/>
      <c r="AC49" s="1665"/>
      <c r="AD49" s="1665"/>
      <c r="AE49" s="1665"/>
      <c r="AF49" s="1665"/>
      <c r="AG49" s="1665"/>
      <c r="AH49" s="1665"/>
      <c r="AI49" s="1665"/>
      <c r="AJ49" s="1665"/>
      <c r="AK49" s="1665"/>
      <c r="AL49" s="1665"/>
      <c r="AM49" s="1665"/>
      <c r="AN49" s="1665"/>
      <c r="AO49" s="1665"/>
      <c r="AP49" s="1665"/>
      <c r="AQ49" s="1665"/>
      <c r="AR49" s="1665"/>
      <c r="AS49" s="1665"/>
      <c r="AT49" s="1665"/>
      <c r="AU49" s="1665"/>
      <c r="AV49" s="1665"/>
      <c r="AW49" s="1665"/>
      <c r="AX49" s="1665"/>
      <c r="AY49" s="1665"/>
      <c r="AZ49" s="1665"/>
      <c r="BA49" s="1665"/>
      <c r="BB49" s="1665"/>
      <c r="BC49" s="1665"/>
      <c r="BD49" s="1665"/>
      <c r="BE49" s="1665"/>
      <c r="BF49" s="1665"/>
      <c r="BG49" s="1665"/>
      <c r="BH49" s="1665"/>
      <c r="BI49" s="1665"/>
      <c r="BJ49" s="1665"/>
      <c r="BK49" s="1665"/>
      <c r="BL49" s="1665"/>
      <c r="BM49" s="1665"/>
      <c r="BN49" s="1665"/>
      <c r="BO49" s="1665"/>
      <c r="BP49" s="1665"/>
      <c r="BQ49" s="1665"/>
      <c r="BR49" s="1665"/>
      <c r="BS49" s="1665"/>
      <c r="BT49" s="1665"/>
      <c r="BU49" s="1665"/>
      <c r="BV49" s="1665"/>
      <c r="BW49" s="1665"/>
      <c r="BX49" s="1665"/>
      <c r="BY49" s="1665"/>
      <c r="BZ49" s="1665"/>
      <c r="CA49" s="1665"/>
      <c r="CB49" s="1665"/>
      <c r="CC49" s="1665"/>
      <c r="CD49" s="1665"/>
      <c r="CE49" s="1665"/>
      <c r="CF49" s="1665"/>
      <c r="CG49" s="1665"/>
      <c r="CH49" s="1665"/>
      <c r="CI49" s="1665"/>
      <c r="CJ49" s="1665"/>
      <c r="CK49" s="1665"/>
      <c r="CL49" s="1665"/>
      <c r="CM49" s="1665"/>
      <c r="CN49" s="1665"/>
      <c r="CO49" s="1665"/>
      <c r="CP49" s="1665"/>
      <c r="CQ49" s="1665"/>
      <c r="CR49" s="1665"/>
      <c r="CS49" s="1665"/>
      <c r="CT49" s="1665"/>
      <c r="CU49" s="1665"/>
      <c r="CV49" s="1665"/>
      <c r="CW49" s="1665"/>
      <c r="CX49" s="1665"/>
      <c r="CY49" s="1665"/>
      <c r="CZ49" s="1665"/>
      <c r="DA49" s="1666"/>
      <c r="DB49" s="475"/>
    </row>
    <row r="50" spans="1:113" ht="18" customHeight="1" x14ac:dyDescent="0.2">
      <c r="A50" s="482"/>
      <c r="B50" s="175"/>
      <c r="C50" s="1667"/>
      <c r="D50" s="1667"/>
      <c r="E50" s="1667"/>
      <c r="F50" s="1667"/>
      <c r="G50" s="1667"/>
      <c r="H50" s="1667"/>
      <c r="I50" s="1667"/>
      <c r="J50" s="1667"/>
      <c r="K50" s="1667"/>
      <c r="L50" s="1667"/>
      <c r="M50" s="1667"/>
      <c r="N50" s="1667"/>
      <c r="O50" s="1667"/>
      <c r="P50" s="1667"/>
      <c r="Q50" s="1667"/>
      <c r="R50" s="1667"/>
      <c r="S50" s="1667"/>
      <c r="T50" s="1667"/>
      <c r="U50" s="1667"/>
      <c r="V50" s="1667"/>
      <c r="W50" s="1667"/>
      <c r="X50" s="1667"/>
      <c r="Y50" s="1667"/>
      <c r="Z50" s="1667"/>
      <c r="AA50" s="1667"/>
      <c r="AB50" s="1667"/>
      <c r="AC50" s="1667"/>
      <c r="AD50" s="1667"/>
      <c r="AE50" s="1667"/>
      <c r="AF50" s="1667"/>
      <c r="AG50" s="1667"/>
      <c r="AH50" s="1667"/>
      <c r="AI50" s="1667"/>
      <c r="AJ50" s="1667"/>
      <c r="AK50" s="1667"/>
      <c r="AL50" s="1667"/>
      <c r="AM50" s="1667"/>
      <c r="AN50" s="1667"/>
      <c r="AO50" s="1667"/>
      <c r="AP50" s="1667"/>
      <c r="AQ50" s="1667"/>
      <c r="AR50" s="1667"/>
      <c r="AS50" s="1667"/>
      <c r="AT50" s="1667"/>
      <c r="AU50" s="1667"/>
      <c r="AV50" s="1667"/>
      <c r="AW50" s="1667"/>
      <c r="AX50" s="1667"/>
      <c r="AY50" s="1667"/>
      <c r="AZ50" s="1667"/>
      <c r="BA50" s="1667"/>
      <c r="BB50" s="1667"/>
      <c r="BC50" s="1667"/>
      <c r="BD50" s="1667"/>
      <c r="BE50" s="1667"/>
      <c r="BF50" s="1667"/>
      <c r="BG50" s="1667"/>
      <c r="BH50" s="1667"/>
      <c r="BI50" s="1667"/>
      <c r="BJ50" s="1667"/>
      <c r="BK50" s="1667"/>
      <c r="BL50" s="1667"/>
      <c r="BM50" s="1667"/>
      <c r="BN50" s="1667"/>
      <c r="BO50" s="1667"/>
      <c r="BP50" s="1667"/>
      <c r="BQ50" s="1667"/>
      <c r="BR50" s="1667"/>
      <c r="BS50" s="1667"/>
      <c r="BT50" s="1667"/>
      <c r="BU50" s="1667"/>
      <c r="BV50" s="1667"/>
      <c r="BW50" s="1667"/>
      <c r="BX50" s="1667"/>
      <c r="BY50" s="1667"/>
      <c r="BZ50" s="1667"/>
      <c r="CA50" s="1667"/>
      <c r="CB50" s="1667"/>
      <c r="CC50" s="1667"/>
      <c r="CD50" s="1667"/>
      <c r="CE50" s="1667"/>
      <c r="CF50" s="1667"/>
      <c r="CG50" s="1667"/>
      <c r="CH50" s="1667"/>
      <c r="CI50" s="1667"/>
      <c r="CJ50" s="1667"/>
      <c r="CK50" s="1667"/>
      <c r="CL50" s="1667"/>
      <c r="CM50" s="1667"/>
      <c r="CN50" s="1667"/>
      <c r="CO50" s="1667"/>
      <c r="CP50" s="1667"/>
      <c r="CQ50" s="1667"/>
      <c r="CR50" s="1667"/>
      <c r="CS50" s="1667"/>
      <c r="CT50" s="1667"/>
      <c r="CU50" s="1667"/>
      <c r="CV50" s="1667"/>
      <c r="CW50" s="1667"/>
      <c r="CX50" s="1667"/>
      <c r="CY50" s="1667"/>
      <c r="CZ50" s="1667"/>
      <c r="DA50" s="1667"/>
      <c r="DB50" s="475"/>
    </row>
    <row r="51" spans="1:113" ht="18" customHeight="1" x14ac:dyDescent="0.2">
      <c r="A51" s="482"/>
      <c r="B51" s="175"/>
      <c r="C51" s="1511" t="s">
        <v>1362</v>
      </c>
      <c r="D51" s="1511"/>
      <c r="E51" s="1511"/>
      <c r="F51" s="1511"/>
      <c r="G51" s="1511"/>
      <c r="H51" s="1511"/>
      <c r="I51" s="1511"/>
      <c r="J51" s="1511"/>
      <c r="K51" s="1511"/>
      <c r="L51" s="1511"/>
      <c r="M51" s="1511"/>
      <c r="N51" s="1511"/>
      <c r="O51" s="1511"/>
      <c r="P51" s="1511"/>
      <c r="Q51" s="1511"/>
      <c r="R51" s="1511"/>
      <c r="S51" s="1511"/>
      <c r="T51" s="1511"/>
      <c r="U51" s="1511"/>
      <c r="V51" s="1511"/>
      <c r="W51" s="1511"/>
      <c r="X51" s="1511"/>
      <c r="Y51" s="1511"/>
      <c r="Z51" s="1511"/>
      <c r="AA51" s="1511"/>
      <c r="AB51" s="1511"/>
      <c r="AC51" s="1511"/>
      <c r="AD51" s="1511"/>
      <c r="AE51" s="1511"/>
      <c r="AF51" s="1511"/>
      <c r="AG51" s="1511"/>
      <c r="AH51" s="1511"/>
      <c r="AI51" s="1511"/>
      <c r="AJ51" s="1511"/>
      <c r="AK51" s="1511"/>
      <c r="AL51" s="1511"/>
      <c r="AM51" s="1511"/>
      <c r="AN51" s="1511"/>
      <c r="AO51" s="1511"/>
      <c r="AP51" s="1511"/>
      <c r="AQ51" s="1511"/>
      <c r="AR51" s="1511"/>
      <c r="AS51" s="1511"/>
      <c r="AT51" s="1511"/>
      <c r="AU51" s="1511"/>
      <c r="AV51" s="1511"/>
      <c r="AW51" s="1511"/>
      <c r="AX51" s="1511"/>
      <c r="AY51" s="1511"/>
      <c r="AZ51" s="1511"/>
      <c r="BA51" s="1511"/>
      <c r="BB51" s="1511"/>
      <c r="BC51" s="1511"/>
      <c r="BD51" s="1511"/>
      <c r="BE51" s="1511"/>
      <c r="BF51" s="1511"/>
      <c r="BG51" s="1511"/>
      <c r="BH51" s="1511"/>
      <c r="BI51" s="1511"/>
      <c r="BJ51" s="1511"/>
      <c r="BK51" s="1511"/>
      <c r="BL51" s="1511"/>
      <c r="BM51" s="1511"/>
      <c r="BN51" s="1511"/>
      <c r="BO51" s="1511"/>
      <c r="BP51" s="1511"/>
      <c r="BQ51" s="1511"/>
      <c r="BR51" s="1511"/>
      <c r="BS51" s="1511"/>
      <c r="BT51" s="1511"/>
      <c r="BU51" s="1511"/>
      <c r="BV51" s="1511"/>
      <c r="BW51" s="1511"/>
      <c r="BX51" s="1511"/>
      <c r="BY51" s="1511"/>
      <c r="BZ51" s="1511"/>
      <c r="CA51" s="1511"/>
      <c r="CB51" s="1511"/>
      <c r="CC51" s="1511"/>
      <c r="CD51" s="1511"/>
      <c r="CE51" s="1511"/>
      <c r="CF51" s="1511"/>
      <c r="CG51" s="1511"/>
      <c r="CH51" s="1511"/>
      <c r="CI51" s="1511"/>
      <c r="CJ51" s="1511"/>
      <c r="CK51" s="1511"/>
      <c r="CL51" s="1511"/>
      <c r="CM51" s="1511"/>
      <c r="CN51" s="1511"/>
      <c r="CO51" s="1511"/>
      <c r="CP51" s="1511"/>
      <c r="CQ51" s="1511"/>
      <c r="CR51" s="1511"/>
      <c r="CS51" s="1511"/>
      <c r="CT51" s="1511"/>
      <c r="CU51" s="1511"/>
      <c r="CV51" s="1511"/>
      <c r="CW51" s="1511"/>
      <c r="CX51" s="1511"/>
      <c r="CY51" s="1511"/>
      <c r="CZ51" s="1511"/>
      <c r="DA51" s="1511"/>
      <c r="DB51" s="475"/>
    </row>
    <row r="52" spans="1:113" ht="39.950000000000003" customHeight="1" x14ac:dyDescent="0.2">
      <c r="A52" s="482"/>
      <c r="B52" s="175"/>
      <c r="C52" s="1615" t="s">
        <v>1450</v>
      </c>
      <c r="D52" s="1684"/>
      <c r="E52" s="1684"/>
      <c r="F52" s="1684"/>
      <c r="G52" s="1684"/>
      <c r="H52" s="1684"/>
      <c r="I52" s="1684"/>
      <c r="J52" s="1684"/>
      <c r="K52" s="1684"/>
      <c r="L52" s="1684"/>
      <c r="M52" s="1684"/>
      <c r="N52" s="1684"/>
      <c r="O52" s="1684" t="s">
        <v>1451</v>
      </c>
      <c r="P52" s="1684"/>
      <c r="Q52" s="1684"/>
      <c r="R52" s="1684"/>
      <c r="S52" s="1684"/>
      <c r="T52" s="1684"/>
      <c r="U52" s="1684"/>
      <c r="V52" s="1684"/>
      <c r="W52" s="1684"/>
      <c r="X52" s="1684"/>
      <c r="Y52" s="1684"/>
      <c r="Z52" s="1684"/>
      <c r="AA52" s="1684"/>
      <c r="AB52" s="1684"/>
      <c r="AC52" s="1684"/>
      <c r="AD52" s="1684"/>
      <c r="AE52" s="1684"/>
      <c r="AF52" s="1684"/>
      <c r="AG52" s="1684"/>
      <c r="AH52" s="1684"/>
      <c r="AI52" s="1684"/>
      <c r="AJ52" s="1684"/>
      <c r="AK52" s="1684"/>
      <c r="AL52" s="1684"/>
      <c r="AM52" s="1684"/>
      <c r="AN52" s="1684"/>
      <c r="AO52" s="1684"/>
      <c r="AP52" s="1684"/>
      <c r="AQ52" s="1684"/>
      <c r="AR52" s="1684"/>
      <c r="AS52" s="1684"/>
      <c r="AT52" s="1684"/>
      <c r="AU52" s="1684"/>
      <c r="AV52" s="1684"/>
      <c r="AW52" s="1684"/>
      <c r="AX52" s="1684"/>
      <c r="AY52" s="1684"/>
      <c r="AZ52" s="1684"/>
      <c r="BA52" s="1684"/>
      <c r="BB52" s="1684"/>
      <c r="BC52" s="1684"/>
      <c r="BD52" s="1684"/>
      <c r="BE52" s="1684"/>
      <c r="BF52" s="1684"/>
      <c r="BG52" s="1684"/>
      <c r="BH52" s="1684"/>
      <c r="BI52" s="1615" t="s">
        <v>1366</v>
      </c>
      <c r="BJ52" s="1615"/>
      <c r="BK52" s="1615"/>
      <c r="BL52" s="1615"/>
      <c r="BM52" s="1615"/>
      <c r="BN52" s="1615"/>
      <c r="BO52" s="1615"/>
      <c r="BP52" s="1615"/>
      <c r="BQ52" s="1615"/>
      <c r="BR52" s="1615"/>
      <c r="BS52" s="1615"/>
      <c r="BT52" s="1615"/>
      <c r="BU52" s="1615"/>
      <c r="BV52" s="1615"/>
      <c r="BW52" s="1615"/>
      <c r="BX52" s="1615" t="s">
        <v>1367</v>
      </c>
      <c r="BY52" s="1615"/>
      <c r="BZ52" s="1615"/>
      <c r="CA52" s="1615"/>
      <c r="CB52" s="1615"/>
      <c r="CC52" s="1615"/>
      <c r="CD52" s="1615"/>
      <c r="CE52" s="1615"/>
      <c r="CF52" s="1615"/>
      <c r="CG52" s="1615"/>
      <c r="CH52" s="1615"/>
      <c r="CI52" s="1615"/>
      <c r="CJ52" s="1615"/>
      <c r="CK52" s="1615"/>
      <c r="CL52" s="1615"/>
      <c r="CM52" s="1615" t="s">
        <v>1368</v>
      </c>
      <c r="CN52" s="1615"/>
      <c r="CO52" s="1615"/>
      <c r="CP52" s="1615"/>
      <c r="CQ52" s="1615"/>
      <c r="CR52" s="1615"/>
      <c r="CS52" s="1615"/>
      <c r="CT52" s="1615"/>
      <c r="CU52" s="1615"/>
      <c r="CV52" s="1615"/>
      <c r="CW52" s="1615"/>
      <c r="CX52" s="1615"/>
      <c r="CY52" s="1615"/>
      <c r="CZ52" s="1615"/>
      <c r="DA52" s="1615"/>
      <c r="DB52" s="475"/>
      <c r="DC52" s="23"/>
      <c r="DD52" s="23"/>
      <c r="DE52" s="23"/>
      <c r="DF52" s="23"/>
      <c r="DG52" s="23"/>
      <c r="DH52" s="23"/>
      <c r="DI52" s="23"/>
    </row>
    <row r="53" spans="1:113" ht="18" customHeight="1" x14ac:dyDescent="0.2">
      <c r="A53" s="482"/>
      <c r="B53" s="175"/>
      <c r="C53" s="1409" t="s">
        <v>1358</v>
      </c>
      <c r="D53" s="1668"/>
      <c r="E53" s="1668"/>
      <c r="F53" s="1668"/>
      <c r="G53" s="1668"/>
      <c r="H53" s="1668"/>
      <c r="I53" s="1668"/>
      <c r="J53" s="1668"/>
      <c r="K53" s="1668"/>
      <c r="L53" s="1668"/>
      <c r="M53" s="1668"/>
      <c r="N53" s="1668"/>
      <c r="O53" s="1669"/>
      <c r="P53" s="1669"/>
      <c r="Q53" s="1669"/>
      <c r="R53" s="1669"/>
      <c r="S53" s="1669"/>
      <c r="T53" s="1669"/>
      <c r="U53" s="1669"/>
      <c r="V53" s="1669"/>
      <c r="W53" s="1669"/>
      <c r="X53" s="1669"/>
      <c r="Y53" s="1669"/>
      <c r="Z53" s="1669"/>
      <c r="AA53" s="1669"/>
      <c r="AB53" s="1669"/>
      <c r="AC53" s="1669"/>
      <c r="AD53" s="1669"/>
      <c r="AE53" s="1669"/>
      <c r="AF53" s="1669"/>
      <c r="AG53" s="1669"/>
      <c r="AH53" s="1669"/>
      <c r="AI53" s="1669"/>
      <c r="AJ53" s="1669"/>
      <c r="AK53" s="1669"/>
      <c r="AL53" s="1669"/>
      <c r="AM53" s="1669"/>
      <c r="AN53" s="1669"/>
      <c r="AO53" s="1669"/>
      <c r="AP53" s="1669"/>
      <c r="AQ53" s="1669"/>
      <c r="AR53" s="1669"/>
      <c r="AS53" s="1669"/>
      <c r="AT53" s="1669"/>
      <c r="AU53" s="1669"/>
      <c r="AV53" s="1669"/>
      <c r="AW53" s="1669"/>
      <c r="AX53" s="1669"/>
      <c r="AY53" s="1669"/>
      <c r="AZ53" s="1669"/>
      <c r="BA53" s="1669"/>
      <c r="BB53" s="1669"/>
      <c r="BC53" s="1669"/>
      <c r="BD53" s="1669"/>
      <c r="BE53" s="1669"/>
      <c r="BF53" s="1669"/>
      <c r="BG53" s="1669"/>
      <c r="BH53" s="1669"/>
      <c r="BI53" s="1670">
        <f>Data_Income!D1334</f>
        <v>0</v>
      </c>
      <c r="BJ53" s="1670"/>
      <c r="BK53" s="1670"/>
      <c r="BL53" s="1670"/>
      <c r="BM53" s="1670"/>
      <c r="BN53" s="1670"/>
      <c r="BO53" s="1670"/>
      <c r="BP53" s="1670"/>
      <c r="BQ53" s="1670"/>
      <c r="BR53" s="1670"/>
      <c r="BS53" s="1670"/>
      <c r="BT53" s="1670"/>
      <c r="BU53" s="1670"/>
      <c r="BV53" s="1670"/>
      <c r="BW53" s="1670"/>
      <c r="BX53" s="1671">
        <v>0</v>
      </c>
      <c r="BY53" s="1671"/>
      <c r="BZ53" s="1671"/>
      <c r="CA53" s="1671"/>
      <c r="CB53" s="1671"/>
      <c r="CC53" s="1671"/>
      <c r="CD53" s="1671"/>
      <c r="CE53" s="1671"/>
      <c r="CF53" s="1671"/>
      <c r="CG53" s="1671"/>
      <c r="CH53" s="1671"/>
      <c r="CI53" s="1671"/>
      <c r="CJ53" s="1671"/>
      <c r="CK53" s="1671"/>
      <c r="CL53" s="1671"/>
      <c r="CM53" s="1670">
        <f>Data_Income!D1336</f>
        <v>0</v>
      </c>
      <c r="CN53" s="1670"/>
      <c r="CO53" s="1670"/>
      <c r="CP53" s="1670"/>
      <c r="CQ53" s="1670"/>
      <c r="CR53" s="1670"/>
      <c r="CS53" s="1670"/>
      <c r="CT53" s="1670"/>
      <c r="CU53" s="1670"/>
      <c r="CV53" s="1670"/>
      <c r="CW53" s="1670"/>
      <c r="CX53" s="1670"/>
      <c r="CY53" s="1670"/>
      <c r="CZ53" s="1670"/>
      <c r="DA53" s="1670"/>
      <c r="DB53" s="475"/>
      <c r="DC53" s="23"/>
      <c r="DD53" s="23"/>
      <c r="DE53" s="23"/>
      <c r="DF53" s="23"/>
      <c r="DG53" s="23"/>
      <c r="DH53" s="23"/>
      <c r="DI53" s="23"/>
    </row>
    <row r="54" spans="1:113" ht="18" customHeight="1" x14ac:dyDescent="0.2">
      <c r="A54" s="482"/>
      <c r="B54" s="175"/>
      <c r="C54" s="1409" t="s">
        <v>1360</v>
      </c>
      <c r="D54" s="1668"/>
      <c r="E54" s="1668"/>
      <c r="F54" s="1668"/>
      <c r="G54" s="1668"/>
      <c r="H54" s="1668"/>
      <c r="I54" s="1668"/>
      <c r="J54" s="1668"/>
      <c r="K54" s="1668"/>
      <c r="L54" s="1668"/>
      <c r="M54" s="1668"/>
      <c r="N54" s="1668"/>
      <c r="O54" s="1669"/>
      <c r="P54" s="1669"/>
      <c r="Q54" s="1669"/>
      <c r="R54" s="1669"/>
      <c r="S54" s="1669"/>
      <c r="T54" s="1669"/>
      <c r="U54" s="1669"/>
      <c r="V54" s="1669"/>
      <c r="W54" s="1669"/>
      <c r="X54" s="1669"/>
      <c r="Y54" s="1669"/>
      <c r="Z54" s="1669"/>
      <c r="AA54" s="1669"/>
      <c r="AB54" s="1669"/>
      <c r="AC54" s="1669"/>
      <c r="AD54" s="1669"/>
      <c r="AE54" s="1669"/>
      <c r="AF54" s="1669"/>
      <c r="AG54" s="1669"/>
      <c r="AH54" s="1669"/>
      <c r="AI54" s="1669"/>
      <c r="AJ54" s="1669"/>
      <c r="AK54" s="1669"/>
      <c r="AL54" s="1669"/>
      <c r="AM54" s="1669"/>
      <c r="AN54" s="1669"/>
      <c r="AO54" s="1669"/>
      <c r="AP54" s="1669"/>
      <c r="AQ54" s="1669"/>
      <c r="AR54" s="1669"/>
      <c r="AS54" s="1669"/>
      <c r="AT54" s="1669"/>
      <c r="AU54" s="1669"/>
      <c r="AV54" s="1669"/>
      <c r="AW54" s="1669"/>
      <c r="AX54" s="1669"/>
      <c r="AY54" s="1669"/>
      <c r="AZ54" s="1669"/>
      <c r="BA54" s="1669"/>
      <c r="BB54" s="1669"/>
      <c r="BC54" s="1669"/>
      <c r="BD54" s="1669"/>
      <c r="BE54" s="1669"/>
      <c r="BF54" s="1669"/>
      <c r="BG54" s="1669"/>
      <c r="BH54" s="1669"/>
      <c r="BI54" s="1670">
        <f>Data_Income!D1351</f>
        <v>0</v>
      </c>
      <c r="BJ54" s="1670"/>
      <c r="BK54" s="1670"/>
      <c r="BL54" s="1670"/>
      <c r="BM54" s="1670"/>
      <c r="BN54" s="1670"/>
      <c r="BO54" s="1670"/>
      <c r="BP54" s="1670"/>
      <c r="BQ54" s="1670"/>
      <c r="BR54" s="1670"/>
      <c r="BS54" s="1670"/>
      <c r="BT54" s="1670"/>
      <c r="BU54" s="1670"/>
      <c r="BV54" s="1670"/>
      <c r="BW54" s="1670"/>
      <c r="BX54" s="1671">
        <v>0</v>
      </c>
      <c r="BY54" s="1671"/>
      <c r="BZ54" s="1671"/>
      <c r="CA54" s="1671"/>
      <c r="CB54" s="1671"/>
      <c r="CC54" s="1671"/>
      <c r="CD54" s="1671"/>
      <c r="CE54" s="1671"/>
      <c r="CF54" s="1671"/>
      <c r="CG54" s="1671"/>
      <c r="CH54" s="1671"/>
      <c r="CI54" s="1671"/>
      <c r="CJ54" s="1671"/>
      <c r="CK54" s="1671"/>
      <c r="CL54" s="1671"/>
      <c r="CM54" s="1670">
        <f>Data_Income!D1353</f>
        <v>0</v>
      </c>
      <c r="CN54" s="1670"/>
      <c r="CO54" s="1670"/>
      <c r="CP54" s="1670"/>
      <c r="CQ54" s="1670"/>
      <c r="CR54" s="1670"/>
      <c r="CS54" s="1670"/>
      <c r="CT54" s="1670"/>
      <c r="CU54" s="1670"/>
      <c r="CV54" s="1670"/>
      <c r="CW54" s="1670"/>
      <c r="CX54" s="1670"/>
      <c r="CY54" s="1670"/>
      <c r="CZ54" s="1670"/>
      <c r="DA54" s="1670"/>
      <c r="DB54" s="475"/>
      <c r="DC54" s="23"/>
      <c r="DD54" s="23"/>
      <c r="DE54" s="23"/>
      <c r="DF54" s="23"/>
      <c r="DG54" s="23"/>
      <c r="DH54" s="23"/>
      <c r="DI54" s="23"/>
    </row>
    <row r="55" spans="1:113" ht="18" customHeight="1" x14ac:dyDescent="0.2">
      <c r="A55" s="482"/>
      <c r="B55" s="175"/>
      <c r="C55" s="1409" t="s">
        <v>1359</v>
      </c>
      <c r="D55" s="1668"/>
      <c r="E55" s="1668"/>
      <c r="F55" s="1668"/>
      <c r="G55" s="1668"/>
      <c r="H55" s="1668"/>
      <c r="I55" s="1668"/>
      <c r="J55" s="1668"/>
      <c r="K55" s="1668"/>
      <c r="L55" s="1668"/>
      <c r="M55" s="1668"/>
      <c r="N55" s="1668"/>
      <c r="O55" s="1669"/>
      <c r="P55" s="1669"/>
      <c r="Q55" s="1669"/>
      <c r="R55" s="1669"/>
      <c r="S55" s="1669"/>
      <c r="T55" s="1669"/>
      <c r="U55" s="1669"/>
      <c r="V55" s="1669"/>
      <c r="W55" s="1669"/>
      <c r="X55" s="1669"/>
      <c r="Y55" s="1669"/>
      <c r="Z55" s="1669"/>
      <c r="AA55" s="1669"/>
      <c r="AB55" s="1669"/>
      <c r="AC55" s="1669"/>
      <c r="AD55" s="1669"/>
      <c r="AE55" s="1669"/>
      <c r="AF55" s="1669"/>
      <c r="AG55" s="1669"/>
      <c r="AH55" s="1669"/>
      <c r="AI55" s="1669"/>
      <c r="AJ55" s="1669"/>
      <c r="AK55" s="1669"/>
      <c r="AL55" s="1669"/>
      <c r="AM55" s="1669"/>
      <c r="AN55" s="1669"/>
      <c r="AO55" s="1669"/>
      <c r="AP55" s="1669"/>
      <c r="AQ55" s="1669"/>
      <c r="AR55" s="1669"/>
      <c r="AS55" s="1669"/>
      <c r="AT55" s="1669"/>
      <c r="AU55" s="1669"/>
      <c r="AV55" s="1669"/>
      <c r="AW55" s="1669"/>
      <c r="AX55" s="1669"/>
      <c r="AY55" s="1669"/>
      <c r="AZ55" s="1669"/>
      <c r="BA55" s="1669"/>
      <c r="BB55" s="1669"/>
      <c r="BC55" s="1669"/>
      <c r="BD55" s="1669"/>
      <c r="BE55" s="1669"/>
      <c r="BF55" s="1669"/>
      <c r="BG55" s="1669"/>
      <c r="BH55" s="1669"/>
      <c r="BI55" s="1670">
        <f>Data_Income!D1368</f>
        <v>0</v>
      </c>
      <c r="BJ55" s="1670"/>
      <c r="BK55" s="1670"/>
      <c r="BL55" s="1670"/>
      <c r="BM55" s="1670"/>
      <c r="BN55" s="1670"/>
      <c r="BO55" s="1670"/>
      <c r="BP55" s="1670"/>
      <c r="BQ55" s="1670"/>
      <c r="BR55" s="1670"/>
      <c r="BS55" s="1670"/>
      <c r="BT55" s="1670"/>
      <c r="BU55" s="1670"/>
      <c r="BV55" s="1670"/>
      <c r="BW55" s="1670"/>
      <c r="BX55" s="1671">
        <v>0</v>
      </c>
      <c r="BY55" s="1671"/>
      <c r="BZ55" s="1671"/>
      <c r="CA55" s="1671"/>
      <c r="CB55" s="1671"/>
      <c r="CC55" s="1671"/>
      <c r="CD55" s="1671"/>
      <c r="CE55" s="1671"/>
      <c r="CF55" s="1671"/>
      <c r="CG55" s="1671"/>
      <c r="CH55" s="1671"/>
      <c r="CI55" s="1671"/>
      <c r="CJ55" s="1671"/>
      <c r="CK55" s="1671"/>
      <c r="CL55" s="1671"/>
      <c r="CM55" s="1670">
        <f>Data_Income!D1370</f>
        <v>0</v>
      </c>
      <c r="CN55" s="1670"/>
      <c r="CO55" s="1670"/>
      <c r="CP55" s="1670"/>
      <c r="CQ55" s="1670"/>
      <c r="CR55" s="1670"/>
      <c r="CS55" s="1670"/>
      <c r="CT55" s="1670"/>
      <c r="CU55" s="1670"/>
      <c r="CV55" s="1670"/>
      <c r="CW55" s="1670"/>
      <c r="CX55" s="1670"/>
      <c r="CY55" s="1670"/>
      <c r="CZ55" s="1670"/>
      <c r="DA55" s="1670"/>
      <c r="DB55" s="475"/>
    </row>
    <row r="56" spans="1:113" ht="18" customHeight="1" x14ac:dyDescent="0.2">
      <c r="A56" s="482"/>
      <c r="B56" s="175"/>
      <c r="C56" s="1409" t="s">
        <v>1363</v>
      </c>
      <c r="D56" s="1668"/>
      <c r="E56" s="1668"/>
      <c r="F56" s="1668"/>
      <c r="G56" s="1668"/>
      <c r="H56" s="1668"/>
      <c r="I56" s="1668"/>
      <c r="J56" s="1668"/>
      <c r="K56" s="1668"/>
      <c r="L56" s="1668"/>
      <c r="M56" s="1668"/>
      <c r="N56" s="1668"/>
      <c r="O56" s="1669"/>
      <c r="P56" s="1669"/>
      <c r="Q56" s="1669"/>
      <c r="R56" s="1669"/>
      <c r="S56" s="1669"/>
      <c r="T56" s="1669"/>
      <c r="U56" s="1669"/>
      <c r="V56" s="1669"/>
      <c r="W56" s="1669"/>
      <c r="X56" s="1669"/>
      <c r="Y56" s="1669"/>
      <c r="Z56" s="1669"/>
      <c r="AA56" s="1669"/>
      <c r="AB56" s="1669"/>
      <c r="AC56" s="1669"/>
      <c r="AD56" s="1669"/>
      <c r="AE56" s="1669"/>
      <c r="AF56" s="1669"/>
      <c r="AG56" s="1669"/>
      <c r="AH56" s="1669"/>
      <c r="AI56" s="1669"/>
      <c r="AJ56" s="1669"/>
      <c r="AK56" s="1669"/>
      <c r="AL56" s="1669"/>
      <c r="AM56" s="1669"/>
      <c r="AN56" s="1669"/>
      <c r="AO56" s="1669"/>
      <c r="AP56" s="1669"/>
      <c r="AQ56" s="1669"/>
      <c r="AR56" s="1669"/>
      <c r="AS56" s="1669"/>
      <c r="AT56" s="1669"/>
      <c r="AU56" s="1669"/>
      <c r="AV56" s="1669"/>
      <c r="AW56" s="1669"/>
      <c r="AX56" s="1669"/>
      <c r="AY56" s="1669"/>
      <c r="AZ56" s="1669"/>
      <c r="BA56" s="1669"/>
      <c r="BB56" s="1669"/>
      <c r="BC56" s="1669"/>
      <c r="BD56" s="1669"/>
      <c r="BE56" s="1669"/>
      <c r="BF56" s="1669"/>
      <c r="BG56" s="1669"/>
      <c r="BH56" s="1669"/>
      <c r="BI56" s="1670">
        <f>Data_Income!D1385</f>
        <v>0</v>
      </c>
      <c r="BJ56" s="1670"/>
      <c r="BK56" s="1670"/>
      <c r="BL56" s="1670"/>
      <c r="BM56" s="1670"/>
      <c r="BN56" s="1670"/>
      <c r="BO56" s="1670"/>
      <c r="BP56" s="1670"/>
      <c r="BQ56" s="1670"/>
      <c r="BR56" s="1670"/>
      <c r="BS56" s="1670"/>
      <c r="BT56" s="1670"/>
      <c r="BU56" s="1670"/>
      <c r="BV56" s="1670"/>
      <c r="BW56" s="1670"/>
      <c r="BX56" s="1671">
        <v>0</v>
      </c>
      <c r="BY56" s="1671"/>
      <c r="BZ56" s="1671"/>
      <c r="CA56" s="1671"/>
      <c r="CB56" s="1671"/>
      <c r="CC56" s="1671"/>
      <c r="CD56" s="1671"/>
      <c r="CE56" s="1671"/>
      <c r="CF56" s="1671"/>
      <c r="CG56" s="1671"/>
      <c r="CH56" s="1671"/>
      <c r="CI56" s="1671"/>
      <c r="CJ56" s="1671"/>
      <c r="CK56" s="1671"/>
      <c r="CL56" s="1671"/>
      <c r="CM56" s="1670">
        <f>Data_Income!D1387</f>
        <v>0</v>
      </c>
      <c r="CN56" s="1670"/>
      <c r="CO56" s="1670"/>
      <c r="CP56" s="1670"/>
      <c r="CQ56" s="1670"/>
      <c r="CR56" s="1670"/>
      <c r="CS56" s="1670"/>
      <c r="CT56" s="1670"/>
      <c r="CU56" s="1670"/>
      <c r="CV56" s="1670"/>
      <c r="CW56" s="1670"/>
      <c r="CX56" s="1670"/>
      <c r="CY56" s="1670"/>
      <c r="CZ56" s="1670"/>
      <c r="DA56" s="1670"/>
      <c r="DB56" s="475"/>
    </row>
    <row r="57" spans="1:113" ht="18" customHeight="1" x14ac:dyDescent="0.2">
      <c r="A57" s="482"/>
      <c r="B57" s="175"/>
      <c r="C57" s="1409" t="s">
        <v>1364</v>
      </c>
      <c r="D57" s="1668"/>
      <c r="E57" s="1668"/>
      <c r="F57" s="1668"/>
      <c r="G57" s="1668"/>
      <c r="H57" s="1668"/>
      <c r="I57" s="1668"/>
      <c r="J57" s="1668"/>
      <c r="K57" s="1668"/>
      <c r="L57" s="1668"/>
      <c r="M57" s="1668"/>
      <c r="N57" s="1668"/>
      <c r="O57" s="1669"/>
      <c r="P57" s="1669"/>
      <c r="Q57" s="1669"/>
      <c r="R57" s="1669"/>
      <c r="S57" s="1669"/>
      <c r="T57" s="1669"/>
      <c r="U57" s="1669"/>
      <c r="V57" s="1669"/>
      <c r="W57" s="1669"/>
      <c r="X57" s="1669"/>
      <c r="Y57" s="1669"/>
      <c r="Z57" s="1669"/>
      <c r="AA57" s="1669"/>
      <c r="AB57" s="1669"/>
      <c r="AC57" s="1669"/>
      <c r="AD57" s="1669"/>
      <c r="AE57" s="1669"/>
      <c r="AF57" s="1669"/>
      <c r="AG57" s="1669"/>
      <c r="AH57" s="1669"/>
      <c r="AI57" s="1669"/>
      <c r="AJ57" s="1669"/>
      <c r="AK57" s="1669"/>
      <c r="AL57" s="1669"/>
      <c r="AM57" s="1669"/>
      <c r="AN57" s="1669"/>
      <c r="AO57" s="1669"/>
      <c r="AP57" s="1669"/>
      <c r="AQ57" s="1669"/>
      <c r="AR57" s="1669"/>
      <c r="AS57" s="1669"/>
      <c r="AT57" s="1669"/>
      <c r="AU57" s="1669"/>
      <c r="AV57" s="1669"/>
      <c r="AW57" s="1669"/>
      <c r="AX57" s="1669"/>
      <c r="AY57" s="1669"/>
      <c r="AZ57" s="1669"/>
      <c r="BA57" s="1669"/>
      <c r="BB57" s="1669"/>
      <c r="BC57" s="1669"/>
      <c r="BD57" s="1669"/>
      <c r="BE57" s="1669"/>
      <c r="BF57" s="1669"/>
      <c r="BG57" s="1669"/>
      <c r="BH57" s="1669"/>
      <c r="BI57" s="1670">
        <f>Data_Income!D1402</f>
        <v>0</v>
      </c>
      <c r="BJ57" s="1670"/>
      <c r="BK57" s="1670"/>
      <c r="BL57" s="1670"/>
      <c r="BM57" s="1670"/>
      <c r="BN57" s="1670"/>
      <c r="BO57" s="1670"/>
      <c r="BP57" s="1670"/>
      <c r="BQ57" s="1670"/>
      <c r="BR57" s="1670"/>
      <c r="BS57" s="1670"/>
      <c r="BT57" s="1670"/>
      <c r="BU57" s="1670"/>
      <c r="BV57" s="1670"/>
      <c r="BW57" s="1670"/>
      <c r="BX57" s="1671">
        <v>0</v>
      </c>
      <c r="BY57" s="1671"/>
      <c r="BZ57" s="1671"/>
      <c r="CA57" s="1671"/>
      <c r="CB57" s="1671"/>
      <c r="CC57" s="1671"/>
      <c r="CD57" s="1671"/>
      <c r="CE57" s="1671"/>
      <c r="CF57" s="1671"/>
      <c r="CG57" s="1671"/>
      <c r="CH57" s="1671"/>
      <c r="CI57" s="1671"/>
      <c r="CJ57" s="1671"/>
      <c r="CK57" s="1671"/>
      <c r="CL57" s="1671"/>
      <c r="CM57" s="1670">
        <f>Data_Income!D1404</f>
        <v>0</v>
      </c>
      <c r="CN57" s="1670"/>
      <c r="CO57" s="1670"/>
      <c r="CP57" s="1670"/>
      <c r="CQ57" s="1670"/>
      <c r="CR57" s="1670"/>
      <c r="CS57" s="1670"/>
      <c r="CT57" s="1670"/>
      <c r="CU57" s="1670"/>
      <c r="CV57" s="1670"/>
      <c r="CW57" s="1670"/>
      <c r="CX57" s="1670"/>
      <c r="CY57" s="1670"/>
      <c r="CZ57" s="1670"/>
      <c r="DA57" s="1670"/>
      <c r="DB57" s="475"/>
    </row>
    <row r="58" spans="1:113" ht="18" customHeight="1" x14ac:dyDescent="0.2">
      <c r="A58" s="482"/>
      <c r="B58" s="175"/>
      <c r="C58" s="1409" t="s">
        <v>1365</v>
      </c>
      <c r="D58" s="1668"/>
      <c r="E58" s="1668"/>
      <c r="F58" s="1668"/>
      <c r="G58" s="1668"/>
      <c r="H58" s="1668"/>
      <c r="I58" s="1668"/>
      <c r="J58" s="1668"/>
      <c r="K58" s="1668"/>
      <c r="L58" s="1668"/>
      <c r="M58" s="1668"/>
      <c r="N58" s="1668"/>
      <c r="O58" s="1669"/>
      <c r="P58" s="1669"/>
      <c r="Q58" s="1669"/>
      <c r="R58" s="1669"/>
      <c r="S58" s="1669"/>
      <c r="T58" s="1669"/>
      <c r="U58" s="1669"/>
      <c r="V58" s="1669"/>
      <c r="W58" s="1669"/>
      <c r="X58" s="1669"/>
      <c r="Y58" s="1669"/>
      <c r="Z58" s="1669"/>
      <c r="AA58" s="1669"/>
      <c r="AB58" s="1669"/>
      <c r="AC58" s="1669"/>
      <c r="AD58" s="1669"/>
      <c r="AE58" s="1669"/>
      <c r="AF58" s="1669"/>
      <c r="AG58" s="1669"/>
      <c r="AH58" s="1669"/>
      <c r="AI58" s="1669"/>
      <c r="AJ58" s="1669"/>
      <c r="AK58" s="1669"/>
      <c r="AL58" s="1669"/>
      <c r="AM58" s="1669"/>
      <c r="AN58" s="1669"/>
      <c r="AO58" s="1669"/>
      <c r="AP58" s="1669"/>
      <c r="AQ58" s="1669"/>
      <c r="AR58" s="1669"/>
      <c r="AS58" s="1669"/>
      <c r="AT58" s="1669"/>
      <c r="AU58" s="1669"/>
      <c r="AV58" s="1669"/>
      <c r="AW58" s="1669"/>
      <c r="AX58" s="1669"/>
      <c r="AY58" s="1669"/>
      <c r="AZ58" s="1669"/>
      <c r="BA58" s="1669"/>
      <c r="BB58" s="1669"/>
      <c r="BC58" s="1669"/>
      <c r="BD58" s="1669"/>
      <c r="BE58" s="1669"/>
      <c r="BF58" s="1669"/>
      <c r="BG58" s="1669"/>
      <c r="BH58" s="1669"/>
      <c r="BI58" s="1670">
        <f>Data_Income!D1419</f>
        <v>0</v>
      </c>
      <c r="BJ58" s="1670"/>
      <c r="BK58" s="1670"/>
      <c r="BL58" s="1670"/>
      <c r="BM58" s="1670"/>
      <c r="BN58" s="1670"/>
      <c r="BO58" s="1670"/>
      <c r="BP58" s="1670"/>
      <c r="BQ58" s="1670"/>
      <c r="BR58" s="1670"/>
      <c r="BS58" s="1670"/>
      <c r="BT58" s="1670"/>
      <c r="BU58" s="1670"/>
      <c r="BV58" s="1670"/>
      <c r="BW58" s="1670"/>
      <c r="BX58" s="1671">
        <v>0</v>
      </c>
      <c r="BY58" s="1671"/>
      <c r="BZ58" s="1671"/>
      <c r="CA58" s="1671"/>
      <c r="CB58" s="1671"/>
      <c r="CC58" s="1671"/>
      <c r="CD58" s="1671"/>
      <c r="CE58" s="1671"/>
      <c r="CF58" s="1671"/>
      <c r="CG58" s="1671"/>
      <c r="CH58" s="1671"/>
      <c r="CI58" s="1671"/>
      <c r="CJ58" s="1671"/>
      <c r="CK58" s="1671"/>
      <c r="CL58" s="1671"/>
      <c r="CM58" s="1670">
        <f>Data_Income!D1421</f>
        <v>0</v>
      </c>
      <c r="CN58" s="1670"/>
      <c r="CO58" s="1670"/>
      <c r="CP58" s="1670"/>
      <c r="CQ58" s="1670"/>
      <c r="CR58" s="1670"/>
      <c r="CS58" s="1670"/>
      <c r="CT58" s="1670"/>
      <c r="CU58" s="1670"/>
      <c r="CV58" s="1670"/>
      <c r="CW58" s="1670"/>
      <c r="CX58" s="1670"/>
      <c r="CY58" s="1670"/>
      <c r="CZ58" s="1670"/>
      <c r="DA58" s="1670"/>
      <c r="DB58" s="475"/>
    </row>
    <row r="59" spans="1:113" ht="36" customHeight="1" x14ac:dyDescent="0.2">
      <c r="A59" s="482"/>
      <c r="B59" s="175"/>
      <c r="C59" s="1656" t="s">
        <v>1421</v>
      </c>
      <c r="D59" s="1657"/>
      <c r="E59" s="1657"/>
      <c r="F59" s="1657"/>
      <c r="G59" s="1657"/>
      <c r="H59" s="1657"/>
      <c r="I59" s="1657"/>
      <c r="J59" s="1657"/>
      <c r="K59" s="1657"/>
      <c r="L59" s="1657"/>
      <c r="M59" s="1657"/>
      <c r="N59" s="1657"/>
      <c r="O59" s="1657"/>
      <c r="P59" s="1657"/>
      <c r="Q59" s="1657"/>
      <c r="R59" s="1657"/>
      <c r="S59" s="1657"/>
      <c r="T59" s="1657"/>
      <c r="U59" s="1657"/>
      <c r="V59" s="1657"/>
      <c r="W59" s="1657"/>
      <c r="X59" s="1657"/>
      <c r="Y59" s="1657"/>
      <c r="Z59" s="1657"/>
      <c r="AA59" s="1657"/>
      <c r="AB59" s="1657"/>
      <c r="AC59" s="1657"/>
      <c r="AD59" s="1657"/>
      <c r="AE59" s="1657"/>
      <c r="AF59" s="1657"/>
      <c r="AG59" s="1657"/>
      <c r="AH59" s="1657"/>
      <c r="AI59" s="1657"/>
      <c r="AJ59" s="1657"/>
      <c r="AK59" s="1657"/>
      <c r="AL59" s="1657"/>
      <c r="AM59" s="1657"/>
      <c r="AN59" s="1657"/>
      <c r="AO59" s="1657"/>
      <c r="AP59" s="1657"/>
      <c r="AQ59" s="1657"/>
      <c r="AR59" s="1657"/>
      <c r="AS59" s="1657"/>
      <c r="AT59" s="1657"/>
      <c r="AU59" s="1657"/>
      <c r="AV59" s="1657"/>
      <c r="AW59" s="1657"/>
      <c r="AX59" s="1657"/>
      <c r="AY59" s="1657"/>
      <c r="AZ59" s="1657"/>
      <c r="BA59" s="1657"/>
      <c r="BB59" s="1657"/>
      <c r="BC59" s="1657"/>
      <c r="BD59" s="1657"/>
      <c r="BE59" s="1657"/>
      <c r="BF59" s="1657"/>
      <c r="BG59" s="1657"/>
      <c r="BH59" s="1657"/>
      <c r="BI59" s="1657"/>
      <c r="BJ59" s="1657"/>
      <c r="BK59" s="1657"/>
      <c r="BL59" s="1657"/>
      <c r="BM59" s="1657"/>
      <c r="BN59" s="1657"/>
      <c r="BO59" s="1657"/>
      <c r="BP59" s="1657"/>
      <c r="BQ59" s="1657"/>
      <c r="BR59" s="1657"/>
      <c r="BS59" s="1657"/>
      <c r="BT59" s="1657"/>
      <c r="BU59" s="1657"/>
      <c r="BV59" s="1657"/>
      <c r="BW59" s="1657"/>
      <c r="BX59" s="1657"/>
      <c r="BY59" s="1657"/>
      <c r="BZ59" s="1657"/>
      <c r="CA59" s="1657"/>
      <c r="CB59" s="1657"/>
      <c r="CC59" s="1657"/>
      <c r="CD59" s="1657"/>
      <c r="CE59" s="1657"/>
      <c r="CF59" s="1657"/>
      <c r="CG59" s="1657"/>
      <c r="CH59" s="1657"/>
      <c r="CI59" s="1657"/>
      <c r="CJ59" s="1657"/>
      <c r="CK59" s="1657"/>
      <c r="CL59" s="1658"/>
      <c r="CM59" s="1659">
        <f>Data_Income!D1423</f>
        <v>0</v>
      </c>
      <c r="CN59" s="1659"/>
      <c r="CO59" s="1659"/>
      <c r="CP59" s="1659"/>
      <c r="CQ59" s="1659"/>
      <c r="CR59" s="1659"/>
      <c r="CS59" s="1659"/>
      <c r="CT59" s="1659"/>
      <c r="CU59" s="1659"/>
      <c r="CV59" s="1659"/>
      <c r="CW59" s="1659"/>
      <c r="CX59" s="1659"/>
      <c r="CY59" s="1659"/>
      <c r="CZ59" s="1659"/>
      <c r="DA59" s="1659"/>
      <c r="DB59" s="475"/>
    </row>
    <row r="60" spans="1:113" ht="15.95" customHeight="1" x14ac:dyDescent="0.2">
      <c r="A60" s="482"/>
      <c r="B60" s="100"/>
      <c r="C60" s="1363"/>
      <c r="D60" s="1363"/>
      <c r="E60" s="1363"/>
      <c r="F60" s="1363"/>
      <c r="G60" s="1363"/>
      <c r="H60" s="1363"/>
      <c r="I60" s="1363"/>
      <c r="J60" s="1363"/>
      <c r="K60" s="1363"/>
      <c r="L60" s="1363"/>
      <c r="M60" s="1363"/>
      <c r="N60" s="1363"/>
      <c r="O60" s="1363"/>
      <c r="P60" s="1363"/>
      <c r="Q60" s="1363"/>
      <c r="R60" s="1363"/>
      <c r="S60" s="1363"/>
      <c r="T60" s="1363"/>
      <c r="U60" s="1363"/>
      <c r="V60" s="1363"/>
      <c r="W60" s="1363"/>
      <c r="X60" s="1363"/>
      <c r="Y60" s="1363"/>
      <c r="Z60" s="1363"/>
      <c r="AA60" s="1363"/>
      <c r="AB60" s="1363"/>
      <c r="AC60" s="1363"/>
      <c r="AD60" s="1363"/>
      <c r="AE60" s="1363"/>
      <c r="AF60" s="1363"/>
      <c r="AG60" s="1363"/>
      <c r="AH60" s="1363"/>
      <c r="AI60" s="1363"/>
      <c r="AJ60" s="1363"/>
      <c r="AK60" s="1363"/>
      <c r="AL60" s="1363"/>
      <c r="AM60" s="1363"/>
      <c r="AN60" s="1363"/>
      <c r="AO60" s="1363"/>
      <c r="AP60" s="1363"/>
      <c r="AQ60" s="1363"/>
      <c r="AR60" s="1363"/>
      <c r="AS60" s="1363"/>
      <c r="AT60" s="1363"/>
      <c r="AU60" s="1363"/>
      <c r="AV60" s="1363"/>
      <c r="AW60" s="1363"/>
      <c r="AX60" s="1363"/>
      <c r="AY60" s="1363"/>
      <c r="AZ60" s="1363"/>
      <c r="BA60" s="1363"/>
      <c r="BB60" s="1363"/>
      <c r="BC60" s="1363"/>
      <c r="BD60" s="1363"/>
      <c r="BE60" s="1363"/>
      <c r="BF60" s="1363"/>
      <c r="BG60" s="1363"/>
      <c r="BH60" s="1363"/>
      <c r="BI60" s="1363"/>
      <c r="BJ60" s="1363"/>
      <c r="BK60" s="1363"/>
      <c r="BL60" s="1363"/>
      <c r="BM60" s="1363"/>
      <c r="BN60" s="1363"/>
      <c r="BO60" s="1363"/>
      <c r="BP60" s="1363"/>
      <c r="BQ60" s="1363"/>
      <c r="BR60" s="1363"/>
      <c r="BS60" s="1363"/>
      <c r="BT60" s="1363"/>
      <c r="BU60" s="1363"/>
      <c r="BV60" s="1363"/>
      <c r="BW60" s="1363"/>
      <c r="BX60" s="1363"/>
      <c r="BY60" s="1363"/>
      <c r="BZ60" s="1363"/>
      <c r="CA60" s="1363"/>
      <c r="CB60" s="1363"/>
      <c r="CC60" s="1363"/>
      <c r="CD60" s="1363"/>
      <c r="CE60" s="1363"/>
      <c r="CF60" s="1363"/>
      <c r="CG60" s="1363"/>
      <c r="CH60" s="1363"/>
      <c r="CI60" s="1363"/>
      <c r="CJ60" s="1363"/>
      <c r="CK60" s="1363"/>
      <c r="CL60" s="1363"/>
      <c r="CM60" s="1363"/>
      <c r="CN60" s="1363"/>
      <c r="CO60" s="1363"/>
      <c r="CP60" s="1363"/>
      <c r="CQ60" s="1363"/>
      <c r="CR60" s="1363"/>
      <c r="CS60" s="1363"/>
      <c r="CT60" s="1363"/>
      <c r="CU60" s="1363"/>
      <c r="CV60" s="1363"/>
      <c r="CW60" s="1363"/>
      <c r="CX60" s="1363"/>
      <c r="CY60" s="1363"/>
      <c r="CZ60" s="1363"/>
      <c r="DA60" s="1363"/>
      <c r="DB60" s="101"/>
    </row>
    <row r="61" spans="1:113" ht="15" customHeight="1" x14ac:dyDescent="0.2">
      <c r="A61" s="482"/>
      <c r="B61" s="100"/>
      <c r="C61" s="1310" t="s">
        <v>24</v>
      </c>
      <c r="D61" s="1311"/>
      <c r="E61" s="1311"/>
      <c r="F61" s="1311"/>
      <c r="G61" s="1311"/>
      <c r="H61" s="1311"/>
      <c r="I61" s="1311"/>
      <c r="J61" s="1311"/>
      <c r="K61" s="1311"/>
      <c r="L61" s="1311"/>
      <c r="M61" s="1311"/>
      <c r="N61" s="1311"/>
      <c r="O61" s="1311"/>
      <c r="P61" s="1311"/>
      <c r="Q61" s="1311"/>
      <c r="R61" s="1311"/>
      <c r="S61" s="1311"/>
      <c r="T61" s="1311"/>
      <c r="U61" s="1311"/>
      <c r="V61" s="1311"/>
      <c r="W61" s="1311"/>
      <c r="X61" s="1311"/>
      <c r="Y61" s="1311"/>
      <c r="Z61" s="1311"/>
      <c r="AA61" s="1311"/>
      <c r="AB61" s="1311"/>
      <c r="AC61" s="1311"/>
      <c r="AD61" s="1311"/>
      <c r="AE61" s="1311"/>
      <c r="AF61" s="1311"/>
      <c r="AG61" s="1311"/>
      <c r="AH61" s="1311"/>
      <c r="AI61" s="1311"/>
      <c r="AJ61" s="1311"/>
      <c r="AK61" s="1311"/>
      <c r="AL61" s="1311"/>
      <c r="AM61" s="1311"/>
      <c r="AN61" s="1311"/>
      <c r="AO61" s="1311"/>
      <c r="AP61" s="1311"/>
      <c r="AQ61" s="1311"/>
      <c r="AR61" s="1311"/>
      <c r="AS61" s="1311"/>
      <c r="AT61" s="1311"/>
      <c r="AU61" s="1311"/>
      <c r="AV61" s="1311"/>
      <c r="AW61" s="1311"/>
      <c r="AX61" s="1311"/>
      <c r="AY61" s="1311"/>
      <c r="AZ61" s="1311"/>
      <c r="BA61" s="1311"/>
      <c r="BB61" s="1311"/>
      <c r="BC61" s="1311"/>
      <c r="BD61" s="1311"/>
      <c r="BE61" s="1311"/>
      <c r="BF61" s="1311"/>
      <c r="BG61" s="1311"/>
      <c r="BH61" s="1311"/>
      <c r="BI61" s="1311"/>
      <c r="BJ61" s="1311"/>
      <c r="BK61" s="1311"/>
      <c r="BL61" s="1311"/>
      <c r="BM61" s="1311"/>
      <c r="BN61" s="1311"/>
      <c r="BO61" s="1311"/>
      <c r="BP61" s="1311"/>
      <c r="BQ61" s="1311"/>
      <c r="BR61" s="1311"/>
      <c r="BS61" s="1311"/>
      <c r="BT61" s="1311"/>
      <c r="BU61" s="1311"/>
      <c r="BV61" s="1311"/>
      <c r="BW61" s="1311"/>
      <c r="BX61" s="1311"/>
      <c r="BY61" s="1311"/>
      <c r="BZ61" s="1311"/>
      <c r="CA61" s="1311"/>
      <c r="CB61" s="1311"/>
      <c r="CC61" s="1311"/>
      <c r="CD61" s="1311"/>
      <c r="CE61" s="1311"/>
      <c r="CF61" s="1311"/>
      <c r="CG61" s="1311"/>
      <c r="CH61" s="1311"/>
      <c r="CI61" s="1311"/>
      <c r="CJ61" s="1311"/>
      <c r="CK61" s="1311"/>
      <c r="CL61" s="1311"/>
      <c r="CM61" s="1311"/>
      <c r="CN61" s="1311"/>
      <c r="CO61" s="1311"/>
      <c r="CP61" s="1311"/>
      <c r="CQ61" s="1311"/>
      <c r="CR61" s="1311"/>
      <c r="CS61" s="1311"/>
      <c r="CT61" s="1311"/>
      <c r="CU61" s="1311"/>
      <c r="CV61" s="1311"/>
      <c r="CW61" s="1311"/>
      <c r="CX61" s="1311"/>
      <c r="CY61" s="1311"/>
      <c r="CZ61" s="1311"/>
      <c r="DA61" s="1312"/>
      <c r="DB61" s="101"/>
    </row>
    <row r="62" spans="1:113" ht="45" customHeight="1" x14ac:dyDescent="0.2">
      <c r="A62" s="482"/>
      <c r="B62" s="100"/>
      <c r="C62" s="1313"/>
      <c r="D62" s="1314"/>
      <c r="E62" s="1314"/>
      <c r="F62" s="1314"/>
      <c r="G62" s="1314"/>
      <c r="H62" s="1314"/>
      <c r="I62" s="1314"/>
      <c r="J62" s="1314"/>
      <c r="K62" s="1314"/>
      <c r="L62" s="1314"/>
      <c r="M62" s="1314"/>
      <c r="N62" s="1314"/>
      <c r="O62" s="1314"/>
      <c r="P62" s="1314"/>
      <c r="Q62" s="1314"/>
      <c r="R62" s="1314"/>
      <c r="S62" s="1314"/>
      <c r="T62" s="1314"/>
      <c r="U62" s="1314"/>
      <c r="V62" s="1314"/>
      <c r="W62" s="1314"/>
      <c r="X62" s="1314"/>
      <c r="Y62" s="1314"/>
      <c r="Z62" s="1314"/>
      <c r="AA62" s="1314"/>
      <c r="AB62" s="1314"/>
      <c r="AC62" s="1314"/>
      <c r="AD62" s="1314"/>
      <c r="AE62" s="1314"/>
      <c r="AF62" s="1314"/>
      <c r="AG62" s="1314"/>
      <c r="AH62" s="1314"/>
      <c r="AI62" s="1314"/>
      <c r="AJ62" s="1314"/>
      <c r="AK62" s="1314"/>
      <c r="AL62" s="1314"/>
      <c r="AM62" s="1314"/>
      <c r="AN62" s="1314"/>
      <c r="AO62" s="1314"/>
      <c r="AP62" s="1314"/>
      <c r="AQ62" s="1314"/>
      <c r="AR62" s="1314"/>
      <c r="AS62" s="1314"/>
      <c r="AT62" s="1314"/>
      <c r="AU62" s="1314"/>
      <c r="AV62" s="1314"/>
      <c r="AW62" s="1314"/>
      <c r="AX62" s="1314"/>
      <c r="AY62" s="1314"/>
      <c r="AZ62" s="1314"/>
      <c r="BA62" s="1314"/>
      <c r="BB62" s="1314"/>
      <c r="BC62" s="1314"/>
      <c r="BD62" s="1314"/>
      <c r="BE62" s="1314"/>
      <c r="BF62" s="1314"/>
      <c r="BG62" s="1314"/>
      <c r="BH62" s="1314"/>
      <c r="BI62" s="1314"/>
      <c r="BJ62" s="1314"/>
      <c r="BK62" s="1314"/>
      <c r="BL62" s="1314"/>
      <c r="BM62" s="1314"/>
      <c r="BN62" s="1314"/>
      <c r="BO62" s="1314"/>
      <c r="BP62" s="1314"/>
      <c r="BQ62" s="1314"/>
      <c r="BR62" s="1314"/>
      <c r="BS62" s="1314"/>
      <c r="BT62" s="1314"/>
      <c r="BU62" s="1314"/>
      <c r="BV62" s="1314"/>
      <c r="BW62" s="1314"/>
      <c r="BX62" s="1314"/>
      <c r="BY62" s="1314"/>
      <c r="BZ62" s="1314"/>
      <c r="CA62" s="1314"/>
      <c r="CB62" s="1314"/>
      <c r="CC62" s="1314"/>
      <c r="CD62" s="1314"/>
      <c r="CE62" s="1314"/>
      <c r="CF62" s="1314"/>
      <c r="CG62" s="1314"/>
      <c r="CH62" s="1314"/>
      <c r="CI62" s="1314"/>
      <c r="CJ62" s="1314"/>
      <c r="CK62" s="1314"/>
      <c r="CL62" s="1314"/>
      <c r="CM62" s="1314"/>
      <c r="CN62" s="1314"/>
      <c r="CO62" s="1314"/>
      <c r="CP62" s="1314"/>
      <c r="CQ62" s="1314"/>
      <c r="CR62" s="1314"/>
      <c r="CS62" s="1314"/>
      <c r="CT62" s="1314"/>
      <c r="CU62" s="1314"/>
      <c r="CV62" s="1314"/>
      <c r="CW62" s="1314"/>
      <c r="CX62" s="1314"/>
      <c r="CY62" s="1314"/>
      <c r="CZ62" s="1314"/>
      <c r="DA62" s="1315"/>
      <c r="DB62" s="101"/>
    </row>
    <row r="63" spans="1:113" ht="15" customHeight="1" thickBot="1" x14ac:dyDescent="0.25">
      <c r="A63" s="482"/>
      <c r="B63" s="104"/>
      <c r="C63" s="1443"/>
      <c r="D63" s="1443"/>
      <c r="E63" s="1443"/>
      <c r="F63" s="1443"/>
      <c r="G63" s="1443"/>
      <c r="H63" s="1443"/>
      <c r="I63" s="1443"/>
      <c r="J63" s="1443"/>
      <c r="K63" s="1443"/>
      <c r="L63" s="1443"/>
      <c r="M63" s="1443"/>
      <c r="N63" s="1443"/>
      <c r="O63" s="1443"/>
      <c r="P63" s="1443"/>
      <c r="Q63" s="1443"/>
      <c r="R63" s="1443"/>
      <c r="S63" s="1443"/>
      <c r="T63" s="1443"/>
      <c r="U63" s="1443"/>
      <c r="V63" s="1443"/>
      <c r="W63" s="1443"/>
      <c r="X63" s="1443"/>
      <c r="Y63" s="1443"/>
      <c r="Z63" s="1443"/>
      <c r="AA63" s="1443"/>
      <c r="AB63" s="1443"/>
      <c r="AC63" s="1443"/>
      <c r="AD63" s="1443"/>
      <c r="AE63" s="1443"/>
      <c r="AF63" s="1443"/>
      <c r="AG63" s="1443"/>
      <c r="AH63" s="1443"/>
      <c r="AI63" s="1443"/>
      <c r="AJ63" s="1443"/>
      <c r="AK63" s="1443"/>
      <c r="AL63" s="1443"/>
      <c r="AM63" s="1443"/>
      <c r="AN63" s="1443"/>
      <c r="AO63" s="1443"/>
      <c r="AP63" s="1443"/>
      <c r="AQ63" s="1443"/>
      <c r="AR63" s="1443"/>
      <c r="AS63" s="1443"/>
      <c r="AT63" s="1443"/>
      <c r="AU63" s="1443"/>
      <c r="AV63" s="1443"/>
      <c r="AW63" s="1443"/>
      <c r="AX63" s="1443"/>
      <c r="AY63" s="1443"/>
      <c r="AZ63" s="1443"/>
      <c r="BA63" s="1443"/>
      <c r="BB63" s="1443"/>
      <c r="BC63" s="1443"/>
      <c r="BD63" s="1443"/>
      <c r="BE63" s="1443"/>
      <c r="BF63" s="1443"/>
      <c r="BG63" s="1443"/>
      <c r="BH63" s="1443"/>
      <c r="BI63" s="1443"/>
      <c r="BJ63" s="1443"/>
      <c r="BK63" s="1443"/>
      <c r="BL63" s="1443"/>
      <c r="BM63" s="1443"/>
      <c r="BN63" s="1443"/>
      <c r="BO63" s="1443"/>
      <c r="BP63" s="1443"/>
      <c r="BQ63" s="1443"/>
      <c r="BR63" s="1443"/>
      <c r="BS63" s="1443"/>
      <c r="BT63" s="1443"/>
      <c r="BU63" s="1443"/>
      <c r="BV63" s="1443"/>
      <c r="BW63" s="1443"/>
      <c r="BX63" s="1443"/>
      <c r="BY63" s="1443"/>
      <c r="BZ63" s="1443"/>
      <c r="CA63" s="1443"/>
      <c r="CB63" s="1443"/>
      <c r="CC63" s="1443"/>
      <c r="CD63" s="1443"/>
      <c r="CE63" s="1443"/>
      <c r="CF63" s="1443"/>
      <c r="CG63" s="1443"/>
      <c r="CH63" s="1443"/>
      <c r="CI63" s="1443"/>
      <c r="CJ63" s="1443"/>
      <c r="CK63" s="1443"/>
      <c r="CL63" s="1443"/>
      <c r="CM63" s="1443"/>
      <c r="CN63" s="1443"/>
      <c r="CO63" s="1443"/>
      <c r="CP63" s="1443"/>
      <c r="CQ63" s="1443"/>
      <c r="CR63" s="1443"/>
      <c r="CS63" s="1443"/>
      <c r="CT63" s="1443"/>
      <c r="CU63" s="1443"/>
      <c r="CV63" s="1443"/>
      <c r="CW63" s="1443"/>
      <c r="CX63" s="1443"/>
      <c r="CY63" s="1443"/>
      <c r="CZ63" s="1443"/>
      <c r="DA63" s="1443"/>
      <c r="DB63" s="105"/>
    </row>
    <row r="64" spans="1:113" ht="9.9499999999999993" customHeight="1" x14ac:dyDescent="0.2">
      <c r="A64" s="482"/>
      <c r="B64" s="1444"/>
      <c r="C64" s="1444"/>
      <c r="D64" s="1444"/>
      <c r="E64" s="1444"/>
      <c r="F64" s="1444"/>
      <c r="G64" s="1444"/>
      <c r="H64" s="1444"/>
      <c r="I64" s="1444"/>
      <c r="J64" s="1444"/>
      <c r="K64" s="1444"/>
      <c r="L64" s="1444"/>
      <c r="M64" s="1444"/>
      <c r="N64" s="1444"/>
      <c r="O64" s="1444"/>
      <c r="P64" s="1444"/>
      <c r="Q64" s="1444"/>
      <c r="R64" s="1444"/>
      <c r="S64" s="1444"/>
      <c r="T64" s="1444"/>
      <c r="U64" s="1444"/>
      <c r="V64" s="1444"/>
      <c r="W64" s="1444"/>
      <c r="X64" s="1444"/>
      <c r="Y64" s="1444"/>
      <c r="Z64" s="1444"/>
      <c r="AA64" s="1444"/>
      <c r="AB64" s="1444"/>
      <c r="AC64" s="1444"/>
      <c r="AD64" s="1444"/>
      <c r="AE64" s="1444"/>
      <c r="AF64" s="1444"/>
      <c r="AG64" s="1444"/>
      <c r="AH64" s="1444"/>
      <c r="AI64" s="1444"/>
      <c r="AJ64" s="1444"/>
      <c r="AK64" s="1444"/>
      <c r="AL64" s="1444"/>
      <c r="AM64" s="1444"/>
      <c r="AN64" s="1444"/>
      <c r="AO64" s="1444"/>
      <c r="AP64" s="1444"/>
      <c r="AQ64" s="1444"/>
      <c r="AR64" s="1444"/>
      <c r="AS64" s="1444"/>
      <c r="AT64" s="1444"/>
      <c r="AU64" s="1444"/>
      <c r="AV64" s="1444"/>
      <c r="AW64" s="1444"/>
      <c r="AX64" s="1444"/>
      <c r="AY64" s="1444"/>
      <c r="AZ64" s="1444"/>
      <c r="BA64" s="1444"/>
      <c r="BB64" s="1444"/>
      <c r="BC64" s="1444"/>
      <c r="BD64" s="1444"/>
      <c r="BE64" s="1444"/>
      <c r="BF64" s="1444"/>
      <c r="BG64" s="1444"/>
      <c r="BH64" s="1444"/>
      <c r="BI64" s="1444"/>
      <c r="BJ64" s="1444"/>
      <c r="BK64" s="1444"/>
      <c r="BL64" s="1444"/>
      <c r="BM64" s="1444"/>
      <c r="BN64" s="1444"/>
      <c r="BO64" s="1444"/>
      <c r="BP64" s="1444"/>
      <c r="BQ64" s="1444"/>
      <c r="BR64" s="1444"/>
      <c r="BS64" s="1444"/>
      <c r="BT64" s="1444"/>
      <c r="BU64" s="1444"/>
      <c r="BV64" s="1444"/>
      <c r="BW64" s="1444"/>
      <c r="BX64" s="1444"/>
      <c r="BY64" s="1444"/>
      <c r="BZ64" s="1444"/>
      <c r="CA64" s="1444"/>
      <c r="CB64" s="1444"/>
      <c r="CC64" s="1444"/>
      <c r="CD64" s="1444"/>
      <c r="CE64" s="1444"/>
      <c r="CF64" s="1444"/>
      <c r="CG64" s="1444"/>
      <c r="CH64" s="1444"/>
      <c r="CI64" s="1444"/>
      <c r="CJ64" s="1444"/>
      <c r="CK64" s="1444"/>
      <c r="CL64" s="1444"/>
      <c r="CM64" s="1444"/>
      <c r="CN64" s="1444"/>
      <c r="CO64" s="1444"/>
      <c r="CP64" s="1444"/>
      <c r="CQ64" s="1444"/>
      <c r="CR64" s="1444"/>
      <c r="CS64" s="1444"/>
      <c r="CT64" s="1444"/>
      <c r="CU64" s="1444"/>
      <c r="CV64" s="1444"/>
      <c r="CW64" s="1444"/>
      <c r="CX64" s="1444"/>
      <c r="CY64" s="1444"/>
      <c r="CZ64" s="1444"/>
      <c r="DA64" s="1444"/>
      <c r="DB64" s="1444"/>
      <c r="DC64" s="490"/>
      <c r="DD64" s="490"/>
      <c r="DE64" s="490"/>
      <c r="DF64" s="490"/>
      <c r="DG64" s="490"/>
      <c r="DH64" s="490"/>
    </row>
    <row r="65" spans="1:112" ht="7.9" customHeight="1" x14ac:dyDescent="0.2">
      <c r="A65" s="480"/>
      <c r="B65" s="673" t="s">
        <v>1169</v>
      </c>
      <c r="C65" s="673"/>
      <c r="D65" s="673"/>
      <c r="E65" s="673"/>
      <c r="F65" s="673"/>
      <c r="G65" s="673"/>
      <c r="H65" s="673"/>
      <c r="I65" s="673"/>
      <c r="J65" s="673"/>
      <c r="K65" s="673"/>
      <c r="L65" s="673"/>
      <c r="M65" s="673"/>
      <c r="N65" s="673"/>
      <c r="O65" s="673"/>
      <c r="P65" s="673"/>
      <c r="Q65" s="673"/>
      <c r="R65" s="673"/>
      <c r="S65" s="673"/>
      <c r="T65" s="673"/>
      <c r="U65" s="673"/>
      <c r="V65" s="673"/>
      <c r="W65" s="673"/>
      <c r="X65" s="673"/>
      <c r="Y65" s="673"/>
      <c r="Z65" s="673"/>
      <c r="AA65" s="673"/>
      <c r="AB65" s="673"/>
      <c r="AC65" s="673"/>
      <c r="AD65" s="673"/>
      <c r="AE65" s="673"/>
      <c r="AF65" s="673"/>
      <c r="AG65" s="673"/>
      <c r="AH65" s="673"/>
      <c r="AI65" s="673"/>
      <c r="AJ65" s="673"/>
      <c r="AK65" s="673"/>
      <c r="AL65" s="673"/>
      <c r="AM65" s="673"/>
      <c r="AN65" s="673"/>
      <c r="AO65" s="673"/>
      <c r="AP65" s="673"/>
      <c r="AQ65" s="673"/>
      <c r="AR65" s="673"/>
      <c r="AS65" s="673"/>
      <c r="AT65" s="673"/>
      <c r="AU65" s="673"/>
      <c r="AV65" s="673"/>
      <c r="AW65" s="673"/>
      <c r="AX65" s="673"/>
      <c r="AY65" s="673"/>
      <c r="AZ65" s="673"/>
      <c r="BA65" s="673"/>
      <c r="BB65" s="673"/>
      <c r="BC65" s="673"/>
      <c r="BD65" s="673"/>
      <c r="BE65" s="673"/>
      <c r="BF65" s="673"/>
      <c r="BG65" s="673"/>
      <c r="BH65" s="673"/>
      <c r="BI65" s="673"/>
      <c r="BJ65" s="673"/>
      <c r="BK65" s="673"/>
      <c r="BL65" s="673"/>
      <c r="BM65" s="673"/>
      <c r="BN65" s="673"/>
      <c r="BO65" s="673"/>
      <c r="BP65" s="673"/>
      <c r="BQ65" s="673"/>
      <c r="BR65" s="673"/>
      <c r="BS65" s="673"/>
      <c r="BT65" s="673"/>
      <c r="BU65" s="673"/>
      <c r="BV65" s="673"/>
      <c r="BW65" s="673"/>
      <c r="BX65" s="673"/>
      <c r="BY65" s="673"/>
      <c r="BZ65" s="673"/>
      <c r="CA65" s="673"/>
      <c r="CB65" s="673"/>
      <c r="CC65" s="673"/>
      <c r="CD65" s="673"/>
      <c r="CE65" s="673"/>
      <c r="CF65" s="673"/>
      <c r="CG65" s="673"/>
      <c r="CH65" s="673"/>
      <c r="CI65" s="673"/>
      <c r="CJ65" s="673"/>
      <c r="CK65" s="673"/>
      <c r="CL65" s="673"/>
      <c r="CM65" s="673"/>
      <c r="CN65" s="673"/>
      <c r="CO65" s="673"/>
      <c r="CP65" s="673"/>
      <c r="CQ65" s="673"/>
      <c r="CR65" s="673"/>
      <c r="CS65" s="673"/>
      <c r="CT65" s="673"/>
      <c r="CU65" s="673"/>
      <c r="CV65" s="673"/>
      <c r="CW65" s="673"/>
      <c r="CX65" s="673"/>
      <c r="CY65" s="673"/>
      <c r="CZ65" s="673"/>
      <c r="DA65" s="673"/>
      <c r="DB65" s="673"/>
      <c r="DC65" s="490"/>
      <c r="DD65" s="490"/>
      <c r="DE65" s="490"/>
      <c r="DF65" s="490"/>
      <c r="DG65" s="490"/>
      <c r="DH65" s="490"/>
    </row>
    <row r="66" spans="1:112" ht="7.9" customHeight="1" x14ac:dyDescent="0.2">
      <c r="A66" s="480"/>
      <c r="B66" s="673" t="s">
        <v>1170</v>
      </c>
      <c r="C66" s="673"/>
      <c r="D66" s="673"/>
      <c r="E66" s="673"/>
      <c r="F66" s="673"/>
      <c r="G66" s="673"/>
      <c r="H66" s="673"/>
      <c r="I66" s="673"/>
      <c r="J66" s="673"/>
      <c r="K66" s="673"/>
      <c r="L66" s="673"/>
      <c r="M66" s="673"/>
      <c r="N66" s="673"/>
      <c r="O66" s="673"/>
      <c r="P66" s="673"/>
      <c r="Q66" s="673"/>
      <c r="R66" s="673"/>
      <c r="S66" s="673"/>
      <c r="T66" s="673"/>
      <c r="U66" s="673"/>
      <c r="V66" s="673"/>
      <c r="W66" s="673"/>
      <c r="X66" s="673"/>
      <c r="Y66" s="673"/>
      <c r="Z66" s="673"/>
      <c r="AA66" s="673"/>
      <c r="AB66" s="673"/>
      <c r="AC66" s="673"/>
      <c r="AD66" s="673"/>
      <c r="AE66" s="673"/>
      <c r="AF66" s="673"/>
      <c r="AG66" s="673"/>
      <c r="AH66" s="673"/>
      <c r="AI66" s="673"/>
      <c r="AJ66" s="673"/>
      <c r="AK66" s="673"/>
      <c r="AL66" s="673"/>
      <c r="AM66" s="673"/>
      <c r="AN66" s="673"/>
      <c r="AO66" s="673"/>
      <c r="AP66" s="673"/>
      <c r="AQ66" s="673"/>
      <c r="AR66" s="673"/>
      <c r="AS66" s="673"/>
      <c r="AT66" s="673"/>
      <c r="AU66" s="673"/>
      <c r="AV66" s="673"/>
      <c r="AW66" s="673"/>
      <c r="AX66" s="673"/>
      <c r="AY66" s="673"/>
      <c r="AZ66" s="673"/>
      <c r="BA66" s="673"/>
      <c r="BB66" s="673"/>
      <c r="BC66" s="673"/>
      <c r="BD66" s="673"/>
      <c r="BE66" s="673"/>
      <c r="BF66" s="673"/>
      <c r="BG66" s="673"/>
      <c r="BH66" s="673"/>
      <c r="BI66" s="673"/>
      <c r="BJ66" s="673"/>
      <c r="BK66" s="673"/>
      <c r="BL66" s="673"/>
      <c r="BM66" s="673"/>
      <c r="BN66" s="673"/>
      <c r="BO66" s="673"/>
      <c r="BP66" s="673"/>
      <c r="BQ66" s="673"/>
      <c r="BR66" s="673"/>
      <c r="BS66" s="673"/>
      <c r="BT66" s="673"/>
      <c r="BU66" s="673"/>
      <c r="BV66" s="673"/>
      <c r="BW66" s="673"/>
      <c r="BX66" s="673"/>
      <c r="BY66" s="673"/>
      <c r="BZ66" s="673"/>
      <c r="CA66" s="673"/>
      <c r="CB66" s="673"/>
      <c r="CC66" s="673"/>
      <c r="CD66" s="673"/>
      <c r="CE66" s="673"/>
      <c r="CF66" s="673"/>
      <c r="CG66" s="673"/>
      <c r="CH66" s="673"/>
      <c r="CI66" s="673"/>
      <c r="CJ66" s="673"/>
      <c r="CK66" s="673"/>
      <c r="CL66" s="673"/>
      <c r="CM66" s="673"/>
      <c r="CN66" s="673"/>
      <c r="CO66" s="673"/>
      <c r="CP66" s="673"/>
      <c r="CQ66" s="673"/>
      <c r="CR66" s="673"/>
      <c r="CS66" s="673"/>
      <c r="CT66" s="673"/>
      <c r="CU66" s="673"/>
      <c r="CV66" s="673"/>
      <c r="CW66" s="673"/>
      <c r="CX66" s="673"/>
      <c r="CY66" s="673"/>
      <c r="CZ66" s="673"/>
      <c r="DA66" s="673"/>
      <c r="DB66" s="673"/>
      <c r="DC66" s="490"/>
      <c r="DD66" s="490"/>
      <c r="DE66" s="490"/>
      <c r="DF66" s="490"/>
      <c r="DG66" s="490"/>
      <c r="DH66" s="490"/>
    </row>
    <row r="67" spans="1:112" ht="7.9" customHeight="1" x14ac:dyDescent="0.2">
      <c r="A67" s="480"/>
      <c r="B67" s="673" t="s">
        <v>1171</v>
      </c>
      <c r="C67" s="673"/>
      <c r="D67" s="673"/>
      <c r="E67" s="673"/>
      <c r="F67" s="673"/>
      <c r="G67" s="673"/>
      <c r="H67" s="673"/>
      <c r="I67" s="673"/>
      <c r="J67" s="673"/>
      <c r="K67" s="673"/>
      <c r="L67" s="673"/>
      <c r="M67" s="673"/>
      <c r="N67" s="673"/>
      <c r="O67" s="673"/>
      <c r="P67" s="673"/>
      <c r="Q67" s="673"/>
      <c r="R67" s="673"/>
      <c r="S67" s="673"/>
      <c r="T67" s="673"/>
      <c r="U67" s="673"/>
      <c r="V67" s="673"/>
      <c r="W67" s="673"/>
      <c r="X67" s="673"/>
      <c r="Y67" s="673"/>
      <c r="Z67" s="673"/>
      <c r="AA67" s="673"/>
      <c r="AB67" s="673"/>
      <c r="AC67" s="673"/>
      <c r="AD67" s="673"/>
      <c r="AE67" s="673"/>
      <c r="AF67" s="673"/>
      <c r="AG67" s="673"/>
      <c r="AH67" s="673"/>
      <c r="AI67" s="673"/>
      <c r="AJ67" s="673"/>
      <c r="AK67" s="673"/>
      <c r="AL67" s="673"/>
      <c r="AM67" s="673"/>
      <c r="AN67" s="673"/>
      <c r="AO67" s="673"/>
      <c r="AP67" s="673"/>
      <c r="AQ67" s="673"/>
      <c r="AR67" s="673"/>
      <c r="AS67" s="673"/>
      <c r="AT67" s="673"/>
      <c r="AU67" s="673"/>
      <c r="AV67" s="673"/>
      <c r="AW67" s="673"/>
      <c r="AX67" s="673"/>
      <c r="AY67" s="673"/>
      <c r="AZ67" s="673"/>
      <c r="BA67" s="673"/>
      <c r="BB67" s="673"/>
      <c r="BC67" s="673"/>
      <c r="BD67" s="673"/>
      <c r="BE67" s="673"/>
      <c r="BF67" s="673"/>
      <c r="BG67" s="673"/>
      <c r="BH67" s="673"/>
      <c r="BI67" s="673"/>
      <c r="BJ67" s="673"/>
      <c r="BK67" s="673"/>
      <c r="BL67" s="673"/>
      <c r="BM67" s="673"/>
      <c r="BN67" s="673"/>
      <c r="BO67" s="673"/>
      <c r="BP67" s="673"/>
      <c r="BQ67" s="673"/>
      <c r="BR67" s="673"/>
      <c r="BS67" s="673"/>
      <c r="BT67" s="673"/>
      <c r="BU67" s="673"/>
      <c r="BV67" s="673"/>
      <c r="BW67" s="673"/>
      <c r="BX67" s="673"/>
      <c r="BY67" s="673"/>
      <c r="BZ67" s="673"/>
      <c r="CA67" s="673"/>
      <c r="CB67" s="673"/>
      <c r="CC67" s="673"/>
      <c r="CD67" s="673"/>
      <c r="CE67" s="673"/>
      <c r="CF67" s="673"/>
      <c r="CG67" s="673"/>
      <c r="CH67" s="673"/>
      <c r="CI67" s="673"/>
      <c r="CJ67" s="673"/>
      <c r="CK67" s="673"/>
      <c r="CL67" s="673"/>
      <c r="CM67" s="673"/>
      <c r="CN67" s="673"/>
      <c r="CO67" s="673"/>
      <c r="CP67" s="673"/>
      <c r="CQ67" s="673"/>
      <c r="CR67" s="673"/>
      <c r="CS67" s="673"/>
      <c r="CT67" s="673"/>
      <c r="CU67" s="673"/>
      <c r="CV67" s="673"/>
      <c r="CW67" s="673"/>
      <c r="CX67" s="673"/>
      <c r="CY67" s="673"/>
      <c r="CZ67" s="673"/>
      <c r="DA67" s="673"/>
      <c r="DB67" s="673"/>
      <c r="DC67" s="490"/>
      <c r="DD67" s="490"/>
      <c r="DE67" s="490"/>
      <c r="DF67" s="490"/>
      <c r="DG67" s="490"/>
      <c r="DH67" s="490"/>
    </row>
    <row r="68" spans="1:112" ht="7.9" customHeight="1" x14ac:dyDescent="0.2">
      <c r="A68" s="480"/>
      <c r="B68" s="673" t="s">
        <v>1172</v>
      </c>
      <c r="C68" s="673"/>
      <c r="D68" s="673"/>
      <c r="E68" s="673"/>
      <c r="F68" s="673"/>
      <c r="G68" s="673"/>
      <c r="H68" s="673"/>
      <c r="I68" s="673"/>
      <c r="J68" s="673"/>
      <c r="K68" s="673"/>
      <c r="L68" s="673"/>
      <c r="M68" s="673"/>
      <c r="N68" s="673"/>
      <c r="O68" s="673"/>
      <c r="P68" s="673"/>
      <c r="Q68" s="673"/>
      <c r="R68" s="673"/>
      <c r="S68" s="673"/>
      <c r="T68" s="673"/>
      <c r="U68" s="673"/>
      <c r="V68" s="673"/>
      <c r="W68" s="673"/>
      <c r="X68" s="673"/>
      <c r="Y68" s="673"/>
      <c r="Z68" s="673"/>
      <c r="AA68" s="673"/>
      <c r="AB68" s="673"/>
      <c r="AC68" s="673"/>
      <c r="AD68" s="673"/>
      <c r="AE68" s="673"/>
      <c r="AF68" s="673"/>
      <c r="AG68" s="673"/>
      <c r="AH68" s="673"/>
      <c r="AI68" s="673"/>
      <c r="AJ68" s="673"/>
      <c r="AK68" s="673"/>
      <c r="AL68" s="673"/>
      <c r="AM68" s="673"/>
      <c r="AN68" s="673"/>
      <c r="AO68" s="673"/>
      <c r="AP68" s="673"/>
      <c r="AQ68" s="673"/>
      <c r="AR68" s="673"/>
      <c r="AS68" s="673"/>
      <c r="AT68" s="673"/>
      <c r="AU68" s="673"/>
      <c r="AV68" s="673"/>
      <c r="AW68" s="673"/>
      <c r="AX68" s="673"/>
      <c r="AY68" s="673"/>
      <c r="AZ68" s="673"/>
      <c r="BA68" s="673"/>
      <c r="BB68" s="673"/>
      <c r="BC68" s="673"/>
      <c r="BD68" s="673"/>
      <c r="BE68" s="673"/>
      <c r="BF68" s="673"/>
      <c r="BG68" s="673"/>
      <c r="BH68" s="673"/>
      <c r="BI68" s="673"/>
      <c r="BJ68" s="673"/>
      <c r="BK68" s="673"/>
      <c r="BL68" s="673"/>
      <c r="BM68" s="673"/>
      <c r="BN68" s="673"/>
      <c r="BO68" s="673"/>
      <c r="BP68" s="673"/>
      <c r="BQ68" s="673"/>
      <c r="BR68" s="673"/>
      <c r="BS68" s="673"/>
      <c r="BT68" s="673"/>
      <c r="BU68" s="673"/>
      <c r="BV68" s="673"/>
      <c r="BW68" s="673"/>
      <c r="BX68" s="673"/>
      <c r="BY68" s="673"/>
      <c r="BZ68" s="673"/>
      <c r="CA68" s="673"/>
      <c r="CB68" s="673"/>
      <c r="CC68" s="673"/>
      <c r="CD68" s="673"/>
      <c r="CE68" s="673"/>
      <c r="CF68" s="673"/>
      <c r="CG68" s="673"/>
      <c r="CH68" s="673"/>
      <c r="CI68" s="673"/>
      <c r="CJ68" s="673"/>
      <c r="CK68" s="673"/>
      <c r="CL68" s="673"/>
      <c r="CM68" s="673"/>
      <c r="CN68" s="673"/>
      <c r="CO68" s="673"/>
      <c r="CP68" s="673"/>
      <c r="CQ68" s="673"/>
      <c r="CR68" s="673"/>
      <c r="CS68" s="673"/>
      <c r="CT68" s="673"/>
      <c r="CU68" s="673"/>
      <c r="CV68" s="673"/>
      <c r="CW68" s="673"/>
      <c r="CX68" s="673"/>
      <c r="CY68" s="673"/>
      <c r="CZ68" s="673"/>
      <c r="DA68" s="673"/>
      <c r="DB68" s="673"/>
      <c r="DC68" s="490"/>
      <c r="DD68" s="490"/>
      <c r="DE68" s="490"/>
      <c r="DF68" s="490"/>
      <c r="DG68" s="490"/>
      <c r="DH68" s="490"/>
    </row>
    <row r="69" spans="1:112"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490"/>
      <c r="DD69" s="490"/>
      <c r="DE69" s="490"/>
      <c r="DF69" s="490"/>
      <c r="DG69" s="490"/>
      <c r="DH69" s="490"/>
    </row>
    <row r="70" spans="1:112"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490"/>
      <c r="DD70" s="490"/>
      <c r="DE70" s="490"/>
      <c r="DF70" s="490"/>
      <c r="DG70" s="490"/>
      <c r="DH70" s="490"/>
    </row>
    <row r="71" spans="1:112"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490"/>
      <c r="DD71" s="490"/>
      <c r="DE71" s="490"/>
      <c r="DF71" s="490"/>
      <c r="DG71" s="490"/>
      <c r="DH71" s="490"/>
    </row>
    <row r="72" spans="1:112"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490"/>
      <c r="DD72" s="490"/>
      <c r="DE72" s="490"/>
      <c r="DF72" s="490"/>
      <c r="DG72" s="490"/>
      <c r="DH72" s="490"/>
    </row>
    <row r="73" spans="1:112"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row>
    <row r="74" spans="1:112"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row>
    <row r="75" spans="1:112"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row>
    <row r="76" spans="1:112"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row>
    <row r="77" spans="1:112"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row>
    <row r="78" spans="1:112"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row>
    <row r="79" spans="1:112"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row>
    <row r="80" spans="1:112"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row>
    <row r="81" spans="1:106"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row>
    <row r="82" spans="1:106"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row>
    <row r="83" spans="1:106" x14ac:dyDescent="0.2">
      <c r="A83" s="23"/>
    </row>
    <row r="84" spans="1:106" x14ac:dyDescent="0.2">
      <c r="A84" s="23"/>
    </row>
    <row r="85" spans="1:106" x14ac:dyDescent="0.2">
      <c r="A85" s="23"/>
    </row>
  </sheetData>
  <sheetProtection sheet="1" formatCells="0"/>
  <mergeCells count="246">
    <mergeCell ref="C37:AG37"/>
    <mergeCell ref="C51:DA51"/>
    <mergeCell ref="C52:N52"/>
    <mergeCell ref="O52:BH52"/>
    <mergeCell ref="BI52:BW52"/>
    <mergeCell ref="C32:AG32"/>
    <mergeCell ref="AH32:AS32"/>
    <mergeCell ref="AT32:BE32"/>
    <mergeCell ref="BF32:BQ32"/>
    <mergeCell ref="BR32:CC32"/>
    <mergeCell ref="CD32:CO32"/>
    <mergeCell ref="CP32:DA32"/>
    <mergeCell ref="BF33:BQ33"/>
    <mergeCell ref="BR33:CC33"/>
    <mergeCell ref="CD33:CO33"/>
    <mergeCell ref="CP33:DA33"/>
    <mergeCell ref="C33:AG33"/>
    <mergeCell ref="AH33:AS33"/>
    <mergeCell ref="AT33:BE33"/>
    <mergeCell ref="AH38:BE38"/>
    <mergeCell ref="C34:AG34"/>
    <mergeCell ref="AH34:AS34"/>
    <mergeCell ref="CD36:CO37"/>
    <mergeCell ref="CP36:DA37"/>
    <mergeCell ref="C31:AG31"/>
    <mergeCell ref="AH31:AS31"/>
    <mergeCell ref="AT31:BE31"/>
    <mergeCell ref="BF31:BQ31"/>
    <mergeCell ref="BR31:CC31"/>
    <mergeCell ref="CD31:CO31"/>
    <mergeCell ref="CP31:DA31"/>
    <mergeCell ref="C53:N53"/>
    <mergeCell ref="O53:BH53"/>
    <mergeCell ref="BI53:BW53"/>
    <mergeCell ref="BX53:CL53"/>
    <mergeCell ref="CM53:DA53"/>
    <mergeCell ref="C35:AG35"/>
    <mergeCell ref="AH35:AS35"/>
    <mergeCell ref="AT35:BE35"/>
    <mergeCell ref="BF35:BQ35"/>
    <mergeCell ref="BR35:CC35"/>
    <mergeCell ref="CD35:CO35"/>
    <mergeCell ref="CP35:DA35"/>
    <mergeCell ref="C36:AG36"/>
    <mergeCell ref="AH36:AS37"/>
    <mergeCell ref="AT36:BE37"/>
    <mergeCell ref="BF36:BQ37"/>
    <mergeCell ref="BR36:CC37"/>
    <mergeCell ref="C18:AG18"/>
    <mergeCell ref="AH18:AS18"/>
    <mergeCell ref="C28:AG28"/>
    <mergeCell ref="AH28:AS28"/>
    <mergeCell ref="AT28:BE28"/>
    <mergeCell ref="BF28:BQ28"/>
    <mergeCell ref="BR28:CC28"/>
    <mergeCell ref="CD28:CO28"/>
    <mergeCell ref="CP28:DA28"/>
    <mergeCell ref="C27:AG27"/>
    <mergeCell ref="AH27:AS27"/>
    <mergeCell ref="AT27:BE27"/>
    <mergeCell ref="BF27:BQ27"/>
    <mergeCell ref="BR27:CC27"/>
    <mergeCell ref="AT18:BE18"/>
    <mergeCell ref="BF18:BQ18"/>
    <mergeCell ref="BR18:CC18"/>
    <mergeCell ref="CD18:CO18"/>
    <mergeCell ref="CP18:DA18"/>
    <mergeCell ref="C19:AG19"/>
    <mergeCell ref="AH19:AS19"/>
    <mergeCell ref="AT19:BE19"/>
    <mergeCell ref="BF19:BQ19"/>
    <mergeCell ref="BR19:CC19"/>
    <mergeCell ref="C12:AG12"/>
    <mergeCell ref="AH12:AS12"/>
    <mergeCell ref="AT12:BE12"/>
    <mergeCell ref="BF12:BQ12"/>
    <mergeCell ref="BR12:CC12"/>
    <mergeCell ref="CD12:CO12"/>
    <mergeCell ref="CP12:DA12"/>
    <mergeCell ref="C24:DA24"/>
    <mergeCell ref="C25:AG25"/>
    <mergeCell ref="AH25:BE25"/>
    <mergeCell ref="BF25:CC25"/>
    <mergeCell ref="CD25:DA25"/>
    <mergeCell ref="C13:AG13"/>
    <mergeCell ref="AH13:AS13"/>
    <mergeCell ref="AT13:BE13"/>
    <mergeCell ref="BF13:BQ13"/>
    <mergeCell ref="BR13:CC13"/>
    <mergeCell ref="CD13:CO13"/>
    <mergeCell ref="CP13:DA13"/>
    <mergeCell ref="C14:AG14"/>
    <mergeCell ref="AH14:AS14"/>
    <mergeCell ref="AT14:BE14"/>
    <mergeCell ref="BF14:BQ14"/>
    <mergeCell ref="BR14:CC14"/>
    <mergeCell ref="C10:AG10"/>
    <mergeCell ref="AH10:BE10"/>
    <mergeCell ref="BF10:CC10"/>
    <mergeCell ref="CD10:DA10"/>
    <mergeCell ref="B3:DB3"/>
    <mergeCell ref="B2:DB2"/>
    <mergeCell ref="C7:N7"/>
    <mergeCell ref="O7:BM7"/>
    <mergeCell ref="C11:AG11"/>
    <mergeCell ref="AH11:AS11"/>
    <mergeCell ref="AT11:BE11"/>
    <mergeCell ref="BF11:BQ11"/>
    <mergeCell ref="BR11:CC11"/>
    <mergeCell ref="CD11:CO11"/>
    <mergeCell ref="CP11:DA11"/>
    <mergeCell ref="B5:DB5"/>
    <mergeCell ref="B4:DB4"/>
    <mergeCell ref="CD14:CO14"/>
    <mergeCell ref="CP14:DA14"/>
    <mergeCell ref="C17:AG17"/>
    <mergeCell ref="AH17:AS17"/>
    <mergeCell ref="AT17:BE17"/>
    <mergeCell ref="BF17:BQ17"/>
    <mergeCell ref="BR17:CC17"/>
    <mergeCell ref="CD17:CO17"/>
    <mergeCell ref="CP17:DA17"/>
    <mergeCell ref="CD15:CO15"/>
    <mergeCell ref="CP15:DA15"/>
    <mergeCell ref="CD16:CO16"/>
    <mergeCell ref="CP16:DA16"/>
    <mergeCell ref="C15:AG15"/>
    <mergeCell ref="AH15:AS15"/>
    <mergeCell ref="AT15:BE15"/>
    <mergeCell ref="BF15:BQ15"/>
    <mergeCell ref="BR15:CC15"/>
    <mergeCell ref="C16:AG16"/>
    <mergeCell ref="AH16:AS16"/>
    <mergeCell ref="AT16:BE16"/>
    <mergeCell ref="BF16:BQ16"/>
    <mergeCell ref="BR16:CC16"/>
    <mergeCell ref="CD19:CO19"/>
    <mergeCell ref="CP19:DA19"/>
    <mergeCell ref="CD26:CO26"/>
    <mergeCell ref="C20:AG20"/>
    <mergeCell ref="AH20:AS20"/>
    <mergeCell ref="AT20:BE20"/>
    <mergeCell ref="BF20:BQ20"/>
    <mergeCell ref="BR20:CC20"/>
    <mergeCell ref="CD20:CO20"/>
    <mergeCell ref="CP20:DA20"/>
    <mergeCell ref="C21:AG21"/>
    <mergeCell ref="AH21:AS22"/>
    <mergeCell ref="AT21:BE22"/>
    <mergeCell ref="BF21:BQ22"/>
    <mergeCell ref="BR21:CC22"/>
    <mergeCell ref="CD21:CO22"/>
    <mergeCell ref="CP21:DA22"/>
    <mergeCell ref="C22:AG22"/>
    <mergeCell ref="CP26:DA26"/>
    <mergeCell ref="C23:AG23"/>
    <mergeCell ref="AH23:BE23"/>
    <mergeCell ref="BF23:CC23"/>
    <mergeCell ref="CD23:DA23"/>
    <mergeCell ref="C26:AG26"/>
    <mergeCell ref="C30:AG30"/>
    <mergeCell ref="AH30:AS30"/>
    <mergeCell ref="AT30:BE30"/>
    <mergeCell ref="BF30:BQ30"/>
    <mergeCell ref="BR30:CC30"/>
    <mergeCell ref="CD30:CO30"/>
    <mergeCell ref="CP30:DA30"/>
    <mergeCell ref="C29:AG29"/>
    <mergeCell ref="AH29:AS29"/>
    <mergeCell ref="AT29:BE29"/>
    <mergeCell ref="AH26:AS26"/>
    <mergeCell ref="AT26:BE26"/>
    <mergeCell ref="BF26:BQ26"/>
    <mergeCell ref="BR26:CC26"/>
    <mergeCell ref="CD27:CO27"/>
    <mergeCell ref="CP27:DA27"/>
    <mergeCell ref="AT34:BE34"/>
    <mergeCell ref="BF34:BQ34"/>
    <mergeCell ref="BR34:CC34"/>
    <mergeCell ref="CD34:CO34"/>
    <mergeCell ref="CP34:DA34"/>
    <mergeCell ref="BF29:BQ29"/>
    <mergeCell ref="BR29:CC29"/>
    <mergeCell ref="CD29:CO29"/>
    <mergeCell ref="CP29:DA29"/>
    <mergeCell ref="CM57:DA57"/>
    <mergeCell ref="BX52:CL52"/>
    <mergeCell ref="CM52:DA52"/>
    <mergeCell ref="BF38:CC38"/>
    <mergeCell ref="CD38:DA38"/>
    <mergeCell ref="C40:DA40"/>
    <mergeCell ref="C41:DA41"/>
    <mergeCell ref="C42:DA42"/>
    <mergeCell ref="C43:W43"/>
    <mergeCell ref="X43:DA43"/>
    <mergeCell ref="C44:W44"/>
    <mergeCell ref="X44:DA44"/>
    <mergeCell ref="C38:AG38"/>
    <mergeCell ref="C58:N58"/>
    <mergeCell ref="O58:BH58"/>
    <mergeCell ref="BI58:BW58"/>
    <mergeCell ref="BX58:CL58"/>
    <mergeCell ref="CM58:DA58"/>
    <mergeCell ref="BX54:CL54"/>
    <mergeCell ref="CM54:DA54"/>
    <mergeCell ref="C55:N55"/>
    <mergeCell ref="O55:BH55"/>
    <mergeCell ref="BI55:BW55"/>
    <mergeCell ref="BX55:CL55"/>
    <mergeCell ref="CM55:DA55"/>
    <mergeCell ref="C56:N56"/>
    <mergeCell ref="O56:BH56"/>
    <mergeCell ref="BI56:BW56"/>
    <mergeCell ref="BX56:CL56"/>
    <mergeCell ref="CM56:DA56"/>
    <mergeCell ref="C54:N54"/>
    <mergeCell ref="O54:BH54"/>
    <mergeCell ref="BI54:BW54"/>
    <mergeCell ref="C57:N57"/>
    <mergeCell ref="O57:BH57"/>
    <mergeCell ref="BI57:BW57"/>
    <mergeCell ref="BX57:CL57"/>
    <mergeCell ref="B64:DB64"/>
    <mergeCell ref="B65:DB65"/>
    <mergeCell ref="B66:DB66"/>
    <mergeCell ref="B67:DB67"/>
    <mergeCell ref="B68:DB68"/>
    <mergeCell ref="B6:DB6"/>
    <mergeCell ref="C8:DA8"/>
    <mergeCell ref="C9:DA9"/>
    <mergeCell ref="C39:DA39"/>
    <mergeCell ref="C63:DA63"/>
    <mergeCell ref="C59:CL59"/>
    <mergeCell ref="CM59:DA59"/>
    <mergeCell ref="C60:DA60"/>
    <mergeCell ref="C61:DA61"/>
    <mergeCell ref="C62:DA62"/>
    <mergeCell ref="BN7:BZ7"/>
    <mergeCell ref="CA7:DA7"/>
    <mergeCell ref="C45:W45"/>
    <mergeCell ref="X45:DA45"/>
    <mergeCell ref="C46:DA46"/>
    <mergeCell ref="C47:DA47"/>
    <mergeCell ref="C48:DA48"/>
    <mergeCell ref="C49:DA49"/>
    <mergeCell ref="C50:DA50"/>
  </mergeCells>
  <dataValidations count="1">
    <dataValidation type="list" allowBlank="1" showInputMessage="1" showErrorMessage="1" sqref="CD11 BR11 BF11 AT11 AH26 CP26 CD26 BR26 BF26 AT26 AH11 CP11">
      <formula1>M_YEARS</formula1>
    </dataValidation>
  </dataValidations>
  <printOptions horizontalCentered="1"/>
  <pageMargins left="0.5" right="0.5" top="0.8" bottom="0.8" header="0.5" footer="0.5"/>
  <pageSetup paperSize="5" orientation="portrait" blackAndWhite="1" r:id="rId1"/>
  <headerFooter alignWithMargins="0">
    <oddFooter>&amp;LIncome Calculations - FHLMC 92&amp;CPage &amp;P of &amp;N&amp;R05/24/2018</oddFooter>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800000"/>
    <pageSetUpPr autoPageBreaks="0" fitToPage="1"/>
  </sheetPr>
  <dimension ref="A1:DF93"/>
  <sheetViews>
    <sheetView showGridLines="0" showRowColHeaders="0" showZeros="0" zoomScaleNormal="100" workbookViewId="0">
      <selection activeCell="O7" sqref="O7:BM7"/>
    </sheetView>
  </sheetViews>
  <sheetFormatPr defaultRowHeight="12.75" x14ac:dyDescent="0.2"/>
  <cols>
    <col min="1" max="1" width="2.7109375" customWidth="1"/>
    <col min="2" max="2" width="2.28515625" customWidth="1"/>
    <col min="3" max="105" width="0.85546875" customWidth="1"/>
    <col min="106" max="106" width="2.28515625" customWidth="1"/>
    <col min="107" max="107" width="2.7109375" customWidth="1"/>
    <col min="108" max="126" width="0.85546875" customWidth="1"/>
  </cols>
  <sheetData>
    <row r="1" spans="1:110" ht="12" customHeight="1" thickBot="1" x14ac:dyDescent="0.25">
      <c r="A1" s="23"/>
      <c r="B1" s="23"/>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23"/>
      <c r="DC1" s="23"/>
      <c r="DD1" s="23"/>
      <c r="DE1" s="23"/>
    </row>
    <row r="2" spans="1:110" ht="6"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35"/>
      <c r="DD2" s="135"/>
      <c r="DE2" s="135"/>
      <c r="DF2" s="23"/>
    </row>
    <row r="3" spans="1:110" ht="18" customHeight="1" x14ac:dyDescent="0.2">
      <c r="A3" s="23"/>
      <c r="B3" s="680" t="s">
        <v>391</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35"/>
      <c r="DD3" s="135"/>
      <c r="DE3" s="135"/>
      <c r="DF3" s="23"/>
    </row>
    <row r="4" spans="1:110" ht="12" customHeight="1" x14ac:dyDescent="0.2">
      <c r="A4" s="23"/>
      <c r="B4" s="683" t="s">
        <v>386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45"/>
      <c r="DD4" s="145"/>
      <c r="DE4" s="145"/>
      <c r="DF4" s="23"/>
    </row>
    <row r="5" spans="1:110" ht="6"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35"/>
      <c r="DD5" s="135"/>
      <c r="DE5" s="135"/>
      <c r="DF5" s="23"/>
    </row>
    <row r="6" spans="1:110" ht="12" customHeight="1" x14ac:dyDescent="0.25">
      <c r="A6" s="23"/>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23"/>
      <c r="DD6" s="23"/>
      <c r="DE6" s="23"/>
      <c r="DF6" s="23"/>
    </row>
    <row r="7" spans="1:110" ht="15" customHeight="1" x14ac:dyDescent="0.2">
      <c r="A7" s="23"/>
      <c r="B7" s="98"/>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row>
    <row r="8" spans="1:110" ht="12" customHeight="1" thickBot="1" x14ac:dyDescent="0.25">
      <c r="A8" s="23"/>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row>
    <row r="9" spans="1:110" ht="12" customHeight="1" x14ac:dyDescent="0.2">
      <c r="A9" s="23"/>
      <c r="B9" s="175"/>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50"/>
      <c r="BK9" s="1350"/>
      <c r="BL9" s="1350"/>
      <c r="BM9" s="1350"/>
      <c r="BN9" s="1350"/>
      <c r="BO9" s="1350"/>
      <c r="BP9" s="1350"/>
      <c r="BQ9" s="1350"/>
      <c r="BR9" s="1350"/>
      <c r="BS9" s="1350"/>
      <c r="BT9" s="1350"/>
      <c r="BU9" s="1350"/>
      <c r="BV9" s="1350"/>
      <c r="BW9" s="1350"/>
      <c r="BX9" s="1350"/>
      <c r="BY9" s="1350"/>
      <c r="BZ9" s="1350"/>
      <c r="CA9" s="1350"/>
      <c r="CB9" s="1350"/>
      <c r="CC9" s="1350"/>
      <c r="CD9" s="1350"/>
      <c r="CE9" s="1350"/>
      <c r="CF9" s="1350"/>
      <c r="CG9" s="1350"/>
      <c r="CH9" s="1350"/>
      <c r="CI9" s="1350"/>
      <c r="CJ9" s="1350"/>
      <c r="CK9" s="1350"/>
      <c r="CL9" s="1350"/>
      <c r="CM9" s="1350"/>
      <c r="CN9" s="1350"/>
      <c r="CO9" s="1350"/>
      <c r="CP9" s="1350"/>
      <c r="CQ9" s="1350"/>
      <c r="CR9" s="1350"/>
      <c r="CS9" s="1350"/>
      <c r="CT9" s="1350"/>
      <c r="CU9" s="1350"/>
      <c r="CV9" s="1350"/>
      <c r="CW9" s="1350"/>
      <c r="CX9" s="1350"/>
      <c r="CY9" s="1350"/>
      <c r="CZ9" s="1350"/>
      <c r="DA9" s="1350"/>
      <c r="DB9" s="136"/>
      <c r="DC9" s="23"/>
      <c r="DD9" s="23"/>
      <c r="DE9" s="23"/>
      <c r="DF9" s="23"/>
    </row>
    <row r="10" spans="1:110" ht="15" customHeight="1" x14ac:dyDescent="0.2">
      <c r="A10" s="23"/>
      <c r="B10" s="142"/>
      <c r="C10" s="1705" t="s">
        <v>369</v>
      </c>
      <c r="D10" s="1706"/>
      <c r="E10" s="1706"/>
      <c r="F10" s="1706"/>
      <c r="G10" s="1706"/>
      <c r="H10" s="1706"/>
      <c r="I10" s="1706"/>
      <c r="J10" s="1706"/>
      <c r="K10" s="1706"/>
      <c r="L10" s="1706"/>
      <c r="M10" s="1706"/>
      <c r="N10" s="1706"/>
      <c r="O10" s="1706"/>
      <c r="P10" s="1706"/>
      <c r="Q10" s="1706"/>
      <c r="R10" s="1706"/>
      <c r="S10" s="1706"/>
      <c r="T10" s="1706"/>
      <c r="U10" s="1706"/>
      <c r="V10" s="1706"/>
      <c r="W10" s="1706"/>
      <c r="X10" s="1706"/>
      <c r="Y10" s="1706"/>
      <c r="Z10" s="1706"/>
      <c r="AA10" s="1706"/>
      <c r="AB10" s="1707"/>
      <c r="AC10" s="1708"/>
      <c r="AD10" s="1709"/>
      <c r="AE10" s="1709"/>
      <c r="AF10" s="1709"/>
      <c r="AG10" s="1709"/>
      <c r="AH10" s="1709"/>
      <c r="AI10" s="1709"/>
      <c r="AJ10" s="1709"/>
      <c r="AK10" s="1709"/>
      <c r="AL10" s="1709"/>
      <c r="AM10" s="1709"/>
      <c r="AN10" s="1709"/>
      <c r="AO10" s="1709"/>
      <c r="AP10" s="1709"/>
      <c r="AQ10" s="1709"/>
      <c r="AR10" s="1709"/>
      <c r="AS10" s="1709"/>
      <c r="AT10" s="1709"/>
      <c r="AU10" s="1709"/>
      <c r="AV10" s="1709"/>
      <c r="AW10" s="1709"/>
      <c r="AX10" s="1709"/>
      <c r="AY10" s="1709"/>
      <c r="AZ10" s="1709"/>
      <c r="BA10" s="1709"/>
      <c r="BB10" s="1709"/>
      <c r="BC10" s="1709"/>
      <c r="BD10" s="1709"/>
      <c r="BE10" s="1709"/>
      <c r="BF10" s="1709"/>
      <c r="BG10" s="1709"/>
      <c r="BH10" s="1709"/>
      <c r="BI10" s="1709"/>
      <c r="BJ10" s="1709"/>
      <c r="BK10" s="1709"/>
      <c r="BL10" s="1709"/>
      <c r="BM10" s="1709"/>
      <c r="BN10" s="1709"/>
      <c r="BO10" s="1709"/>
      <c r="BP10" s="1709"/>
      <c r="BQ10" s="1709"/>
      <c r="BR10" s="1709"/>
      <c r="BS10" s="1709"/>
      <c r="BT10" s="1709"/>
      <c r="BU10" s="1709"/>
      <c r="BV10" s="1709"/>
      <c r="BW10" s="1709"/>
      <c r="BX10" s="1709"/>
      <c r="BY10" s="1709"/>
      <c r="BZ10" s="1709"/>
      <c r="CA10" s="1709"/>
      <c r="CB10" s="1709"/>
      <c r="CC10" s="1709"/>
      <c r="CD10" s="1709"/>
      <c r="CE10" s="1709"/>
      <c r="CF10" s="1709"/>
      <c r="CG10" s="1709"/>
      <c r="CH10" s="1709"/>
      <c r="CI10" s="1709"/>
      <c r="CJ10" s="1709"/>
      <c r="CK10" s="1709"/>
      <c r="CL10" s="1709"/>
      <c r="CM10" s="1709"/>
      <c r="CN10" s="1709"/>
      <c r="CO10" s="1709"/>
      <c r="CP10" s="1709"/>
      <c r="CQ10" s="1709"/>
      <c r="CR10" s="1709"/>
      <c r="CS10" s="1709"/>
      <c r="CT10" s="1709"/>
      <c r="CU10" s="1709"/>
      <c r="CV10" s="1709"/>
      <c r="CW10" s="1709"/>
      <c r="CX10" s="1709"/>
      <c r="CY10" s="1709"/>
      <c r="CZ10" s="1709"/>
      <c r="DA10" s="1710"/>
      <c r="DB10" s="136"/>
      <c r="DC10" s="23"/>
      <c r="DD10" s="23"/>
      <c r="DE10" s="23"/>
      <c r="DF10" s="23"/>
    </row>
    <row r="11" spans="1:110" ht="15" customHeight="1" x14ac:dyDescent="0.2">
      <c r="A11" s="23"/>
      <c r="B11" s="142"/>
      <c r="C11" s="1711" t="s">
        <v>349</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c r="AY11" s="1712"/>
      <c r="AZ11" s="1712"/>
      <c r="BA11" s="1712"/>
      <c r="BB11" s="1712"/>
      <c r="BC11" s="1712"/>
      <c r="BD11" s="1712"/>
      <c r="BE11" s="1712"/>
      <c r="BF11" s="1712"/>
      <c r="BG11" s="1712"/>
      <c r="BH11" s="1712"/>
      <c r="BI11" s="1712"/>
      <c r="BJ11" s="1712"/>
      <c r="BK11" s="1712"/>
      <c r="BL11" s="1712"/>
      <c r="BM11" s="1712"/>
      <c r="BN11" s="1712"/>
      <c r="BO11" s="1712"/>
      <c r="BP11" s="1712"/>
      <c r="BQ11" s="1712"/>
      <c r="BR11" s="1712"/>
      <c r="BS11" s="1712"/>
      <c r="BT11" s="1712"/>
      <c r="BU11" s="1712"/>
      <c r="BV11" s="1712"/>
      <c r="BW11" s="1713"/>
      <c r="BX11" s="1714">
        <v>2015</v>
      </c>
      <c r="BY11" s="1715"/>
      <c r="BZ11" s="1715"/>
      <c r="CA11" s="1715"/>
      <c r="CB11" s="1715"/>
      <c r="CC11" s="1715"/>
      <c r="CD11" s="1715"/>
      <c r="CE11" s="1715"/>
      <c r="CF11" s="1715"/>
      <c r="CG11" s="1715"/>
      <c r="CH11" s="1715"/>
      <c r="CI11" s="1715"/>
      <c r="CJ11" s="1715"/>
      <c r="CK11" s="1715"/>
      <c r="CL11" s="1716"/>
      <c r="CM11" s="1714">
        <v>2016</v>
      </c>
      <c r="CN11" s="1715"/>
      <c r="CO11" s="1715"/>
      <c r="CP11" s="1715"/>
      <c r="CQ11" s="1715"/>
      <c r="CR11" s="1715"/>
      <c r="CS11" s="1715"/>
      <c r="CT11" s="1715"/>
      <c r="CU11" s="1715"/>
      <c r="CV11" s="1715"/>
      <c r="CW11" s="1715"/>
      <c r="CX11" s="1715"/>
      <c r="CY11" s="1715"/>
      <c r="CZ11" s="1715"/>
      <c r="DA11" s="1716"/>
      <c r="DB11" s="136"/>
      <c r="DC11" s="23"/>
      <c r="DD11" s="23"/>
      <c r="DE11" s="23"/>
      <c r="DF11" s="23"/>
    </row>
    <row r="12" spans="1:110" ht="15" customHeight="1" x14ac:dyDescent="0.2">
      <c r="A12" s="23"/>
      <c r="B12" s="142"/>
      <c r="C12" s="1689" t="s">
        <v>353</v>
      </c>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1690"/>
      <c r="AV12" s="1690"/>
      <c r="AW12" s="1690"/>
      <c r="AX12" s="1690"/>
      <c r="AY12" s="1690"/>
      <c r="AZ12" s="1690"/>
      <c r="BA12" s="1690"/>
      <c r="BB12" s="1690"/>
      <c r="BC12" s="1690"/>
      <c r="BD12" s="1690"/>
      <c r="BE12" s="1690"/>
      <c r="BF12" s="1690"/>
      <c r="BG12" s="1690"/>
      <c r="BH12" s="1690"/>
      <c r="BI12" s="1690"/>
      <c r="BJ12" s="1690"/>
      <c r="BK12" s="1691" t="s">
        <v>361</v>
      </c>
      <c r="BL12" s="1691"/>
      <c r="BM12" s="1691"/>
      <c r="BN12" s="1691"/>
      <c r="BO12" s="1691"/>
      <c r="BP12" s="1691"/>
      <c r="BQ12" s="1691"/>
      <c r="BR12" s="1691"/>
      <c r="BS12" s="1691"/>
      <c r="BT12" s="1691"/>
      <c r="BU12" s="1691"/>
      <c r="BV12" s="1691"/>
      <c r="BW12" s="1692"/>
      <c r="BX12" s="1699">
        <v>0</v>
      </c>
      <c r="BY12" s="1700"/>
      <c r="BZ12" s="1700"/>
      <c r="CA12" s="1700"/>
      <c r="CB12" s="1700"/>
      <c r="CC12" s="1700"/>
      <c r="CD12" s="1700"/>
      <c r="CE12" s="1700"/>
      <c r="CF12" s="1700"/>
      <c r="CG12" s="1700"/>
      <c r="CH12" s="1700"/>
      <c r="CI12" s="1700"/>
      <c r="CJ12" s="1700"/>
      <c r="CK12" s="1700"/>
      <c r="CL12" s="1701"/>
      <c r="CM12" s="1699">
        <v>0</v>
      </c>
      <c r="CN12" s="1700"/>
      <c r="CO12" s="1700"/>
      <c r="CP12" s="1700"/>
      <c r="CQ12" s="1700"/>
      <c r="CR12" s="1700"/>
      <c r="CS12" s="1700"/>
      <c r="CT12" s="1700"/>
      <c r="CU12" s="1700"/>
      <c r="CV12" s="1700"/>
      <c r="CW12" s="1700"/>
      <c r="CX12" s="1700"/>
      <c r="CY12" s="1700"/>
      <c r="CZ12" s="1700"/>
      <c r="DA12" s="1701"/>
      <c r="DB12" s="136"/>
      <c r="DC12" s="23"/>
      <c r="DD12" s="23"/>
      <c r="DE12" s="23"/>
      <c r="DF12" s="23"/>
    </row>
    <row r="13" spans="1:110" ht="15" customHeight="1" x14ac:dyDescent="0.2">
      <c r="A13" s="23"/>
      <c r="B13" s="142"/>
      <c r="C13" s="1689" t="s">
        <v>354</v>
      </c>
      <c r="D13" s="1690"/>
      <c r="E13" s="1690"/>
      <c r="F13" s="1690"/>
      <c r="G13" s="1690"/>
      <c r="H13" s="1690"/>
      <c r="I13" s="1690"/>
      <c r="J13" s="1690"/>
      <c r="K13" s="1690"/>
      <c r="L13" s="1690"/>
      <c r="M13" s="1690"/>
      <c r="N13" s="1690"/>
      <c r="O13" s="1690"/>
      <c r="P13" s="1690"/>
      <c r="Q13" s="1690"/>
      <c r="R13" s="1690"/>
      <c r="S13" s="1690"/>
      <c r="T13" s="1690"/>
      <c r="U13" s="1690"/>
      <c r="V13" s="1690"/>
      <c r="W13" s="1690"/>
      <c r="X13" s="1690"/>
      <c r="Y13" s="1690"/>
      <c r="Z13" s="1690"/>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1" t="s">
        <v>362</v>
      </c>
      <c r="BL13" s="1691"/>
      <c r="BM13" s="1691"/>
      <c r="BN13" s="1691"/>
      <c r="BO13" s="1691"/>
      <c r="BP13" s="1691"/>
      <c r="BQ13" s="1691"/>
      <c r="BR13" s="1691"/>
      <c r="BS13" s="1691"/>
      <c r="BT13" s="1691"/>
      <c r="BU13" s="1691"/>
      <c r="BV13" s="1691"/>
      <c r="BW13" s="1692"/>
      <c r="BX13" s="1699">
        <v>0</v>
      </c>
      <c r="BY13" s="1700"/>
      <c r="BZ13" s="1700"/>
      <c r="CA13" s="1700"/>
      <c r="CB13" s="1700"/>
      <c r="CC13" s="1700"/>
      <c r="CD13" s="1700"/>
      <c r="CE13" s="1700"/>
      <c r="CF13" s="1700"/>
      <c r="CG13" s="1700"/>
      <c r="CH13" s="1700"/>
      <c r="CI13" s="1700"/>
      <c r="CJ13" s="1700"/>
      <c r="CK13" s="1700"/>
      <c r="CL13" s="1701"/>
      <c r="CM13" s="1699">
        <v>0</v>
      </c>
      <c r="CN13" s="1700"/>
      <c r="CO13" s="1700"/>
      <c r="CP13" s="1700"/>
      <c r="CQ13" s="1700"/>
      <c r="CR13" s="1700"/>
      <c r="CS13" s="1700"/>
      <c r="CT13" s="1700"/>
      <c r="CU13" s="1700"/>
      <c r="CV13" s="1700"/>
      <c r="CW13" s="1700"/>
      <c r="CX13" s="1700"/>
      <c r="CY13" s="1700"/>
      <c r="CZ13" s="1700"/>
      <c r="DA13" s="1701"/>
      <c r="DB13" s="136"/>
      <c r="DC13" s="23"/>
      <c r="DD13" s="23"/>
      <c r="DE13" s="23"/>
      <c r="DF13" s="23"/>
    </row>
    <row r="14" spans="1:110" ht="15" customHeight="1" thickBot="1" x14ac:dyDescent="0.25">
      <c r="A14" s="23"/>
      <c r="B14" s="142"/>
      <c r="C14" s="1733" t="s">
        <v>355</v>
      </c>
      <c r="D14" s="1734"/>
      <c r="E14" s="1734"/>
      <c r="F14" s="1734"/>
      <c r="G14" s="1734"/>
      <c r="H14" s="1734"/>
      <c r="I14" s="1734"/>
      <c r="J14" s="1734"/>
      <c r="K14" s="1734"/>
      <c r="L14" s="1734"/>
      <c r="M14" s="1734"/>
      <c r="N14" s="1734"/>
      <c r="O14" s="1734"/>
      <c r="P14" s="1734"/>
      <c r="Q14" s="1734"/>
      <c r="R14" s="1734"/>
      <c r="S14" s="1734"/>
      <c r="T14" s="1734"/>
      <c r="U14" s="1734"/>
      <c r="V14" s="1734"/>
      <c r="W14" s="1734"/>
      <c r="X14" s="1734"/>
      <c r="Y14" s="1734"/>
      <c r="Z14" s="1734"/>
      <c r="AA14" s="1734"/>
      <c r="AB14" s="1734"/>
      <c r="AC14" s="1734"/>
      <c r="AD14" s="1734"/>
      <c r="AE14" s="1734"/>
      <c r="AF14" s="1734"/>
      <c r="AG14" s="1734"/>
      <c r="AH14" s="1734"/>
      <c r="AI14" s="1734"/>
      <c r="AJ14" s="1734"/>
      <c r="AK14" s="1734"/>
      <c r="AL14" s="1734"/>
      <c r="AM14" s="1734"/>
      <c r="AN14" s="1734"/>
      <c r="AO14" s="1734"/>
      <c r="AP14" s="1734"/>
      <c r="AQ14" s="1734"/>
      <c r="AR14" s="1734"/>
      <c r="AS14" s="1734"/>
      <c r="AT14" s="1734"/>
      <c r="AU14" s="1734"/>
      <c r="AV14" s="1734"/>
      <c r="AW14" s="1734"/>
      <c r="AX14" s="1734"/>
      <c r="AY14" s="1734"/>
      <c r="AZ14" s="1734"/>
      <c r="BA14" s="1734"/>
      <c r="BB14" s="1734"/>
      <c r="BC14" s="1734"/>
      <c r="BD14" s="1734"/>
      <c r="BE14" s="1734"/>
      <c r="BF14" s="1734"/>
      <c r="BG14" s="1734"/>
      <c r="BH14" s="1734"/>
      <c r="BI14" s="1734"/>
      <c r="BJ14" s="1734"/>
      <c r="BK14" s="1735" t="s">
        <v>363</v>
      </c>
      <c r="BL14" s="1735"/>
      <c r="BM14" s="1735"/>
      <c r="BN14" s="1735"/>
      <c r="BO14" s="1735"/>
      <c r="BP14" s="1735"/>
      <c r="BQ14" s="1735"/>
      <c r="BR14" s="1735"/>
      <c r="BS14" s="1735"/>
      <c r="BT14" s="1735"/>
      <c r="BU14" s="1735"/>
      <c r="BV14" s="1735"/>
      <c r="BW14" s="1736"/>
      <c r="BX14" s="1725">
        <v>0</v>
      </c>
      <c r="BY14" s="1285"/>
      <c r="BZ14" s="1285"/>
      <c r="CA14" s="1285"/>
      <c r="CB14" s="1285"/>
      <c r="CC14" s="1285"/>
      <c r="CD14" s="1285"/>
      <c r="CE14" s="1285"/>
      <c r="CF14" s="1285"/>
      <c r="CG14" s="1285"/>
      <c r="CH14" s="1285"/>
      <c r="CI14" s="1285"/>
      <c r="CJ14" s="1285"/>
      <c r="CK14" s="1285"/>
      <c r="CL14" s="1726"/>
      <c r="CM14" s="1725">
        <v>0</v>
      </c>
      <c r="CN14" s="1285"/>
      <c r="CO14" s="1285"/>
      <c r="CP14" s="1285"/>
      <c r="CQ14" s="1285"/>
      <c r="CR14" s="1285"/>
      <c r="CS14" s="1285"/>
      <c r="CT14" s="1285"/>
      <c r="CU14" s="1285"/>
      <c r="CV14" s="1285"/>
      <c r="CW14" s="1285"/>
      <c r="CX14" s="1285"/>
      <c r="CY14" s="1285"/>
      <c r="CZ14" s="1285"/>
      <c r="DA14" s="1726"/>
      <c r="DB14" s="136"/>
      <c r="DC14" s="23"/>
      <c r="DD14" s="23"/>
      <c r="DE14" s="23"/>
      <c r="DF14" s="23"/>
    </row>
    <row r="15" spans="1:110" ht="15" customHeight="1" thickBot="1" x14ac:dyDescent="0.25">
      <c r="A15" s="23"/>
      <c r="B15" s="142"/>
      <c r="C15" s="1743" t="str">
        <f>CONCATENATE(" Subtotal Schedule K-1: ",AC10)</f>
        <v xml:space="preserve"> Subtotal Schedule K-1: </v>
      </c>
      <c r="D15" s="1744"/>
      <c r="E15" s="1744"/>
      <c r="F15" s="1744"/>
      <c r="G15" s="1744"/>
      <c r="H15" s="1744"/>
      <c r="I15" s="1744"/>
      <c r="J15" s="1744"/>
      <c r="K15" s="1744"/>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c r="AL15" s="1744"/>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5"/>
      <c r="BX15" s="1746">
        <f>Data_Income!C1431</f>
        <v>0</v>
      </c>
      <c r="BY15" s="1747"/>
      <c r="BZ15" s="1747"/>
      <c r="CA15" s="1747"/>
      <c r="CB15" s="1747"/>
      <c r="CC15" s="1747"/>
      <c r="CD15" s="1747"/>
      <c r="CE15" s="1747"/>
      <c r="CF15" s="1747"/>
      <c r="CG15" s="1747"/>
      <c r="CH15" s="1747"/>
      <c r="CI15" s="1747"/>
      <c r="CJ15" s="1747"/>
      <c r="CK15" s="1747"/>
      <c r="CL15" s="1748"/>
      <c r="CM15" s="1746">
        <f>Data_Income!D1431</f>
        <v>0</v>
      </c>
      <c r="CN15" s="1747"/>
      <c r="CO15" s="1747"/>
      <c r="CP15" s="1747"/>
      <c r="CQ15" s="1747"/>
      <c r="CR15" s="1747"/>
      <c r="CS15" s="1747"/>
      <c r="CT15" s="1747"/>
      <c r="CU15" s="1747"/>
      <c r="CV15" s="1747"/>
      <c r="CW15" s="1747"/>
      <c r="CX15" s="1747"/>
      <c r="CY15" s="1747"/>
      <c r="CZ15" s="1747"/>
      <c r="DA15" s="1748"/>
      <c r="DB15" s="136"/>
      <c r="DC15" s="23"/>
      <c r="DD15" s="23"/>
      <c r="DE15" s="23"/>
      <c r="DF15" s="23"/>
    </row>
    <row r="16" spans="1:110" ht="15" customHeight="1" x14ac:dyDescent="0.2">
      <c r="A16" s="23"/>
      <c r="B16" s="142"/>
      <c r="C16" s="1693" t="s">
        <v>370</v>
      </c>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694"/>
      <c r="AO16" s="1694"/>
      <c r="AP16" s="1694"/>
      <c r="AQ16" s="1694"/>
      <c r="AR16" s="1694"/>
      <c r="AS16" s="1694"/>
      <c r="AT16" s="1694"/>
      <c r="AU16" s="1694"/>
      <c r="AV16" s="1694"/>
      <c r="AW16" s="1694"/>
      <c r="AX16" s="1694"/>
      <c r="AY16" s="1694"/>
      <c r="AZ16" s="1694"/>
      <c r="BA16" s="1694"/>
      <c r="BB16" s="1694"/>
      <c r="BC16" s="1694"/>
      <c r="BD16" s="1694"/>
      <c r="BE16" s="1694"/>
      <c r="BF16" s="1694"/>
      <c r="BG16" s="1694"/>
      <c r="BH16" s="1694"/>
      <c r="BI16" s="1694"/>
      <c r="BJ16" s="1694"/>
      <c r="BK16" s="1694"/>
      <c r="BL16" s="1694"/>
      <c r="BM16" s="1694"/>
      <c r="BN16" s="1694"/>
      <c r="BO16" s="1694"/>
      <c r="BP16" s="1694"/>
      <c r="BQ16" s="1694"/>
      <c r="BR16" s="1694"/>
      <c r="BS16" s="1694"/>
      <c r="BT16" s="1694"/>
      <c r="BU16" s="1694"/>
      <c r="BV16" s="1694"/>
      <c r="BW16" s="1695"/>
      <c r="BX16" s="1696">
        <v>2015</v>
      </c>
      <c r="BY16" s="1697"/>
      <c r="BZ16" s="1697"/>
      <c r="CA16" s="1697"/>
      <c r="CB16" s="1697"/>
      <c r="CC16" s="1697"/>
      <c r="CD16" s="1697"/>
      <c r="CE16" s="1697"/>
      <c r="CF16" s="1697"/>
      <c r="CG16" s="1697"/>
      <c r="CH16" s="1697"/>
      <c r="CI16" s="1697"/>
      <c r="CJ16" s="1697"/>
      <c r="CK16" s="1697"/>
      <c r="CL16" s="1698"/>
      <c r="CM16" s="1696">
        <v>2016</v>
      </c>
      <c r="CN16" s="1697"/>
      <c r="CO16" s="1697"/>
      <c r="CP16" s="1697"/>
      <c r="CQ16" s="1697"/>
      <c r="CR16" s="1697"/>
      <c r="CS16" s="1697"/>
      <c r="CT16" s="1697"/>
      <c r="CU16" s="1697"/>
      <c r="CV16" s="1697"/>
      <c r="CW16" s="1697"/>
      <c r="CX16" s="1697"/>
      <c r="CY16" s="1697"/>
      <c r="CZ16" s="1697"/>
      <c r="DA16" s="1698"/>
      <c r="DB16" s="136"/>
      <c r="DC16" s="23"/>
      <c r="DD16" s="23"/>
      <c r="DE16" s="23"/>
      <c r="DF16" s="23"/>
    </row>
    <row r="17" spans="1:110" ht="15" customHeight="1" x14ac:dyDescent="0.2">
      <c r="A17" s="23"/>
      <c r="B17" s="142"/>
      <c r="C17" s="1689" t="s">
        <v>376</v>
      </c>
      <c r="D17" s="1690"/>
      <c r="E17" s="1690"/>
      <c r="F17" s="1690"/>
      <c r="G17" s="1690"/>
      <c r="H17" s="1690"/>
      <c r="I17" s="1690"/>
      <c r="J17" s="1690"/>
      <c r="K17" s="1690"/>
      <c r="L17" s="1690"/>
      <c r="M17" s="1690"/>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c r="AK17" s="1690"/>
      <c r="AL17" s="1690"/>
      <c r="AM17" s="1690"/>
      <c r="AN17" s="1690"/>
      <c r="AO17" s="1690"/>
      <c r="AP17" s="1690"/>
      <c r="AQ17" s="1690"/>
      <c r="AR17" s="1690"/>
      <c r="AS17" s="1690"/>
      <c r="AT17" s="1690"/>
      <c r="AU17" s="1690"/>
      <c r="AV17" s="1690"/>
      <c r="AW17" s="1690"/>
      <c r="AX17" s="1690"/>
      <c r="AY17" s="1690"/>
      <c r="AZ17" s="1690"/>
      <c r="BA17" s="1690"/>
      <c r="BB17" s="1690"/>
      <c r="BC17" s="1690"/>
      <c r="BD17" s="1690"/>
      <c r="BE17" s="1690"/>
      <c r="BF17" s="1690"/>
      <c r="BG17" s="1690"/>
      <c r="BH17" s="1690"/>
      <c r="BI17" s="1690"/>
      <c r="BJ17" s="1690"/>
      <c r="BK17" s="1691" t="s">
        <v>368</v>
      </c>
      <c r="BL17" s="1691"/>
      <c r="BM17" s="1691"/>
      <c r="BN17" s="1691"/>
      <c r="BO17" s="1691"/>
      <c r="BP17" s="1691"/>
      <c r="BQ17" s="1691"/>
      <c r="BR17" s="1691"/>
      <c r="BS17" s="1691"/>
      <c r="BT17" s="1691"/>
      <c r="BU17" s="1691"/>
      <c r="BV17" s="1691"/>
      <c r="BW17" s="1692"/>
      <c r="BX17" s="1699">
        <v>0</v>
      </c>
      <c r="BY17" s="1700"/>
      <c r="BZ17" s="1700"/>
      <c r="CA17" s="1700"/>
      <c r="CB17" s="1700"/>
      <c r="CC17" s="1700"/>
      <c r="CD17" s="1700"/>
      <c r="CE17" s="1700"/>
      <c r="CF17" s="1700"/>
      <c r="CG17" s="1700"/>
      <c r="CH17" s="1700"/>
      <c r="CI17" s="1700"/>
      <c r="CJ17" s="1700"/>
      <c r="CK17" s="1700"/>
      <c r="CL17" s="1701"/>
      <c r="CM17" s="1699">
        <v>0</v>
      </c>
      <c r="CN17" s="1700"/>
      <c r="CO17" s="1700"/>
      <c r="CP17" s="1700"/>
      <c r="CQ17" s="1700"/>
      <c r="CR17" s="1700"/>
      <c r="CS17" s="1700"/>
      <c r="CT17" s="1700"/>
      <c r="CU17" s="1700"/>
      <c r="CV17" s="1700"/>
      <c r="CW17" s="1700"/>
      <c r="CX17" s="1700"/>
      <c r="CY17" s="1700"/>
      <c r="CZ17" s="1700"/>
      <c r="DA17" s="1701"/>
      <c r="DB17" s="136"/>
      <c r="DC17" s="23"/>
      <c r="DD17" s="23"/>
      <c r="DE17" s="23"/>
      <c r="DF17" s="23"/>
    </row>
    <row r="18" spans="1:110" ht="15" customHeight="1" x14ac:dyDescent="0.2">
      <c r="A18" s="23"/>
      <c r="B18" s="142"/>
      <c r="C18" s="1689" t="s">
        <v>374</v>
      </c>
      <c r="D18" s="1690"/>
      <c r="E18" s="1690"/>
      <c r="F18" s="1690"/>
      <c r="G18" s="1690"/>
      <c r="H18" s="1690"/>
      <c r="I18" s="1690"/>
      <c r="J18" s="1690"/>
      <c r="K18" s="1690"/>
      <c r="L18" s="1690"/>
      <c r="M18" s="1690"/>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0"/>
      <c r="AJ18" s="1690"/>
      <c r="AK18" s="1690"/>
      <c r="AL18" s="1690"/>
      <c r="AM18" s="1690"/>
      <c r="AN18" s="1690"/>
      <c r="AO18" s="1690"/>
      <c r="AP18" s="1690"/>
      <c r="AQ18" s="1690"/>
      <c r="AR18" s="1690"/>
      <c r="AS18" s="1690"/>
      <c r="AT18" s="1690"/>
      <c r="AU18" s="1690"/>
      <c r="AV18" s="1690"/>
      <c r="AW18" s="1690"/>
      <c r="AX18" s="1690"/>
      <c r="AY18" s="1690"/>
      <c r="AZ18" s="1690"/>
      <c r="BA18" s="1690"/>
      <c r="BB18" s="1690"/>
      <c r="BC18" s="1690"/>
      <c r="BD18" s="1690"/>
      <c r="BE18" s="1690"/>
      <c r="BF18" s="1690"/>
      <c r="BG18" s="1690"/>
      <c r="BH18" s="1690"/>
      <c r="BI18" s="1690"/>
      <c r="BJ18" s="1690"/>
      <c r="BK18" s="1691" t="s">
        <v>357</v>
      </c>
      <c r="BL18" s="1691"/>
      <c r="BM18" s="1691"/>
      <c r="BN18" s="1691"/>
      <c r="BO18" s="1691"/>
      <c r="BP18" s="1691"/>
      <c r="BQ18" s="1691"/>
      <c r="BR18" s="1691"/>
      <c r="BS18" s="1691"/>
      <c r="BT18" s="1691"/>
      <c r="BU18" s="1691"/>
      <c r="BV18" s="1691"/>
      <c r="BW18" s="1692"/>
      <c r="BX18" s="1699">
        <v>0</v>
      </c>
      <c r="BY18" s="1700"/>
      <c r="BZ18" s="1700"/>
      <c r="CA18" s="1700"/>
      <c r="CB18" s="1700"/>
      <c r="CC18" s="1700"/>
      <c r="CD18" s="1700"/>
      <c r="CE18" s="1700"/>
      <c r="CF18" s="1700"/>
      <c r="CG18" s="1700"/>
      <c r="CH18" s="1700"/>
      <c r="CI18" s="1700"/>
      <c r="CJ18" s="1700"/>
      <c r="CK18" s="1700"/>
      <c r="CL18" s="1701"/>
      <c r="CM18" s="1699">
        <v>0</v>
      </c>
      <c r="CN18" s="1700"/>
      <c r="CO18" s="1700"/>
      <c r="CP18" s="1700"/>
      <c r="CQ18" s="1700"/>
      <c r="CR18" s="1700"/>
      <c r="CS18" s="1700"/>
      <c r="CT18" s="1700"/>
      <c r="CU18" s="1700"/>
      <c r="CV18" s="1700"/>
      <c r="CW18" s="1700"/>
      <c r="CX18" s="1700"/>
      <c r="CY18" s="1700"/>
      <c r="CZ18" s="1700"/>
      <c r="DA18" s="1701"/>
      <c r="DB18" s="136"/>
      <c r="DC18" s="23"/>
      <c r="DD18" s="23"/>
      <c r="DE18" s="23"/>
      <c r="DF18" s="23"/>
    </row>
    <row r="19" spans="1:110" ht="15" customHeight="1" x14ac:dyDescent="0.2">
      <c r="A19" s="23"/>
      <c r="B19" s="142"/>
      <c r="C19" s="1689" t="s">
        <v>356</v>
      </c>
      <c r="D19" s="1690"/>
      <c r="E19" s="1690"/>
      <c r="F19" s="1690"/>
      <c r="G19" s="1690"/>
      <c r="H19" s="1690"/>
      <c r="I19" s="1690"/>
      <c r="J19" s="1690"/>
      <c r="K19" s="1690"/>
      <c r="L19" s="1690"/>
      <c r="M19" s="1690"/>
      <c r="N19" s="1690"/>
      <c r="O19" s="1690"/>
      <c r="P19" s="1690"/>
      <c r="Q19" s="1690"/>
      <c r="R19" s="1690"/>
      <c r="S19" s="1690"/>
      <c r="T19" s="1690"/>
      <c r="U19" s="1690"/>
      <c r="V19" s="1690"/>
      <c r="W19" s="1690"/>
      <c r="X19" s="1690"/>
      <c r="Y19" s="1690"/>
      <c r="Z19" s="1690"/>
      <c r="AA19" s="1690"/>
      <c r="AB19" s="1690"/>
      <c r="AC19" s="1690"/>
      <c r="AD19" s="1690"/>
      <c r="AE19" s="1690"/>
      <c r="AF19" s="1690"/>
      <c r="AG19" s="1690"/>
      <c r="AH19" s="1690"/>
      <c r="AI19" s="1690"/>
      <c r="AJ19" s="1690"/>
      <c r="AK19" s="1690"/>
      <c r="AL19" s="1690"/>
      <c r="AM19" s="1690"/>
      <c r="AN19" s="1690"/>
      <c r="AO19" s="1690"/>
      <c r="AP19" s="1690"/>
      <c r="AQ19" s="1690"/>
      <c r="AR19" s="1690"/>
      <c r="AS19" s="1690"/>
      <c r="AT19" s="1690"/>
      <c r="AU19" s="1690"/>
      <c r="AV19" s="1690"/>
      <c r="AW19" s="1690"/>
      <c r="AX19" s="1690"/>
      <c r="AY19" s="1690"/>
      <c r="AZ19" s="1690"/>
      <c r="BA19" s="1690"/>
      <c r="BB19" s="1690"/>
      <c r="BC19" s="1690"/>
      <c r="BD19" s="1690"/>
      <c r="BE19" s="1690"/>
      <c r="BF19" s="1690"/>
      <c r="BG19" s="1690"/>
      <c r="BH19" s="1690"/>
      <c r="BI19" s="1690"/>
      <c r="BJ19" s="1690"/>
      <c r="BK19" s="1691" t="s">
        <v>364</v>
      </c>
      <c r="BL19" s="1691"/>
      <c r="BM19" s="1691"/>
      <c r="BN19" s="1691"/>
      <c r="BO19" s="1691"/>
      <c r="BP19" s="1691"/>
      <c r="BQ19" s="1691"/>
      <c r="BR19" s="1691"/>
      <c r="BS19" s="1691"/>
      <c r="BT19" s="1691"/>
      <c r="BU19" s="1691"/>
      <c r="BV19" s="1691"/>
      <c r="BW19" s="1692"/>
      <c r="BX19" s="1699">
        <v>0</v>
      </c>
      <c r="BY19" s="1700"/>
      <c r="BZ19" s="1700"/>
      <c r="CA19" s="1700"/>
      <c r="CB19" s="1700"/>
      <c r="CC19" s="1700"/>
      <c r="CD19" s="1700"/>
      <c r="CE19" s="1700"/>
      <c r="CF19" s="1700"/>
      <c r="CG19" s="1700"/>
      <c r="CH19" s="1700"/>
      <c r="CI19" s="1700"/>
      <c r="CJ19" s="1700"/>
      <c r="CK19" s="1700"/>
      <c r="CL19" s="1701"/>
      <c r="CM19" s="1699">
        <v>0</v>
      </c>
      <c r="CN19" s="1700"/>
      <c r="CO19" s="1700"/>
      <c r="CP19" s="1700"/>
      <c r="CQ19" s="1700"/>
      <c r="CR19" s="1700"/>
      <c r="CS19" s="1700"/>
      <c r="CT19" s="1700"/>
      <c r="CU19" s="1700"/>
      <c r="CV19" s="1700"/>
      <c r="CW19" s="1700"/>
      <c r="CX19" s="1700"/>
      <c r="CY19" s="1700"/>
      <c r="CZ19" s="1700"/>
      <c r="DA19" s="1701"/>
      <c r="DB19" s="136"/>
      <c r="DC19" s="23"/>
      <c r="DD19" s="23"/>
      <c r="DE19" s="23"/>
      <c r="DF19" s="23"/>
    </row>
    <row r="20" spans="1:110" ht="15" customHeight="1" x14ac:dyDescent="0.2">
      <c r="A20" s="23"/>
      <c r="B20" s="142"/>
      <c r="C20" s="1689" t="s">
        <v>351</v>
      </c>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690"/>
      <c r="AW20" s="1690"/>
      <c r="AX20" s="1690"/>
      <c r="AY20" s="1690"/>
      <c r="AZ20" s="1690"/>
      <c r="BA20" s="1690"/>
      <c r="BB20" s="1690"/>
      <c r="BC20" s="1690"/>
      <c r="BD20" s="1690"/>
      <c r="BE20" s="1690"/>
      <c r="BF20" s="1690"/>
      <c r="BG20" s="1690"/>
      <c r="BH20" s="1690"/>
      <c r="BI20" s="1690"/>
      <c r="BJ20" s="1690"/>
      <c r="BK20" s="1691" t="s">
        <v>365</v>
      </c>
      <c r="BL20" s="1691"/>
      <c r="BM20" s="1691"/>
      <c r="BN20" s="1691"/>
      <c r="BO20" s="1691"/>
      <c r="BP20" s="1691"/>
      <c r="BQ20" s="1691"/>
      <c r="BR20" s="1691"/>
      <c r="BS20" s="1691"/>
      <c r="BT20" s="1691"/>
      <c r="BU20" s="1691"/>
      <c r="BV20" s="1691"/>
      <c r="BW20" s="1692"/>
      <c r="BX20" s="1699">
        <v>0</v>
      </c>
      <c r="BY20" s="1700"/>
      <c r="BZ20" s="1700"/>
      <c r="CA20" s="1700"/>
      <c r="CB20" s="1700"/>
      <c r="CC20" s="1700"/>
      <c r="CD20" s="1700"/>
      <c r="CE20" s="1700"/>
      <c r="CF20" s="1700"/>
      <c r="CG20" s="1700"/>
      <c r="CH20" s="1700"/>
      <c r="CI20" s="1700"/>
      <c r="CJ20" s="1700"/>
      <c r="CK20" s="1700"/>
      <c r="CL20" s="1701"/>
      <c r="CM20" s="1699">
        <v>0</v>
      </c>
      <c r="CN20" s="1700"/>
      <c r="CO20" s="1700"/>
      <c r="CP20" s="1700"/>
      <c r="CQ20" s="1700"/>
      <c r="CR20" s="1700"/>
      <c r="CS20" s="1700"/>
      <c r="CT20" s="1700"/>
      <c r="CU20" s="1700"/>
      <c r="CV20" s="1700"/>
      <c r="CW20" s="1700"/>
      <c r="CX20" s="1700"/>
      <c r="CY20" s="1700"/>
      <c r="CZ20" s="1700"/>
      <c r="DA20" s="1701"/>
      <c r="DB20" s="136"/>
      <c r="DC20" s="23"/>
      <c r="DD20" s="23"/>
      <c r="DE20" s="23"/>
      <c r="DF20" s="23"/>
    </row>
    <row r="21" spans="1:110" ht="15" customHeight="1" x14ac:dyDescent="0.2">
      <c r="A21" s="23"/>
      <c r="B21" s="142"/>
      <c r="C21" s="1689" t="s">
        <v>352</v>
      </c>
      <c r="D21" s="1690"/>
      <c r="E21" s="1690"/>
      <c r="F21" s="1690"/>
      <c r="G21" s="1690"/>
      <c r="H21" s="1690"/>
      <c r="I21" s="1690"/>
      <c r="J21" s="1690"/>
      <c r="K21" s="1690"/>
      <c r="L21" s="1690"/>
      <c r="M21" s="1690"/>
      <c r="N21" s="1690"/>
      <c r="O21" s="1690"/>
      <c r="P21" s="1690"/>
      <c r="Q21" s="1690"/>
      <c r="R21" s="1690"/>
      <c r="S21" s="1690"/>
      <c r="T21" s="1690"/>
      <c r="U21" s="1690"/>
      <c r="V21" s="1690"/>
      <c r="W21" s="1690"/>
      <c r="X21" s="1690"/>
      <c r="Y21" s="1690"/>
      <c r="Z21" s="1690"/>
      <c r="AA21" s="1690"/>
      <c r="AB21" s="1690"/>
      <c r="AC21" s="1690"/>
      <c r="AD21" s="1690"/>
      <c r="AE21" s="1690"/>
      <c r="AF21" s="1690"/>
      <c r="AG21" s="1690"/>
      <c r="AH21" s="1690"/>
      <c r="AI21" s="1690"/>
      <c r="AJ21" s="1690"/>
      <c r="AK21" s="1690"/>
      <c r="AL21" s="1690"/>
      <c r="AM21" s="1690"/>
      <c r="AN21" s="1690"/>
      <c r="AO21" s="1690"/>
      <c r="AP21" s="1690"/>
      <c r="AQ21" s="1690"/>
      <c r="AR21" s="1690"/>
      <c r="AS21" s="1690"/>
      <c r="AT21" s="1690"/>
      <c r="AU21" s="1690"/>
      <c r="AV21" s="1690"/>
      <c r="AW21" s="1690"/>
      <c r="AX21" s="1690"/>
      <c r="AY21" s="1690"/>
      <c r="AZ21" s="1690"/>
      <c r="BA21" s="1690"/>
      <c r="BB21" s="1690"/>
      <c r="BC21" s="1690"/>
      <c r="BD21" s="1690"/>
      <c r="BE21" s="1690"/>
      <c r="BF21" s="1690"/>
      <c r="BG21" s="1690"/>
      <c r="BH21" s="1690"/>
      <c r="BI21" s="1690"/>
      <c r="BJ21" s="1690"/>
      <c r="BK21" s="1691" t="s">
        <v>366</v>
      </c>
      <c r="BL21" s="1691"/>
      <c r="BM21" s="1691"/>
      <c r="BN21" s="1691"/>
      <c r="BO21" s="1691"/>
      <c r="BP21" s="1691"/>
      <c r="BQ21" s="1691"/>
      <c r="BR21" s="1691"/>
      <c r="BS21" s="1691"/>
      <c r="BT21" s="1691"/>
      <c r="BU21" s="1691"/>
      <c r="BV21" s="1691"/>
      <c r="BW21" s="1692"/>
      <c r="BX21" s="1699">
        <v>0</v>
      </c>
      <c r="BY21" s="1700"/>
      <c r="BZ21" s="1700"/>
      <c r="CA21" s="1700"/>
      <c r="CB21" s="1700"/>
      <c r="CC21" s="1700"/>
      <c r="CD21" s="1700"/>
      <c r="CE21" s="1700"/>
      <c r="CF21" s="1700"/>
      <c r="CG21" s="1700"/>
      <c r="CH21" s="1700"/>
      <c r="CI21" s="1700"/>
      <c r="CJ21" s="1700"/>
      <c r="CK21" s="1700"/>
      <c r="CL21" s="1701"/>
      <c r="CM21" s="1699">
        <v>0</v>
      </c>
      <c r="CN21" s="1700"/>
      <c r="CO21" s="1700"/>
      <c r="CP21" s="1700"/>
      <c r="CQ21" s="1700"/>
      <c r="CR21" s="1700"/>
      <c r="CS21" s="1700"/>
      <c r="CT21" s="1700"/>
      <c r="CU21" s="1700"/>
      <c r="CV21" s="1700"/>
      <c r="CW21" s="1700"/>
      <c r="CX21" s="1700"/>
      <c r="CY21" s="1700"/>
      <c r="CZ21" s="1700"/>
      <c r="DA21" s="1701"/>
      <c r="DB21" s="136"/>
      <c r="DC21" s="23"/>
      <c r="DD21" s="23"/>
      <c r="DE21" s="23"/>
      <c r="DF21" s="23"/>
    </row>
    <row r="22" spans="1:110" ht="15" customHeight="1" x14ac:dyDescent="0.2">
      <c r="A22" s="23"/>
      <c r="B22" s="142"/>
      <c r="C22" s="1733" t="s">
        <v>350</v>
      </c>
      <c r="D22" s="1734"/>
      <c r="E22" s="1734"/>
      <c r="F22" s="1734"/>
      <c r="G22" s="1734"/>
      <c r="H22" s="1734"/>
      <c r="I22" s="1734"/>
      <c r="J22" s="1734"/>
      <c r="K22" s="1734"/>
      <c r="L22" s="1734"/>
      <c r="M22" s="1734"/>
      <c r="N22" s="1734"/>
      <c r="O22" s="1734"/>
      <c r="P22" s="1734"/>
      <c r="Q22" s="1734"/>
      <c r="R22" s="1734"/>
      <c r="S22" s="1734"/>
      <c r="T22" s="1734"/>
      <c r="U22" s="1734"/>
      <c r="V22" s="1734"/>
      <c r="W22" s="1734"/>
      <c r="X22" s="1734"/>
      <c r="Y22" s="1734"/>
      <c r="Z22" s="1734"/>
      <c r="AA22" s="1734"/>
      <c r="AB22" s="1734"/>
      <c r="AC22" s="1734"/>
      <c r="AD22" s="1734"/>
      <c r="AE22" s="1734"/>
      <c r="AF22" s="1734"/>
      <c r="AG22" s="1734"/>
      <c r="AH22" s="1734"/>
      <c r="AI22" s="1734"/>
      <c r="AJ22" s="1734"/>
      <c r="AK22" s="1734"/>
      <c r="AL22" s="1734"/>
      <c r="AM22" s="1734"/>
      <c r="AN22" s="1734"/>
      <c r="AO22" s="1734"/>
      <c r="AP22" s="1734"/>
      <c r="AQ22" s="1734"/>
      <c r="AR22" s="1734"/>
      <c r="AS22" s="1734"/>
      <c r="AT22" s="1734"/>
      <c r="AU22" s="1734"/>
      <c r="AV22" s="1734"/>
      <c r="AW22" s="1734"/>
      <c r="AX22" s="1734"/>
      <c r="AY22" s="1734"/>
      <c r="AZ22" s="1734"/>
      <c r="BA22" s="1734"/>
      <c r="BB22" s="1734"/>
      <c r="BC22" s="1734"/>
      <c r="BD22" s="1734"/>
      <c r="BE22" s="1734"/>
      <c r="BF22" s="1734"/>
      <c r="BG22" s="1734"/>
      <c r="BH22" s="1734"/>
      <c r="BI22" s="1734"/>
      <c r="BJ22" s="1734"/>
      <c r="BK22" s="1735" t="s">
        <v>367</v>
      </c>
      <c r="BL22" s="1735"/>
      <c r="BM22" s="1735"/>
      <c r="BN22" s="1735"/>
      <c r="BO22" s="1735"/>
      <c r="BP22" s="1735"/>
      <c r="BQ22" s="1735"/>
      <c r="BR22" s="1735"/>
      <c r="BS22" s="1735"/>
      <c r="BT22" s="1735"/>
      <c r="BU22" s="1735"/>
      <c r="BV22" s="1735"/>
      <c r="BW22" s="1736"/>
      <c r="BX22" s="1725">
        <v>0</v>
      </c>
      <c r="BY22" s="1285"/>
      <c r="BZ22" s="1285"/>
      <c r="CA22" s="1285"/>
      <c r="CB22" s="1285"/>
      <c r="CC22" s="1285"/>
      <c r="CD22" s="1285"/>
      <c r="CE22" s="1285"/>
      <c r="CF22" s="1285"/>
      <c r="CG22" s="1285"/>
      <c r="CH22" s="1285"/>
      <c r="CI22" s="1285"/>
      <c r="CJ22" s="1285"/>
      <c r="CK22" s="1285"/>
      <c r="CL22" s="1726"/>
      <c r="CM22" s="1725">
        <v>0</v>
      </c>
      <c r="CN22" s="1285"/>
      <c r="CO22" s="1285"/>
      <c r="CP22" s="1285"/>
      <c r="CQ22" s="1285"/>
      <c r="CR22" s="1285"/>
      <c r="CS22" s="1285"/>
      <c r="CT22" s="1285"/>
      <c r="CU22" s="1285"/>
      <c r="CV22" s="1285"/>
      <c r="CW22" s="1285"/>
      <c r="CX22" s="1285"/>
      <c r="CY22" s="1285"/>
      <c r="CZ22" s="1285"/>
      <c r="DA22" s="1726"/>
      <c r="DB22" s="136"/>
      <c r="DC22" s="23"/>
      <c r="DD22" s="23"/>
      <c r="DE22" s="23"/>
      <c r="DF22" s="23"/>
    </row>
    <row r="23" spans="1:110" ht="15" customHeight="1" x14ac:dyDescent="0.2">
      <c r="A23" s="23"/>
      <c r="B23" s="142"/>
      <c r="C23" s="1737" t="s">
        <v>51</v>
      </c>
      <c r="D23" s="1738"/>
      <c r="E23" s="1738"/>
      <c r="F23" s="1738"/>
      <c r="G23" s="1738"/>
      <c r="H23" s="1738"/>
      <c r="I23" s="1738"/>
      <c r="J23" s="1738"/>
      <c r="K23" s="1738"/>
      <c r="L23" s="1738"/>
      <c r="M23" s="1738"/>
      <c r="N23" s="1738"/>
      <c r="O23" s="1738"/>
      <c r="P23" s="1738"/>
      <c r="Q23" s="1738"/>
      <c r="R23" s="1738"/>
      <c r="S23" s="1738"/>
      <c r="T23" s="1738"/>
      <c r="U23" s="1738"/>
      <c r="V23" s="1738"/>
      <c r="W23" s="1738"/>
      <c r="X23" s="1738"/>
      <c r="Y23" s="1738"/>
      <c r="Z23" s="1738"/>
      <c r="AA23" s="1738"/>
      <c r="AB23" s="1738"/>
      <c r="AC23" s="1738"/>
      <c r="AD23" s="1738"/>
      <c r="AE23" s="1738"/>
      <c r="AF23" s="1738"/>
      <c r="AG23" s="1738"/>
      <c r="AH23" s="1738"/>
      <c r="AI23" s="1738"/>
      <c r="AJ23" s="1738"/>
      <c r="AK23" s="1738"/>
      <c r="AL23" s="1738"/>
      <c r="AM23" s="1738"/>
      <c r="AN23" s="1738"/>
      <c r="AO23" s="1738"/>
      <c r="AP23" s="1738"/>
      <c r="AQ23" s="1738"/>
      <c r="AR23" s="1738"/>
      <c r="AS23" s="1738"/>
      <c r="AT23" s="1738"/>
      <c r="AU23" s="1738"/>
      <c r="AV23" s="1738"/>
      <c r="AW23" s="1738"/>
      <c r="AX23" s="1738"/>
      <c r="AY23" s="1738"/>
      <c r="AZ23" s="1738"/>
      <c r="BA23" s="1738"/>
      <c r="BB23" s="1738"/>
      <c r="BC23" s="1738"/>
      <c r="BD23" s="1738"/>
      <c r="BE23" s="1738"/>
      <c r="BF23" s="1738"/>
      <c r="BG23" s="1738"/>
      <c r="BH23" s="1738"/>
      <c r="BI23" s="1738"/>
      <c r="BJ23" s="1738"/>
      <c r="BK23" s="1738"/>
      <c r="BL23" s="1738"/>
      <c r="BM23" s="1738"/>
      <c r="BN23" s="1738"/>
      <c r="BO23" s="1738"/>
      <c r="BP23" s="1738"/>
      <c r="BQ23" s="1738"/>
      <c r="BR23" s="1738"/>
      <c r="BS23" s="1738"/>
      <c r="BT23" s="1738"/>
      <c r="BU23" s="1738"/>
      <c r="BV23" s="1738"/>
      <c r="BW23" s="1739"/>
      <c r="BX23" s="1727">
        <f>Data_Income!C1440</f>
        <v>0</v>
      </c>
      <c r="BY23" s="1728"/>
      <c r="BZ23" s="1728"/>
      <c r="CA23" s="1728"/>
      <c r="CB23" s="1728"/>
      <c r="CC23" s="1728"/>
      <c r="CD23" s="1728"/>
      <c r="CE23" s="1728"/>
      <c r="CF23" s="1728"/>
      <c r="CG23" s="1728"/>
      <c r="CH23" s="1728"/>
      <c r="CI23" s="1728"/>
      <c r="CJ23" s="1728"/>
      <c r="CK23" s="1728"/>
      <c r="CL23" s="1729"/>
      <c r="CM23" s="1727">
        <f>Data_Income!D1440</f>
        <v>0</v>
      </c>
      <c r="CN23" s="1728"/>
      <c r="CO23" s="1728"/>
      <c r="CP23" s="1728"/>
      <c r="CQ23" s="1728"/>
      <c r="CR23" s="1728"/>
      <c r="CS23" s="1728"/>
      <c r="CT23" s="1728"/>
      <c r="CU23" s="1728"/>
      <c r="CV23" s="1728"/>
      <c r="CW23" s="1728"/>
      <c r="CX23" s="1728"/>
      <c r="CY23" s="1728"/>
      <c r="CZ23" s="1728"/>
      <c r="DA23" s="1729"/>
      <c r="DB23" s="136"/>
      <c r="DC23" s="23"/>
      <c r="DD23" s="23"/>
      <c r="DE23" s="23"/>
      <c r="DF23" s="23"/>
    </row>
    <row r="24" spans="1:110" ht="15" customHeight="1" thickBot="1" x14ac:dyDescent="0.25">
      <c r="A24" s="23"/>
      <c r="B24" s="142"/>
      <c r="C24" s="1402" t="s">
        <v>52</v>
      </c>
      <c r="D24" s="1403"/>
      <c r="E24" s="1403"/>
      <c r="F24" s="1403"/>
      <c r="G24" s="1403"/>
      <c r="H24" s="1403"/>
      <c r="I24" s="1403"/>
      <c r="J24" s="1403"/>
      <c r="K24" s="1403"/>
      <c r="L24" s="1403"/>
      <c r="M24" s="1403"/>
      <c r="N24" s="1403"/>
      <c r="O24" s="1403"/>
      <c r="P24" s="1403"/>
      <c r="Q24" s="1403"/>
      <c r="R24" s="1403"/>
      <c r="S24" s="1403"/>
      <c r="T24" s="1403"/>
      <c r="U24" s="1403"/>
      <c r="V24" s="1403"/>
      <c r="W24" s="1403"/>
      <c r="X24" s="1403"/>
      <c r="Y24" s="1403"/>
      <c r="Z24" s="1403"/>
      <c r="AA24" s="1403"/>
      <c r="AB24" s="1403"/>
      <c r="AC24" s="1403"/>
      <c r="AD24" s="1403"/>
      <c r="AE24" s="1403"/>
      <c r="AF24" s="1403"/>
      <c r="AG24" s="1403"/>
      <c r="AH24" s="1403"/>
      <c r="AI24" s="1403"/>
      <c r="AJ24" s="1403"/>
      <c r="AK24" s="1403"/>
      <c r="AL24" s="1403"/>
      <c r="AM24" s="1403"/>
      <c r="AN24" s="1403"/>
      <c r="AO24" s="1403"/>
      <c r="AP24" s="1403"/>
      <c r="AQ24" s="1403"/>
      <c r="AR24" s="1403"/>
      <c r="AS24" s="1403"/>
      <c r="AT24" s="1403"/>
      <c r="AU24" s="1403"/>
      <c r="AV24" s="1403"/>
      <c r="AW24" s="1403"/>
      <c r="AX24" s="1403"/>
      <c r="AY24" s="1403"/>
      <c r="AZ24" s="1403"/>
      <c r="BA24" s="1403"/>
      <c r="BB24" s="1403"/>
      <c r="BC24" s="1403"/>
      <c r="BD24" s="1403"/>
      <c r="BE24" s="1403"/>
      <c r="BF24" s="1403"/>
      <c r="BG24" s="1403"/>
      <c r="BH24" s="1403"/>
      <c r="BI24" s="1403"/>
      <c r="BJ24" s="1403"/>
      <c r="BK24" s="1403"/>
      <c r="BL24" s="1403"/>
      <c r="BM24" s="1403"/>
      <c r="BN24" s="1403"/>
      <c r="BO24" s="1403"/>
      <c r="BP24" s="1403"/>
      <c r="BQ24" s="1403"/>
      <c r="BR24" s="1403"/>
      <c r="BS24" s="1403"/>
      <c r="BT24" s="1403"/>
      <c r="BU24" s="1403"/>
      <c r="BV24" s="1403"/>
      <c r="BW24" s="1404"/>
      <c r="BX24" s="1740">
        <v>1</v>
      </c>
      <c r="BY24" s="1741"/>
      <c r="BZ24" s="1741"/>
      <c r="CA24" s="1741"/>
      <c r="CB24" s="1741"/>
      <c r="CC24" s="1741"/>
      <c r="CD24" s="1741"/>
      <c r="CE24" s="1741"/>
      <c r="CF24" s="1741"/>
      <c r="CG24" s="1741"/>
      <c r="CH24" s="1741"/>
      <c r="CI24" s="1741"/>
      <c r="CJ24" s="1741"/>
      <c r="CK24" s="1741"/>
      <c r="CL24" s="1742"/>
      <c r="CM24" s="1740">
        <v>1</v>
      </c>
      <c r="CN24" s="1741"/>
      <c r="CO24" s="1741"/>
      <c r="CP24" s="1741"/>
      <c r="CQ24" s="1741"/>
      <c r="CR24" s="1741"/>
      <c r="CS24" s="1741"/>
      <c r="CT24" s="1741"/>
      <c r="CU24" s="1741"/>
      <c r="CV24" s="1741"/>
      <c r="CW24" s="1741"/>
      <c r="CX24" s="1741"/>
      <c r="CY24" s="1741"/>
      <c r="CZ24" s="1741"/>
      <c r="DA24" s="1742"/>
      <c r="DB24" s="136"/>
      <c r="DC24" s="23"/>
      <c r="DD24" s="23"/>
      <c r="DE24" s="23"/>
      <c r="DF24" s="23"/>
    </row>
    <row r="25" spans="1:110" s="400" customFormat="1" ht="15" customHeight="1" thickBot="1" x14ac:dyDescent="0.25">
      <c r="A25" s="23"/>
      <c r="B25" s="142"/>
      <c r="C25" s="1743" t="str">
        <f>CONCATENATE(" Subtotal Form 1065: ",AC10)</f>
        <v xml:space="preserve"> Subtotal Form 1065: </v>
      </c>
      <c r="D25" s="1744"/>
      <c r="E25" s="1744"/>
      <c r="F25" s="1744"/>
      <c r="G25" s="1744"/>
      <c r="H25" s="1744"/>
      <c r="I25" s="1744"/>
      <c r="J25" s="1744"/>
      <c r="K25" s="1744"/>
      <c r="L25" s="1744"/>
      <c r="M25" s="1744"/>
      <c r="N25" s="1744"/>
      <c r="O25" s="1744"/>
      <c r="P25" s="1744"/>
      <c r="Q25" s="1744"/>
      <c r="R25" s="1744"/>
      <c r="S25" s="1744"/>
      <c r="T25" s="1744"/>
      <c r="U25" s="1744"/>
      <c r="V25" s="1744"/>
      <c r="W25" s="1744"/>
      <c r="X25" s="1744"/>
      <c r="Y25" s="1744"/>
      <c r="Z25" s="1744"/>
      <c r="AA25" s="1744"/>
      <c r="AB25" s="1744"/>
      <c r="AC25" s="1744"/>
      <c r="AD25" s="1744"/>
      <c r="AE25" s="1744"/>
      <c r="AF25" s="1744"/>
      <c r="AG25" s="1744"/>
      <c r="AH25" s="1744"/>
      <c r="AI25" s="1744"/>
      <c r="AJ25" s="1744"/>
      <c r="AK25" s="1744"/>
      <c r="AL25" s="1744"/>
      <c r="AM25" s="1744"/>
      <c r="AN25" s="1744"/>
      <c r="AO25" s="1744"/>
      <c r="AP25" s="1744"/>
      <c r="AQ25" s="1744"/>
      <c r="AR25" s="1744"/>
      <c r="AS25" s="1744"/>
      <c r="AT25" s="1744"/>
      <c r="AU25" s="1744"/>
      <c r="AV25" s="1744"/>
      <c r="AW25" s="1744"/>
      <c r="AX25" s="1744"/>
      <c r="AY25" s="1744"/>
      <c r="AZ25" s="1744"/>
      <c r="BA25" s="1744"/>
      <c r="BB25" s="1744"/>
      <c r="BC25" s="1744"/>
      <c r="BD25" s="1744"/>
      <c r="BE25" s="1744"/>
      <c r="BF25" s="1744"/>
      <c r="BG25" s="1744"/>
      <c r="BH25" s="1744"/>
      <c r="BI25" s="1744"/>
      <c r="BJ25" s="1744"/>
      <c r="BK25" s="1744"/>
      <c r="BL25" s="1744"/>
      <c r="BM25" s="1744"/>
      <c r="BN25" s="1744"/>
      <c r="BO25" s="1744"/>
      <c r="BP25" s="1744"/>
      <c r="BQ25" s="1744"/>
      <c r="BR25" s="1744"/>
      <c r="BS25" s="1744"/>
      <c r="BT25" s="1744"/>
      <c r="BU25" s="1744"/>
      <c r="BV25" s="1744"/>
      <c r="BW25" s="1745"/>
      <c r="BX25" s="1746">
        <f>Data_Income!C1442</f>
        <v>0</v>
      </c>
      <c r="BY25" s="1747"/>
      <c r="BZ25" s="1747"/>
      <c r="CA25" s="1747"/>
      <c r="CB25" s="1747"/>
      <c r="CC25" s="1747"/>
      <c r="CD25" s="1747"/>
      <c r="CE25" s="1747"/>
      <c r="CF25" s="1747"/>
      <c r="CG25" s="1747"/>
      <c r="CH25" s="1747"/>
      <c r="CI25" s="1747"/>
      <c r="CJ25" s="1747"/>
      <c r="CK25" s="1747"/>
      <c r="CL25" s="1748"/>
      <c r="CM25" s="1746">
        <f>Data_Income!D1442</f>
        <v>0</v>
      </c>
      <c r="CN25" s="1747"/>
      <c r="CO25" s="1747"/>
      <c r="CP25" s="1747"/>
      <c r="CQ25" s="1747"/>
      <c r="CR25" s="1747"/>
      <c r="CS25" s="1747"/>
      <c r="CT25" s="1747"/>
      <c r="CU25" s="1747"/>
      <c r="CV25" s="1747"/>
      <c r="CW25" s="1747"/>
      <c r="CX25" s="1747"/>
      <c r="CY25" s="1747"/>
      <c r="CZ25" s="1747"/>
      <c r="DA25" s="1748"/>
      <c r="DB25" s="136"/>
      <c r="DC25" s="23"/>
      <c r="DD25" s="23"/>
      <c r="DE25" s="23"/>
      <c r="DF25" s="23"/>
    </row>
    <row r="26" spans="1:110" ht="15" customHeight="1" x14ac:dyDescent="0.2">
      <c r="A26" s="23"/>
      <c r="B26" s="142"/>
      <c r="C26" s="1749" t="str">
        <f>IF(AC10=""," Total for Partnership #1",CONCATENATE(" Total for ",AC10))</f>
        <v xml:space="preserve"> Total for Partnership #1</v>
      </c>
      <c r="D26" s="1750"/>
      <c r="E26" s="1750"/>
      <c r="F26" s="1750"/>
      <c r="G26" s="1750"/>
      <c r="H26" s="1750"/>
      <c r="I26" s="1750"/>
      <c r="J26" s="1750"/>
      <c r="K26" s="1750"/>
      <c r="L26" s="1750"/>
      <c r="M26" s="1750"/>
      <c r="N26" s="1750"/>
      <c r="O26" s="1750"/>
      <c r="P26" s="1750"/>
      <c r="Q26" s="1750"/>
      <c r="R26" s="1750"/>
      <c r="S26" s="1750"/>
      <c r="T26" s="1750"/>
      <c r="U26" s="1750"/>
      <c r="V26" s="1750"/>
      <c r="W26" s="1750"/>
      <c r="X26" s="1750"/>
      <c r="Y26" s="1750"/>
      <c r="Z26" s="1750"/>
      <c r="AA26" s="1750"/>
      <c r="AB26" s="1750"/>
      <c r="AC26" s="1750"/>
      <c r="AD26" s="1750"/>
      <c r="AE26" s="1750"/>
      <c r="AF26" s="1750"/>
      <c r="AG26" s="1750"/>
      <c r="AH26" s="1750"/>
      <c r="AI26" s="1750"/>
      <c r="AJ26" s="1750"/>
      <c r="AK26" s="1750"/>
      <c r="AL26" s="1750"/>
      <c r="AM26" s="1750"/>
      <c r="AN26" s="1750"/>
      <c r="AO26" s="1750"/>
      <c r="AP26" s="1750"/>
      <c r="AQ26" s="1750"/>
      <c r="AR26" s="1750"/>
      <c r="AS26" s="1750"/>
      <c r="AT26" s="1750"/>
      <c r="AU26" s="1750"/>
      <c r="AV26" s="1750"/>
      <c r="AW26" s="1750"/>
      <c r="AX26" s="1750"/>
      <c r="AY26" s="1750"/>
      <c r="AZ26" s="1750"/>
      <c r="BA26" s="1750"/>
      <c r="BB26" s="1750"/>
      <c r="BC26" s="1750"/>
      <c r="BD26" s="1750"/>
      <c r="BE26" s="1750"/>
      <c r="BF26" s="1750"/>
      <c r="BG26" s="1750"/>
      <c r="BH26" s="1750"/>
      <c r="BI26" s="1750"/>
      <c r="BJ26" s="1750"/>
      <c r="BK26" s="1750"/>
      <c r="BL26" s="1750"/>
      <c r="BM26" s="1750"/>
      <c r="BN26" s="1750"/>
      <c r="BO26" s="1750"/>
      <c r="BP26" s="1750"/>
      <c r="BQ26" s="1750"/>
      <c r="BR26" s="1750"/>
      <c r="BS26" s="1750"/>
      <c r="BT26" s="1750"/>
      <c r="BU26" s="1750"/>
      <c r="BV26" s="1750"/>
      <c r="BW26" s="1751"/>
      <c r="BX26" s="1752">
        <f>Data_Income!C1443</f>
        <v>0</v>
      </c>
      <c r="BY26" s="1753"/>
      <c r="BZ26" s="1753"/>
      <c r="CA26" s="1753"/>
      <c r="CB26" s="1753"/>
      <c r="CC26" s="1753"/>
      <c r="CD26" s="1753"/>
      <c r="CE26" s="1753"/>
      <c r="CF26" s="1753"/>
      <c r="CG26" s="1753"/>
      <c r="CH26" s="1753"/>
      <c r="CI26" s="1753"/>
      <c r="CJ26" s="1753"/>
      <c r="CK26" s="1753"/>
      <c r="CL26" s="1754"/>
      <c r="CM26" s="1752">
        <f>Data_Income!D1443</f>
        <v>0</v>
      </c>
      <c r="CN26" s="1753"/>
      <c r="CO26" s="1753"/>
      <c r="CP26" s="1753"/>
      <c r="CQ26" s="1753"/>
      <c r="CR26" s="1753"/>
      <c r="CS26" s="1753"/>
      <c r="CT26" s="1753"/>
      <c r="CU26" s="1753"/>
      <c r="CV26" s="1753"/>
      <c r="CW26" s="1753"/>
      <c r="CX26" s="1753"/>
      <c r="CY26" s="1753"/>
      <c r="CZ26" s="1753"/>
      <c r="DA26" s="1754"/>
      <c r="DB26" s="136"/>
      <c r="DC26" s="23"/>
      <c r="DD26" s="23"/>
      <c r="DE26" s="23"/>
      <c r="DF26" s="23"/>
    </row>
    <row r="27" spans="1:110" s="412" customFormat="1" ht="15" customHeight="1" x14ac:dyDescent="0.2">
      <c r="A27" s="23"/>
      <c r="B27" s="175"/>
      <c r="C27" s="1301" t="s">
        <v>973</v>
      </c>
      <c r="D27" s="1300"/>
      <c r="E27" s="1300"/>
      <c r="F27" s="1300"/>
      <c r="G27" s="1300"/>
      <c r="H27" s="1300"/>
      <c r="I27" s="1300"/>
      <c r="J27" s="1300"/>
      <c r="K27" s="1300"/>
      <c r="L27" s="1300"/>
      <c r="M27" s="1300"/>
      <c r="N27" s="1300"/>
      <c r="O27" s="1300"/>
      <c r="P27" s="1300"/>
      <c r="Q27" s="1300"/>
      <c r="R27" s="1300"/>
      <c r="S27" s="1300"/>
      <c r="T27" s="1300"/>
      <c r="U27" s="1300"/>
      <c r="V27" s="1300"/>
      <c r="W27" s="1300"/>
      <c r="X27" s="1300"/>
      <c r="Y27" s="1300"/>
      <c r="Z27" s="1300"/>
      <c r="AA27" s="1300"/>
      <c r="AB27" s="1300"/>
      <c r="AC27" s="1300"/>
      <c r="AD27" s="1300"/>
      <c r="AE27" s="1300"/>
      <c r="AF27" s="1300"/>
      <c r="AG27" s="1300"/>
      <c r="AH27" s="1300"/>
      <c r="AI27" s="1300"/>
      <c r="AJ27" s="1300"/>
      <c r="AK27" s="1300"/>
      <c r="AL27" s="1300"/>
      <c r="AM27" s="1300"/>
      <c r="AN27" s="1300"/>
      <c r="AO27" s="1300"/>
      <c r="AP27" s="1300"/>
      <c r="AQ27" s="1300"/>
      <c r="AR27" s="1300"/>
      <c r="AS27" s="1300"/>
      <c r="AT27" s="1300"/>
      <c r="AU27" s="1300"/>
      <c r="AV27" s="1300"/>
      <c r="AW27" s="1300"/>
      <c r="AX27" s="1300"/>
      <c r="AY27" s="1300"/>
      <c r="AZ27" s="1300"/>
      <c r="BA27" s="1300"/>
      <c r="BB27" s="1300"/>
      <c r="BC27" s="1300"/>
      <c r="BD27" s="1300"/>
      <c r="BE27" s="1685"/>
      <c r="BF27" s="1685"/>
      <c r="BG27" s="1685"/>
      <c r="BH27" s="1686">
        <f>IF(BX11="Select Year","N/A",BX11)</f>
        <v>2015</v>
      </c>
      <c r="BI27" s="1687"/>
      <c r="BJ27" s="1687"/>
      <c r="BK27" s="1687"/>
      <c r="BL27" s="1687"/>
      <c r="BM27" s="1301"/>
      <c r="BN27" s="1685"/>
      <c r="BO27" s="1685"/>
      <c r="BP27" s="1685"/>
      <c r="BQ27" s="1300">
        <f>IF(CM11="Select Year","N/A",CM11)</f>
        <v>2016</v>
      </c>
      <c r="BR27" s="1300"/>
      <c r="BS27" s="1300"/>
      <c r="BT27" s="1300"/>
      <c r="BU27" s="1300"/>
      <c r="BV27" s="1300"/>
      <c r="BW27" s="1686"/>
      <c r="BX27" s="1688">
        <f>Data_Income!C1446</f>
        <v>0</v>
      </c>
      <c r="BY27" s="1688"/>
      <c r="BZ27" s="1688"/>
      <c r="CA27" s="1688"/>
      <c r="CB27" s="1688"/>
      <c r="CC27" s="1688"/>
      <c r="CD27" s="1688"/>
      <c r="CE27" s="1688"/>
      <c r="CF27" s="1688"/>
      <c r="CG27" s="1688"/>
      <c r="CH27" s="1688"/>
      <c r="CI27" s="1688"/>
      <c r="CJ27" s="1688"/>
      <c r="CK27" s="1688"/>
      <c r="CL27" s="1688"/>
      <c r="CM27" s="1688"/>
      <c r="CN27" s="1688"/>
      <c r="CO27" s="1688"/>
      <c r="CP27" s="1688"/>
      <c r="CQ27" s="1688"/>
      <c r="CR27" s="1688"/>
      <c r="CS27" s="1688"/>
      <c r="CT27" s="1688"/>
      <c r="CU27" s="1688"/>
      <c r="CV27" s="1688"/>
      <c r="CW27" s="1688"/>
      <c r="CX27" s="1688"/>
      <c r="CY27" s="1688"/>
      <c r="CZ27" s="1688"/>
      <c r="DA27" s="1688"/>
      <c r="DB27" s="136"/>
      <c r="DC27" s="23"/>
    </row>
    <row r="28" spans="1:110" s="412" customFormat="1" ht="15" customHeight="1" thickBot="1" x14ac:dyDescent="0.25">
      <c r="A28" s="23"/>
      <c r="B28" s="175"/>
      <c r="C28" s="1337" t="s">
        <v>32</v>
      </c>
      <c r="D28" s="1338"/>
      <c r="E28" s="1338"/>
      <c r="F28" s="1338"/>
      <c r="G28" s="1338"/>
      <c r="H28" s="1338"/>
      <c r="I28" s="1338"/>
      <c r="J28" s="1338"/>
      <c r="K28" s="1338"/>
      <c r="L28" s="1338"/>
      <c r="M28" s="1338"/>
      <c r="N28" s="1338"/>
      <c r="O28" s="1338"/>
      <c r="P28" s="1338"/>
      <c r="Q28" s="1338"/>
      <c r="R28" s="1338"/>
      <c r="S28" s="1338"/>
      <c r="T28" s="1338"/>
      <c r="U28" s="1338"/>
      <c r="V28" s="1338"/>
      <c r="W28" s="1338"/>
      <c r="X28" s="1338"/>
      <c r="Y28" s="1338"/>
      <c r="Z28" s="1338"/>
      <c r="AA28" s="1338"/>
      <c r="AB28" s="1338"/>
      <c r="AC28" s="1338"/>
      <c r="AD28" s="1338"/>
      <c r="AE28" s="1338"/>
      <c r="AF28" s="1338"/>
      <c r="AG28" s="1338"/>
      <c r="AH28" s="1338"/>
      <c r="AI28" s="1338"/>
      <c r="AJ28" s="1338"/>
      <c r="AK28" s="1338"/>
      <c r="AL28" s="1338"/>
      <c r="AM28" s="1338"/>
      <c r="AN28" s="1338"/>
      <c r="AO28" s="1338"/>
      <c r="AP28" s="1338"/>
      <c r="AQ28" s="1338"/>
      <c r="AR28" s="1338"/>
      <c r="AS28" s="1338"/>
      <c r="AT28" s="1338"/>
      <c r="AU28" s="1338"/>
      <c r="AV28" s="1338"/>
      <c r="AW28" s="1338"/>
      <c r="AX28" s="1338"/>
      <c r="AY28" s="1338"/>
      <c r="AZ28" s="1338"/>
      <c r="BA28" s="1338"/>
      <c r="BB28" s="1338"/>
      <c r="BC28" s="1338"/>
      <c r="BD28" s="1338"/>
      <c r="BE28" s="1338"/>
      <c r="BF28" s="1338"/>
      <c r="BG28" s="1338"/>
      <c r="BH28" s="1338"/>
      <c r="BI28" s="1338"/>
      <c r="BJ28" s="1338"/>
      <c r="BK28" s="1338"/>
      <c r="BL28" s="1338"/>
      <c r="BM28" s="1338"/>
      <c r="BN28" s="1338"/>
      <c r="BO28" s="1338"/>
      <c r="BP28" s="1338"/>
      <c r="BQ28" s="1338"/>
      <c r="BR28" s="1338"/>
      <c r="BS28" s="1338"/>
      <c r="BT28" s="1338"/>
      <c r="BU28" s="1338"/>
      <c r="BV28" s="1338"/>
      <c r="BW28" s="1717"/>
      <c r="BX28" s="1718">
        <f>Data_Income!C1448</f>
        <v>0</v>
      </c>
      <c r="BY28" s="1719"/>
      <c r="BZ28" s="1719"/>
      <c r="CA28" s="1719"/>
      <c r="CB28" s="1719"/>
      <c r="CC28" s="1719"/>
      <c r="CD28" s="1719"/>
      <c r="CE28" s="1719"/>
      <c r="CF28" s="1719"/>
      <c r="CG28" s="1719"/>
      <c r="CH28" s="1719"/>
      <c r="CI28" s="1719"/>
      <c r="CJ28" s="1719"/>
      <c r="CK28" s="1719"/>
      <c r="CL28" s="1719"/>
      <c r="CM28" s="1719"/>
      <c r="CN28" s="1719"/>
      <c r="CO28" s="1719"/>
      <c r="CP28" s="1719"/>
      <c r="CQ28" s="1719"/>
      <c r="CR28" s="1719"/>
      <c r="CS28" s="1719"/>
      <c r="CT28" s="1719"/>
      <c r="CU28" s="1719"/>
      <c r="CV28" s="1719"/>
      <c r="CW28" s="1719"/>
      <c r="CX28" s="1719"/>
      <c r="CY28" s="1719"/>
      <c r="CZ28" s="1719"/>
      <c r="DA28" s="1720"/>
      <c r="DB28" s="136"/>
      <c r="DC28" s="23"/>
      <c r="DD28" s="23"/>
      <c r="DE28" s="23"/>
      <c r="DF28" s="23"/>
    </row>
    <row r="29" spans="1:110" s="412" customFormat="1" ht="15" customHeight="1" x14ac:dyDescent="0.2">
      <c r="A29" s="23"/>
      <c r="B29" s="175"/>
      <c r="C29" s="1356" t="s">
        <v>969</v>
      </c>
      <c r="D29" s="1357"/>
      <c r="E29" s="1357"/>
      <c r="F29" s="1357"/>
      <c r="G29" s="1357"/>
      <c r="H29" s="1357"/>
      <c r="I29" s="1357"/>
      <c r="J29" s="1357"/>
      <c r="K29" s="1357"/>
      <c r="L29" s="1357"/>
      <c r="M29" s="1357"/>
      <c r="N29" s="1357"/>
      <c r="O29" s="1357"/>
      <c r="P29" s="1357"/>
      <c r="Q29" s="1357"/>
      <c r="R29" s="1357"/>
      <c r="S29" s="1357"/>
      <c r="T29" s="1357"/>
      <c r="U29" s="1357"/>
      <c r="V29" s="1357"/>
      <c r="W29" s="1357"/>
      <c r="X29" s="1357"/>
      <c r="Y29" s="1357"/>
      <c r="Z29" s="1357"/>
      <c r="AA29" s="1357"/>
      <c r="AB29" s="1357"/>
      <c r="AC29" s="1357"/>
      <c r="AD29" s="1357"/>
      <c r="AE29" s="1357"/>
      <c r="AF29" s="1357"/>
      <c r="AG29" s="1357"/>
      <c r="AH29" s="1357"/>
      <c r="AI29" s="1357"/>
      <c r="AJ29" s="1357"/>
      <c r="AK29" s="1357"/>
      <c r="AL29" s="1357"/>
      <c r="AM29" s="1357"/>
      <c r="AN29" s="1357"/>
      <c r="AO29" s="1357"/>
      <c r="AP29" s="1357"/>
      <c r="AQ29" s="1357"/>
      <c r="AR29" s="1357"/>
      <c r="AS29" s="1357"/>
      <c r="AT29" s="1357"/>
      <c r="AU29" s="1357"/>
      <c r="AV29" s="1357"/>
      <c r="AW29" s="1357"/>
      <c r="AX29" s="1357"/>
      <c r="AY29" s="1357"/>
      <c r="AZ29" s="1357"/>
      <c r="BA29" s="1357"/>
      <c r="BB29" s="1357"/>
      <c r="BC29" s="1357"/>
      <c r="BD29" s="1357"/>
      <c r="BE29" s="1357"/>
      <c r="BF29" s="1357"/>
      <c r="BG29" s="1357"/>
      <c r="BH29" s="1357"/>
      <c r="BI29" s="1357"/>
      <c r="BJ29" s="1357"/>
      <c r="BK29" s="1357"/>
      <c r="BL29" s="1357"/>
      <c r="BM29" s="1357"/>
      <c r="BN29" s="1357"/>
      <c r="BO29" s="1357"/>
      <c r="BP29" s="1357"/>
      <c r="BQ29" s="1357"/>
      <c r="BR29" s="1357"/>
      <c r="BS29" s="1357"/>
      <c r="BT29" s="1357"/>
      <c r="BU29" s="1357"/>
      <c r="BV29" s="1357"/>
      <c r="BW29" s="1721"/>
      <c r="BX29" s="1722">
        <f>Data_Income!C1449</f>
        <v>0</v>
      </c>
      <c r="BY29" s="1723"/>
      <c r="BZ29" s="1723"/>
      <c r="CA29" s="1723"/>
      <c r="CB29" s="1723"/>
      <c r="CC29" s="1723"/>
      <c r="CD29" s="1723"/>
      <c r="CE29" s="1723"/>
      <c r="CF29" s="1723"/>
      <c r="CG29" s="1723"/>
      <c r="CH29" s="1723"/>
      <c r="CI29" s="1723"/>
      <c r="CJ29" s="1723"/>
      <c r="CK29" s="1723"/>
      <c r="CL29" s="1723"/>
      <c r="CM29" s="1723"/>
      <c r="CN29" s="1723"/>
      <c r="CO29" s="1723"/>
      <c r="CP29" s="1723"/>
      <c r="CQ29" s="1723"/>
      <c r="CR29" s="1723"/>
      <c r="CS29" s="1723"/>
      <c r="CT29" s="1723"/>
      <c r="CU29" s="1723"/>
      <c r="CV29" s="1723"/>
      <c r="CW29" s="1723"/>
      <c r="CX29" s="1723"/>
      <c r="CY29" s="1723"/>
      <c r="CZ29" s="1723"/>
      <c r="DA29" s="1724"/>
      <c r="DB29" s="136"/>
      <c r="DC29" s="23"/>
      <c r="DD29" s="23"/>
      <c r="DE29" s="23"/>
      <c r="DF29" s="23"/>
    </row>
    <row r="30" spans="1:110" ht="12" customHeight="1" x14ac:dyDescent="0.2">
      <c r="A30" s="23"/>
      <c r="B30" s="100"/>
      <c r="C30" s="1363"/>
      <c r="D30" s="1363"/>
      <c r="E30" s="1363"/>
      <c r="F30" s="1363"/>
      <c r="G30" s="1363"/>
      <c r="H30" s="1363"/>
      <c r="I30" s="1363"/>
      <c r="J30" s="1363"/>
      <c r="K30" s="1363"/>
      <c r="L30" s="1363"/>
      <c r="M30" s="1363"/>
      <c r="N30" s="1363"/>
      <c r="O30" s="1363"/>
      <c r="P30" s="1363"/>
      <c r="Q30" s="1363"/>
      <c r="R30" s="1363"/>
      <c r="S30" s="1363"/>
      <c r="T30" s="1363"/>
      <c r="U30" s="1363"/>
      <c r="V30" s="1363"/>
      <c r="W30" s="1363"/>
      <c r="X30" s="1363"/>
      <c r="Y30" s="1363"/>
      <c r="Z30" s="1363"/>
      <c r="AA30" s="1363"/>
      <c r="AB30" s="1363"/>
      <c r="AC30" s="1363"/>
      <c r="AD30" s="1363"/>
      <c r="AE30" s="1363"/>
      <c r="AF30" s="1363"/>
      <c r="AG30" s="1363"/>
      <c r="AH30" s="1363"/>
      <c r="AI30" s="1363"/>
      <c r="AJ30" s="1363"/>
      <c r="AK30" s="1363"/>
      <c r="AL30" s="1363"/>
      <c r="AM30" s="1363"/>
      <c r="AN30" s="1363"/>
      <c r="AO30" s="1363"/>
      <c r="AP30" s="1363"/>
      <c r="AQ30" s="1363"/>
      <c r="AR30" s="1363"/>
      <c r="AS30" s="1363"/>
      <c r="AT30" s="1363"/>
      <c r="AU30" s="1363"/>
      <c r="AV30" s="1363"/>
      <c r="AW30" s="1363"/>
      <c r="AX30" s="1363"/>
      <c r="AY30" s="1363"/>
      <c r="AZ30" s="1363"/>
      <c r="BA30" s="1363"/>
      <c r="BB30" s="1363"/>
      <c r="BC30" s="1363"/>
      <c r="BD30" s="1363"/>
      <c r="BE30" s="1363"/>
      <c r="BF30" s="1363"/>
      <c r="BG30" s="1363"/>
      <c r="BH30" s="1363"/>
      <c r="BI30" s="1363"/>
      <c r="BJ30" s="1363"/>
      <c r="BK30" s="1363"/>
      <c r="BL30" s="1363"/>
      <c r="BM30" s="1363"/>
      <c r="BN30" s="1363"/>
      <c r="BO30" s="1363"/>
      <c r="BP30" s="1363"/>
      <c r="BQ30" s="1363"/>
      <c r="BR30" s="1363"/>
      <c r="BS30" s="1363"/>
      <c r="BT30" s="1363"/>
      <c r="BU30" s="1363"/>
      <c r="BV30" s="1363"/>
      <c r="BW30" s="1363"/>
      <c r="BX30" s="1363"/>
      <c r="BY30" s="1363"/>
      <c r="BZ30" s="1363"/>
      <c r="CA30" s="1363"/>
      <c r="CB30" s="1363"/>
      <c r="CC30" s="1363"/>
      <c r="CD30" s="1363"/>
      <c r="CE30" s="1363"/>
      <c r="CF30" s="1363"/>
      <c r="CG30" s="1363"/>
      <c r="CH30" s="1363"/>
      <c r="CI30" s="1363"/>
      <c r="CJ30" s="1363"/>
      <c r="CK30" s="1363"/>
      <c r="CL30" s="1363"/>
      <c r="CM30" s="1363"/>
      <c r="CN30" s="1363"/>
      <c r="CO30" s="1363"/>
      <c r="CP30" s="1363"/>
      <c r="CQ30" s="1363"/>
      <c r="CR30" s="1363"/>
      <c r="CS30" s="1363"/>
      <c r="CT30" s="1363"/>
      <c r="CU30" s="1363"/>
      <c r="CV30" s="1363"/>
      <c r="CW30" s="1363"/>
      <c r="CX30" s="1363"/>
      <c r="CY30" s="1363"/>
      <c r="CZ30" s="1363"/>
      <c r="DA30" s="1363"/>
      <c r="DB30" s="101"/>
      <c r="DC30" s="23"/>
      <c r="DD30" s="23"/>
      <c r="DE30" s="23"/>
      <c r="DF30" s="23"/>
    </row>
    <row r="31" spans="1:110" ht="15.95" customHeight="1" x14ac:dyDescent="0.2">
      <c r="A31" s="23"/>
      <c r="B31" s="100"/>
      <c r="C31" s="1310" t="s">
        <v>24</v>
      </c>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1311"/>
      <c r="Z31" s="1311"/>
      <c r="AA31" s="1311"/>
      <c r="AB31" s="1311"/>
      <c r="AC31" s="1311"/>
      <c r="AD31" s="1311"/>
      <c r="AE31" s="1311"/>
      <c r="AF31" s="1311"/>
      <c r="AG31" s="1311"/>
      <c r="AH31" s="1311"/>
      <c r="AI31" s="1311"/>
      <c r="AJ31" s="1311"/>
      <c r="AK31" s="1311"/>
      <c r="AL31" s="1311"/>
      <c r="AM31" s="1311"/>
      <c r="AN31" s="1311"/>
      <c r="AO31" s="1311"/>
      <c r="AP31" s="1311"/>
      <c r="AQ31" s="1311"/>
      <c r="AR31" s="1311"/>
      <c r="AS31" s="1311"/>
      <c r="AT31" s="1311"/>
      <c r="AU31" s="1311"/>
      <c r="AV31" s="1311"/>
      <c r="AW31" s="1311"/>
      <c r="AX31" s="1311"/>
      <c r="AY31" s="1311"/>
      <c r="AZ31" s="1311"/>
      <c r="BA31" s="1311"/>
      <c r="BB31" s="1311"/>
      <c r="BC31" s="1311"/>
      <c r="BD31" s="1311"/>
      <c r="BE31" s="1311"/>
      <c r="BF31" s="1311"/>
      <c r="BG31" s="1311"/>
      <c r="BH31" s="1311"/>
      <c r="BI31" s="1311"/>
      <c r="BJ31" s="1311"/>
      <c r="BK31" s="1311"/>
      <c r="BL31" s="1311"/>
      <c r="BM31" s="1311"/>
      <c r="BN31" s="1311"/>
      <c r="BO31" s="1311"/>
      <c r="BP31" s="1311"/>
      <c r="BQ31" s="1311"/>
      <c r="BR31" s="1311"/>
      <c r="BS31" s="1311"/>
      <c r="BT31" s="1311"/>
      <c r="BU31" s="1311"/>
      <c r="BV31" s="1311"/>
      <c r="BW31" s="1311"/>
      <c r="BX31" s="1311"/>
      <c r="BY31" s="1311"/>
      <c r="BZ31" s="1311"/>
      <c r="CA31" s="1311"/>
      <c r="CB31" s="1311"/>
      <c r="CC31" s="1311"/>
      <c r="CD31" s="1311"/>
      <c r="CE31" s="1311"/>
      <c r="CF31" s="1311"/>
      <c r="CG31" s="1311"/>
      <c r="CH31" s="1311"/>
      <c r="CI31" s="1311"/>
      <c r="CJ31" s="1311"/>
      <c r="CK31" s="1311"/>
      <c r="CL31" s="1311"/>
      <c r="CM31" s="1311"/>
      <c r="CN31" s="1311"/>
      <c r="CO31" s="1311"/>
      <c r="CP31" s="1311"/>
      <c r="CQ31" s="1311"/>
      <c r="CR31" s="1311"/>
      <c r="CS31" s="1311"/>
      <c r="CT31" s="1311"/>
      <c r="CU31" s="1311"/>
      <c r="CV31" s="1311"/>
      <c r="CW31" s="1311"/>
      <c r="CX31" s="1311"/>
      <c r="CY31" s="1311"/>
      <c r="CZ31" s="1311"/>
      <c r="DA31" s="1312"/>
      <c r="DB31" s="101"/>
      <c r="DC31" s="23"/>
      <c r="DD31" s="23"/>
      <c r="DE31" s="23"/>
      <c r="DF31" s="23"/>
    </row>
    <row r="32" spans="1:110" ht="53.1" customHeight="1" x14ac:dyDescent="0.2">
      <c r="A32" s="23"/>
      <c r="B32" s="100"/>
      <c r="C32" s="1313"/>
      <c r="D32" s="1314"/>
      <c r="E32" s="1314"/>
      <c r="F32" s="1314"/>
      <c r="G32" s="1314"/>
      <c r="H32" s="1314"/>
      <c r="I32" s="1314"/>
      <c r="J32" s="1314"/>
      <c r="K32" s="1314"/>
      <c r="L32" s="1314"/>
      <c r="M32" s="1314"/>
      <c r="N32" s="1314"/>
      <c r="O32" s="1314"/>
      <c r="P32" s="1314"/>
      <c r="Q32" s="1314"/>
      <c r="R32" s="1314"/>
      <c r="S32" s="1314"/>
      <c r="T32" s="1314"/>
      <c r="U32" s="1314"/>
      <c r="V32" s="1314"/>
      <c r="W32" s="1314"/>
      <c r="X32" s="1314"/>
      <c r="Y32" s="1314"/>
      <c r="Z32" s="1314"/>
      <c r="AA32" s="1314"/>
      <c r="AB32" s="1314"/>
      <c r="AC32" s="1314"/>
      <c r="AD32" s="1314"/>
      <c r="AE32" s="1314"/>
      <c r="AF32" s="1314"/>
      <c r="AG32" s="1314"/>
      <c r="AH32" s="1314"/>
      <c r="AI32" s="1314"/>
      <c r="AJ32" s="1314"/>
      <c r="AK32" s="1314"/>
      <c r="AL32" s="1314"/>
      <c r="AM32" s="1314"/>
      <c r="AN32" s="1314"/>
      <c r="AO32" s="1314"/>
      <c r="AP32" s="1314"/>
      <c r="AQ32" s="1314"/>
      <c r="AR32" s="1314"/>
      <c r="AS32" s="1314"/>
      <c r="AT32" s="1314"/>
      <c r="AU32" s="1314"/>
      <c r="AV32" s="1314"/>
      <c r="AW32" s="1314"/>
      <c r="AX32" s="1314"/>
      <c r="AY32" s="1314"/>
      <c r="AZ32" s="1314"/>
      <c r="BA32" s="1314"/>
      <c r="BB32" s="1314"/>
      <c r="BC32" s="1314"/>
      <c r="BD32" s="1314"/>
      <c r="BE32" s="1314"/>
      <c r="BF32" s="1314"/>
      <c r="BG32" s="1314"/>
      <c r="BH32" s="1314"/>
      <c r="BI32" s="1314"/>
      <c r="BJ32" s="1314"/>
      <c r="BK32" s="1314"/>
      <c r="BL32" s="1314"/>
      <c r="BM32" s="1314"/>
      <c r="BN32" s="1314"/>
      <c r="BO32" s="1314"/>
      <c r="BP32" s="1314"/>
      <c r="BQ32" s="1314"/>
      <c r="BR32" s="1314"/>
      <c r="BS32" s="1314"/>
      <c r="BT32" s="1314"/>
      <c r="BU32" s="1314"/>
      <c r="BV32" s="1314"/>
      <c r="BW32" s="1314"/>
      <c r="BX32" s="1314"/>
      <c r="BY32" s="1314"/>
      <c r="BZ32" s="1314"/>
      <c r="CA32" s="1314"/>
      <c r="CB32" s="1314"/>
      <c r="CC32" s="1314"/>
      <c r="CD32" s="1314"/>
      <c r="CE32" s="1314"/>
      <c r="CF32" s="1314"/>
      <c r="CG32" s="1314"/>
      <c r="CH32" s="1314"/>
      <c r="CI32" s="1314"/>
      <c r="CJ32" s="1314"/>
      <c r="CK32" s="1314"/>
      <c r="CL32" s="1314"/>
      <c r="CM32" s="1314"/>
      <c r="CN32" s="1314"/>
      <c r="CO32" s="1314"/>
      <c r="CP32" s="1314"/>
      <c r="CQ32" s="1314"/>
      <c r="CR32" s="1314"/>
      <c r="CS32" s="1314"/>
      <c r="CT32" s="1314"/>
      <c r="CU32" s="1314"/>
      <c r="CV32" s="1314"/>
      <c r="CW32" s="1314"/>
      <c r="CX32" s="1314"/>
      <c r="CY32" s="1314"/>
      <c r="CZ32" s="1314"/>
      <c r="DA32" s="1315"/>
      <c r="DB32" s="101"/>
      <c r="DC32" s="23"/>
      <c r="DD32" s="23"/>
      <c r="DE32" s="23"/>
      <c r="DF32" s="23"/>
    </row>
    <row r="33" spans="1:110" ht="12" customHeight="1" thickBot="1" x14ac:dyDescent="0.25">
      <c r="A33" s="23"/>
      <c r="B33" s="100"/>
      <c r="C33" s="1443"/>
      <c r="D33" s="1443"/>
      <c r="E33" s="1443"/>
      <c r="F33" s="1443"/>
      <c r="G33" s="1443"/>
      <c r="H33" s="1443"/>
      <c r="I33" s="1443"/>
      <c r="J33" s="1443"/>
      <c r="K33" s="1443"/>
      <c r="L33" s="1443"/>
      <c r="M33" s="1443"/>
      <c r="N33" s="1443"/>
      <c r="O33" s="1443"/>
      <c r="P33" s="1443"/>
      <c r="Q33" s="1443"/>
      <c r="R33" s="1443"/>
      <c r="S33" s="1443"/>
      <c r="T33" s="1443"/>
      <c r="U33" s="1443"/>
      <c r="V33" s="1443"/>
      <c r="W33" s="1443"/>
      <c r="X33" s="1443"/>
      <c r="Y33" s="1443"/>
      <c r="Z33" s="1443"/>
      <c r="AA33" s="1443"/>
      <c r="AB33" s="1443"/>
      <c r="AC33" s="1443"/>
      <c r="AD33" s="1443"/>
      <c r="AE33" s="1443"/>
      <c r="AF33" s="1443"/>
      <c r="AG33" s="1443"/>
      <c r="AH33" s="1443"/>
      <c r="AI33" s="1443"/>
      <c r="AJ33" s="1443"/>
      <c r="AK33" s="1443"/>
      <c r="AL33" s="1443"/>
      <c r="AM33" s="1443"/>
      <c r="AN33" s="1443"/>
      <c r="AO33" s="1443"/>
      <c r="AP33" s="1443"/>
      <c r="AQ33" s="1443"/>
      <c r="AR33" s="1443"/>
      <c r="AS33" s="1443"/>
      <c r="AT33" s="1443"/>
      <c r="AU33" s="1443"/>
      <c r="AV33" s="1443"/>
      <c r="AW33" s="1443"/>
      <c r="AX33" s="1443"/>
      <c r="AY33" s="1443"/>
      <c r="AZ33" s="1443"/>
      <c r="BA33" s="1443"/>
      <c r="BB33" s="1443"/>
      <c r="BC33" s="1443"/>
      <c r="BD33" s="1443"/>
      <c r="BE33" s="1443"/>
      <c r="BF33" s="1443"/>
      <c r="BG33" s="1443"/>
      <c r="BH33" s="1443"/>
      <c r="BI33" s="1443"/>
      <c r="BJ33" s="1443"/>
      <c r="BK33" s="1443"/>
      <c r="BL33" s="1443"/>
      <c r="BM33" s="1443"/>
      <c r="BN33" s="1443"/>
      <c r="BO33" s="1443"/>
      <c r="BP33" s="1443"/>
      <c r="BQ33" s="1443"/>
      <c r="BR33" s="1443"/>
      <c r="BS33" s="1443"/>
      <c r="BT33" s="1443"/>
      <c r="BU33" s="1443"/>
      <c r="BV33" s="1443"/>
      <c r="BW33" s="1443"/>
      <c r="BX33" s="1443"/>
      <c r="BY33" s="1443"/>
      <c r="BZ33" s="1443"/>
      <c r="CA33" s="1443"/>
      <c r="CB33" s="1443"/>
      <c r="CC33" s="1443"/>
      <c r="CD33" s="1443"/>
      <c r="CE33" s="1443"/>
      <c r="CF33" s="1443"/>
      <c r="CG33" s="1443"/>
      <c r="CH33" s="1443"/>
      <c r="CI33" s="1443"/>
      <c r="CJ33" s="1443"/>
      <c r="CK33" s="1443"/>
      <c r="CL33" s="1443"/>
      <c r="CM33" s="1443"/>
      <c r="CN33" s="1443"/>
      <c r="CO33" s="1443"/>
      <c r="CP33" s="1443"/>
      <c r="CQ33" s="1443"/>
      <c r="CR33" s="1443"/>
      <c r="CS33" s="1443"/>
      <c r="CT33" s="1443"/>
      <c r="CU33" s="1443"/>
      <c r="CV33" s="1443"/>
      <c r="CW33" s="1443"/>
      <c r="CX33" s="1443"/>
      <c r="CY33" s="1443"/>
      <c r="CZ33" s="1443"/>
      <c r="DA33" s="1443"/>
      <c r="DB33" s="101"/>
      <c r="DC33" s="23"/>
      <c r="DD33" s="23"/>
      <c r="DE33" s="23"/>
      <c r="DF33" s="23"/>
    </row>
    <row r="34" spans="1:110" ht="12" customHeight="1" x14ac:dyDescent="0.2">
      <c r="A34" s="23"/>
      <c r="B34" s="175"/>
      <c r="C34" s="1350"/>
      <c r="D34" s="1350"/>
      <c r="E34" s="1350"/>
      <c r="F34" s="1350"/>
      <c r="G34" s="1350"/>
      <c r="H34" s="1350"/>
      <c r="I34" s="1350"/>
      <c r="J34" s="1350"/>
      <c r="K34" s="1350"/>
      <c r="L34" s="1350"/>
      <c r="M34" s="1350"/>
      <c r="N34" s="1350"/>
      <c r="O34" s="1350"/>
      <c r="P34" s="1350"/>
      <c r="Q34" s="1350"/>
      <c r="R34" s="1350"/>
      <c r="S34" s="1350"/>
      <c r="T34" s="1350"/>
      <c r="U34" s="1350"/>
      <c r="V34" s="1350"/>
      <c r="W34" s="1350"/>
      <c r="X34" s="1350"/>
      <c r="Y34" s="1350"/>
      <c r="Z34" s="1350"/>
      <c r="AA34" s="1350"/>
      <c r="AB34" s="1350"/>
      <c r="AC34" s="1350"/>
      <c r="AD34" s="1350"/>
      <c r="AE34" s="1350"/>
      <c r="AF34" s="1350"/>
      <c r="AG34" s="1350"/>
      <c r="AH34" s="1350"/>
      <c r="AI34" s="1350"/>
      <c r="AJ34" s="1350"/>
      <c r="AK34" s="1350"/>
      <c r="AL34" s="1350"/>
      <c r="AM34" s="1350"/>
      <c r="AN34" s="1350"/>
      <c r="AO34" s="1350"/>
      <c r="AP34" s="1350"/>
      <c r="AQ34" s="1350"/>
      <c r="AR34" s="1350"/>
      <c r="AS34" s="1350"/>
      <c r="AT34" s="1350"/>
      <c r="AU34" s="1350"/>
      <c r="AV34" s="1350"/>
      <c r="AW34" s="1350"/>
      <c r="AX34" s="1350"/>
      <c r="AY34" s="1350"/>
      <c r="AZ34" s="1350"/>
      <c r="BA34" s="1350"/>
      <c r="BB34" s="1350"/>
      <c r="BC34" s="1350"/>
      <c r="BD34" s="1350"/>
      <c r="BE34" s="1350"/>
      <c r="BF34" s="1350"/>
      <c r="BG34" s="1350"/>
      <c r="BH34" s="1350"/>
      <c r="BI34" s="1350"/>
      <c r="BJ34" s="1350"/>
      <c r="BK34" s="1350"/>
      <c r="BL34" s="1350"/>
      <c r="BM34" s="1350"/>
      <c r="BN34" s="1350"/>
      <c r="BO34" s="1350"/>
      <c r="BP34" s="1350"/>
      <c r="BQ34" s="1350"/>
      <c r="BR34" s="1350"/>
      <c r="BS34" s="1350"/>
      <c r="BT34" s="1350"/>
      <c r="BU34" s="1350"/>
      <c r="BV34" s="1350"/>
      <c r="BW34" s="1350"/>
      <c r="BX34" s="1350"/>
      <c r="BY34" s="1350"/>
      <c r="BZ34" s="1350"/>
      <c r="CA34" s="1350"/>
      <c r="CB34" s="1350"/>
      <c r="CC34" s="1350"/>
      <c r="CD34" s="1350"/>
      <c r="CE34" s="1350"/>
      <c r="CF34" s="1350"/>
      <c r="CG34" s="1350"/>
      <c r="CH34" s="1350"/>
      <c r="CI34" s="1350"/>
      <c r="CJ34" s="1350"/>
      <c r="CK34" s="1350"/>
      <c r="CL34" s="1350"/>
      <c r="CM34" s="1350"/>
      <c r="CN34" s="1350"/>
      <c r="CO34" s="1350"/>
      <c r="CP34" s="1350"/>
      <c r="CQ34" s="1350"/>
      <c r="CR34" s="1350"/>
      <c r="CS34" s="1350"/>
      <c r="CT34" s="1350"/>
      <c r="CU34" s="1350"/>
      <c r="CV34" s="1350"/>
      <c r="CW34" s="1350"/>
      <c r="CX34" s="1350"/>
      <c r="CY34" s="1350"/>
      <c r="CZ34" s="1350"/>
      <c r="DA34" s="1350"/>
      <c r="DB34" s="136"/>
      <c r="DC34" s="23"/>
      <c r="DD34" s="23"/>
      <c r="DE34" s="23"/>
      <c r="DF34" s="23"/>
    </row>
    <row r="35" spans="1:110" ht="15" customHeight="1" x14ac:dyDescent="0.2">
      <c r="A35" s="23"/>
      <c r="B35" s="175"/>
      <c r="C35" s="1705" t="s">
        <v>392</v>
      </c>
      <c r="D35" s="1706"/>
      <c r="E35" s="1706"/>
      <c r="F35" s="1706"/>
      <c r="G35" s="1706"/>
      <c r="H35" s="1706"/>
      <c r="I35" s="1706"/>
      <c r="J35" s="1706"/>
      <c r="K35" s="1706"/>
      <c r="L35" s="1706"/>
      <c r="M35" s="1706"/>
      <c r="N35" s="1706"/>
      <c r="O35" s="1706"/>
      <c r="P35" s="1706"/>
      <c r="Q35" s="1706"/>
      <c r="R35" s="1706"/>
      <c r="S35" s="1706"/>
      <c r="T35" s="1706"/>
      <c r="U35" s="1706"/>
      <c r="V35" s="1706"/>
      <c r="W35" s="1706"/>
      <c r="X35" s="1706"/>
      <c r="Y35" s="1706"/>
      <c r="Z35" s="1706"/>
      <c r="AA35" s="1706"/>
      <c r="AB35" s="1707"/>
      <c r="AC35" s="1708"/>
      <c r="AD35" s="1709"/>
      <c r="AE35" s="1709"/>
      <c r="AF35" s="1709"/>
      <c r="AG35" s="1709"/>
      <c r="AH35" s="1709"/>
      <c r="AI35" s="1709"/>
      <c r="AJ35" s="1709"/>
      <c r="AK35" s="1709"/>
      <c r="AL35" s="1709"/>
      <c r="AM35" s="1709"/>
      <c r="AN35" s="1709"/>
      <c r="AO35" s="1709"/>
      <c r="AP35" s="1709"/>
      <c r="AQ35" s="1709"/>
      <c r="AR35" s="1709"/>
      <c r="AS35" s="1709"/>
      <c r="AT35" s="1709"/>
      <c r="AU35" s="1709"/>
      <c r="AV35" s="1709"/>
      <c r="AW35" s="1709"/>
      <c r="AX35" s="1709"/>
      <c r="AY35" s="1709"/>
      <c r="AZ35" s="1709"/>
      <c r="BA35" s="1709"/>
      <c r="BB35" s="1709"/>
      <c r="BC35" s="1709"/>
      <c r="BD35" s="1709"/>
      <c r="BE35" s="1709"/>
      <c r="BF35" s="1709"/>
      <c r="BG35" s="1709"/>
      <c r="BH35" s="1709"/>
      <c r="BI35" s="1709"/>
      <c r="BJ35" s="1709"/>
      <c r="BK35" s="1709"/>
      <c r="BL35" s="1709"/>
      <c r="BM35" s="1709"/>
      <c r="BN35" s="1709"/>
      <c r="BO35" s="1709"/>
      <c r="BP35" s="1709"/>
      <c r="BQ35" s="1709"/>
      <c r="BR35" s="1709"/>
      <c r="BS35" s="1709"/>
      <c r="BT35" s="1709"/>
      <c r="BU35" s="1709"/>
      <c r="BV35" s="1709"/>
      <c r="BW35" s="1709"/>
      <c r="BX35" s="1709"/>
      <c r="BY35" s="1709"/>
      <c r="BZ35" s="1709"/>
      <c r="CA35" s="1709"/>
      <c r="CB35" s="1709"/>
      <c r="CC35" s="1709"/>
      <c r="CD35" s="1709"/>
      <c r="CE35" s="1709"/>
      <c r="CF35" s="1709"/>
      <c r="CG35" s="1709"/>
      <c r="CH35" s="1709"/>
      <c r="CI35" s="1709"/>
      <c r="CJ35" s="1709"/>
      <c r="CK35" s="1709"/>
      <c r="CL35" s="1709"/>
      <c r="CM35" s="1709"/>
      <c r="CN35" s="1709"/>
      <c r="CO35" s="1709"/>
      <c r="CP35" s="1709"/>
      <c r="CQ35" s="1709"/>
      <c r="CR35" s="1709"/>
      <c r="CS35" s="1709"/>
      <c r="CT35" s="1709"/>
      <c r="CU35" s="1709"/>
      <c r="CV35" s="1709"/>
      <c r="CW35" s="1709"/>
      <c r="CX35" s="1709"/>
      <c r="CY35" s="1709"/>
      <c r="CZ35" s="1709"/>
      <c r="DA35" s="1710"/>
      <c r="DB35" s="136"/>
      <c r="DC35" s="23"/>
      <c r="DD35" s="23"/>
      <c r="DE35" s="23"/>
      <c r="DF35" s="23"/>
    </row>
    <row r="36" spans="1:110" ht="15" customHeight="1" x14ac:dyDescent="0.2">
      <c r="A36" s="23"/>
      <c r="B36" s="175"/>
      <c r="C36" s="1711" t="s">
        <v>349</v>
      </c>
      <c r="D36" s="1712"/>
      <c r="E36" s="1712"/>
      <c r="F36" s="1712"/>
      <c r="G36" s="1712"/>
      <c r="H36" s="1712"/>
      <c r="I36" s="1712"/>
      <c r="J36" s="1712"/>
      <c r="K36" s="1712"/>
      <c r="L36" s="1712"/>
      <c r="M36" s="1712"/>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2"/>
      <c r="BB36" s="1712"/>
      <c r="BC36" s="1712"/>
      <c r="BD36" s="1712"/>
      <c r="BE36" s="1712"/>
      <c r="BF36" s="1712"/>
      <c r="BG36" s="1712"/>
      <c r="BH36" s="1712"/>
      <c r="BI36" s="1712"/>
      <c r="BJ36" s="1712"/>
      <c r="BK36" s="1712"/>
      <c r="BL36" s="1712"/>
      <c r="BM36" s="1712"/>
      <c r="BN36" s="1712"/>
      <c r="BO36" s="1712"/>
      <c r="BP36" s="1712"/>
      <c r="BQ36" s="1712"/>
      <c r="BR36" s="1712"/>
      <c r="BS36" s="1712"/>
      <c r="BT36" s="1712"/>
      <c r="BU36" s="1712"/>
      <c r="BV36" s="1712"/>
      <c r="BW36" s="1713"/>
      <c r="BX36" s="1714" t="s">
        <v>92</v>
      </c>
      <c r="BY36" s="1715"/>
      <c r="BZ36" s="1715"/>
      <c r="CA36" s="1715"/>
      <c r="CB36" s="1715"/>
      <c r="CC36" s="1715"/>
      <c r="CD36" s="1715"/>
      <c r="CE36" s="1715"/>
      <c r="CF36" s="1715"/>
      <c r="CG36" s="1715"/>
      <c r="CH36" s="1715"/>
      <c r="CI36" s="1715"/>
      <c r="CJ36" s="1715"/>
      <c r="CK36" s="1715"/>
      <c r="CL36" s="1716"/>
      <c r="CM36" s="1714" t="s">
        <v>92</v>
      </c>
      <c r="CN36" s="1715"/>
      <c r="CO36" s="1715"/>
      <c r="CP36" s="1715"/>
      <c r="CQ36" s="1715"/>
      <c r="CR36" s="1715"/>
      <c r="CS36" s="1715"/>
      <c r="CT36" s="1715"/>
      <c r="CU36" s="1715"/>
      <c r="CV36" s="1715"/>
      <c r="CW36" s="1715"/>
      <c r="CX36" s="1715"/>
      <c r="CY36" s="1715"/>
      <c r="CZ36" s="1715"/>
      <c r="DA36" s="1716"/>
      <c r="DB36" s="136"/>
      <c r="DC36" s="23"/>
      <c r="DD36" s="23"/>
      <c r="DE36" s="23"/>
      <c r="DF36" s="23"/>
    </row>
    <row r="37" spans="1:110" ht="15" customHeight="1" x14ac:dyDescent="0.2">
      <c r="A37" s="23"/>
      <c r="B37" s="175"/>
      <c r="C37" s="1689" t="s">
        <v>353</v>
      </c>
      <c r="D37" s="1690"/>
      <c r="E37" s="1690"/>
      <c r="F37" s="1690"/>
      <c r="G37" s="1690"/>
      <c r="H37" s="1690"/>
      <c r="I37" s="1690"/>
      <c r="J37" s="1690"/>
      <c r="K37" s="1690"/>
      <c r="L37" s="1690"/>
      <c r="M37" s="1690"/>
      <c r="N37" s="1690"/>
      <c r="O37" s="1690"/>
      <c r="P37" s="1690"/>
      <c r="Q37" s="1690"/>
      <c r="R37" s="1690"/>
      <c r="S37" s="1690"/>
      <c r="T37" s="1690"/>
      <c r="U37" s="1690"/>
      <c r="V37" s="1690"/>
      <c r="W37" s="1690"/>
      <c r="X37" s="1690"/>
      <c r="Y37" s="1690"/>
      <c r="Z37" s="1690"/>
      <c r="AA37" s="1690"/>
      <c r="AB37" s="1690"/>
      <c r="AC37" s="1690"/>
      <c r="AD37" s="1690"/>
      <c r="AE37" s="1690"/>
      <c r="AF37" s="1690"/>
      <c r="AG37" s="1690"/>
      <c r="AH37" s="1690"/>
      <c r="AI37" s="1690"/>
      <c r="AJ37" s="1690"/>
      <c r="AK37" s="1690"/>
      <c r="AL37" s="1690"/>
      <c r="AM37" s="1690"/>
      <c r="AN37" s="1690"/>
      <c r="AO37" s="1690"/>
      <c r="AP37" s="1690"/>
      <c r="AQ37" s="1690"/>
      <c r="AR37" s="1690"/>
      <c r="AS37" s="1690"/>
      <c r="AT37" s="1690"/>
      <c r="AU37" s="1690"/>
      <c r="AV37" s="1690"/>
      <c r="AW37" s="1690"/>
      <c r="AX37" s="1690"/>
      <c r="AY37" s="1690"/>
      <c r="AZ37" s="1690"/>
      <c r="BA37" s="1690"/>
      <c r="BB37" s="1690"/>
      <c r="BC37" s="1690"/>
      <c r="BD37" s="1690"/>
      <c r="BE37" s="1690"/>
      <c r="BF37" s="1690"/>
      <c r="BG37" s="1690"/>
      <c r="BH37" s="1690"/>
      <c r="BI37" s="1690"/>
      <c r="BJ37" s="1690"/>
      <c r="BK37" s="1691" t="s">
        <v>361</v>
      </c>
      <c r="BL37" s="1691"/>
      <c r="BM37" s="1691"/>
      <c r="BN37" s="1691"/>
      <c r="BO37" s="1691"/>
      <c r="BP37" s="1691"/>
      <c r="BQ37" s="1691"/>
      <c r="BR37" s="1691"/>
      <c r="BS37" s="1691"/>
      <c r="BT37" s="1691"/>
      <c r="BU37" s="1691"/>
      <c r="BV37" s="1691"/>
      <c r="BW37" s="1692"/>
      <c r="BX37" s="1699">
        <v>0</v>
      </c>
      <c r="BY37" s="1700"/>
      <c r="BZ37" s="1700"/>
      <c r="CA37" s="1700"/>
      <c r="CB37" s="1700"/>
      <c r="CC37" s="1700"/>
      <c r="CD37" s="1700"/>
      <c r="CE37" s="1700"/>
      <c r="CF37" s="1700"/>
      <c r="CG37" s="1700"/>
      <c r="CH37" s="1700"/>
      <c r="CI37" s="1700"/>
      <c r="CJ37" s="1700"/>
      <c r="CK37" s="1700"/>
      <c r="CL37" s="1701"/>
      <c r="CM37" s="1699">
        <v>0</v>
      </c>
      <c r="CN37" s="1700"/>
      <c r="CO37" s="1700"/>
      <c r="CP37" s="1700"/>
      <c r="CQ37" s="1700"/>
      <c r="CR37" s="1700"/>
      <c r="CS37" s="1700"/>
      <c r="CT37" s="1700"/>
      <c r="CU37" s="1700"/>
      <c r="CV37" s="1700"/>
      <c r="CW37" s="1700"/>
      <c r="CX37" s="1700"/>
      <c r="CY37" s="1700"/>
      <c r="CZ37" s="1700"/>
      <c r="DA37" s="1701"/>
      <c r="DB37" s="136"/>
      <c r="DC37" s="23"/>
      <c r="DD37" s="23"/>
      <c r="DE37" s="23"/>
      <c r="DF37" s="23"/>
    </row>
    <row r="38" spans="1:110" ht="15" customHeight="1" x14ac:dyDescent="0.2">
      <c r="A38" s="23"/>
      <c r="B38" s="175"/>
      <c r="C38" s="1689" t="s">
        <v>354</v>
      </c>
      <c r="D38" s="1690"/>
      <c r="E38" s="1690"/>
      <c r="F38" s="1690"/>
      <c r="G38" s="1690"/>
      <c r="H38" s="1690"/>
      <c r="I38" s="1690"/>
      <c r="J38" s="1690"/>
      <c r="K38" s="1690"/>
      <c r="L38" s="1690"/>
      <c r="M38" s="1690"/>
      <c r="N38" s="1690"/>
      <c r="O38" s="1690"/>
      <c r="P38" s="1690"/>
      <c r="Q38" s="1690"/>
      <c r="R38" s="1690"/>
      <c r="S38" s="1690"/>
      <c r="T38" s="1690"/>
      <c r="U38" s="1690"/>
      <c r="V38" s="1690"/>
      <c r="W38" s="1690"/>
      <c r="X38" s="1690"/>
      <c r="Y38" s="1690"/>
      <c r="Z38" s="1690"/>
      <c r="AA38" s="1690"/>
      <c r="AB38" s="1690"/>
      <c r="AC38" s="1690"/>
      <c r="AD38" s="1690"/>
      <c r="AE38" s="1690"/>
      <c r="AF38" s="1690"/>
      <c r="AG38" s="1690"/>
      <c r="AH38" s="1690"/>
      <c r="AI38" s="1690"/>
      <c r="AJ38" s="1690"/>
      <c r="AK38" s="1690"/>
      <c r="AL38" s="1690"/>
      <c r="AM38" s="1690"/>
      <c r="AN38" s="1690"/>
      <c r="AO38" s="1690"/>
      <c r="AP38" s="1690"/>
      <c r="AQ38" s="1690"/>
      <c r="AR38" s="1690"/>
      <c r="AS38" s="1690"/>
      <c r="AT38" s="1690"/>
      <c r="AU38" s="1690"/>
      <c r="AV38" s="1690"/>
      <c r="AW38" s="1690"/>
      <c r="AX38" s="1690"/>
      <c r="AY38" s="1690"/>
      <c r="AZ38" s="1690"/>
      <c r="BA38" s="1690"/>
      <c r="BB38" s="1690"/>
      <c r="BC38" s="1690"/>
      <c r="BD38" s="1690"/>
      <c r="BE38" s="1690"/>
      <c r="BF38" s="1690"/>
      <c r="BG38" s="1690"/>
      <c r="BH38" s="1690"/>
      <c r="BI38" s="1690"/>
      <c r="BJ38" s="1690"/>
      <c r="BK38" s="1691" t="s">
        <v>362</v>
      </c>
      <c r="BL38" s="1691"/>
      <c r="BM38" s="1691"/>
      <c r="BN38" s="1691"/>
      <c r="BO38" s="1691"/>
      <c r="BP38" s="1691"/>
      <c r="BQ38" s="1691"/>
      <c r="BR38" s="1691"/>
      <c r="BS38" s="1691"/>
      <c r="BT38" s="1691"/>
      <c r="BU38" s="1691"/>
      <c r="BV38" s="1691"/>
      <c r="BW38" s="1692"/>
      <c r="BX38" s="1699">
        <v>0</v>
      </c>
      <c r="BY38" s="1700"/>
      <c r="BZ38" s="1700"/>
      <c r="CA38" s="1700"/>
      <c r="CB38" s="1700"/>
      <c r="CC38" s="1700"/>
      <c r="CD38" s="1700"/>
      <c r="CE38" s="1700"/>
      <c r="CF38" s="1700"/>
      <c r="CG38" s="1700"/>
      <c r="CH38" s="1700"/>
      <c r="CI38" s="1700"/>
      <c r="CJ38" s="1700"/>
      <c r="CK38" s="1700"/>
      <c r="CL38" s="1701"/>
      <c r="CM38" s="1699">
        <v>0</v>
      </c>
      <c r="CN38" s="1700"/>
      <c r="CO38" s="1700"/>
      <c r="CP38" s="1700"/>
      <c r="CQ38" s="1700"/>
      <c r="CR38" s="1700"/>
      <c r="CS38" s="1700"/>
      <c r="CT38" s="1700"/>
      <c r="CU38" s="1700"/>
      <c r="CV38" s="1700"/>
      <c r="CW38" s="1700"/>
      <c r="CX38" s="1700"/>
      <c r="CY38" s="1700"/>
      <c r="CZ38" s="1700"/>
      <c r="DA38" s="1701"/>
      <c r="DB38" s="136"/>
      <c r="DC38" s="23"/>
      <c r="DD38" s="23"/>
      <c r="DE38" s="23"/>
      <c r="DF38" s="23"/>
    </row>
    <row r="39" spans="1:110" ht="15" customHeight="1" thickBot="1" x14ac:dyDescent="0.25">
      <c r="A39" s="23"/>
      <c r="B39" s="175"/>
      <c r="C39" s="1733" t="s">
        <v>355</v>
      </c>
      <c r="D39" s="1734"/>
      <c r="E39" s="1734"/>
      <c r="F39" s="1734"/>
      <c r="G39" s="1734"/>
      <c r="H39" s="1734"/>
      <c r="I39" s="1734"/>
      <c r="J39" s="1734"/>
      <c r="K39" s="1734"/>
      <c r="L39" s="1734"/>
      <c r="M39" s="1734"/>
      <c r="N39" s="1734"/>
      <c r="O39" s="1734"/>
      <c r="P39" s="1734"/>
      <c r="Q39" s="1734"/>
      <c r="R39" s="1734"/>
      <c r="S39" s="1734"/>
      <c r="T39" s="1734"/>
      <c r="U39" s="1734"/>
      <c r="V39" s="1734"/>
      <c r="W39" s="1734"/>
      <c r="X39" s="1734"/>
      <c r="Y39" s="1734"/>
      <c r="Z39" s="1734"/>
      <c r="AA39" s="1734"/>
      <c r="AB39" s="1734"/>
      <c r="AC39" s="1734"/>
      <c r="AD39" s="1734"/>
      <c r="AE39" s="1734"/>
      <c r="AF39" s="1734"/>
      <c r="AG39" s="1734"/>
      <c r="AH39" s="1734"/>
      <c r="AI39" s="1734"/>
      <c r="AJ39" s="1734"/>
      <c r="AK39" s="1734"/>
      <c r="AL39" s="1734"/>
      <c r="AM39" s="1734"/>
      <c r="AN39" s="1734"/>
      <c r="AO39" s="1734"/>
      <c r="AP39" s="1734"/>
      <c r="AQ39" s="1734"/>
      <c r="AR39" s="1734"/>
      <c r="AS39" s="1734"/>
      <c r="AT39" s="1734"/>
      <c r="AU39" s="1734"/>
      <c r="AV39" s="1734"/>
      <c r="AW39" s="1734"/>
      <c r="AX39" s="1734"/>
      <c r="AY39" s="1734"/>
      <c r="AZ39" s="1734"/>
      <c r="BA39" s="1734"/>
      <c r="BB39" s="1734"/>
      <c r="BC39" s="1734"/>
      <c r="BD39" s="1734"/>
      <c r="BE39" s="1734"/>
      <c r="BF39" s="1734"/>
      <c r="BG39" s="1734"/>
      <c r="BH39" s="1734"/>
      <c r="BI39" s="1734"/>
      <c r="BJ39" s="1734"/>
      <c r="BK39" s="1735" t="s">
        <v>363</v>
      </c>
      <c r="BL39" s="1735"/>
      <c r="BM39" s="1735"/>
      <c r="BN39" s="1735"/>
      <c r="BO39" s="1735"/>
      <c r="BP39" s="1735"/>
      <c r="BQ39" s="1735"/>
      <c r="BR39" s="1735"/>
      <c r="BS39" s="1735"/>
      <c r="BT39" s="1735"/>
      <c r="BU39" s="1735"/>
      <c r="BV39" s="1735"/>
      <c r="BW39" s="1736"/>
      <c r="BX39" s="1725">
        <v>0</v>
      </c>
      <c r="BY39" s="1285"/>
      <c r="BZ39" s="1285"/>
      <c r="CA39" s="1285"/>
      <c r="CB39" s="1285"/>
      <c r="CC39" s="1285"/>
      <c r="CD39" s="1285"/>
      <c r="CE39" s="1285"/>
      <c r="CF39" s="1285"/>
      <c r="CG39" s="1285"/>
      <c r="CH39" s="1285"/>
      <c r="CI39" s="1285"/>
      <c r="CJ39" s="1285"/>
      <c r="CK39" s="1285"/>
      <c r="CL39" s="1726"/>
      <c r="CM39" s="1725">
        <v>0</v>
      </c>
      <c r="CN39" s="1285"/>
      <c r="CO39" s="1285"/>
      <c r="CP39" s="1285"/>
      <c r="CQ39" s="1285"/>
      <c r="CR39" s="1285"/>
      <c r="CS39" s="1285"/>
      <c r="CT39" s="1285"/>
      <c r="CU39" s="1285"/>
      <c r="CV39" s="1285"/>
      <c r="CW39" s="1285"/>
      <c r="CX39" s="1285"/>
      <c r="CY39" s="1285"/>
      <c r="CZ39" s="1285"/>
      <c r="DA39" s="1726"/>
      <c r="DB39" s="136"/>
      <c r="DC39" s="23"/>
      <c r="DD39" s="23"/>
      <c r="DE39" s="23"/>
      <c r="DF39" s="23"/>
    </row>
    <row r="40" spans="1:110" ht="15" customHeight="1" thickBot="1" x14ac:dyDescent="0.25">
      <c r="A40" s="23"/>
      <c r="B40" s="175"/>
      <c r="C40" s="1743" t="str">
        <f>CONCATENATE(" Subtotal Schedule K-1: ",AC35)</f>
        <v xml:space="preserve"> Subtotal Schedule K-1: </v>
      </c>
      <c r="D40" s="1744"/>
      <c r="E40" s="1744"/>
      <c r="F40" s="1744"/>
      <c r="G40" s="1744"/>
      <c r="H40" s="1744"/>
      <c r="I40" s="1744"/>
      <c r="J40" s="1744"/>
      <c r="K40" s="1744"/>
      <c r="L40" s="1744"/>
      <c r="M40" s="1744"/>
      <c r="N40" s="1744"/>
      <c r="O40" s="1744"/>
      <c r="P40" s="1744"/>
      <c r="Q40" s="1744"/>
      <c r="R40" s="1744"/>
      <c r="S40" s="1744"/>
      <c r="T40" s="1744"/>
      <c r="U40" s="1744"/>
      <c r="V40" s="1744"/>
      <c r="W40" s="1744"/>
      <c r="X40" s="1744"/>
      <c r="Y40" s="1744"/>
      <c r="Z40" s="1744"/>
      <c r="AA40" s="1744"/>
      <c r="AB40" s="1744"/>
      <c r="AC40" s="1744"/>
      <c r="AD40" s="1744"/>
      <c r="AE40" s="1744"/>
      <c r="AF40" s="1744"/>
      <c r="AG40" s="1744"/>
      <c r="AH40" s="1744"/>
      <c r="AI40" s="1744"/>
      <c r="AJ40" s="1744"/>
      <c r="AK40" s="1744"/>
      <c r="AL40" s="1744"/>
      <c r="AM40" s="1744"/>
      <c r="AN40" s="1744"/>
      <c r="AO40" s="1744"/>
      <c r="AP40" s="1744"/>
      <c r="AQ40" s="1744"/>
      <c r="AR40" s="1744"/>
      <c r="AS40" s="1744"/>
      <c r="AT40" s="1744"/>
      <c r="AU40" s="1744"/>
      <c r="AV40" s="1744"/>
      <c r="AW40" s="1744"/>
      <c r="AX40" s="1744"/>
      <c r="AY40" s="1744"/>
      <c r="AZ40" s="1744"/>
      <c r="BA40" s="1744"/>
      <c r="BB40" s="1744"/>
      <c r="BC40" s="1744"/>
      <c r="BD40" s="1744"/>
      <c r="BE40" s="1744"/>
      <c r="BF40" s="1744"/>
      <c r="BG40" s="1744"/>
      <c r="BH40" s="1744"/>
      <c r="BI40" s="1744"/>
      <c r="BJ40" s="1744"/>
      <c r="BK40" s="1744"/>
      <c r="BL40" s="1744"/>
      <c r="BM40" s="1744"/>
      <c r="BN40" s="1744"/>
      <c r="BO40" s="1744"/>
      <c r="BP40" s="1744"/>
      <c r="BQ40" s="1744"/>
      <c r="BR40" s="1744"/>
      <c r="BS40" s="1744"/>
      <c r="BT40" s="1744"/>
      <c r="BU40" s="1744"/>
      <c r="BV40" s="1744"/>
      <c r="BW40" s="1745"/>
      <c r="BX40" s="1746">
        <f>Data_Income!C1457</f>
        <v>0</v>
      </c>
      <c r="BY40" s="1747"/>
      <c r="BZ40" s="1747"/>
      <c r="CA40" s="1747"/>
      <c r="CB40" s="1747"/>
      <c r="CC40" s="1747"/>
      <c r="CD40" s="1747"/>
      <c r="CE40" s="1747"/>
      <c r="CF40" s="1747"/>
      <c r="CG40" s="1747"/>
      <c r="CH40" s="1747"/>
      <c r="CI40" s="1747"/>
      <c r="CJ40" s="1747"/>
      <c r="CK40" s="1747"/>
      <c r="CL40" s="1748"/>
      <c r="CM40" s="1746">
        <f>Data_Income!D1457</f>
        <v>0</v>
      </c>
      <c r="CN40" s="1747"/>
      <c r="CO40" s="1747"/>
      <c r="CP40" s="1747"/>
      <c r="CQ40" s="1747"/>
      <c r="CR40" s="1747"/>
      <c r="CS40" s="1747"/>
      <c r="CT40" s="1747"/>
      <c r="CU40" s="1747"/>
      <c r="CV40" s="1747"/>
      <c r="CW40" s="1747"/>
      <c r="CX40" s="1747"/>
      <c r="CY40" s="1747"/>
      <c r="CZ40" s="1747"/>
      <c r="DA40" s="1748"/>
      <c r="DB40" s="136"/>
      <c r="DC40" s="23"/>
      <c r="DD40" s="23"/>
      <c r="DE40" s="23"/>
      <c r="DF40" s="23"/>
    </row>
    <row r="41" spans="1:110" ht="15" customHeight="1" x14ac:dyDescent="0.2">
      <c r="A41" s="23"/>
      <c r="B41" s="175"/>
      <c r="C41" s="1693" t="s">
        <v>370</v>
      </c>
      <c r="D41" s="1694"/>
      <c r="E41" s="1694"/>
      <c r="F41" s="1694"/>
      <c r="G41" s="1694"/>
      <c r="H41" s="1694"/>
      <c r="I41" s="1694"/>
      <c r="J41" s="1694"/>
      <c r="K41" s="1694"/>
      <c r="L41" s="1694"/>
      <c r="M41" s="1694"/>
      <c r="N41" s="1694"/>
      <c r="O41" s="1694"/>
      <c r="P41" s="1694"/>
      <c r="Q41" s="1694"/>
      <c r="R41" s="1694"/>
      <c r="S41" s="1694"/>
      <c r="T41" s="1694"/>
      <c r="U41" s="1694"/>
      <c r="V41" s="1694"/>
      <c r="W41" s="1694"/>
      <c r="X41" s="1694"/>
      <c r="Y41" s="1694"/>
      <c r="Z41" s="1694"/>
      <c r="AA41" s="1694"/>
      <c r="AB41" s="1694"/>
      <c r="AC41" s="1694"/>
      <c r="AD41" s="1694"/>
      <c r="AE41" s="1694"/>
      <c r="AF41" s="1694"/>
      <c r="AG41" s="1694"/>
      <c r="AH41" s="1694"/>
      <c r="AI41" s="1694"/>
      <c r="AJ41" s="1694"/>
      <c r="AK41" s="1694"/>
      <c r="AL41" s="1694"/>
      <c r="AM41" s="1694"/>
      <c r="AN41" s="1694"/>
      <c r="AO41" s="1694"/>
      <c r="AP41" s="1694"/>
      <c r="AQ41" s="1694"/>
      <c r="AR41" s="1694"/>
      <c r="AS41" s="1694"/>
      <c r="AT41" s="1694"/>
      <c r="AU41" s="1694"/>
      <c r="AV41" s="1694"/>
      <c r="AW41" s="1694"/>
      <c r="AX41" s="1694"/>
      <c r="AY41" s="1694"/>
      <c r="AZ41" s="1694"/>
      <c r="BA41" s="1694"/>
      <c r="BB41" s="1694"/>
      <c r="BC41" s="1694"/>
      <c r="BD41" s="1694"/>
      <c r="BE41" s="1694"/>
      <c r="BF41" s="1694"/>
      <c r="BG41" s="1694"/>
      <c r="BH41" s="1694"/>
      <c r="BI41" s="1694"/>
      <c r="BJ41" s="1694"/>
      <c r="BK41" s="1694"/>
      <c r="BL41" s="1694"/>
      <c r="BM41" s="1694"/>
      <c r="BN41" s="1694"/>
      <c r="BO41" s="1694"/>
      <c r="BP41" s="1694"/>
      <c r="BQ41" s="1694"/>
      <c r="BR41" s="1694"/>
      <c r="BS41" s="1694"/>
      <c r="BT41" s="1694"/>
      <c r="BU41" s="1694"/>
      <c r="BV41" s="1694"/>
      <c r="BW41" s="1695"/>
      <c r="BX41" s="1696" t="s">
        <v>92</v>
      </c>
      <c r="BY41" s="1697"/>
      <c r="BZ41" s="1697"/>
      <c r="CA41" s="1697"/>
      <c r="CB41" s="1697"/>
      <c r="CC41" s="1697"/>
      <c r="CD41" s="1697"/>
      <c r="CE41" s="1697"/>
      <c r="CF41" s="1697"/>
      <c r="CG41" s="1697"/>
      <c r="CH41" s="1697"/>
      <c r="CI41" s="1697"/>
      <c r="CJ41" s="1697"/>
      <c r="CK41" s="1697"/>
      <c r="CL41" s="1698"/>
      <c r="CM41" s="1696" t="s">
        <v>92</v>
      </c>
      <c r="CN41" s="1697"/>
      <c r="CO41" s="1697"/>
      <c r="CP41" s="1697"/>
      <c r="CQ41" s="1697"/>
      <c r="CR41" s="1697"/>
      <c r="CS41" s="1697"/>
      <c r="CT41" s="1697"/>
      <c r="CU41" s="1697"/>
      <c r="CV41" s="1697"/>
      <c r="CW41" s="1697"/>
      <c r="CX41" s="1697"/>
      <c r="CY41" s="1697"/>
      <c r="CZ41" s="1697"/>
      <c r="DA41" s="1698"/>
      <c r="DB41" s="136"/>
      <c r="DC41" s="23"/>
      <c r="DD41" s="23"/>
      <c r="DE41" s="23"/>
      <c r="DF41" s="23"/>
    </row>
    <row r="42" spans="1:110" ht="15" customHeight="1" x14ac:dyDescent="0.2">
      <c r="A42" s="23"/>
      <c r="B42" s="175"/>
      <c r="C42" s="1689" t="s">
        <v>376</v>
      </c>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1690"/>
      <c r="AJ42" s="1690"/>
      <c r="AK42" s="1690"/>
      <c r="AL42" s="1690"/>
      <c r="AM42" s="1690"/>
      <c r="AN42" s="1690"/>
      <c r="AO42" s="1690"/>
      <c r="AP42" s="1690"/>
      <c r="AQ42" s="1690"/>
      <c r="AR42" s="1690"/>
      <c r="AS42" s="1690"/>
      <c r="AT42" s="1690"/>
      <c r="AU42" s="1690"/>
      <c r="AV42" s="1690"/>
      <c r="AW42" s="1690"/>
      <c r="AX42" s="1690"/>
      <c r="AY42" s="1690"/>
      <c r="AZ42" s="1690"/>
      <c r="BA42" s="1690"/>
      <c r="BB42" s="1690"/>
      <c r="BC42" s="1690"/>
      <c r="BD42" s="1690"/>
      <c r="BE42" s="1690"/>
      <c r="BF42" s="1690"/>
      <c r="BG42" s="1690"/>
      <c r="BH42" s="1690"/>
      <c r="BI42" s="1690"/>
      <c r="BJ42" s="1690"/>
      <c r="BK42" s="1691" t="s">
        <v>368</v>
      </c>
      <c r="BL42" s="1691"/>
      <c r="BM42" s="1691"/>
      <c r="BN42" s="1691"/>
      <c r="BO42" s="1691"/>
      <c r="BP42" s="1691"/>
      <c r="BQ42" s="1691"/>
      <c r="BR42" s="1691"/>
      <c r="BS42" s="1691"/>
      <c r="BT42" s="1691"/>
      <c r="BU42" s="1691"/>
      <c r="BV42" s="1691"/>
      <c r="BW42" s="1692"/>
      <c r="BX42" s="1699">
        <v>0</v>
      </c>
      <c r="BY42" s="1700"/>
      <c r="BZ42" s="1700"/>
      <c r="CA42" s="1700"/>
      <c r="CB42" s="1700"/>
      <c r="CC42" s="1700"/>
      <c r="CD42" s="1700"/>
      <c r="CE42" s="1700"/>
      <c r="CF42" s="1700"/>
      <c r="CG42" s="1700"/>
      <c r="CH42" s="1700"/>
      <c r="CI42" s="1700"/>
      <c r="CJ42" s="1700"/>
      <c r="CK42" s="1700"/>
      <c r="CL42" s="1701"/>
      <c r="CM42" s="1699">
        <v>0</v>
      </c>
      <c r="CN42" s="1700"/>
      <c r="CO42" s="1700"/>
      <c r="CP42" s="1700"/>
      <c r="CQ42" s="1700"/>
      <c r="CR42" s="1700"/>
      <c r="CS42" s="1700"/>
      <c r="CT42" s="1700"/>
      <c r="CU42" s="1700"/>
      <c r="CV42" s="1700"/>
      <c r="CW42" s="1700"/>
      <c r="CX42" s="1700"/>
      <c r="CY42" s="1700"/>
      <c r="CZ42" s="1700"/>
      <c r="DA42" s="1701"/>
      <c r="DB42" s="136"/>
      <c r="DC42" s="23"/>
      <c r="DD42" s="23"/>
      <c r="DE42" s="23"/>
      <c r="DF42" s="23"/>
    </row>
    <row r="43" spans="1:110" ht="15" customHeight="1" x14ac:dyDescent="0.2">
      <c r="A43" s="23"/>
      <c r="B43" s="175"/>
      <c r="C43" s="1689" t="s">
        <v>374</v>
      </c>
      <c r="D43" s="1690"/>
      <c r="E43" s="1690"/>
      <c r="F43" s="1690"/>
      <c r="G43" s="1690"/>
      <c r="H43" s="1690"/>
      <c r="I43" s="1690"/>
      <c r="J43" s="1690"/>
      <c r="K43" s="1690"/>
      <c r="L43" s="1690"/>
      <c r="M43" s="1690"/>
      <c r="N43" s="1690"/>
      <c r="O43" s="1690"/>
      <c r="P43" s="1690"/>
      <c r="Q43" s="1690"/>
      <c r="R43" s="1690"/>
      <c r="S43" s="1690"/>
      <c r="T43" s="1690"/>
      <c r="U43" s="1690"/>
      <c r="V43" s="1690"/>
      <c r="W43" s="1690"/>
      <c r="X43" s="1690"/>
      <c r="Y43" s="1690"/>
      <c r="Z43" s="1690"/>
      <c r="AA43" s="1690"/>
      <c r="AB43" s="1690"/>
      <c r="AC43" s="1690"/>
      <c r="AD43" s="1690"/>
      <c r="AE43" s="1690"/>
      <c r="AF43" s="1690"/>
      <c r="AG43" s="1690"/>
      <c r="AH43" s="1690"/>
      <c r="AI43" s="1690"/>
      <c r="AJ43" s="1690"/>
      <c r="AK43" s="1690"/>
      <c r="AL43" s="1690"/>
      <c r="AM43" s="1690"/>
      <c r="AN43" s="1690"/>
      <c r="AO43" s="1690"/>
      <c r="AP43" s="1690"/>
      <c r="AQ43" s="1690"/>
      <c r="AR43" s="1690"/>
      <c r="AS43" s="1690"/>
      <c r="AT43" s="1690"/>
      <c r="AU43" s="1690"/>
      <c r="AV43" s="1690"/>
      <c r="AW43" s="1690"/>
      <c r="AX43" s="1690"/>
      <c r="AY43" s="1690"/>
      <c r="AZ43" s="1690"/>
      <c r="BA43" s="1690"/>
      <c r="BB43" s="1690"/>
      <c r="BC43" s="1690"/>
      <c r="BD43" s="1690"/>
      <c r="BE43" s="1690"/>
      <c r="BF43" s="1690"/>
      <c r="BG43" s="1690"/>
      <c r="BH43" s="1690"/>
      <c r="BI43" s="1690"/>
      <c r="BJ43" s="1690"/>
      <c r="BK43" s="1691" t="s">
        <v>357</v>
      </c>
      <c r="BL43" s="1691"/>
      <c r="BM43" s="1691"/>
      <c r="BN43" s="1691"/>
      <c r="BO43" s="1691"/>
      <c r="BP43" s="1691"/>
      <c r="BQ43" s="1691"/>
      <c r="BR43" s="1691"/>
      <c r="BS43" s="1691"/>
      <c r="BT43" s="1691"/>
      <c r="BU43" s="1691"/>
      <c r="BV43" s="1691"/>
      <c r="BW43" s="1692"/>
      <c r="BX43" s="1699">
        <v>0</v>
      </c>
      <c r="BY43" s="1700"/>
      <c r="BZ43" s="1700"/>
      <c r="CA43" s="1700"/>
      <c r="CB43" s="1700"/>
      <c r="CC43" s="1700"/>
      <c r="CD43" s="1700"/>
      <c r="CE43" s="1700"/>
      <c r="CF43" s="1700"/>
      <c r="CG43" s="1700"/>
      <c r="CH43" s="1700"/>
      <c r="CI43" s="1700"/>
      <c r="CJ43" s="1700"/>
      <c r="CK43" s="1700"/>
      <c r="CL43" s="1701"/>
      <c r="CM43" s="1699">
        <v>0</v>
      </c>
      <c r="CN43" s="1700"/>
      <c r="CO43" s="1700"/>
      <c r="CP43" s="1700"/>
      <c r="CQ43" s="1700"/>
      <c r="CR43" s="1700"/>
      <c r="CS43" s="1700"/>
      <c r="CT43" s="1700"/>
      <c r="CU43" s="1700"/>
      <c r="CV43" s="1700"/>
      <c r="CW43" s="1700"/>
      <c r="CX43" s="1700"/>
      <c r="CY43" s="1700"/>
      <c r="CZ43" s="1700"/>
      <c r="DA43" s="1701"/>
      <c r="DB43" s="136"/>
      <c r="DC43" s="23"/>
      <c r="DD43" s="23"/>
      <c r="DE43" s="23"/>
      <c r="DF43" s="23"/>
    </row>
    <row r="44" spans="1:110" ht="15" customHeight="1" x14ac:dyDescent="0.2">
      <c r="A44" s="23"/>
      <c r="B44" s="175"/>
      <c r="C44" s="1689" t="s">
        <v>356</v>
      </c>
      <c r="D44" s="1690"/>
      <c r="E44" s="1690"/>
      <c r="F44" s="1690"/>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1690"/>
      <c r="AW44" s="1690"/>
      <c r="AX44" s="1690"/>
      <c r="AY44" s="1690"/>
      <c r="AZ44" s="1690"/>
      <c r="BA44" s="1690"/>
      <c r="BB44" s="1690"/>
      <c r="BC44" s="1690"/>
      <c r="BD44" s="1690"/>
      <c r="BE44" s="1690"/>
      <c r="BF44" s="1690"/>
      <c r="BG44" s="1690"/>
      <c r="BH44" s="1690"/>
      <c r="BI44" s="1690"/>
      <c r="BJ44" s="1690"/>
      <c r="BK44" s="1691" t="s">
        <v>364</v>
      </c>
      <c r="BL44" s="1691"/>
      <c r="BM44" s="1691"/>
      <c r="BN44" s="1691"/>
      <c r="BO44" s="1691"/>
      <c r="BP44" s="1691"/>
      <c r="BQ44" s="1691"/>
      <c r="BR44" s="1691"/>
      <c r="BS44" s="1691"/>
      <c r="BT44" s="1691"/>
      <c r="BU44" s="1691"/>
      <c r="BV44" s="1691"/>
      <c r="BW44" s="1692"/>
      <c r="BX44" s="1699">
        <v>0</v>
      </c>
      <c r="BY44" s="1700"/>
      <c r="BZ44" s="1700"/>
      <c r="CA44" s="1700"/>
      <c r="CB44" s="1700"/>
      <c r="CC44" s="1700"/>
      <c r="CD44" s="1700"/>
      <c r="CE44" s="1700"/>
      <c r="CF44" s="1700"/>
      <c r="CG44" s="1700"/>
      <c r="CH44" s="1700"/>
      <c r="CI44" s="1700"/>
      <c r="CJ44" s="1700"/>
      <c r="CK44" s="1700"/>
      <c r="CL44" s="1701"/>
      <c r="CM44" s="1699">
        <v>0</v>
      </c>
      <c r="CN44" s="1700"/>
      <c r="CO44" s="1700"/>
      <c r="CP44" s="1700"/>
      <c r="CQ44" s="1700"/>
      <c r="CR44" s="1700"/>
      <c r="CS44" s="1700"/>
      <c r="CT44" s="1700"/>
      <c r="CU44" s="1700"/>
      <c r="CV44" s="1700"/>
      <c r="CW44" s="1700"/>
      <c r="CX44" s="1700"/>
      <c r="CY44" s="1700"/>
      <c r="CZ44" s="1700"/>
      <c r="DA44" s="1701"/>
      <c r="DB44" s="136"/>
      <c r="DC44" s="23"/>
      <c r="DD44" s="23"/>
      <c r="DE44" s="23"/>
      <c r="DF44" s="23"/>
    </row>
    <row r="45" spans="1:110" ht="15" customHeight="1" x14ac:dyDescent="0.2">
      <c r="A45" s="23"/>
      <c r="B45" s="175"/>
      <c r="C45" s="1689" t="s">
        <v>351</v>
      </c>
      <c r="D45" s="1690"/>
      <c r="E45" s="1690"/>
      <c r="F45" s="1690"/>
      <c r="G45" s="1690"/>
      <c r="H45" s="1690"/>
      <c r="I45" s="1690"/>
      <c r="J45" s="1690"/>
      <c r="K45" s="1690"/>
      <c r="L45" s="1690"/>
      <c r="M45" s="1690"/>
      <c r="N45" s="1690"/>
      <c r="O45" s="1690"/>
      <c r="P45" s="1690"/>
      <c r="Q45" s="1690"/>
      <c r="R45" s="1690"/>
      <c r="S45" s="1690"/>
      <c r="T45" s="1690"/>
      <c r="U45" s="1690"/>
      <c r="V45" s="1690"/>
      <c r="W45" s="1690"/>
      <c r="X45" s="1690"/>
      <c r="Y45" s="1690"/>
      <c r="Z45" s="1690"/>
      <c r="AA45" s="1690"/>
      <c r="AB45" s="1690"/>
      <c r="AC45" s="1690"/>
      <c r="AD45" s="1690"/>
      <c r="AE45" s="1690"/>
      <c r="AF45" s="1690"/>
      <c r="AG45" s="1690"/>
      <c r="AH45" s="1690"/>
      <c r="AI45" s="1690"/>
      <c r="AJ45" s="1690"/>
      <c r="AK45" s="1690"/>
      <c r="AL45" s="1690"/>
      <c r="AM45" s="1690"/>
      <c r="AN45" s="1690"/>
      <c r="AO45" s="1690"/>
      <c r="AP45" s="1690"/>
      <c r="AQ45" s="1690"/>
      <c r="AR45" s="1690"/>
      <c r="AS45" s="1690"/>
      <c r="AT45" s="1690"/>
      <c r="AU45" s="1690"/>
      <c r="AV45" s="1690"/>
      <c r="AW45" s="1690"/>
      <c r="AX45" s="1690"/>
      <c r="AY45" s="1690"/>
      <c r="AZ45" s="1690"/>
      <c r="BA45" s="1690"/>
      <c r="BB45" s="1690"/>
      <c r="BC45" s="1690"/>
      <c r="BD45" s="1690"/>
      <c r="BE45" s="1690"/>
      <c r="BF45" s="1690"/>
      <c r="BG45" s="1690"/>
      <c r="BH45" s="1690"/>
      <c r="BI45" s="1690"/>
      <c r="BJ45" s="1690"/>
      <c r="BK45" s="1691" t="s">
        <v>365</v>
      </c>
      <c r="BL45" s="1691"/>
      <c r="BM45" s="1691"/>
      <c r="BN45" s="1691"/>
      <c r="BO45" s="1691"/>
      <c r="BP45" s="1691"/>
      <c r="BQ45" s="1691"/>
      <c r="BR45" s="1691"/>
      <c r="BS45" s="1691"/>
      <c r="BT45" s="1691"/>
      <c r="BU45" s="1691"/>
      <c r="BV45" s="1691"/>
      <c r="BW45" s="1692"/>
      <c r="BX45" s="1699">
        <v>0</v>
      </c>
      <c r="BY45" s="1700"/>
      <c r="BZ45" s="1700"/>
      <c r="CA45" s="1700"/>
      <c r="CB45" s="1700"/>
      <c r="CC45" s="1700"/>
      <c r="CD45" s="1700"/>
      <c r="CE45" s="1700"/>
      <c r="CF45" s="1700"/>
      <c r="CG45" s="1700"/>
      <c r="CH45" s="1700"/>
      <c r="CI45" s="1700"/>
      <c r="CJ45" s="1700"/>
      <c r="CK45" s="1700"/>
      <c r="CL45" s="1701"/>
      <c r="CM45" s="1699">
        <v>0</v>
      </c>
      <c r="CN45" s="1700"/>
      <c r="CO45" s="1700"/>
      <c r="CP45" s="1700"/>
      <c r="CQ45" s="1700"/>
      <c r="CR45" s="1700"/>
      <c r="CS45" s="1700"/>
      <c r="CT45" s="1700"/>
      <c r="CU45" s="1700"/>
      <c r="CV45" s="1700"/>
      <c r="CW45" s="1700"/>
      <c r="CX45" s="1700"/>
      <c r="CY45" s="1700"/>
      <c r="CZ45" s="1700"/>
      <c r="DA45" s="1701"/>
      <c r="DB45" s="136"/>
      <c r="DC45" s="23"/>
      <c r="DD45" s="23"/>
      <c r="DE45" s="23"/>
      <c r="DF45" s="23"/>
    </row>
    <row r="46" spans="1:110" ht="15" customHeight="1" x14ac:dyDescent="0.2">
      <c r="A46" s="23"/>
      <c r="B46" s="175"/>
      <c r="C46" s="1689" t="s">
        <v>352</v>
      </c>
      <c r="D46" s="1690"/>
      <c r="E46" s="1690"/>
      <c r="F46" s="1690"/>
      <c r="G46" s="1690"/>
      <c r="H46" s="1690"/>
      <c r="I46" s="1690"/>
      <c r="J46" s="1690"/>
      <c r="K46" s="1690"/>
      <c r="L46" s="1690"/>
      <c r="M46" s="1690"/>
      <c r="N46" s="1690"/>
      <c r="O46" s="1690"/>
      <c r="P46" s="1690"/>
      <c r="Q46" s="1690"/>
      <c r="R46" s="1690"/>
      <c r="S46" s="1690"/>
      <c r="T46" s="1690"/>
      <c r="U46" s="1690"/>
      <c r="V46" s="1690"/>
      <c r="W46" s="1690"/>
      <c r="X46" s="1690"/>
      <c r="Y46" s="1690"/>
      <c r="Z46" s="1690"/>
      <c r="AA46" s="1690"/>
      <c r="AB46" s="1690"/>
      <c r="AC46" s="1690"/>
      <c r="AD46" s="1690"/>
      <c r="AE46" s="1690"/>
      <c r="AF46" s="1690"/>
      <c r="AG46" s="1690"/>
      <c r="AH46" s="1690"/>
      <c r="AI46" s="1690"/>
      <c r="AJ46" s="1690"/>
      <c r="AK46" s="1690"/>
      <c r="AL46" s="1690"/>
      <c r="AM46" s="1690"/>
      <c r="AN46" s="1690"/>
      <c r="AO46" s="1690"/>
      <c r="AP46" s="1690"/>
      <c r="AQ46" s="1690"/>
      <c r="AR46" s="1690"/>
      <c r="AS46" s="1690"/>
      <c r="AT46" s="1690"/>
      <c r="AU46" s="1690"/>
      <c r="AV46" s="1690"/>
      <c r="AW46" s="1690"/>
      <c r="AX46" s="1690"/>
      <c r="AY46" s="1690"/>
      <c r="AZ46" s="1690"/>
      <c r="BA46" s="1690"/>
      <c r="BB46" s="1690"/>
      <c r="BC46" s="1690"/>
      <c r="BD46" s="1690"/>
      <c r="BE46" s="1690"/>
      <c r="BF46" s="1690"/>
      <c r="BG46" s="1690"/>
      <c r="BH46" s="1690"/>
      <c r="BI46" s="1690"/>
      <c r="BJ46" s="1690"/>
      <c r="BK46" s="1691" t="s">
        <v>366</v>
      </c>
      <c r="BL46" s="1691"/>
      <c r="BM46" s="1691"/>
      <c r="BN46" s="1691"/>
      <c r="BO46" s="1691"/>
      <c r="BP46" s="1691"/>
      <c r="BQ46" s="1691"/>
      <c r="BR46" s="1691"/>
      <c r="BS46" s="1691"/>
      <c r="BT46" s="1691"/>
      <c r="BU46" s="1691"/>
      <c r="BV46" s="1691"/>
      <c r="BW46" s="1692"/>
      <c r="BX46" s="1699">
        <v>0</v>
      </c>
      <c r="BY46" s="1700"/>
      <c r="BZ46" s="1700"/>
      <c r="CA46" s="1700"/>
      <c r="CB46" s="1700"/>
      <c r="CC46" s="1700"/>
      <c r="CD46" s="1700"/>
      <c r="CE46" s="1700"/>
      <c r="CF46" s="1700"/>
      <c r="CG46" s="1700"/>
      <c r="CH46" s="1700"/>
      <c r="CI46" s="1700"/>
      <c r="CJ46" s="1700"/>
      <c r="CK46" s="1700"/>
      <c r="CL46" s="1701"/>
      <c r="CM46" s="1699">
        <v>0</v>
      </c>
      <c r="CN46" s="1700"/>
      <c r="CO46" s="1700"/>
      <c r="CP46" s="1700"/>
      <c r="CQ46" s="1700"/>
      <c r="CR46" s="1700"/>
      <c r="CS46" s="1700"/>
      <c r="CT46" s="1700"/>
      <c r="CU46" s="1700"/>
      <c r="CV46" s="1700"/>
      <c r="CW46" s="1700"/>
      <c r="CX46" s="1700"/>
      <c r="CY46" s="1700"/>
      <c r="CZ46" s="1700"/>
      <c r="DA46" s="1701"/>
      <c r="DB46" s="136"/>
      <c r="DC46" s="23"/>
      <c r="DD46" s="23"/>
      <c r="DE46" s="23"/>
      <c r="DF46" s="23"/>
    </row>
    <row r="47" spans="1:110" ht="15" customHeight="1" x14ac:dyDescent="0.2">
      <c r="A47" s="23"/>
      <c r="B47" s="175"/>
      <c r="C47" s="1733" t="s">
        <v>350</v>
      </c>
      <c r="D47" s="1734"/>
      <c r="E47" s="1734"/>
      <c r="F47" s="1734"/>
      <c r="G47" s="1734"/>
      <c r="H47" s="1734"/>
      <c r="I47" s="1734"/>
      <c r="J47" s="1734"/>
      <c r="K47" s="1734"/>
      <c r="L47" s="1734"/>
      <c r="M47" s="1734"/>
      <c r="N47" s="1734"/>
      <c r="O47" s="1734"/>
      <c r="P47" s="1734"/>
      <c r="Q47" s="1734"/>
      <c r="R47" s="1734"/>
      <c r="S47" s="1734"/>
      <c r="T47" s="1734"/>
      <c r="U47" s="1734"/>
      <c r="V47" s="1734"/>
      <c r="W47" s="1734"/>
      <c r="X47" s="1734"/>
      <c r="Y47" s="1734"/>
      <c r="Z47" s="1734"/>
      <c r="AA47" s="1734"/>
      <c r="AB47" s="1734"/>
      <c r="AC47" s="1734"/>
      <c r="AD47" s="1734"/>
      <c r="AE47" s="1734"/>
      <c r="AF47" s="1734"/>
      <c r="AG47" s="1734"/>
      <c r="AH47" s="1734"/>
      <c r="AI47" s="1734"/>
      <c r="AJ47" s="1734"/>
      <c r="AK47" s="1734"/>
      <c r="AL47" s="1734"/>
      <c r="AM47" s="1734"/>
      <c r="AN47" s="1734"/>
      <c r="AO47" s="1734"/>
      <c r="AP47" s="1734"/>
      <c r="AQ47" s="1734"/>
      <c r="AR47" s="1734"/>
      <c r="AS47" s="1734"/>
      <c r="AT47" s="1734"/>
      <c r="AU47" s="1734"/>
      <c r="AV47" s="1734"/>
      <c r="AW47" s="1734"/>
      <c r="AX47" s="1734"/>
      <c r="AY47" s="1734"/>
      <c r="AZ47" s="1734"/>
      <c r="BA47" s="1734"/>
      <c r="BB47" s="1734"/>
      <c r="BC47" s="1734"/>
      <c r="BD47" s="1734"/>
      <c r="BE47" s="1734"/>
      <c r="BF47" s="1734"/>
      <c r="BG47" s="1734"/>
      <c r="BH47" s="1734"/>
      <c r="BI47" s="1734"/>
      <c r="BJ47" s="1734"/>
      <c r="BK47" s="1735" t="s">
        <v>367</v>
      </c>
      <c r="BL47" s="1735"/>
      <c r="BM47" s="1735"/>
      <c r="BN47" s="1735"/>
      <c r="BO47" s="1735"/>
      <c r="BP47" s="1735"/>
      <c r="BQ47" s="1735"/>
      <c r="BR47" s="1735"/>
      <c r="BS47" s="1735"/>
      <c r="BT47" s="1735"/>
      <c r="BU47" s="1735"/>
      <c r="BV47" s="1735"/>
      <c r="BW47" s="1736"/>
      <c r="BX47" s="1725">
        <v>0</v>
      </c>
      <c r="BY47" s="1285"/>
      <c r="BZ47" s="1285"/>
      <c r="CA47" s="1285"/>
      <c r="CB47" s="1285"/>
      <c r="CC47" s="1285"/>
      <c r="CD47" s="1285"/>
      <c r="CE47" s="1285"/>
      <c r="CF47" s="1285"/>
      <c r="CG47" s="1285"/>
      <c r="CH47" s="1285"/>
      <c r="CI47" s="1285"/>
      <c r="CJ47" s="1285"/>
      <c r="CK47" s="1285"/>
      <c r="CL47" s="1726"/>
      <c r="CM47" s="1725">
        <v>0</v>
      </c>
      <c r="CN47" s="1285"/>
      <c r="CO47" s="1285"/>
      <c r="CP47" s="1285"/>
      <c r="CQ47" s="1285"/>
      <c r="CR47" s="1285"/>
      <c r="CS47" s="1285"/>
      <c r="CT47" s="1285"/>
      <c r="CU47" s="1285"/>
      <c r="CV47" s="1285"/>
      <c r="CW47" s="1285"/>
      <c r="CX47" s="1285"/>
      <c r="CY47" s="1285"/>
      <c r="CZ47" s="1285"/>
      <c r="DA47" s="1726"/>
      <c r="DB47" s="136"/>
      <c r="DC47" s="23"/>
      <c r="DD47" s="23"/>
      <c r="DE47" s="23"/>
      <c r="DF47" s="23"/>
    </row>
    <row r="48" spans="1:110" ht="15" customHeight="1" x14ac:dyDescent="0.2">
      <c r="A48" s="23"/>
      <c r="B48" s="175"/>
      <c r="C48" s="1737" t="s">
        <v>51</v>
      </c>
      <c r="D48" s="1738"/>
      <c r="E48" s="1738"/>
      <c r="F48" s="1738"/>
      <c r="G48" s="1738"/>
      <c r="H48" s="1738"/>
      <c r="I48" s="1738"/>
      <c r="J48" s="1738"/>
      <c r="K48" s="1738"/>
      <c r="L48" s="1738"/>
      <c r="M48" s="1738"/>
      <c r="N48" s="1738"/>
      <c r="O48" s="1738"/>
      <c r="P48" s="1738"/>
      <c r="Q48" s="1738"/>
      <c r="R48" s="1738"/>
      <c r="S48" s="1738"/>
      <c r="T48" s="1738"/>
      <c r="U48" s="1738"/>
      <c r="V48" s="1738"/>
      <c r="W48" s="1738"/>
      <c r="X48" s="1738"/>
      <c r="Y48" s="1738"/>
      <c r="Z48" s="1738"/>
      <c r="AA48" s="1738"/>
      <c r="AB48" s="1738"/>
      <c r="AC48" s="1738"/>
      <c r="AD48" s="1738"/>
      <c r="AE48" s="1738"/>
      <c r="AF48" s="1738"/>
      <c r="AG48" s="1738"/>
      <c r="AH48" s="1738"/>
      <c r="AI48" s="1738"/>
      <c r="AJ48" s="1738"/>
      <c r="AK48" s="1738"/>
      <c r="AL48" s="1738"/>
      <c r="AM48" s="1738"/>
      <c r="AN48" s="1738"/>
      <c r="AO48" s="1738"/>
      <c r="AP48" s="1738"/>
      <c r="AQ48" s="1738"/>
      <c r="AR48" s="1738"/>
      <c r="AS48" s="1738"/>
      <c r="AT48" s="1738"/>
      <c r="AU48" s="1738"/>
      <c r="AV48" s="1738"/>
      <c r="AW48" s="1738"/>
      <c r="AX48" s="1738"/>
      <c r="AY48" s="1738"/>
      <c r="AZ48" s="1738"/>
      <c r="BA48" s="1738"/>
      <c r="BB48" s="1738"/>
      <c r="BC48" s="1738"/>
      <c r="BD48" s="1738"/>
      <c r="BE48" s="1738"/>
      <c r="BF48" s="1738"/>
      <c r="BG48" s="1738"/>
      <c r="BH48" s="1738"/>
      <c r="BI48" s="1738"/>
      <c r="BJ48" s="1738"/>
      <c r="BK48" s="1738"/>
      <c r="BL48" s="1738"/>
      <c r="BM48" s="1738"/>
      <c r="BN48" s="1738"/>
      <c r="BO48" s="1738"/>
      <c r="BP48" s="1738"/>
      <c r="BQ48" s="1738"/>
      <c r="BR48" s="1738"/>
      <c r="BS48" s="1738"/>
      <c r="BT48" s="1738"/>
      <c r="BU48" s="1738"/>
      <c r="BV48" s="1738"/>
      <c r="BW48" s="1739"/>
      <c r="BX48" s="1727">
        <f>Data_Income!C1466</f>
        <v>0</v>
      </c>
      <c r="BY48" s="1728"/>
      <c r="BZ48" s="1728"/>
      <c r="CA48" s="1728"/>
      <c r="CB48" s="1728"/>
      <c r="CC48" s="1728"/>
      <c r="CD48" s="1728"/>
      <c r="CE48" s="1728"/>
      <c r="CF48" s="1728"/>
      <c r="CG48" s="1728"/>
      <c r="CH48" s="1728"/>
      <c r="CI48" s="1728"/>
      <c r="CJ48" s="1728"/>
      <c r="CK48" s="1728"/>
      <c r="CL48" s="1729"/>
      <c r="CM48" s="1727">
        <f>Data_Income!D1466</f>
        <v>0</v>
      </c>
      <c r="CN48" s="1728"/>
      <c r="CO48" s="1728"/>
      <c r="CP48" s="1728"/>
      <c r="CQ48" s="1728"/>
      <c r="CR48" s="1728"/>
      <c r="CS48" s="1728"/>
      <c r="CT48" s="1728"/>
      <c r="CU48" s="1728"/>
      <c r="CV48" s="1728"/>
      <c r="CW48" s="1728"/>
      <c r="CX48" s="1728"/>
      <c r="CY48" s="1728"/>
      <c r="CZ48" s="1728"/>
      <c r="DA48" s="1729"/>
      <c r="DB48" s="136"/>
      <c r="DC48" s="23"/>
      <c r="DD48" s="23"/>
      <c r="DE48" s="23"/>
      <c r="DF48" s="23"/>
    </row>
    <row r="49" spans="1:110" ht="15" customHeight="1" thickBot="1" x14ac:dyDescent="0.25">
      <c r="A49" s="23"/>
      <c r="B49" s="175"/>
      <c r="C49" s="1402" t="s">
        <v>52</v>
      </c>
      <c r="D49" s="1403"/>
      <c r="E49" s="1403"/>
      <c r="F49" s="1403"/>
      <c r="G49" s="1403"/>
      <c r="H49" s="1403"/>
      <c r="I49" s="1403"/>
      <c r="J49" s="1403"/>
      <c r="K49" s="1403"/>
      <c r="L49" s="1403"/>
      <c r="M49" s="1403"/>
      <c r="N49" s="1403"/>
      <c r="O49" s="1403"/>
      <c r="P49" s="1403"/>
      <c r="Q49" s="1403"/>
      <c r="R49" s="1403"/>
      <c r="S49" s="1403"/>
      <c r="T49" s="1403"/>
      <c r="U49" s="1403"/>
      <c r="V49" s="1403"/>
      <c r="W49" s="1403"/>
      <c r="X49" s="1403"/>
      <c r="Y49" s="1403"/>
      <c r="Z49" s="1403"/>
      <c r="AA49" s="1403"/>
      <c r="AB49" s="1403"/>
      <c r="AC49" s="1403"/>
      <c r="AD49" s="1403"/>
      <c r="AE49" s="1403"/>
      <c r="AF49" s="1403"/>
      <c r="AG49" s="1403"/>
      <c r="AH49" s="1403"/>
      <c r="AI49" s="1403"/>
      <c r="AJ49" s="1403"/>
      <c r="AK49" s="1403"/>
      <c r="AL49" s="1403"/>
      <c r="AM49" s="1403"/>
      <c r="AN49" s="1403"/>
      <c r="AO49" s="1403"/>
      <c r="AP49" s="1403"/>
      <c r="AQ49" s="1403"/>
      <c r="AR49" s="1403"/>
      <c r="AS49" s="1403"/>
      <c r="AT49" s="1403"/>
      <c r="AU49" s="1403"/>
      <c r="AV49" s="1403"/>
      <c r="AW49" s="1403"/>
      <c r="AX49" s="1403"/>
      <c r="AY49" s="1403"/>
      <c r="AZ49" s="1403"/>
      <c r="BA49" s="1403"/>
      <c r="BB49" s="1403"/>
      <c r="BC49" s="1403"/>
      <c r="BD49" s="1403"/>
      <c r="BE49" s="1403"/>
      <c r="BF49" s="1403"/>
      <c r="BG49" s="1403"/>
      <c r="BH49" s="1403"/>
      <c r="BI49" s="1403"/>
      <c r="BJ49" s="1403"/>
      <c r="BK49" s="1403"/>
      <c r="BL49" s="1403"/>
      <c r="BM49" s="1403"/>
      <c r="BN49" s="1403"/>
      <c r="BO49" s="1403"/>
      <c r="BP49" s="1403"/>
      <c r="BQ49" s="1403"/>
      <c r="BR49" s="1403"/>
      <c r="BS49" s="1403"/>
      <c r="BT49" s="1403"/>
      <c r="BU49" s="1403"/>
      <c r="BV49" s="1403"/>
      <c r="BW49" s="1404"/>
      <c r="BX49" s="1740">
        <v>1</v>
      </c>
      <c r="BY49" s="1741"/>
      <c r="BZ49" s="1741"/>
      <c r="CA49" s="1741"/>
      <c r="CB49" s="1741"/>
      <c r="CC49" s="1741"/>
      <c r="CD49" s="1741"/>
      <c r="CE49" s="1741"/>
      <c r="CF49" s="1741"/>
      <c r="CG49" s="1741"/>
      <c r="CH49" s="1741"/>
      <c r="CI49" s="1741"/>
      <c r="CJ49" s="1741"/>
      <c r="CK49" s="1741"/>
      <c r="CL49" s="1742"/>
      <c r="CM49" s="1740">
        <v>1</v>
      </c>
      <c r="CN49" s="1741"/>
      <c r="CO49" s="1741"/>
      <c r="CP49" s="1741"/>
      <c r="CQ49" s="1741"/>
      <c r="CR49" s="1741"/>
      <c r="CS49" s="1741"/>
      <c r="CT49" s="1741"/>
      <c r="CU49" s="1741"/>
      <c r="CV49" s="1741"/>
      <c r="CW49" s="1741"/>
      <c r="CX49" s="1741"/>
      <c r="CY49" s="1741"/>
      <c r="CZ49" s="1741"/>
      <c r="DA49" s="1742"/>
      <c r="DB49" s="136"/>
      <c r="DC49" s="23"/>
      <c r="DD49" s="23"/>
      <c r="DE49" s="23"/>
      <c r="DF49" s="23"/>
    </row>
    <row r="50" spans="1:110" s="400" customFormat="1" ht="15" customHeight="1" thickBot="1" x14ac:dyDescent="0.25">
      <c r="A50" s="23"/>
      <c r="B50" s="175"/>
      <c r="C50" s="1743" t="str">
        <f>CONCATENATE(" Subtotal Form 1065: ",AC35)</f>
        <v xml:space="preserve"> Subtotal Form 1065: </v>
      </c>
      <c r="D50" s="1744"/>
      <c r="E50" s="1744"/>
      <c r="F50" s="1744"/>
      <c r="G50" s="1744"/>
      <c r="H50" s="1744"/>
      <c r="I50" s="1744"/>
      <c r="J50" s="1744"/>
      <c r="K50" s="1744"/>
      <c r="L50" s="1744"/>
      <c r="M50" s="1744"/>
      <c r="N50" s="1744"/>
      <c r="O50" s="1744"/>
      <c r="P50" s="1744"/>
      <c r="Q50" s="1744"/>
      <c r="R50" s="1744"/>
      <c r="S50" s="1744"/>
      <c r="T50" s="1744"/>
      <c r="U50" s="1744"/>
      <c r="V50" s="1744"/>
      <c r="W50" s="1744"/>
      <c r="X50" s="1744"/>
      <c r="Y50" s="1744"/>
      <c r="Z50" s="1744"/>
      <c r="AA50" s="1744"/>
      <c r="AB50" s="1744"/>
      <c r="AC50" s="1744"/>
      <c r="AD50" s="1744"/>
      <c r="AE50" s="1744"/>
      <c r="AF50" s="1744"/>
      <c r="AG50" s="1744"/>
      <c r="AH50" s="1744"/>
      <c r="AI50" s="1744"/>
      <c r="AJ50" s="1744"/>
      <c r="AK50" s="1744"/>
      <c r="AL50" s="1744"/>
      <c r="AM50" s="1744"/>
      <c r="AN50" s="1744"/>
      <c r="AO50" s="1744"/>
      <c r="AP50" s="1744"/>
      <c r="AQ50" s="1744"/>
      <c r="AR50" s="1744"/>
      <c r="AS50" s="1744"/>
      <c r="AT50" s="1744"/>
      <c r="AU50" s="1744"/>
      <c r="AV50" s="1744"/>
      <c r="AW50" s="1744"/>
      <c r="AX50" s="1744"/>
      <c r="AY50" s="1744"/>
      <c r="AZ50" s="1744"/>
      <c r="BA50" s="1744"/>
      <c r="BB50" s="1744"/>
      <c r="BC50" s="1744"/>
      <c r="BD50" s="1744"/>
      <c r="BE50" s="1744"/>
      <c r="BF50" s="1744"/>
      <c r="BG50" s="1744"/>
      <c r="BH50" s="1744"/>
      <c r="BI50" s="1744"/>
      <c r="BJ50" s="1744"/>
      <c r="BK50" s="1744"/>
      <c r="BL50" s="1744"/>
      <c r="BM50" s="1744"/>
      <c r="BN50" s="1744"/>
      <c r="BO50" s="1744"/>
      <c r="BP50" s="1744"/>
      <c r="BQ50" s="1744"/>
      <c r="BR50" s="1744"/>
      <c r="BS50" s="1744"/>
      <c r="BT50" s="1744"/>
      <c r="BU50" s="1744"/>
      <c r="BV50" s="1744"/>
      <c r="BW50" s="1745"/>
      <c r="BX50" s="1746">
        <f>Data_Income!C1468</f>
        <v>0</v>
      </c>
      <c r="BY50" s="1747"/>
      <c r="BZ50" s="1747"/>
      <c r="CA50" s="1747"/>
      <c r="CB50" s="1747"/>
      <c r="CC50" s="1747"/>
      <c r="CD50" s="1747"/>
      <c r="CE50" s="1747"/>
      <c r="CF50" s="1747"/>
      <c r="CG50" s="1747"/>
      <c r="CH50" s="1747"/>
      <c r="CI50" s="1747"/>
      <c r="CJ50" s="1747"/>
      <c r="CK50" s="1747"/>
      <c r="CL50" s="1748"/>
      <c r="CM50" s="1746">
        <f>Data_Income!D1468</f>
        <v>0</v>
      </c>
      <c r="CN50" s="1747"/>
      <c r="CO50" s="1747"/>
      <c r="CP50" s="1747"/>
      <c r="CQ50" s="1747"/>
      <c r="CR50" s="1747"/>
      <c r="CS50" s="1747"/>
      <c r="CT50" s="1747"/>
      <c r="CU50" s="1747"/>
      <c r="CV50" s="1747"/>
      <c r="CW50" s="1747"/>
      <c r="CX50" s="1747"/>
      <c r="CY50" s="1747"/>
      <c r="CZ50" s="1747"/>
      <c r="DA50" s="1748"/>
      <c r="DB50" s="136"/>
      <c r="DC50" s="23"/>
      <c r="DD50" s="23"/>
      <c r="DE50" s="23"/>
      <c r="DF50" s="23"/>
    </row>
    <row r="51" spans="1:110" ht="15" customHeight="1" x14ac:dyDescent="0.2">
      <c r="A51" s="23"/>
      <c r="B51" s="175"/>
      <c r="C51" s="1730" t="str">
        <f>IF(AC35=""," Total for Partnership #2",CONCATENATE(" Total for ",AC35))</f>
        <v xml:space="preserve"> Total for Partnership #2</v>
      </c>
      <c r="D51" s="1731"/>
      <c r="E51" s="1731"/>
      <c r="F51" s="1731"/>
      <c r="G51" s="1731"/>
      <c r="H51" s="1731"/>
      <c r="I51" s="1731"/>
      <c r="J51" s="1731"/>
      <c r="K51" s="1731"/>
      <c r="L51" s="1731"/>
      <c r="M51" s="1731"/>
      <c r="N51" s="1731"/>
      <c r="O51" s="1731"/>
      <c r="P51" s="1731"/>
      <c r="Q51" s="1731"/>
      <c r="R51" s="1731"/>
      <c r="S51" s="1731"/>
      <c r="T51" s="1731"/>
      <c r="U51" s="1731"/>
      <c r="V51" s="1731"/>
      <c r="W51" s="1731"/>
      <c r="X51" s="1731"/>
      <c r="Y51" s="1731"/>
      <c r="Z51" s="1731"/>
      <c r="AA51" s="1731"/>
      <c r="AB51" s="1731"/>
      <c r="AC51" s="1731"/>
      <c r="AD51" s="1731"/>
      <c r="AE51" s="1731"/>
      <c r="AF51" s="1731"/>
      <c r="AG51" s="1731"/>
      <c r="AH51" s="1731"/>
      <c r="AI51" s="1731"/>
      <c r="AJ51" s="1731"/>
      <c r="AK51" s="1731"/>
      <c r="AL51" s="1731"/>
      <c r="AM51" s="1731"/>
      <c r="AN51" s="1731"/>
      <c r="AO51" s="1731"/>
      <c r="AP51" s="1731"/>
      <c r="AQ51" s="1731"/>
      <c r="AR51" s="1731"/>
      <c r="AS51" s="1731"/>
      <c r="AT51" s="1731"/>
      <c r="AU51" s="1731"/>
      <c r="AV51" s="1731"/>
      <c r="AW51" s="1731"/>
      <c r="AX51" s="1731"/>
      <c r="AY51" s="1731"/>
      <c r="AZ51" s="1731"/>
      <c r="BA51" s="1731"/>
      <c r="BB51" s="1731"/>
      <c r="BC51" s="1731"/>
      <c r="BD51" s="1731"/>
      <c r="BE51" s="1731"/>
      <c r="BF51" s="1731"/>
      <c r="BG51" s="1731"/>
      <c r="BH51" s="1731"/>
      <c r="BI51" s="1731"/>
      <c r="BJ51" s="1731"/>
      <c r="BK51" s="1731"/>
      <c r="BL51" s="1731"/>
      <c r="BM51" s="1731"/>
      <c r="BN51" s="1731"/>
      <c r="BO51" s="1731"/>
      <c r="BP51" s="1731"/>
      <c r="BQ51" s="1731"/>
      <c r="BR51" s="1731"/>
      <c r="BS51" s="1731"/>
      <c r="BT51" s="1731"/>
      <c r="BU51" s="1731"/>
      <c r="BV51" s="1731"/>
      <c r="BW51" s="1732"/>
      <c r="BX51" s="1702">
        <f>Data_Income!C1469</f>
        <v>0</v>
      </c>
      <c r="BY51" s="1703"/>
      <c r="BZ51" s="1703"/>
      <c r="CA51" s="1703"/>
      <c r="CB51" s="1703"/>
      <c r="CC51" s="1703"/>
      <c r="CD51" s="1703"/>
      <c r="CE51" s="1703"/>
      <c r="CF51" s="1703"/>
      <c r="CG51" s="1703"/>
      <c r="CH51" s="1703"/>
      <c r="CI51" s="1703"/>
      <c r="CJ51" s="1703"/>
      <c r="CK51" s="1703"/>
      <c r="CL51" s="1704"/>
      <c r="CM51" s="1702">
        <f>Data_Income!D1469</f>
        <v>0</v>
      </c>
      <c r="CN51" s="1703"/>
      <c r="CO51" s="1703"/>
      <c r="CP51" s="1703"/>
      <c r="CQ51" s="1703"/>
      <c r="CR51" s="1703"/>
      <c r="CS51" s="1703"/>
      <c r="CT51" s="1703"/>
      <c r="CU51" s="1703"/>
      <c r="CV51" s="1703"/>
      <c r="CW51" s="1703"/>
      <c r="CX51" s="1703"/>
      <c r="CY51" s="1703"/>
      <c r="CZ51" s="1703"/>
      <c r="DA51" s="1704"/>
      <c r="DB51" s="136"/>
      <c r="DC51" s="23"/>
      <c r="DD51" s="23"/>
      <c r="DE51" s="23"/>
      <c r="DF51" s="23"/>
    </row>
    <row r="52" spans="1:110" s="412" customFormat="1" ht="15" customHeight="1" x14ac:dyDescent="0.2">
      <c r="A52" s="23"/>
      <c r="B52" s="175"/>
      <c r="C52" s="1301" t="s">
        <v>973</v>
      </c>
      <c r="D52" s="1300"/>
      <c r="E52" s="1300"/>
      <c r="F52" s="1300"/>
      <c r="G52" s="1300"/>
      <c r="H52" s="1300"/>
      <c r="I52" s="1300"/>
      <c r="J52" s="1300"/>
      <c r="K52" s="1300"/>
      <c r="L52" s="1300"/>
      <c r="M52" s="1300"/>
      <c r="N52" s="1300"/>
      <c r="O52" s="1300"/>
      <c r="P52" s="1300"/>
      <c r="Q52" s="1300"/>
      <c r="R52" s="1300"/>
      <c r="S52" s="1300"/>
      <c r="T52" s="1300"/>
      <c r="U52" s="1300"/>
      <c r="V52" s="1300"/>
      <c r="W52" s="1300"/>
      <c r="X52" s="1300"/>
      <c r="Y52" s="1300"/>
      <c r="Z52" s="1300"/>
      <c r="AA52" s="1300"/>
      <c r="AB52" s="1300"/>
      <c r="AC52" s="1300"/>
      <c r="AD52" s="1300"/>
      <c r="AE52" s="1300"/>
      <c r="AF52" s="1300"/>
      <c r="AG52" s="1300"/>
      <c r="AH52" s="1300"/>
      <c r="AI52" s="1300"/>
      <c r="AJ52" s="1300"/>
      <c r="AK52" s="1300"/>
      <c r="AL52" s="1300"/>
      <c r="AM52" s="1300"/>
      <c r="AN52" s="1300"/>
      <c r="AO52" s="1300"/>
      <c r="AP52" s="1300"/>
      <c r="AQ52" s="1300"/>
      <c r="AR52" s="1300"/>
      <c r="AS52" s="1300"/>
      <c r="AT52" s="1300"/>
      <c r="AU52" s="1300"/>
      <c r="AV52" s="1300"/>
      <c r="AW52" s="1300"/>
      <c r="AX52" s="1300"/>
      <c r="AY52" s="1300"/>
      <c r="AZ52" s="1300"/>
      <c r="BA52" s="1300"/>
      <c r="BB52" s="1300"/>
      <c r="BC52" s="1300"/>
      <c r="BD52" s="1300"/>
      <c r="BE52" s="1685"/>
      <c r="BF52" s="1685"/>
      <c r="BG52" s="1685"/>
      <c r="BH52" s="1686" t="str">
        <f>IF(BX36="Select Year","N/A",BX36)</f>
        <v>N/A</v>
      </c>
      <c r="BI52" s="1687"/>
      <c r="BJ52" s="1687"/>
      <c r="BK52" s="1687"/>
      <c r="BL52" s="1687"/>
      <c r="BM52" s="1301"/>
      <c r="BN52" s="1685"/>
      <c r="BO52" s="1685"/>
      <c r="BP52" s="1685"/>
      <c r="BQ52" s="1300" t="str">
        <f>IF(CM36="Select Year","N/A",CM36)</f>
        <v>N/A</v>
      </c>
      <c r="BR52" s="1300"/>
      <c r="BS52" s="1300"/>
      <c r="BT52" s="1300"/>
      <c r="BU52" s="1300"/>
      <c r="BV52" s="1300"/>
      <c r="BW52" s="1686"/>
      <c r="BX52" s="1688">
        <f>Data_Income!C1472</f>
        <v>0</v>
      </c>
      <c r="BY52" s="1688"/>
      <c r="BZ52" s="1688"/>
      <c r="CA52" s="1688"/>
      <c r="CB52" s="1688"/>
      <c r="CC52" s="1688"/>
      <c r="CD52" s="1688"/>
      <c r="CE52" s="1688"/>
      <c r="CF52" s="1688"/>
      <c r="CG52" s="1688"/>
      <c r="CH52" s="1688"/>
      <c r="CI52" s="1688"/>
      <c r="CJ52" s="1688"/>
      <c r="CK52" s="1688"/>
      <c r="CL52" s="1688"/>
      <c r="CM52" s="1688"/>
      <c r="CN52" s="1688"/>
      <c r="CO52" s="1688"/>
      <c r="CP52" s="1688"/>
      <c r="CQ52" s="1688"/>
      <c r="CR52" s="1688"/>
      <c r="CS52" s="1688"/>
      <c r="CT52" s="1688"/>
      <c r="CU52" s="1688"/>
      <c r="CV52" s="1688"/>
      <c r="CW52" s="1688"/>
      <c r="CX52" s="1688"/>
      <c r="CY52" s="1688"/>
      <c r="CZ52" s="1688"/>
      <c r="DA52" s="1688"/>
      <c r="DB52" s="136"/>
      <c r="DC52" s="23"/>
      <c r="DD52" s="23"/>
      <c r="DE52" s="23"/>
      <c r="DF52" s="23"/>
    </row>
    <row r="53" spans="1:110" s="412" customFormat="1" ht="15" customHeight="1" thickBot="1" x14ac:dyDescent="0.25">
      <c r="A53" s="23"/>
      <c r="B53" s="175"/>
      <c r="C53" s="1337" t="s">
        <v>32</v>
      </c>
      <c r="D53" s="1338"/>
      <c r="E53" s="1338"/>
      <c r="F53" s="1338"/>
      <c r="G53" s="1338"/>
      <c r="H53" s="1338"/>
      <c r="I53" s="1338"/>
      <c r="J53" s="1338"/>
      <c r="K53" s="1338"/>
      <c r="L53" s="1338"/>
      <c r="M53" s="1338"/>
      <c r="N53" s="1338"/>
      <c r="O53" s="1338"/>
      <c r="P53" s="1338"/>
      <c r="Q53" s="1338"/>
      <c r="R53" s="1338"/>
      <c r="S53" s="1338"/>
      <c r="T53" s="1338"/>
      <c r="U53" s="1338"/>
      <c r="V53" s="1338"/>
      <c r="W53" s="1338"/>
      <c r="X53" s="1338"/>
      <c r="Y53" s="1338"/>
      <c r="Z53" s="1338"/>
      <c r="AA53" s="1338"/>
      <c r="AB53" s="1338"/>
      <c r="AC53" s="1338"/>
      <c r="AD53" s="1338"/>
      <c r="AE53" s="1338"/>
      <c r="AF53" s="1338"/>
      <c r="AG53" s="1338"/>
      <c r="AH53" s="1338"/>
      <c r="AI53" s="1338"/>
      <c r="AJ53" s="1338"/>
      <c r="AK53" s="1338"/>
      <c r="AL53" s="1338"/>
      <c r="AM53" s="1338"/>
      <c r="AN53" s="1338"/>
      <c r="AO53" s="1338"/>
      <c r="AP53" s="1338"/>
      <c r="AQ53" s="1338"/>
      <c r="AR53" s="1338"/>
      <c r="AS53" s="1338"/>
      <c r="AT53" s="1338"/>
      <c r="AU53" s="1338"/>
      <c r="AV53" s="1338"/>
      <c r="AW53" s="1338"/>
      <c r="AX53" s="1338"/>
      <c r="AY53" s="1338"/>
      <c r="AZ53" s="1338"/>
      <c r="BA53" s="1338"/>
      <c r="BB53" s="1338"/>
      <c r="BC53" s="1338"/>
      <c r="BD53" s="1338"/>
      <c r="BE53" s="1338"/>
      <c r="BF53" s="1338"/>
      <c r="BG53" s="1338"/>
      <c r="BH53" s="1338"/>
      <c r="BI53" s="1338"/>
      <c r="BJ53" s="1338"/>
      <c r="BK53" s="1338"/>
      <c r="BL53" s="1338"/>
      <c r="BM53" s="1338"/>
      <c r="BN53" s="1338"/>
      <c r="BO53" s="1338"/>
      <c r="BP53" s="1338"/>
      <c r="BQ53" s="1338"/>
      <c r="BR53" s="1338"/>
      <c r="BS53" s="1338"/>
      <c r="BT53" s="1338"/>
      <c r="BU53" s="1338"/>
      <c r="BV53" s="1338"/>
      <c r="BW53" s="1717"/>
      <c r="BX53" s="1718">
        <f>Data_Income!C1474</f>
        <v>0</v>
      </c>
      <c r="BY53" s="1719"/>
      <c r="BZ53" s="1719"/>
      <c r="CA53" s="1719"/>
      <c r="CB53" s="1719"/>
      <c r="CC53" s="1719"/>
      <c r="CD53" s="1719"/>
      <c r="CE53" s="1719"/>
      <c r="CF53" s="1719"/>
      <c r="CG53" s="1719"/>
      <c r="CH53" s="1719"/>
      <c r="CI53" s="1719"/>
      <c r="CJ53" s="1719"/>
      <c r="CK53" s="1719"/>
      <c r="CL53" s="1719"/>
      <c r="CM53" s="1719"/>
      <c r="CN53" s="1719"/>
      <c r="CO53" s="1719"/>
      <c r="CP53" s="1719"/>
      <c r="CQ53" s="1719"/>
      <c r="CR53" s="1719"/>
      <c r="CS53" s="1719"/>
      <c r="CT53" s="1719"/>
      <c r="CU53" s="1719"/>
      <c r="CV53" s="1719"/>
      <c r="CW53" s="1719"/>
      <c r="CX53" s="1719"/>
      <c r="CY53" s="1719"/>
      <c r="CZ53" s="1719"/>
      <c r="DA53" s="1720"/>
      <c r="DB53" s="136"/>
      <c r="DC53" s="23"/>
      <c r="DD53" s="23"/>
      <c r="DE53" s="23"/>
      <c r="DF53" s="23"/>
    </row>
    <row r="54" spans="1:110" s="412" customFormat="1" ht="15" customHeight="1" x14ac:dyDescent="0.2">
      <c r="A54" s="23"/>
      <c r="B54" s="175"/>
      <c r="C54" s="1356" t="s">
        <v>970</v>
      </c>
      <c r="D54" s="1357"/>
      <c r="E54" s="1357"/>
      <c r="F54" s="1357"/>
      <c r="G54" s="1357"/>
      <c r="H54" s="1357"/>
      <c r="I54" s="1357"/>
      <c r="J54" s="1357"/>
      <c r="K54" s="1357"/>
      <c r="L54" s="1357"/>
      <c r="M54" s="1357"/>
      <c r="N54" s="1357"/>
      <c r="O54" s="1357"/>
      <c r="P54" s="1357"/>
      <c r="Q54" s="1357"/>
      <c r="R54" s="1357"/>
      <c r="S54" s="1357"/>
      <c r="T54" s="1357"/>
      <c r="U54" s="1357"/>
      <c r="V54" s="1357"/>
      <c r="W54" s="1357"/>
      <c r="X54" s="1357"/>
      <c r="Y54" s="1357"/>
      <c r="Z54" s="1357"/>
      <c r="AA54" s="1357"/>
      <c r="AB54" s="1357"/>
      <c r="AC54" s="1357"/>
      <c r="AD54" s="1357"/>
      <c r="AE54" s="1357"/>
      <c r="AF54" s="1357"/>
      <c r="AG54" s="1357"/>
      <c r="AH54" s="1357"/>
      <c r="AI54" s="1357"/>
      <c r="AJ54" s="1357"/>
      <c r="AK54" s="1357"/>
      <c r="AL54" s="1357"/>
      <c r="AM54" s="1357"/>
      <c r="AN54" s="1357"/>
      <c r="AO54" s="1357"/>
      <c r="AP54" s="1357"/>
      <c r="AQ54" s="1357"/>
      <c r="AR54" s="1357"/>
      <c r="AS54" s="1357"/>
      <c r="AT54" s="1357"/>
      <c r="AU54" s="1357"/>
      <c r="AV54" s="1357"/>
      <c r="AW54" s="1357"/>
      <c r="AX54" s="1357"/>
      <c r="AY54" s="1357"/>
      <c r="AZ54" s="1357"/>
      <c r="BA54" s="1357"/>
      <c r="BB54" s="1357"/>
      <c r="BC54" s="1357"/>
      <c r="BD54" s="1357"/>
      <c r="BE54" s="1357"/>
      <c r="BF54" s="1357"/>
      <c r="BG54" s="1357"/>
      <c r="BH54" s="1357"/>
      <c r="BI54" s="1357"/>
      <c r="BJ54" s="1357"/>
      <c r="BK54" s="1357"/>
      <c r="BL54" s="1357"/>
      <c r="BM54" s="1357"/>
      <c r="BN54" s="1357"/>
      <c r="BO54" s="1357"/>
      <c r="BP54" s="1357"/>
      <c r="BQ54" s="1357"/>
      <c r="BR54" s="1357"/>
      <c r="BS54" s="1357"/>
      <c r="BT54" s="1357"/>
      <c r="BU54" s="1357"/>
      <c r="BV54" s="1357"/>
      <c r="BW54" s="1721"/>
      <c r="BX54" s="1722">
        <f>Data_Income!C1475</f>
        <v>0</v>
      </c>
      <c r="BY54" s="1723"/>
      <c r="BZ54" s="1723"/>
      <c r="CA54" s="1723"/>
      <c r="CB54" s="1723"/>
      <c r="CC54" s="1723"/>
      <c r="CD54" s="1723"/>
      <c r="CE54" s="1723"/>
      <c r="CF54" s="1723"/>
      <c r="CG54" s="1723"/>
      <c r="CH54" s="1723"/>
      <c r="CI54" s="1723"/>
      <c r="CJ54" s="1723"/>
      <c r="CK54" s="1723"/>
      <c r="CL54" s="1723"/>
      <c r="CM54" s="1723"/>
      <c r="CN54" s="1723"/>
      <c r="CO54" s="1723"/>
      <c r="CP54" s="1723"/>
      <c r="CQ54" s="1723"/>
      <c r="CR54" s="1723"/>
      <c r="CS54" s="1723"/>
      <c r="CT54" s="1723"/>
      <c r="CU54" s="1723"/>
      <c r="CV54" s="1723"/>
      <c r="CW54" s="1723"/>
      <c r="CX54" s="1723"/>
      <c r="CY54" s="1723"/>
      <c r="CZ54" s="1723"/>
      <c r="DA54" s="1724"/>
      <c r="DB54" s="136"/>
      <c r="DC54" s="23"/>
      <c r="DD54" s="23"/>
      <c r="DE54" s="23"/>
      <c r="DF54" s="23"/>
    </row>
    <row r="55" spans="1:110" ht="12" customHeight="1" x14ac:dyDescent="0.2">
      <c r="A55" s="23"/>
      <c r="B55" s="175"/>
      <c r="C55" s="1363"/>
      <c r="D55" s="1363"/>
      <c r="E55" s="1363"/>
      <c r="F55" s="1363"/>
      <c r="G55" s="1363"/>
      <c r="H55" s="1363"/>
      <c r="I55" s="1363"/>
      <c r="J55" s="1363"/>
      <c r="K55" s="1363"/>
      <c r="L55" s="1363"/>
      <c r="M55" s="1363"/>
      <c r="N55" s="1363"/>
      <c r="O55" s="1363"/>
      <c r="P55" s="1363"/>
      <c r="Q55" s="1363"/>
      <c r="R55" s="1363"/>
      <c r="S55" s="1363"/>
      <c r="T55" s="1363"/>
      <c r="U55" s="1363"/>
      <c r="V55" s="1363"/>
      <c r="W55" s="1363"/>
      <c r="X55" s="1363"/>
      <c r="Y55" s="1363"/>
      <c r="Z55" s="1363"/>
      <c r="AA55" s="1363"/>
      <c r="AB55" s="1363"/>
      <c r="AC55" s="1363"/>
      <c r="AD55" s="1363"/>
      <c r="AE55" s="1363"/>
      <c r="AF55" s="1363"/>
      <c r="AG55" s="1363"/>
      <c r="AH55" s="1363"/>
      <c r="AI55" s="1363"/>
      <c r="AJ55" s="1363"/>
      <c r="AK55" s="1363"/>
      <c r="AL55" s="1363"/>
      <c r="AM55" s="1363"/>
      <c r="AN55" s="1363"/>
      <c r="AO55" s="1363"/>
      <c r="AP55" s="1363"/>
      <c r="AQ55" s="1363"/>
      <c r="AR55" s="1363"/>
      <c r="AS55" s="1363"/>
      <c r="AT55" s="1363"/>
      <c r="AU55" s="1363"/>
      <c r="AV55" s="1363"/>
      <c r="AW55" s="1363"/>
      <c r="AX55" s="1363"/>
      <c r="AY55" s="1363"/>
      <c r="AZ55" s="1363"/>
      <c r="BA55" s="1363"/>
      <c r="BB55" s="1363"/>
      <c r="BC55" s="1363"/>
      <c r="BD55" s="1363"/>
      <c r="BE55" s="1363"/>
      <c r="BF55" s="1363"/>
      <c r="BG55" s="1363"/>
      <c r="BH55" s="1363"/>
      <c r="BI55" s="1363"/>
      <c r="BJ55" s="1363"/>
      <c r="BK55" s="1363"/>
      <c r="BL55" s="1363"/>
      <c r="BM55" s="1363"/>
      <c r="BN55" s="1363"/>
      <c r="BO55" s="1363"/>
      <c r="BP55" s="1363"/>
      <c r="BQ55" s="1363"/>
      <c r="BR55" s="1363"/>
      <c r="BS55" s="1363"/>
      <c r="BT55" s="1363"/>
      <c r="BU55" s="1363"/>
      <c r="BV55" s="1363"/>
      <c r="BW55" s="1363"/>
      <c r="BX55" s="1363"/>
      <c r="BY55" s="1363"/>
      <c r="BZ55" s="1363"/>
      <c r="CA55" s="1363"/>
      <c r="CB55" s="1363"/>
      <c r="CC55" s="1363"/>
      <c r="CD55" s="1363"/>
      <c r="CE55" s="1363"/>
      <c r="CF55" s="1363"/>
      <c r="CG55" s="1363"/>
      <c r="CH55" s="1363"/>
      <c r="CI55" s="1363"/>
      <c r="CJ55" s="1363"/>
      <c r="CK55" s="1363"/>
      <c r="CL55" s="1363"/>
      <c r="CM55" s="1363"/>
      <c r="CN55" s="1363"/>
      <c r="CO55" s="1363"/>
      <c r="CP55" s="1363"/>
      <c r="CQ55" s="1363"/>
      <c r="CR55" s="1363"/>
      <c r="CS55" s="1363"/>
      <c r="CT55" s="1363"/>
      <c r="CU55" s="1363"/>
      <c r="CV55" s="1363"/>
      <c r="CW55" s="1363"/>
      <c r="CX55" s="1363"/>
      <c r="CY55" s="1363"/>
      <c r="CZ55" s="1363"/>
      <c r="DA55" s="1363"/>
      <c r="DB55" s="136"/>
      <c r="DC55" s="23"/>
      <c r="DD55" s="23"/>
      <c r="DE55" s="23"/>
      <c r="DF55" s="23"/>
    </row>
    <row r="56" spans="1:110" ht="15.95" customHeight="1" x14ac:dyDescent="0.2">
      <c r="A56" s="23"/>
      <c r="B56" s="175"/>
      <c r="C56" s="1310" t="s">
        <v>24</v>
      </c>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1311"/>
      <c r="AB56" s="1311"/>
      <c r="AC56" s="1311"/>
      <c r="AD56" s="1311"/>
      <c r="AE56" s="1311"/>
      <c r="AF56" s="1311"/>
      <c r="AG56" s="1311"/>
      <c r="AH56" s="1311"/>
      <c r="AI56" s="1311"/>
      <c r="AJ56" s="1311"/>
      <c r="AK56" s="1311"/>
      <c r="AL56" s="1311"/>
      <c r="AM56" s="1311"/>
      <c r="AN56" s="1311"/>
      <c r="AO56" s="1311"/>
      <c r="AP56" s="1311"/>
      <c r="AQ56" s="1311"/>
      <c r="AR56" s="1311"/>
      <c r="AS56" s="1311"/>
      <c r="AT56" s="1311"/>
      <c r="AU56" s="1311"/>
      <c r="AV56" s="1311"/>
      <c r="AW56" s="1311"/>
      <c r="AX56" s="1311"/>
      <c r="AY56" s="1311"/>
      <c r="AZ56" s="1311"/>
      <c r="BA56" s="1311"/>
      <c r="BB56" s="1311"/>
      <c r="BC56" s="1311"/>
      <c r="BD56" s="1311"/>
      <c r="BE56" s="1311"/>
      <c r="BF56" s="1311"/>
      <c r="BG56" s="1311"/>
      <c r="BH56" s="1311"/>
      <c r="BI56" s="1311"/>
      <c r="BJ56" s="1311"/>
      <c r="BK56" s="1311"/>
      <c r="BL56" s="1311"/>
      <c r="BM56" s="1311"/>
      <c r="BN56" s="1311"/>
      <c r="BO56" s="1311"/>
      <c r="BP56" s="1311"/>
      <c r="BQ56" s="1311"/>
      <c r="BR56" s="1311"/>
      <c r="BS56" s="1311"/>
      <c r="BT56" s="1311"/>
      <c r="BU56" s="1311"/>
      <c r="BV56" s="1311"/>
      <c r="BW56" s="1311"/>
      <c r="BX56" s="1311"/>
      <c r="BY56" s="1311"/>
      <c r="BZ56" s="1311"/>
      <c r="CA56" s="1311"/>
      <c r="CB56" s="1311"/>
      <c r="CC56" s="1311"/>
      <c r="CD56" s="1311"/>
      <c r="CE56" s="1311"/>
      <c r="CF56" s="1311"/>
      <c r="CG56" s="1311"/>
      <c r="CH56" s="1311"/>
      <c r="CI56" s="1311"/>
      <c r="CJ56" s="1311"/>
      <c r="CK56" s="1311"/>
      <c r="CL56" s="1311"/>
      <c r="CM56" s="1311"/>
      <c r="CN56" s="1311"/>
      <c r="CO56" s="1311"/>
      <c r="CP56" s="1311"/>
      <c r="CQ56" s="1311"/>
      <c r="CR56" s="1311"/>
      <c r="CS56" s="1311"/>
      <c r="CT56" s="1311"/>
      <c r="CU56" s="1311"/>
      <c r="CV56" s="1311"/>
      <c r="CW56" s="1311"/>
      <c r="CX56" s="1311"/>
      <c r="CY56" s="1311"/>
      <c r="CZ56" s="1311"/>
      <c r="DA56" s="1312"/>
      <c r="DB56" s="136"/>
      <c r="DC56" s="23"/>
      <c r="DD56" s="23"/>
      <c r="DE56" s="23"/>
      <c r="DF56" s="23"/>
    </row>
    <row r="57" spans="1:110" ht="53.1" customHeight="1" x14ac:dyDescent="0.2">
      <c r="A57" s="23"/>
      <c r="B57" s="175"/>
      <c r="C57" s="1313"/>
      <c r="D57" s="1314"/>
      <c r="E57" s="1314"/>
      <c r="F57" s="1314"/>
      <c r="G57" s="1314"/>
      <c r="H57" s="1314"/>
      <c r="I57" s="1314"/>
      <c r="J57" s="1314"/>
      <c r="K57" s="1314"/>
      <c r="L57" s="1314"/>
      <c r="M57" s="1314"/>
      <c r="N57" s="1314"/>
      <c r="O57" s="1314"/>
      <c r="P57" s="1314"/>
      <c r="Q57" s="1314"/>
      <c r="R57" s="1314"/>
      <c r="S57" s="1314"/>
      <c r="T57" s="1314"/>
      <c r="U57" s="1314"/>
      <c r="V57" s="1314"/>
      <c r="W57" s="1314"/>
      <c r="X57" s="1314"/>
      <c r="Y57" s="1314"/>
      <c r="Z57" s="1314"/>
      <c r="AA57" s="1314"/>
      <c r="AB57" s="1314"/>
      <c r="AC57" s="1314"/>
      <c r="AD57" s="1314"/>
      <c r="AE57" s="1314"/>
      <c r="AF57" s="1314"/>
      <c r="AG57" s="1314"/>
      <c r="AH57" s="1314"/>
      <c r="AI57" s="1314"/>
      <c r="AJ57" s="1314"/>
      <c r="AK57" s="1314"/>
      <c r="AL57" s="1314"/>
      <c r="AM57" s="1314"/>
      <c r="AN57" s="1314"/>
      <c r="AO57" s="1314"/>
      <c r="AP57" s="1314"/>
      <c r="AQ57" s="1314"/>
      <c r="AR57" s="1314"/>
      <c r="AS57" s="1314"/>
      <c r="AT57" s="1314"/>
      <c r="AU57" s="1314"/>
      <c r="AV57" s="1314"/>
      <c r="AW57" s="1314"/>
      <c r="AX57" s="1314"/>
      <c r="AY57" s="1314"/>
      <c r="AZ57" s="1314"/>
      <c r="BA57" s="1314"/>
      <c r="BB57" s="1314"/>
      <c r="BC57" s="1314"/>
      <c r="BD57" s="1314"/>
      <c r="BE57" s="1314"/>
      <c r="BF57" s="1314"/>
      <c r="BG57" s="1314"/>
      <c r="BH57" s="1314"/>
      <c r="BI57" s="1314"/>
      <c r="BJ57" s="1314"/>
      <c r="BK57" s="1314"/>
      <c r="BL57" s="1314"/>
      <c r="BM57" s="1314"/>
      <c r="BN57" s="1314"/>
      <c r="BO57" s="1314"/>
      <c r="BP57" s="1314"/>
      <c r="BQ57" s="1314"/>
      <c r="BR57" s="1314"/>
      <c r="BS57" s="1314"/>
      <c r="BT57" s="1314"/>
      <c r="BU57" s="1314"/>
      <c r="BV57" s="1314"/>
      <c r="BW57" s="1314"/>
      <c r="BX57" s="1314"/>
      <c r="BY57" s="1314"/>
      <c r="BZ57" s="1314"/>
      <c r="CA57" s="1314"/>
      <c r="CB57" s="1314"/>
      <c r="CC57" s="1314"/>
      <c r="CD57" s="1314"/>
      <c r="CE57" s="1314"/>
      <c r="CF57" s="1314"/>
      <c r="CG57" s="1314"/>
      <c r="CH57" s="1314"/>
      <c r="CI57" s="1314"/>
      <c r="CJ57" s="1314"/>
      <c r="CK57" s="1314"/>
      <c r="CL57" s="1314"/>
      <c r="CM57" s="1314"/>
      <c r="CN57" s="1314"/>
      <c r="CO57" s="1314"/>
      <c r="CP57" s="1314"/>
      <c r="CQ57" s="1314"/>
      <c r="CR57" s="1314"/>
      <c r="CS57" s="1314"/>
      <c r="CT57" s="1314"/>
      <c r="CU57" s="1314"/>
      <c r="CV57" s="1314"/>
      <c r="CW57" s="1314"/>
      <c r="CX57" s="1314"/>
      <c r="CY57" s="1314"/>
      <c r="CZ57" s="1314"/>
      <c r="DA57" s="1315"/>
      <c r="DB57" s="136"/>
      <c r="DC57" s="23"/>
      <c r="DD57" s="23"/>
      <c r="DE57" s="23"/>
      <c r="DF57" s="23"/>
    </row>
    <row r="58" spans="1:110" ht="12" customHeight="1" thickBot="1" x14ac:dyDescent="0.25">
      <c r="A58" s="23"/>
      <c r="B58" s="180"/>
      <c r="C58" s="1443"/>
      <c r="D58" s="1443"/>
      <c r="E58" s="1443"/>
      <c r="F58" s="1443"/>
      <c r="G58" s="1443"/>
      <c r="H58" s="1443"/>
      <c r="I58" s="1443"/>
      <c r="J58" s="1443"/>
      <c r="K58" s="1443"/>
      <c r="L58" s="1443"/>
      <c r="M58" s="1443"/>
      <c r="N58" s="1443"/>
      <c r="O58" s="1443"/>
      <c r="P58" s="1443"/>
      <c r="Q58" s="1443"/>
      <c r="R58" s="1443"/>
      <c r="S58" s="1443"/>
      <c r="T58" s="1443"/>
      <c r="U58" s="1443"/>
      <c r="V58" s="1443"/>
      <c r="W58" s="1443"/>
      <c r="X58" s="1443"/>
      <c r="Y58" s="1443"/>
      <c r="Z58" s="1443"/>
      <c r="AA58" s="1443"/>
      <c r="AB58" s="1443"/>
      <c r="AC58" s="1443"/>
      <c r="AD58" s="1443"/>
      <c r="AE58" s="1443"/>
      <c r="AF58" s="1443"/>
      <c r="AG58" s="1443"/>
      <c r="AH58" s="1443"/>
      <c r="AI58" s="1443"/>
      <c r="AJ58" s="1443"/>
      <c r="AK58" s="1443"/>
      <c r="AL58" s="1443"/>
      <c r="AM58" s="1443"/>
      <c r="AN58" s="1443"/>
      <c r="AO58" s="1443"/>
      <c r="AP58" s="1443"/>
      <c r="AQ58" s="1443"/>
      <c r="AR58" s="1443"/>
      <c r="AS58" s="1443"/>
      <c r="AT58" s="1443"/>
      <c r="AU58" s="1443"/>
      <c r="AV58" s="1443"/>
      <c r="AW58" s="1443"/>
      <c r="AX58" s="1443"/>
      <c r="AY58" s="1443"/>
      <c r="AZ58" s="1443"/>
      <c r="BA58" s="1443"/>
      <c r="BB58" s="1443"/>
      <c r="BC58" s="1443"/>
      <c r="BD58" s="1443"/>
      <c r="BE58" s="1443"/>
      <c r="BF58" s="1443"/>
      <c r="BG58" s="1443"/>
      <c r="BH58" s="1443"/>
      <c r="BI58" s="1443"/>
      <c r="BJ58" s="1443"/>
      <c r="BK58" s="1443"/>
      <c r="BL58" s="1443"/>
      <c r="BM58" s="1443"/>
      <c r="BN58" s="1443"/>
      <c r="BO58" s="1443"/>
      <c r="BP58" s="1443"/>
      <c r="BQ58" s="1443"/>
      <c r="BR58" s="1443"/>
      <c r="BS58" s="1443"/>
      <c r="BT58" s="1443"/>
      <c r="BU58" s="1443"/>
      <c r="BV58" s="1443"/>
      <c r="BW58" s="1443"/>
      <c r="BX58" s="1443"/>
      <c r="BY58" s="1443"/>
      <c r="BZ58" s="1443"/>
      <c r="CA58" s="1443"/>
      <c r="CB58" s="1443"/>
      <c r="CC58" s="1443"/>
      <c r="CD58" s="1443"/>
      <c r="CE58" s="1443"/>
      <c r="CF58" s="1443"/>
      <c r="CG58" s="1443"/>
      <c r="CH58" s="1443"/>
      <c r="CI58" s="1443"/>
      <c r="CJ58" s="1443"/>
      <c r="CK58" s="1443"/>
      <c r="CL58" s="1443"/>
      <c r="CM58" s="1443"/>
      <c r="CN58" s="1443"/>
      <c r="CO58" s="1443"/>
      <c r="CP58" s="1443"/>
      <c r="CQ58" s="1443"/>
      <c r="CR58" s="1443"/>
      <c r="CS58" s="1443"/>
      <c r="CT58" s="1443"/>
      <c r="CU58" s="1443"/>
      <c r="CV58" s="1443"/>
      <c r="CW58" s="1443"/>
      <c r="CX58" s="1443"/>
      <c r="CY58" s="1443"/>
      <c r="CZ58" s="1443"/>
      <c r="DA58" s="1443"/>
      <c r="DB58" s="181"/>
      <c r="DC58" s="23"/>
      <c r="DD58" s="23"/>
      <c r="DE58" s="23"/>
      <c r="DF58" s="23"/>
    </row>
    <row r="59" spans="1:110" ht="9.9499999999999993" customHeight="1" x14ac:dyDescent="0.2">
      <c r="A59" s="23"/>
      <c r="B59" s="1267"/>
      <c r="C59" s="1267"/>
      <c r="D59" s="1267"/>
      <c r="E59" s="1267"/>
      <c r="F59" s="1267"/>
      <c r="G59" s="1267"/>
      <c r="H59" s="1267"/>
      <c r="I59" s="1267"/>
      <c r="J59" s="1267"/>
      <c r="K59" s="1267"/>
      <c r="L59" s="1267"/>
      <c r="M59" s="1267"/>
      <c r="N59" s="1267"/>
      <c r="O59" s="1267"/>
      <c r="P59" s="1267"/>
      <c r="Q59" s="1267"/>
      <c r="R59" s="1267"/>
      <c r="S59" s="1267"/>
      <c r="T59" s="1267"/>
      <c r="U59" s="1267"/>
      <c r="V59" s="1267"/>
      <c r="W59" s="1267"/>
      <c r="X59" s="1267"/>
      <c r="Y59" s="1267"/>
      <c r="Z59" s="1267"/>
      <c r="AA59" s="1267"/>
      <c r="AB59" s="1267"/>
      <c r="AC59" s="1267"/>
      <c r="AD59" s="1267"/>
      <c r="AE59" s="1267"/>
      <c r="AF59" s="1267"/>
      <c r="AG59" s="1267"/>
      <c r="AH59" s="1267"/>
      <c r="AI59" s="1267"/>
      <c r="AJ59" s="1267"/>
      <c r="AK59" s="1267"/>
      <c r="AL59" s="1267"/>
      <c r="AM59" s="1267"/>
      <c r="AN59" s="1267"/>
      <c r="AO59" s="1267"/>
      <c r="AP59" s="1267"/>
      <c r="AQ59" s="1267"/>
      <c r="AR59" s="1267"/>
      <c r="AS59" s="1267"/>
      <c r="AT59" s="1267"/>
      <c r="AU59" s="1267"/>
      <c r="AV59" s="1267"/>
      <c r="AW59" s="1267"/>
      <c r="AX59" s="1267"/>
      <c r="AY59" s="1267"/>
      <c r="AZ59" s="1267"/>
      <c r="BA59" s="1267"/>
      <c r="BB59" s="1267"/>
      <c r="BC59" s="1267"/>
      <c r="BD59" s="1267"/>
      <c r="BE59" s="1267"/>
      <c r="BF59" s="1267"/>
      <c r="BG59" s="1267"/>
      <c r="BH59" s="1267"/>
      <c r="BI59" s="1267"/>
      <c r="BJ59" s="1267"/>
      <c r="BK59" s="1267"/>
      <c r="BL59" s="1267"/>
      <c r="BM59" s="1267"/>
      <c r="BN59" s="1267"/>
      <c r="BO59" s="1267"/>
      <c r="BP59" s="1267"/>
      <c r="BQ59" s="1267"/>
      <c r="BR59" s="1267"/>
      <c r="BS59" s="1267"/>
      <c r="BT59" s="1267"/>
      <c r="BU59" s="1267"/>
      <c r="BV59" s="1267"/>
      <c r="BW59" s="1267"/>
      <c r="BX59" s="1267"/>
      <c r="BY59" s="1267"/>
      <c r="BZ59" s="1267"/>
      <c r="CA59" s="1267"/>
      <c r="CB59" s="1267"/>
      <c r="CC59" s="1267"/>
      <c r="CD59" s="1267"/>
      <c r="CE59" s="1267"/>
      <c r="CF59" s="1267"/>
      <c r="CG59" s="1267"/>
      <c r="CH59" s="1267"/>
      <c r="CI59" s="1267"/>
      <c r="CJ59" s="1267"/>
      <c r="CK59" s="1267"/>
      <c r="CL59" s="1267"/>
      <c r="CM59" s="1267"/>
      <c r="CN59" s="1267"/>
      <c r="CO59" s="1267"/>
      <c r="CP59" s="1267"/>
      <c r="CQ59" s="1267"/>
      <c r="CR59" s="1267"/>
      <c r="CS59" s="1267"/>
      <c r="CT59" s="1267"/>
      <c r="CU59" s="1267"/>
      <c r="CV59" s="1267"/>
      <c r="CW59" s="1267"/>
      <c r="CX59" s="1267"/>
      <c r="CY59" s="1267"/>
      <c r="CZ59" s="1267"/>
      <c r="DA59" s="1267"/>
      <c r="DB59" s="1267"/>
      <c r="DC59" s="23"/>
      <c r="DD59" s="23"/>
      <c r="DE59" s="23"/>
      <c r="DF59" s="23"/>
    </row>
    <row r="60" spans="1:110" ht="7.9" customHeight="1" x14ac:dyDescent="0.2">
      <c r="A60" s="23"/>
      <c r="B60" s="673" t="s">
        <v>1169</v>
      </c>
      <c r="C60" s="673"/>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23"/>
      <c r="DD60" s="23"/>
      <c r="DE60" s="23"/>
      <c r="DF60" s="23"/>
    </row>
    <row r="61" spans="1:110" ht="7.9" customHeight="1" x14ac:dyDescent="0.2">
      <c r="A61" s="23"/>
      <c r="B61" s="673" t="s">
        <v>1170</v>
      </c>
      <c r="C61" s="673"/>
      <c r="D61" s="673"/>
      <c r="E61" s="673"/>
      <c r="F61" s="673"/>
      <c r="G61" s="673"/>
      <c r="H61" s="673"/>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23"/>
      <c r="DD61" s="23"/>
      <c r="DE61" s="23"/>
      <c r="DF61" s="23"/>
    </row>
    <row r="62" spans="1:110" ht="7.9" customHeight="1" x14ac:dyDescent="0.2">
      <c r="A62" s="23"/>
      <c r="B62" s="673" t="s">
        <v>1171</v>
      </c>
      <c r="C62" s="673"/>
      <c r="D62" s="673"/>
      <c r="E62" s="673"/>
      <c r="F62" s="673"/>
      <c r="G62" s="673"/>
      <c r="H62" s="673"/>
      <c r="I62" s="673"/>
      <c r="J62" s="673"/>
      <c r="K62" s="673"/>
      <c r="L62" s="673"/>
      <c r="M62" s="673"/>
      <c r="N62" s="673"/>
      <c r="O62" s="673"/>
      <c r="P62" s="673"/>
      <c r="Q62" s="673"/>
      <c r="R62" s="673"/>
      <c r="S62" s="673"/>
      <c r="T62" s="673"/>
      <c r="U62" s="673"/>
      <c r="V62" s="673"/>
      <c r="W62" s="673"/>
      <c r="X62" s="673"/>
      <c r="Y62" s="673"/>
      <c r="Z62" s="673"/>
      <c r="AA62" s="673"/>
      <c r="AB62" s="673"/>
      <c r="AC62" s="673"/>
      <c r="AD62" s="673"/>
      <c r="AE62" s="673"/>
      <c r="AF62" s="673"/>
      <c r="AG62" s="673"/>
      <c r="AH62" s="673"/>
      <c r="AI62" s="673"/>
      <c r="AJ62" s="673"/>
      <c r="AK62" s="673"/>
      <c r="AL62" s="673"/>
      <c r="AM62" s="673"/>
      <c r="AN62" s="673"/>
      <c r="AO62" s="673"/>
      <c r="AP62" s="673"/>
      <c r="AQ62" s="673"/>
      <c r="AR62" s="673"/>
      <c r="AS62" s="673"/>
      <c r="AT62" s="673"/>
      <c r="AU62" s="673"/>
      <c r="AV62" s="673"/>
      <c r="AW62" s="673"/>
      <c r="AX62" s="673"/>
      <c r="AY62" s="673"/>
      <c r="AZ62" s="673"/>
      <c r="BA62" s="673"/>
      <c r="BB62" s="673"/>
      <c r="BC62" s="673"/>
      <c r="BD62" s="673"/>
      <c r="BE62" s="673"/>
      <c r="BF62" s="673"/>
      <c r="BG62" s="673"/>
      <c r="BH62" s="673"/>
      <c r="BI62" s="673"/>
      <c r="BJ62" s="673"/>
      <c r="BK62" s="673"/>
      <c r="BL62" s="673"/>
      <c r="BM62" s="673"/>
      <c r="BN62" s="673"/>
      <c r="BO62" s="673"/>
      <c r="BP62" s="673"/>
      <c r="BQ62" s="673"/>
      <c r="BR62" s="673"/>
      <c r="BS62" s="673"/>
      <c r="BT62" s="673"/>
      <c r="BU62" s="673"/>
      <c r="BV62" s="673"/>
      <c r="BW62" s="673"/>
      <c r="BX62" s="673"/>
      <c r="BY62" s="673"/>
      <c r="BZ62" s="673"/>
      <c r="CA62" s="673"/>
      <c r="CB62" s="673"/>
      <c r="CC62" s="673"/>
      <c r="CD62" s="673"/>
      <c r="CE62" s="673"/>
      <c r="CF62" s="673"/>
      <c r="CG62" s="673"/>
      <c r="CH62" s="673"/>
      <c r="CI62" s="673"/>
      <c r="CJ62" s="673"/>
      <c r="CK62" s="673"/>
      <c r="CL62" s="673"/>
      <c r="CM62" s="673"/>
      <c r="CN62" s="673"/>
      <c r="CO62" s="673"/>
      <c r="CP62" s="673"/>
      <c r="CQ62" s="673"/>
      <c r="CR62" s="673"/>
      <c r="CS62" s="673"/>
      <c r="CT62" s="673"/>
      <c r="CU62" s="673"/>
      <c r="CV62" s="673"/>
      <c r="CW62" s="673"/>
      <c r="CX62" s="673"/>
      <c r="CY62" s="673"/>
      <c r="CZ62" s="673"/>
      <c r="DA62" s="673"/>
      <c r="DB62" s="673"/>
      <c r="DC62" s="23"/>
      <c r="DD62" s="23"/>
      <c r="DE62" s="23"/>
      <c r="DF62" s="23"/>
    </row>
    <row r="63" spans="1:110" ht="7.9" customHeight="1" x14ac:dyDescent="0.2">
      <c r="A63" s="23"/>
      <c r="B63" s="673" t="s">
        <v>1172</v>
      </c>
      <c r="C63" s="673"/>
      <c r="D63" s="673"/>
      <c r="E63" s="673"/>
      <c r="F63" s="673"/>
      <c r="G63" s="673"/>
      <c r="H63" s="673"/>
      <c r="I63" s="673"/>
      <c r="J63" s="673"/>
      <c r="K63" s="673"/>
      <c r="L63" s="673"/>
      <c r="M63" s="673"/>
      <c r="N63" s="673"/>
      <c r="O63" s="673"/>
      <c r="P63" s="673"/>
      <c r="Q63" s="673"/>
      <c r="R63" s="673"/>
      <c r="S63" s="673"/>
      <c r="T63" s="673"/>
      <c r="U63" s="673"/>
      <c r="V63" s="673"/>
      <c r="W63" s="673"/>
      <c r="X63" s="673"/>
      <c r="Y63" s="673"/>
      <c r="Z63" s="673"/>
      <c r="AA63" s="673"/>
      <c r="AB63" s="673"/>
      <c r="AC63" s="673"/>
      <c r="AD63" s="673"/>
      <c r="AE63" s="673"/>
      <c r="AF63" s="673"/>
      <c r="AG63" s="673"/>
      <c r="AH63" s="673"/>
      <c r="AI63" s="673"/>
      <c r="AJ63" s="673"/>
      <c r="AK63" s="673"/>
      <c r="AL63" s="673"/>
      <c r="AM63" s="673"/>
      <c r="AN63" s="673"/>
      <c r="AO63" s="673"/>
      <c r="AP63" s="673"/>
      <c r="AQ63" s="673"/>
      <c r="AR63" s="673"/>
      <c r="AS63" s="673"/>
      <c r="AT63" s="673"/>
      <c r="AU63" s="673"/>
      <c r="AV63" s="673"/>
      <c r="AW63" s="673"/>
      <c r="AX63" s="673"/>
      <c r="AY63" s="673"/>
      <c r="AZ63" s="673"/>
      <c r="BA63" s="673"/>
      <c r="BB63" s="673"/>
      <c r="BC63" s="673"/>
      <c r="BD63" s="673"/>
      <c r="BE63" s="673"/>
      <c r="BF63" s="673"/>
      <c r="BG63" s="673"/>
      <c r="BH63" s="673"/>
      <c r="BI63" s="673"/>
      <c r="BJ63" s="673"/>
      <c r="BK63" s="673"/>
      <c r="BL63" s="673"/>
      <c r="BM63" s="673"/>
      <c r="BN63" s="673"/>
      <c r="BO63" s="673"/>
      <c r="BP63" s="673"/>
      <c r="BQ63" s="673"/>
      <c r="BR63" s="673"/>
      <c r="BS63" s="673"/>
      <c r="BT63" s="673"/>
      <c r="BU63" s="673"/>
      <c r="BV63" s="673"/>
      <c r="BW63" s="673"/>
      <c r="BX63" s="673"/>
      <c r="BY63" s="673"/>
      <c r="BZ63" s="673"/>
      <c r="CA63" s="673"/>
      <c r="CB63" s="673"/>
      <c r="CC63" s="673"/>
      <c r="CD63" s="673"/>
      <c r="CE63" s="673"/>
      <c r="CF63" s="673"/>
      <c r="CG63" s="673"/>
      <c r="CH63" s="673"/>
      <c r="CI63" s="673"/>
      <c r="CJ63" s="673"/>
      <c r="CK63" s="673"/>
      <c r="CL63" s="673"/>
      <c r="CM63" s="673"/>
      <c r="CN63" s="673"/>
      <c r="CO63" s="673"/>
      <c r="CP63" s="673"/>
      <c r="CQ63" s="673"/>
      <c r="CR63" s="673"/>
      <c r="CS63" s="673"/>
      <c r="CT63" s="673"/>
      <c r="CU63" s="673"/>
      <c r="CV63" s="673"/>
      <c r="CW63" s="673"/>
      <c r="CX63" s="673"/>
      <c r="CY63" s="673"/>
      <c r="CZ63" s="673"/>
      <c r="DA63" s="673"/>
      <c r="DB63" s="673"/>
      <c r="DC63" s="23"/>
      <c r="DD63" s="23"/>
      <c r="DE63" s="23"/>
      <c r="DF63" s="23"/>
    </row>
    <row r="64" spans="1:110" ht="15.95" customHeight="1"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row>
    <row r="65" spans="1:110" ht="15.95" customHeight="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row>
    <row r="66" spans="1:110" ht="15.95" customHeight="1"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row>
    <row r="67" spans="1:110" ht="15.95" customHeight="1"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row>
    <row r="68" spans="1:110" ht="15.95" customHeight="1"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row>
    <row r="69" spans="1:110" ht="15.95" customHeight="1"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row>
    <row r="70" spans="1:110" ht="15.95" customHeight="1"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row>
    <row r="71" spans="1:110" ht="15.95" customHeight="1"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row>
    <row r="72" spans="1:110" ht="15.95" customHeight="1"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row>
    <row r="73" spans="1:110" ht="15.95" customHeight="1"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row>
    <row r="74" spans="1:110"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row>
    <row r="75" spans="1:110"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row>
    <row r="76" spans="1:110"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row>
    <row r="77" spans="1:110"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row>
    <row r="78" spans="1:110"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row>
    <row r="79" spans="1:110"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row>
    <row r="80" spans="1:110"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row>
    <row r="81" spans="1:110"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row>
    <row r="82" spans="1:110"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row>
    <row r="83" spans="1:110"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row>
    <row r="84" spans="1:110"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row>
    <row r="85" spans="1:110"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row>
    <row r="86" spans="1:110"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row>
    <row r="87" spans="1:110"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row>
    <row r="88" spans="1:110"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row>
    <row r="89" spans="1:110"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row>
    <row r="90" spans="1:110"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row>
    <row r="91" spans="1:110"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row>
    <row r="92" spans="1:110"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row>
    <row r="93" spans="1:110" x14ac:dyDescent="0.2">
      <c r="A93" s="23"/>
      <c r="DC93" s="23"/>
      <c r="DD93" s="23"/>
      <c r="DE93" s="23"/>
      <c r="DF93" s="23"/>
    </row>
  </sheetData>
  <sheetProtection sheet="1" formatCells="0"/>
  <mergeCells count="164">
    <mergeCell ref="B60:DB60"/>
    <mergeCell ref="B61:DB61"/>
    <mergeCell ref="B62:DB62"/>
    <mergeCell ref="B63:DB63"/>
    <mergeCell ref="BX16:CL16"/>
    <mergeCell ref="CM16:DA16"/>
    <mergeCell ref="C10:AB10"/>
    <mergeCell ref="AC10:DA10"/>
    <mergeCell ref="BX12:CL12"/>
    <mergeCell ref="BX13:CL13"/>
    <mergeCell ref="BX14:CL14"/>
    <mergeCell ref="CM12:DA12"/>
    <mergeCell ref="CM13:DA13"/>
    <mergeCell ref="CM14:DA14"/>
    <mergeCell ref="BX15:CL15"/>
    <mergeCell ref="CM15:DA15"/>
    <mergeCell ref="C12:BJ12"/>
    <mergeCell ref="BK12:BW12"/>
    <mergeCell ref="C13:BJ13"/>
    <mergeCell ref="BK13:BW13"/>
    <mergeCell ref="C14:BJ14"/>
    <mergeCell ref="BK14:BW14"/>
    <mergeCell ref="C16:BW16"/>
    <mergeCell ref="C15:BW15"/>
    <mergeCell ref="C1:DA1"/>
    <mergeCell ref="C11:BW11"/>
    <mergeCell ref="C9:DA9"/>
    <mergeCell ref="BX11:CL11"/>
    <mergeCell ref="CM11:DA11"/>
    <mergeCell ref="B2:DB2"/>
    <mergeCell ref="B3:DB3"/>
    <mergeCell ref="B4:DB4"/>
    <mergeCell ref="B5:DB5"/>
    <mergeCell ref="C6:DA6"/>
    <mergeCell ref="C7:N7"/>
    <mergeCell ref="O7:BM7"/>
    <mergeCell ref="BN7:BZ7"/>
    <mergeCell ref="CA7:DA7"/>
    <mergeCell ref="C8:DA8"/>
    <mergeCell ref="BX20:CL20"/>
    <mergeCell ref="CM20:DA20"/>
    <mergeCell ref="BX17:CL17"/>
    <mergeCell ref="CM17:DA17"/>
    <mergeCell ref="BX19:CL19"/>
    <mergeCell ref="CM19:DA19"/>
    <mergeCell ref="BX18:CL18"/>
    <mergeCell ref="CM18:DA18"/>
    <mergeCell ref="C19:BJ19"/>
    <mergeCell ref="BK19:BW19"/>
    <mergeCell ref="C20:BJ20"/>
    <mergeCell ref="BK20:BW20"/>
    <mergeCell ref="C18:BJ18"/>
    <mergeCell ref="BK18:BW18"/>
    <mergeCell ref="C17:BJ17"/>
    <mergeCell ref="BK17:BW17"/>
    <mergeCell ref="BK21:BW21"/>
    <mergeCell ref="C22:BJ22"/>
    <mergeCell ref="BK22:BW22"/>
    <mergeCell ref="C23:BW23"/>
    <mergeCell ref="BX23:CL23"/>
    <mergeCell ref="CM23:DA23"/>
    <mergeCell ref="BX39:CL39"/>
    <mergeCell ref="CM39:DA39"/>
    <mergeCell ref="BX40:CL40"/>
    <mergeCell ref="CM40:DA40"/>
    <mergeCell ref="C25:BW25"/>
    <mergeCell ref="BX25:CL25"/>
    <mergeCell ref="CM25:DA25"/>
    <mergeCell ref="C24:BW24"/>
    <mergeCell ref="BX24:CL24"/>
    <mergeCell ref="CM24:DA24"/>
    <mergeCell ref="BX21:CL21"/>
    <mergeCell ref="CM21:DA21"/>
    <mergeCell ref="BX22:CL22"/>
    <mergeCell ref="CM22:DA22"/>
    <mergeCell ref="C21:BJ21"/>
    <mergeCell ref="CM38:DA38"/>
    <mergeCell ref="C39:BJ39"/>
    <mergeCell ref="BK39:BW39"/>
    <mergeCell ref="C40:BW40"/>
    <mergeCell ref="C34:DA34"/>
    <mergeCell ref="C26:BW26"/>
    <mergeCell ref="BX26:CL26"/>
    <mergeCell ref="CM26:DA26"/>
    <mergeCell ref="C30:DA30"/>
    <mergeCell ref="C31:DA31"/>
    <mergeCell ref="C32:DA32"/>
    <mergeCell ref="BX27:DA27"/>
    <mergeCell ref="BH27:BM27"/>
    <mergeCell ref="BE27:BG27"/>
    <mergeCell ref="BN27:BP27"/>
    <mergeCell ref="C27:BD27"/>
    <mergeCell ref="BQ27:BW27"/>
    <mergeCell ref="C28:BW28"/>
    <mergeCell ref="BX28:DA28"/>
    <mergeCell ref="C29:BW29"/>
    <mergeCell ref="BX29:DA29"/>
    <mergeCell ref="CM51:DA51"/>
    <mergeCell ref="BX47:CL47"/>
    <mergeCell ref="CM47:DA47"/>
    <mergeCell ref="BX48:CL48"/>
    <mergeCell ref="CM48:DA48"/>
    <mergeCell ref="C49:BW49"/>
    <mergeCell ref="C51:BW51"/>
    <mergeCell ref="C46:BJ46"/>
    <mergeCell ref="BK46:BW46"/>
    <mergeCell ref="C47:BJ47"/>
    <mergeCell ref="BK47:BW47"/>
    <mergeCell ref="C48:BW48"/>
    <mergeCell ref="BX46:CL46"/>
    <mergeCell ref="CM46:DA46"/>
    <mergeCell ref="BX49:CL49"/>
    <mergeCell ref="CM49:DA49"/>
    <mergeCell ref="C50:BW50"/>
    <mergeCell ref="BX50:CL50"/>
    <mergeCell ref="CM50:DA50"/>
    <mergeCell ref="C56:DA56"/>
    <mergeCell ref="C57:DA57"/>
    <mergeCell ref="C55:DA55"/>
    <mergeCell ref="C33:DA33"/>
    <mergeCell ref="C58:DA58"/>
    <mergeCell ref="B59:DB59"/>
    <mergeCell ref="C35:AB35"/>
    <mergeCell ref="AC35:DA35"/>
    <mergeCell ref="C36:BW36"/>
    <mergeCell ref="BX36:CL36"/>
    <mergeCell ref="CM36:DA36"/>
    <mergeCell ref="C37:BJ37"/>
    <mergeCell ref="BK37:BW37"/>
    <mergeCell ref="BX37:CL37"/>
    <mergeCell ref="CM37:DA37"/>
    <mergeCell ref="C38:BJ38"/>
    <mergeCell ref="BK38:BW38"/>
    <mergeCell ref="BX38:CL38"/>
    <mergeCell ref="C44:BJ44"/>
    <mergeCell ref="BK44:BW44"/>
    <mergeCell ref="C53:BW53"/>
    <mergeCell ref="BX53:DA53"/>
    <mergeCell ref="C54:BW54"/>
    <mergeCell ref="BX54:DA54"/>
    <mergeCell ref="C52:BD52"/>
    <mergeCell ref="BE52:BG52"/>
    <mergeCell ref="BH52:BM52"/>
    <mergeCell ref="BN52:BP52"/>
    <mergeCell ref="BQ52:BW52"/>
    <mergeCell ref="BX52:DA52"/>
    <mergeCell ref="C45:BJ45"/>
    <mergeCell ref="BK45:BW45"/>
    <mergeCell ref="C41:BW41"/>
    <mergeCell ref="BX41:CL41"/>
    <mergeCell ref="CM41:DA41"/>
    <mergeCell ref="C42:BJ42"/>
    <mergeCell ref="BK42:BW42"/>
    <mergeCell ref="BX44:CL44"/>
    <mergeCell ref="CM44:DA44"/>
    <mergeCell ref="C43:BJ43"/>
    <mergeCell ref="BK43:BW43"/>
    <mergeCell ref="BX43:CL43"/>
    <mergeCell ref="CM43:DA43"/>
    <mergeCell ref="BX45:CL45"/>
    <mergeCell ref="CM45:DA45"/>
    <mergeCell ref="BX42:CL42"/>
    <mergeCell ref="CM42:DA42"/>
    <mergeCell ref="BX51:CL51"/>
  </mergeCells>
  <dataValidations disablePrompts="1" count="1">
    <dataValidation type="list" allowBlank="1" showInputMessage="1" showErrorMessage="1" sqref="BX11:DA11 BX16:DA16 BX36:DA36 BX41:DA41">
      <formula1>M_YEARS</formula1>
    </dataValidation>
  </dataValidations>
  <printOptions horizontalCentered="1" verticalCentered="1"/>
  <pageMargins left="0.5" right="0.5" top="0.5" bottom="0.8" header="0.5" footer="0.5"/>
  <pageSetup paperSize="5" orientation="portrait" blackAndWhite="1" horizontalDpi="1200" verticalDpi="1200" r:id="rId1"/>
  <headerFooter>
    <oddFooter>&amp;LIncome Calculations - Partnerships&amp;CPage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 r:id="rId4" name="Check Box 1">
              <controlPr locked="0" defaultSize="0" autoFill="0" autoLine="0" autoPict="0">
                <anchor moveWithCells="1">
                  <from>
                    <xdr:col>55</xdr:col>
                    <xdr:colOff>38100</xdr:colOff>
                    <xdr:row>26</xdr:row>
                    <xdr:rowOff>0</xdr:rowOff>
                  </from>
                  <to>
                    <xdr:col>60</xdr:col>
                    <xdr:colOff>38100</xdr:colOff>
                    <xdr:row>27</xdr:row>
                    <xdr:rowOff>19050</xdr:rowOff>
                  </to>
                </anchor>
              </controlPr>
            </control>
          </mc:Choice>
        </mc:AlternateContent>
        <mc:AlternateContent xmlns:mc="http://schemas.openxmlformats.org/markup-compatibility/2006">
          <mc:Choice Requires="x14">
            <control shapeId="43010" r:id="rId5" name="Check Box 2">
              <controlPr locked="0" defaultSize="0" autoFill="0" autoLine="0" autoPict="0">
                <anchor moveWithCells="1">
                  <from>
                    <xdr:col>64</xdr:col>
                    <xdr:colOff>38100</xdr:colOff>
                    <xdr:row>26</xdr:row>
                    <xdr:rowOff>0</xdr:rowOff>
                  </from>
                  <to>
                    <xdr:col>69</xdr:col>
                    <xdr:colOff>38100</xdr:colOff>
                    <xdr:row>27</xdr:row>
                    <xdr:rowOff>19050</xdr:rowOff>
                  </to>
                </anchor>
              </controlPr>
            </control>
          </mc:Choice>
        </mc:AlternateContent>
        <mc:AlternateContent xmlns:mc="http://schemas.openxmlformats.org/markup-compatibility/2006">
          <mc:Choice Requires="x14">
            <control shapeId="43012" r:id="rId6" name="Check Box 4">
              <controlPr locked="0" defaultSize="0" autoFill="0" autoLine="0" autoPict="0">
                <anchor moveWithCells="1">
                  <from>
                    <xdr:col>55</xdr:col>
                    <xdr:colOff>38100</xdr:colOff>
                    <xdr:row>51</xdr:row>
                    <xdr:rowOff>0</xdr:rowOff>
                  </from>
                  <to>
                    <xdr:col>60</xdr:col>
                    <xdr:colOff>38100</xdr:colOff>
                    <xdr:row>52</xdr:row>
                    <xdr:rowOff>19050</xdr:rowOff>
                  </to>
                </anchor>
              </controlPr>
            </control>
          </mc:Choice>
        </mc:AlternateContent>
        <mc:AlternateContent xmlns:mc="http://schemas.openxmlformats.org/markup-compatibility/2006">
          <mc:Choice Requires="x14">
            <control shapeId="43013" r:id="rId7" name="Check Box 5">
              <controlPr locked="0" defaultSize="0" autoFill="0" autoLine="0" autoPict="0">
                <anchor moveWithCells="1">
                  <from>
                    <xdr:col>64</xdr:col>
                    <xdr:colOff>38100</xdr:colOff>
                    <xdr:row>51</xdr:row>
                    <xdr:rowOff>0</xdr:rowOff>
                  </from>
                  <to>
                    <xdr:col>69</xdr:col>
                    <xdr:colOff>38100</xdr:colOff>
                    <xdr:row>52</xdr:row>
                    <xdr:rowOff>19050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800000"/>
    <pageSetUpPr autoPageBreaks="0" fitToPage="1"/>
  </sheetPr>
  <dimension ref="A1:DF91"/>
  <sheetViews>
    <sheetView showGridLines="0" showRowColHeaders="0" showZeros="0" zoomScaleNormal="100" workbookViewId="0">
      <selection activeCell="O7" sqref="O7:BM7"/>
    </sheetView>
  </sheetViews>
  <sheetFormatPr defaultRowHeight="12.75" x14ac:dyDescent="0.2"/>
  <cols>
    <col min="1" max="1" width="2.7109375" customWidth="1"/>
    <col min="2" max="2" width="2.28515625" customWidth="1"/>
    <col min="3" max="105" width="0.85546875" customWidth="1"/>
    <col min="106" max="106" width="2.28515625" customWidth="1"/>
    <col min="107" max="107" width="2.7109375" customWidth="1"/>
  </cols>
  <sheetData>
    <row r="1" spans="1:110" ht="12" customHeight="1" thickBot="1" x14ac:dyDescent="0.25">
      <c r="A1" s="23"/>
      <c r="B1" s="23"/>
      <c r="C1" s="1286"/>
      <c r="D1" s="1286"/>
      <c r="E1" s="1286"/>
      <c r="F1" s="1286"/>
      <c r="G1" s="1286"/>
      <c r="H1" s="1286"/>
      <c r="I1" s="1286"/>
      <c r="J1" s="1286"/>
      <c r="K1" s="1286"/>
      <c r="L1" s="1286"/>
      <c r="M1" s="1286"/>
      <c r="N1" s="1286"/>
      <c r="O1" s="1286"/>
      <c r="P1" s="1286"/>
      <c r="Q1" s="1286"/>
      <c r="R1" s="1286"/>
      <c r="S1" s="1286"/>
      <c r="T1" s="1286"/>
      <c r="U1" s="1286"/>
      <c r="V1" s="1286"/>
      <c r="W1" s="1286"/>
      <c r="X1" s="1286"/>
      <c r="Y1" s="1286"/>
      <c r="Z1" s="1286"/>
      <c r="AA1" s="1286"/>
      <c r="AB1" s="1286"/>
      <c r="AC1" s="1286"/>
      <c r="AD1" s="1286"/>
      <c r="AE1" s="1286"/>
      <c r="AF1" s="1286"/>
      <c r="AG1" s="1286"/>
      <c r="AH1" s="1286"/>
      <c r="AI1" s="1286"/>
      <c r="AJ1" s="1286"/>
      <c r="AK1" s="1286"/>
      <c r="AL1" s="1286"/>
      <c r="AM1" s="1286"/>
      <c r="AN1" s="1286"/>
      <c r="AO1" s="1286"/>
      <c r="AP1" s="1286"/>
      <c r="AQ1" s="1286"/>
      <c r="AR1" s="1286"/>
      <c r="AS1" s="1286"/>
      <c r="AT1" s="1286"/>
      <c r="AU1" s="1286"/>
      <c r="AV1" s="1286"/>
      <c r="AW1" s="1286"/>
      <c r="AX1" s="1286"/>
      <c r="AY1" s="1286"/>
      <c r="AZ1" s="1286"/>
      <c r="BA1" s="1286"/>
      <c r="BB1" s="1286"/>
      <c r="BC1" s="1286"/>
      <c r="BD1" s="1286"/>
      <c r="BE1" s="1286"/>
      <c r="BF1" s="1286"/>
      <c r="BG1" s="1286"/>
      <c r="BH1" s="1286"/>
      <c r="BI1" s="1286"/>
      <c r="BJ1" s="1286"/>
      <c r="BK1" s="1286"/>
      <c r="BL1" s="1286"/>
      <c r="BM1" s="1286"/>
      <c r="BN1" s="1286"/>
      <c r="BO1" s="1286"/>
      <c r="BP1" s="1286"/>
      <c r="BQ1" s="1286"/>
      <c r="BR1" s="1286"/>
      <c r="BS1" s="1286"/>
      <c r="BT1" s="1286"/>
      <c r="BU1" s="1286"/>
      <c r="BV1" s="1286"/>
      <c r="BW1" s="1286"/>
      <c r="BX1" s="1286"/>
      <c r="BY1" s="1286"/>
      <c r="BZ1" s="1286"/>
      <c r="CA1" s="1286"/>
      <c r="CB1" s="1286"/>
      <c r="CC1" s="1286"/>
      <c r="CD1" s="1286"/>
      <c r="CE1" s="1286"/>
      <c r="CF1" s="1286"/>
      <c r="CG1" s="1286"/>
      <c r="CH1" s="1286"/>
      <c r="CI1" s="1286"/>
      <c r="CJ1" s="1286"/>
      <c r="CK1" s="1286"/>
      <c r="CL1" s="1286"/>
      <c r="CM1" s="1286"/>
      <c r="CN1" s="1286"/>
      <c r="CO1" s="1286"/>
      <c r="CP1" s="1286"/>
      <c r="CQ1" s="1286"/>
      <c r="CR1" s="1286"/>
      <c r="CS1" s="1286"/>
      <c r="CT1" s="1286"/>
      <c r="CU1" s="1286"/>
      <c r="CV1" s="1286"/>
      <c r="CW1" s="1286"/>
      <c r="CX1" s="1286"/>
      <c r="CY1" s="1286"/>
      <c r="CZ1" s="1286"/>
      <c r="DA1" s="1286"/>
      <c r="DB1" s="23"/>
      <c r="DC1" s="23"/>
      <c r="DD1" s="23"/>
      <c r="DE1" s="23"/>
    </row>
    <row r="2" spans="1:110" ht="6" customHeight="1" x14ac:dyDescent="0.2">
      <c r="A2" s="23"/>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35"/>
      <c r="DD2" s="135"/>
      <c r="DE2" s="135"/>
      <c r="DF2" s="23"/>
    </row>
    <row r="3" spans="1:110" ht="18" customHeight="1" x14ac:dyDescent="0.2">
      <c r="A3" s="23"/>
      <c r="B3" s="680" t="s">
        <v>393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35"/>
      <c r="DD3" s="135"/>
      <c r="DE3" s="135"/>
      <c r="DF3" s="23"/>
    </row>
    <row r="4" spans="1:110" ht="12" customHeight="1" x14ac:dyDescent="0.2">
      <c r="A4" s="23"/>
      <c r="B4" s="683" t="s">
        <v>386</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45"/>
      <c r="DD4" s="145"/>
      <c r="DE4" s="145"/>
      <c r="DF4" s="23"/>
    </row>
    <row r="5" spans="1:110" ht="6" customHeight="1" thickBot="1" x14ac:dyDescent="0.25">
      <c r="A5" s="2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35"/>
      <c r="DD5" s="135"/>
      <c r="DE5" s="135"/>
      <c r="DF5" s="23"/>
    </row>
    <row r="6" spans="1:110" ht="12" customHeight="1" x14ac:dyDescent="0.25">
      <c r="A6" s="23"/>
      <c r="B6" s="96"/>
      <c r="C6" s="688"/>
      <c r="D6" s="688"/>
      <c r="E6" s="688"/>
      <c r="F6" s="688"/>
      <c r="G6" s="688"/>
      <c r="H6" s="688"/>
      <c r="I6" s="688"/>
      <c r="J6" s="688"/>
      <c r="K6" s="688"/>
      <c r="L6" s="688"/>
      <c r="M6" s="688"/>
      <c r="N6" s="688"/>
      <c r="O6" s="688"/>
      <c r="P6" s="688"/>
      <c r="Q6" s="688"/>
      <c r="R6" s="688"/>
      <c r="S6" s="688"/>
      <c r="T6" s="688"/>
      <c r="U6" s="688"/>
      <c r="V6" s="688"/>
      <c r="W6" s="688"/>
      <c r="X6" s="688"/>
      <c r="Y6" s="688"/>
      <c r="Z6" s="688"/>
      <c r="AA6" s="688"/>
      <c r="AB6" s="688"/>
      <c r="AC6" s="688"/>
      <c r="AD6" s="688"/>
      <c r="AE6" s="688"/>
      <c r="AF6" s="688"/>
      <c r="AG6" s="688"/>
      <c r="AH6" s="688"/>
      <c r="AI6" s="688"/>
      <c r="AJ6" s="688"/>
      <c r="AK6" s="688"/>
      <c r="AL6" s="688"/>
      <c r="AM6" s="688"/>
      <c r="AN6" s="688"/>
      <c r="AO6" s="688"/>
      <c r="AP6" s="688"/>
      <c r="AQ6" s="688"/>
      <c r="AR6" s="688"/>
      <c r="AS6" s="688"/>
      <c r="AT6" s="688"/>
      <c r="AU6" s="688"/>
      <c r="AV6" s="688"/>
      <c r="AW6" s="688"/>
      <c r="AX6" s="688"/>
      <c r="AY6" s="688"/>
      <c r="AZ6" s="688"/>
      <c r="BA6" s="688"/>
      <c r="BB6" s="688"/>
      <c r="BC6" s="688"/>
      <c r="BD6" s="688"/>
      <c r="BE6" s="688"/>
      <c r="BF6" s="688"/>
      <c r="BG6" s="688"/>
      <c r="BH6" s="688"/>
      <c r="BI6" s="688"/>
      <c r="BJ6" s="688"/>
      <c r="BK6" s="688"/>
      <c r="BL6" s="688"/>
      <c r="BM6" s="688"/>
      <c r="BN6" s="688"/>
      <c r="BO6" s="688"/>
      <c r="BP6" s="688"/>
      <c r="BQ6" s="688"/>
      <c r="BR6" s="688"/>
      <c r="BS6" s="688"/>
      <c r="BT6" s="688"/>
      <c r="BU6" s="688"/>
      <c r="BV6" s="688"/>
      <c r="BW6" s="688"/>
      <c r="BX6" s="688"/>
      <c r="BY6" s="688"/>
      <c r="BZ6" s="688"/>
      <c r="CA6" s="688"/>
      <c r="CB6" s="688"/>
      <c r="CC6" s="688"/>
      <c r="CD6" s="688"/>
      <c r="CE6" s="688"/>
      <c r="CF6" s="688"/>
      <c r="CG6" s="688"/>
      <c r="CH6" s="688"/>
      <c r="CI6" s="688"/>
      <c r="CJ6" s="688"/>
      <c r="CK6" s="688"/>
      <c r="CL6" s="688"/>
      <c r="CM6" s="688"/>
      <c r="CN6" s="688"/>
      <c r="CO6" s="688"/>
      <c r="CP6" s="688"/>
      <c r="CQ6" s="688"/>
      <c r="CR6" s="688"/>
      <c r="CS6" s="688"/>
      <c r="CT6" s="688"/>
      <c r="CU6" s="688"/>
      <c r="CV6" s="688"/>
      <c r="CW6" s="688"/>
      <c r="CX6" s="688"/>
      <c r="CY6" s="688"/>
      <c r="CZ6" s="688"/>
      <c r="DA6" s="688"/>
      <c r="DB6" s="97"/>
      <c r="DC6" s="23"/>
      <c r="DD6" s="23"/>
      <c r="DE6" s="23"/>
      <c r="DF6" s="23"/>
    </row>
    <row r="7" spans="1:110" ht="15" customHeight="1" x14ac:dyDescent="0.2">
      <c r="A7" s="23"/>
      <c r="B7" s="98"/>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91" t="s">
        <v>2</v>
      </c>
      <c r="BO7" s="651"/>
      <c r="BP7" s="651"/>
      <c r="BQ7" s="651"/>
      <c r="BR7" s="651"/>
      <c r="BS7" s="651"/>
      <c r="BT7" s="651"/>
      <c r="BU7" s="651"/>
      <c r="BV7" s="651"/>
      <c r="BW7" s="651"/>
      <c r="BX7" s="651"/>
      <c r="BY7" s="651"/>
      <c r="BZ7" s="651"/>
      <c r="CA7" s="689" t="str">
        <f>IF('B-Paystubs'!CE7="","",'B-Paystubs'!CE7)</f>
        <v/>
      </c>
      <c r="CB7" s="689"/>
      <c r="CC7" s="689"/>
      <c r="CD7" s="690"/>
      <c r="CE7" s="690"/>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3"/>
      <c r="DD7" s="23"/>
      <c r="DE7" s="23"/>
      <c r="DF7" s="23"/>
    </row>
    <row r="8" spans="1:110" ht="12" customHeight="1" thickBot="1" x14ac:dyDescent="0.25">
      <c r="A8" s="23"/>
      <c r="B8" s="134"/>
      <c r="C8" s="1448"/>
      <c r="D8" s="1448"/>
      <c r="E8" s="1448"/>
      <c r="F8" s="1448"/>
      <c r="G8" s="1448"/>
      <c r="H8" s="1448"/>
      <c r="I8" s="1448"/>
      <c r="J8" s="1448"/>
      <c r="K8" s="1448"/>
      <c r="L8" s="1448"/>
      <c r="M8" s="1448"/>
      <c r="N8" s="1448"/>
      <c r="O8" s="1448"/>
      <c r="P8" s="1448"/>
      <c r="Q8" s="1448"/>
      <c r="R8" s="1448"/>
      <c r="S8" s="1448"/>
      <c r="T8" s="1448"/>
      <c r="U8" s="1448"/>
      <c r="V8" s="1448"/>
      <c r="W8" s="1448"/>
      <c r="X8" s="1448"/>
      <c r="Y8" s="1448"/>
      <c r="Z8" s="1448"/>
      <c r="AA8" s="1448"/>
      <c r="AB8" s="1448"/>
      <c r="AC8" s="1448"/>
      <c r="AD8" s="1448"/>
      <c r="AE8" s="1448"/>
      <c r="AF8" s="1448"/>
      <c r="AG8" s="1448"/>
      <c r="AH8" s="1448"/>
      <c r="AI8" s="1448"/>
      <c r="AJ8" s="1448"/>
      <c r="AK8" s="1448"/>
      <c r="AL8" s="1448"/>
      <c r="AM8" s="1448"/>
      <c r="AN8" s="1448"/>
      <c r="AO8" s="1448"/>
      <c r="AP8" s="1448"/>
      <c r="AQ8" s="1448"/>
      <c r="AR8" s="1448"/>
      <c r="AS8" s="1448"/>
      <c r="AT8" s="1448"/>
      <c r="AU8" s="1448"/>
      <c r="AV8" s="1448"/>
      <c r="AW8" s="1448"/>
      <c r="AX8" s="1448"/>
      <c r="AY8" s="1448"/>
      <c r="AZ8" s="1448"/>
      <c r="BA8" s="1448"/>
      <c r="BB8" s="1448"/>
      <c r="BC8" s="1448"/>
      <c r="BD8" s="1448"/>
      <c r="BE8" s="1448"/>
      <c r="BF8" s="1448"/>
      <c r="BG8" s="1448"/>
      <c r="BH8" s="1448"/>
      <c r="BI8" s="1448"/>
      <c r="BJ8" s="1448"/>
      <c r="BK8" s="1448"/>
      <c r="BL8" s="1448"/>
      <c r="BM8" s="1448"/>
      <c r="BN8" s="1448"/>
      <c r="BO8" s="1448"/>
      <c r="BP8" s="1448"/>
      <c r="BQ8" s="1448"/>
      <c r="BR8" s="1448"/>
      <c r="BS8" s="1448"/>
      <c r="BT8" s="1448"/>
      <c r="BU8" s="1448"/>
      <c r="BV8" s="1448"/>
      <c r="BW8" s="1448"/>
      <c r="BX8" s="1448"/>
      <c r="BY8" s="1448"/>
      <c r="BZ8" s="1448"/>
      <c r="CA8" s="1448"/>
      <c r="CB8" s="1448"/>
      <c r="CC8" s="1448"/>
      <c r="CD8" s="1448"/>
      <c r="CE8" s="1448"/>
      <c r="CF8" s="1448"/>
      <c r="CG8" s="1448"/>
      <c r="CH8" s="1448"/>
      <c r="CI8" s="1448"/>
      <c r="CJ8" s="1448"/>
      <c r="CK8" s="1448"/>
      <c r="CL8" s="1448"/>
      <c r="CM8" s="1448"/>
      <c r="CN8" s="1448"/>
      <c r="CO8" s="1448"/>
      <c r="CP8" s="1448"/>
      <c r="CQ8" s="1448"/>
      <c r="CR8" s="1448"/>
      <c r="CS8" s="1448"/>
      <c r="CT8" s="1448"/>
      <c r="CU8" s="1448"/>
      <c r="CV8" s="1448"/>
      <c r="CW8" s="1448"/>
      <c r="CX8" s="1448"/>
      <c r="CY8" s="1448"/>
      <c r="CZ8" s="1448"/>
      <c r="DA8" s="1448"/>
      <c r="DB8" s="136"/>
      <c r="DC8" s="23"/>
      <c r="DD8" s="23"/>
      <c r="DE8" s="23"/>
      <c r="DF8" s="23"/>
    </row>
    <row r="9" spans="1:110" ht="12" customHeight="1" x14ac:dyDescent="0.2">
      <c r="A9" s="23"/>
      <c r="B9" s="175"/>
      <c r="C9" s="1350"/>
      <c r="D9" s="1350"/>
      <c r="E9" s="1350"/>
      <c r="F9" s="1350"/>
      <c r="G9" s="1350"/>
      <c r="H9" s="1350"/>
      <c r="I9" s="1350"/>
      <c r="J9" s="1350"/>
      <c r="K9" s="1350"/>
      <c r="L9" s="1350"/>
      <c r="M9" s="1350"/>
      <c r="N9" s="1350"/>
      <c r="O9" s="1350"/>
      <c r="P9" s="1350"/>
      <c r="Q9" s="1350"/>
      <c r="R9" s="1350"/>
      <c r="S9" s="1350"/>
      <c r="T9" s="1350"/>
      <c r="U9" s="1350"/>
      <c r="V9" s="1350"/>
      <c r="W9" s="1350"/>
      <c r="X9" s="1350"/>
      <c r="Y9" s="1350"/>
      <c r="Z9" s="1350"/>
      <c r="AA9" s="1350"/>
      <c r="AB9" s="1350"/>
      <c r="AC9" s="1350"/>
      <c r="AD9" s="1350"/>
      <c r="AE9" s="1350"/>
      <c r="AF9" s="1350"/>
      <c r="AG9" s="1350"/>
      <c r="AH9" s="1350"/>
      <c r="AI9" s="1350"/>
      <c r="AJ9" s="1350"/>
      <c r="AK9" s="1350"/>
      <c r="AL9" s="1350"/>
      <c r="AM9" s="1350"/>
      <c r="AN9" s="1350"/>
      <c r="AO9" s="1350"/>
      <c r="AP9" s="1350"/>
      <c r="AQ9" s="1350"/>
      <c r="AR9" s="1350"/>
      <c r="AS9" s="1350"/>
      <c r="AT9" s="1350"/>
      <c r="AU9" s="1350"/>
      <c r="AV9" s="1350"/>
      <c r="AW9" s="1350"/>
      <c r="AX9" s="1350"/>
      <c r="AY9" s="1350"/>
      <c r="AZ9" s="1350"/>
      <c r="BA9" s="1350"/>
      <c r="BB9" s="1350"/>
      <c r="BC9" s="1350"/>
      <c r="BD9" s="1350"/>
      <c r="BE9" s="1350"/>
      <c r="BF9" s="1350"/>
      <c r="BG9" s="1350"/>
      <c r="BH9" s="1350"/>
      <c r="BI9" s="1350"/>
      <c r="BJ9" s="1350"/>
      <c r="BK9" s="1350"/>
      <c r="BL9" s="1350"/>
      <c r="BM9" s="1350"/>
      <c r="BN9" s="1350"/>
      <c r="BO9" s="1350"/>
      <c r="BP9" s="1350"/>
      <c r="BQ9" s="1350"/>
      <c r="BR9" s="1350"/>
      <c r="BS9" s="1350"/>
      <c r="BT9" s="1350"/>
      <c r="BU9" s="1350"/>
      <c r="BV9" s="1350"/>
      <c r="BW9" s="1350"/>
      <c r="BX9" s="1350"/>
      <c r="BY9" s="1350"/>
      <c r="BZ9" s="1350"/>
      <c r="CA9" s="1350"/>
      <c r="CB9" s="1350"/>
      <c r="CC9" s="1350"/>
      <c r="CD9" s="1350"/>
      <c r="CE9" s="1350"/>
      <c r="CF9" s="1350"/>
      <c r="CG9" s="1350"/>
      <c r="CH9" s="1350"/>
      <c r="CI9" s="1350"/>
      <c r="CJ9" s="1350"/>
      <c r="CK9" s="1350"/>
      <c r="CL9" s="1350"/>
      <c r="CM9" s="1350"/>
      <c r="CN9" s="1350"/>
      <c r="CO9" s="1350"/>
      <c r="CP9" s="1350"/>
      <c r="CQ9" s="1350"/>
      <c r="CR9" s="1350"/>
      <c r="CS9" s="1350"/>
      <c r="CT9" s="1350"/>
      <c r="CU9" s="1350"/>
      <c r="CV9" s="1350"/>
      <c r="CW9" s="1350"/>
      <c r="CX9" s="1350"/>
      <c r="CY9" s="1350"/>
      <c r="CZ9" s="1350"/>
      <c r="DA9" s="1350"/>
      <c r="DB9" s="136"/>
      <c r="DC9" s="23"/>
      <c r="DD9" s="23"/>
      <c r="DE9" s="23"/>
      <c r="DF9" s="23"/>
    </row>
    <row r="10" spans="1:110" ht="15" customHeight="1" x14ac:dyDescent="0.2">
      <c r="A10" s="23"/>
      <c r="B10" s="142"/>
      <c r="C10" s="1705" t="s">
        <v>348</v>
      </c>
      <c r="D10" s="1706"/>
      <c r="E10" s="1706"/>
      <c r="F10" s="1706"/>
      <c r="G10" s="1706"/>
      <c r="H10" s="1706"/>
      <c r="I10" s="1706"/>
      <c r="J10" s="1706"/>
      <c r="K10" s="1706"/>
      <c r="L10" s="1706"/>
      <c r="M10" s="1706"/>
      <c r="N10" s="1706"/>
      <c r="O10" s="1706"/>
      <c r="P10" s="1706"/>
      <c r="Q10" s="1706"/>
      <c r="R10" s="1706"/>
      <c r="S10" s="1706"/>
      <c r="T10" s="1706"/>
      <c r="U10" s="1706"/>
      <c r="V10" s="1706"/>
      <c r="W10" s="1706"/>
      <c r="X10" s="1706"/>
      <c r="Y10" s="1706"/>
      <c r="Z10" s="1706"/>
      <c r="AA10" s="1706"/>
      <c r="AB10" s="1707"/>
      <c r="AC10" s="1708"/>
      <c r="AD10" s="1709"/>
      <c r="AE10" s="1709"/>
      <c r="AF10" s="1709"/>
      <c r="AG10" s="1709"/>
      <c r="AH10" s="1709"/>
      <c r="AI10" s="1709"/>
      <c r="AJ10" s="1709"/>
      <c r="AK10" s="1709"/>
      <c r="AL10" s="1709"/>
      <c r="AM10" s="1709"/>
      <c r="AN10" s="1709"/>
      <c r="AO10" s="1709"/>
      <c r="AP10" s="1709"/>
      <c r="AQ10" s="1709"/>
      <c r="AR10" s="1709"/>
      <c r="AS10" s="1709"/>
      <c r="AT10" s="1709"/>
      <c r="AU10" s="1709"/>
      <c r="AV10" s="1709"/>
      <c r="AW10" s="1709"/>
      <c r="AX10" s="1709"/>
      <c r="AY10" s="1709"/>
      <c r="AZ10" s="1709"/>
      <c r="BA10" s="1709"/>
      <c r="BB10" s="1709"/>
      <c r="BC10" s="1709"/>
      <c r="BD10" s="1709"/>
      <c r="BE10" s="1709"/>
      <c r="BF10" s="1709"/>
      <c r="BG10" s="1709"/>
      <c r="BH10" s="1709"/>
      <c r="BI10" s="1709"/>
      <c r="BJ10" s="1709"/>
      <c r="BK10" s="1709"/>
      <c r="BL10" s="1709"/>
      <c r="BM10" s="1709"/>
      <c r="BN10" s="1709"/>
      <c r="BO10" s="1709"/>
      <c r="BP10" s="1709"/>
      <c r="BQ10" s="1709"/>
      <c r="BR10" s="1709"/>
      <c r="BS10" s="1709"/>
      <c r="BT10" s="1709"/>
      <c r="BU10" s="1709"/>
      <c r="BV10" s="1709"/>
      <c r="BW10" s="1709"/>
      <c r="BX10" s="1709"/>
      <c r="BY10" s="1709"/>
      <c r="BZ10" s="1709"/>
      <c r="CA10" s="1709"/>
      <c r="CB10" s="1709"/>
      <c r="CC10" s="1709"/>
      <c r="CD10" s="1709"/>
      <c r="CE10" s="1709"/>
      <c r="CF10" s="1709"/>
      <c r="CG10" s="1709"/>
      <c r="CH10" s="1709"/>
      <c r="CI10" s="1709"/>
      <c r="CJ10" s="1709"/>
      <c r="CK10" s="1709"/>
      <c r="CL10" s="1709"/>
      <c r="CM10" s="1709"/>
      <c r="CN10" s="1709"/>
      <c r="CO10" s="1709"/>
      <c r="CP10" s="1709"/>
      <c r="CQ10" s="1709"/>
      <c r="CR10" s="1709"/>
      <c r="CS10" s="1709"/>
      <c r="CT10" s="1709"/>
      <c r="CU10" s="1709"/>
      <c r="CV10" s="1709"/>
      <c r="CW10" s="1709"/>
      <c r="CX10" s="1709"/>
      <c r="CY10" s="1709"/>
      <c r="CZ10" s="1709"/>
      <c r="DA10" s="1710"/>
      <c r="DB10" s="136"/>
      <c r="DC10" s="23"/>
      <c r="DD10" s="23"/>
      <c r="DE10" s="23"/>
      <c r="DF10" s="23"/>
    </row>
    <row r="11" spans="1:110" ht="15" customHeight="1" x14ac:dyDescent="0.2">
      <c r="A11" s="23"/>
      <c r="B11" s="142"/>
      <c r="C11" s="1711" t="s">
        <v>375</v>
      </c>
      <c r="D11" s="1712"/>
      <c r="E11" s="1712"/>
      <c r="F11" s="1712"/>
      <c r="G11" s="1712"/>
      <c r="H11" s="1712"/>
      <c r="I11" s="1712"/>
      <c r="J11" s="1712"/>
      <c r="K11" s="1712"/>
      <c r="L11" s="1712"/>
      <c r="M11" s="1712"/>
      <c r="N11" s="1712"/>
      <c r="O11" s="1712"/>
      <c r="P11" s="1712"/>
      <c r="Q11" s="1712"/>
      <c r="R11" s="1712"/>
      <c r="S11" s="1712"/>
      <c r="T11" s="1712"/>
      <c r="U11" s="1712"/>
      <c r="V11" s="1712"/>
      <c r="W11" s="1712"/>
      <c r="X11" s="1712"/>
      <c r="Y11" s="1712"/>
      <c r="Z11" s="1712"/>
      <c r="AA11" s="1712"/>
      <c r="AB11" s="1712"/>
      <c r="AC11" s="1712"/>
      <c r="AD11" s="1712"/>
      <c r="AE11" s="1712"/>
      <c r="AF11" s="1712"/>
      <c r="AG11" s="1712"/>
      <c r="AH11" s="1712"/>
      <c r="AI11" s="1712"/>
      <c r="AJ11" s="1712"/>
      <c r="AK11" s="1712"/>
      <c r="AL11" s="1712"/>
      <c r="AM11" s="1712"/>
      <c r="AN11" s="1712"/>
      <c r="AO11" s="1712"/>
      <c r="AP11" s="1712"/>
      <c r="AQ11" s="1712"/>
      <c r="AR11" s="1712"/>
      <c r="AS11" s="1712"/>
      <c r="AT11" s="1712"/>
      <c r="AU11" s="1712"/>
      <c r="AV11" s="1712"/>
      <c r="AW11" s="1712"/>
      <c r="AX11" s="1712"/>
      <c r="AY11" s="1712"/>
      <c r="AZ11" s="1712"/>
      <c r="BA11" s="1712"/>
      <c r="BB11" s="1712"/>
      <c r="BC11" s="1712"/>
      <c r="BD11" s="1712"/>
      <c r="BE11" s="1712"/>
      <c r="BF11" s="1712"/>
      <c r="BG11" s="1712"/>
      <c r="BH11" s="1712"/>
      <c r="BI11" s="1712"/>
      <c r="BJ11" s="1712"/>
      <c r="BK11" s="1712"/>
      <c r="BL11" s="1712"/>
      <c r="BM11" s="1712"/>
      <c r="BN11" s="1712"/>
      <c r="BO11" s="1712"/>
      <c r="BP11" s="1712"/>
      <c r="BQ11" s="1712"/>
      <c r="BR11" s="1712"/>
      <c r="BS11" s="1712"/>
      <c r="BT11" s="1712"/>
      <c r="BU11" s="1712"/>
      <c r="BV11" s="1712"/>
      <c r="BW11" s="1713"/>
      <c r="BX11" s="1714" t="s">
        <v>92</v>
      </c>
      <c r="BY11" s="1715"/>
      <c r="BZ11" s="1715"/>
      <c r="CA11" s="1715"/>
      <c r="CB11" s="1715"/>
      <c r="CC11" s="1715"/>
      <c r="CD11" s="1715"/>
      <c r="CE11" s="1715"/>
      <c r="CF11" s="1715"/>
      <c r="CG11" s="1715"/>
      <c r="CH11" s="1715"/>
      <c r="CI11" s="1715"/>
      <c r="CJ11" s="1715"/>
      <c r="CK11" s="1715"/>
      <c r="CL11" s="1716"/>
      <c r="CM11" s="1714" t="s">
        <v>92</v>
      </c>
      <c r="CN11" s="1715"/>
      <c r="CO11" s="1715"/>
      <c r="CP11" s="1715"/>
      <c r="CQ11" s="1715"/>
      <c r="CR11" s="1715"/>
      <c r="CS11" s="1715"/>
      <c r="CT11" s="1715"/>
      <c r="CU11" s="1715"/>
      <c r="CV11" s="1715"/>
      <c r="CW11" s="1715"/>
      <c r="CX11" s="1715"/>
      <c r="CY11" s="1715"/>
      <c r="CZ11" s="1715"/>
      <c r="DA11" s="1716"/>
      <c r="DB11" s="136"/>
      <c r="DC11" s="23"/>
      <c r="DD11" s="23"/>
      <c r="DE11" s="23"/>
      <c r="DF11" s="23"/>
    </row>
    <row r="12" spans="1:110" ht="15" customHeight="1" x14ac:dyDescent="0.2">
      <c r="A12" s="23"/>
      <c r="B12" s="142"/>
      <c r="C12" s="1689" t="s">
        <v>353</v>
      </c>
      <c r="D12" s="1690"/>
      <c r="E12" s="1690"/>
      <c r="F12" s="1690"/>
      <c r="G12" s="1690"/>
      <c r="H12" s="1690"/>
      <c r="I12" s="1690"/>
      <c r="J12" s="1690"/>
      <c r="K12" s="1690"/>
      <c r="L12" s="1690"/>
      <c r="M12" s="1690"/>
      <c r="N12" s="1690"/>
      <c r="O12" s="1690"/>
      <c r="P12" s="1690"/>
      <c r="Q12" s="1690"/>
      <c r="R12" s="1690"/>
      <c r="S12" s="1690"/>
      <c r="T12" s="1690"/>
      <c r="U12" s="1690"/>
      <c r="V12" s="1690"/>
      <c r="W12" s="1690"/>
      <c r="X12" s="1690"/>
      <c r="Y12" s="1690"/>
      <c r="Z12" s="1690"/>
      <c r="AA12" s="1690"/>
      <c r="AB12" s="1690"/>
      <c r="AC12" s="1690"/>
      <c r="AD12" s="1690"/>
      <c r="AE12" s="1690"/>
      <c r="AF12" s="1690"/>
      <c r="AG12" s="1690"/>
      <c r="AH12" s="1690"/>
      <c r="AI12" s="1690"/>
      <c r="AJ12" s="1690"/>
      <c r="AK12" s="1690"/>
      <c r="AL12" s="1690"/>
      <c r="AM12" s="1690"/>
      <c r="AN12" s="1690"/>
      <c r="AO12" s="1690"/>
      <c r="AP12" s="1690"/>
      <c r="AQ12" s="1690"/>
      <c r="AR12" s="1690"/>
      <c r="AS12" s="1690"/>
      <c r="AT12" s="1690"/>
      <c r="AU12" s="1690"/>
      <c r="AV12" s="1690"/>
      <c r="AW12" s="1690"/>
      <c r="AX12" s="1690"/>
      <c r="AY12" s="1690"/>
      <c r="AZ12" s="1690"/>
      <c r="BA12" s="1690"/>
      <c r="BB12" s="1690"/>
      <c r="BC12" s="1690"/>
      <c r="BD12" s="1690"/>
      <c r="BE12" s="1690"/>
      <c r="BF12" s="1690"/>
      <c r="BG12" s="1690"/>
      <c r="BH12" s="1690"/>
      <c r="BI12" s="1690"/>
      <c r="BJ12" s="1690"/>
      <c r="BK12" s="1691" t="s">
        <v>361</v>
      </c>
      <c r="BL12" s="1691"/>
      <c r="BM12" s="1691"/>
      <c r="BN12" s="1691"/>
      <c r="BO12" s="1691"/>
      <c r="BP12" s="1691"/>
      <c r="BQ12" s="1691"/>
      <c r="BR12" s="1691"/>
      <c r="BS12" s="1691"/>
      <c r="BT12" s="1691"/>
      <c r="BU12" s="1691"/>
      <c r="BV12" s="1691"/>
      <c r="BW12" s="1692"/>
      <c r="BX12" s="1699">
        <v>0</v>
      </c>
      <c r="BY12" s="1700"/>
      <c r="BZ12" s="1700"/>
      <c r="CA12" s="1700"/>
      <c r="CB12" s="1700"/>
      <c r="CC12" s="1700"/>
      <c r="CD12" s="1700"/>
      <c r="CE12" s="1700"/>
      <c r="CF12" s="1700"/>
      <c r="CG12" s="1700"/>
      <c r="CH12" s="1700"/>
      <c r="CI12" s="1700"/>
      <c r="CJ12" s="1700"/>
      <c r="CK12" s="1700"/>
      <c r="CL12" s="1701"/>
      <c r="CM12" s="1699">
        <v>0</v>
      </c>
      <c r="CN12" s="1700"/>
      <c r="CO12" s="1700"/>
      <c r="CP12" s="1700"/>
      <c r="CQ12" s="1700"/>
      <c r="CR12" s="1700"/>
      <c r="CS12" s="1700"/>
      <c r="CT12" s="1700"/>
      <c r="CU12" s="1700"/>
      <c r="CV12" s="1700"/>
      <c r="CW12" s="1700"/>
      <c r="CX12" s="1700"/>
      <c r="CY12" s="1700"/>
      <c r="CZ12" s="1700"/>
      <c r="DA12" s="1701"/>
      <c r="DB12" s="136"/>
      <c r="DC12" s="23"/>
      <c r="DD12" s="23"/>
      <c r="DE12" s="23"/>
      <c r="DF12" s="23"/>
    </row>
    <row r="13" spans="1:110" ht="15" customHeight="1" x14ac:dyDescent="0.2">
      <c r="A13" s="23"/>
      <c r="B13" s="142"/>
      <c r="C13" s="1689" t="s">
        <v>354</v>
      </c>
      <c r="D13" s="1690"/>
      <c r="E13" s="1690"/>
      <c r="F13" s="1690"/>
      <c r="G13" s="1690"/>
      <c r="H13" s="1690"/>
      <c r="I13" s="1690"/>
      <c r="J13" s="1690"/>
      <c r="K13" s="1690"/>
      <c r="L13" s="1690"/>
      <c r="M13" s="1690"/>
      <c r="N13" s="1690"/>
      <c r="O13" s="1690"/>
      <c r="P13" s="1690"/>
      <c r="Q13" s="1690"/>
      <c r="R13" s="1690"/>
      <c r="S13" s="1690"/>
      <c r="T13" s="1690"/>
      <c r="U13" s="1690"/>
      <c r="V13" s="1690"/>
      <c r="W13" s="1690"/>
      <c r="X13" s="1690"/>
      <c r="Y13" s="1690"/>
      <c r="Z13" s="1690"/>
      <c r="AA13" s="1690"/>
      <c r="AB13" s="1690"/>
      <c r="AC13" s="1690"/>
      <c r="AD13" s="1690"/>
      <c r="AE13" s="1690"/>
      <c r="AF13" s="1690"/>
      <c r="AG13" s="1690"/>
      <c r="AH13" s="1690"/>
      <c r="AI13" s="1690"/>
      <c r="AJ13" s="1690"/>
      <c r="AK13" s="1690"/>
      <c r="AL13" s="1690"/>
      <c r="AM13" s="1690"/>
      <c r="AN13" s="1690"/>
      <c r="AO13" s="1690"/>
      <c r="AP13" s="1690"/>
      <c r="AQ13" s="1690"/>
      <c r="AR13" s="1690"/>
      <c r="AS13" s="1690"/>
      <c r="AT13" s="1690"/>
      <c r="AU13" s="1690"/>
      <c r="AV13" s="1690"/>
      <c r="AW13" s="1690"/>
      <c r="AX13" s="1690"/>
      <c r="AY13" s="1690"/>
      <c r="AZ13" s="1690"/>
      <c r="BA13" s="1690"/>
      <c r="BB13" s="1690"/>
      <c r="BC13" s="1690"/>
      <c r="BD13" s="1690"/>
      <c r="BE13" s="1690"/>
      <c r="BF13" s="1690"/>
      <c r="BG13" s="1690"/>
      <c r="BH13" s="1690"/>
      <c r="BI13" s="1690"/>
      <c r="BJ13" s="1690"/>
      <c r="BK13" s="1691" t="s">
        <v>362</v>
      </c>
      <c r="BL13" s="1691"/>
      <c r="BM13" s="1691"/>
      <c r="BN13" s="1691"/>
      <c r="BO13" s="1691"/>
      <c r="BP13" s="1691"/>
      <c r="BQ13" s="1691"/>
      <c r="BR13" s="1691"/>
      <c r="BS13" s="1691"/>
      <c r="BT13" s="1691"/>
      <c r="BU13" s="1691"/>
      <c r="BV13" s="1691"/>
      <c r="BW13" s="1692"/>
      <c r="BX13" s="1699">
        <v>0</v>
      </c>
      <c r="BY13" s="1700"/>
      <c r="BZ13" s="1700"/>
      <c r="CA13" s="1700"/>
      <c r="CB13" s="1700"/>
      <c r="CC13" s="1700"/>
      <c r="CD13" s="1700"/>
      <c r="CE13" s="1700"/>
      <c r="CF13" s="1700"/>
      <c r="CG13" s="1700"/>
      <c r="CH13" s="1700"/>
      <c r="CI13" s="1700"/>
      <c r="CJ13" s="1700"/>
      <c r="CK13" s="1700"/>
      <c r="CL13" s="1701"/>
      <c r="CM13" s="1699">
        <v>0</v>
      </c>
      <c r="CN13" s="1700"/>
      <c r="CO13" s="1700"/>
      <c r="CP13" s="1700"/>
      <c r="CQ13" s="1700"/>
      <c r="CR13" s="1700"/>
      <c r="CS13" s="1700"/>
      <c r="CT13" s="1700"/>
      <c r="CU13" s="1700"/>
      <c r="CV13" s="1700"/>
      <c r="CW13" s="1700"/>
      <c r="CX13" s="1700"/>
      <c r="CY13" s="1700"/>
      <c r="CZ13" s="1700"/>
      <c r="DA13" s="1701"/>
      <c r="DB13" s="136"/>
      <c r="DC13" s="23"/>
      <c r="DD13" s="23"/>
      <c r="DE13" s="23"/>
      <c r="DF13" s="23"/>
    </row>
    <row r="14" spans="1:110" ht="15" customHeight="1" thickBot="1" x14ac:dyDescent="0.25">
      <c r="A14" s="23"/>
      <c r="B14" s="142"/>
      <c r="C14" s="1733" t="s">
        <v>355</v>
      </c>
      <c r="D14" s="1734"/>
      <c r="E14" s="1734"/>
      <c r="F14" s="1734"/>
      <c r="G14" s="1734"/>
      <c r="H14" s="1734"/>
      <c r="I14" s="1734"/>
      <c r="J14" s="1734"/>
      <c r="K14" s="1734"/>
      <c r="L14" s="1734"/>
      <c r="M14" s="1734"/>
      <c r="N14" s="1734"/>
      <c r="O14" s="1734"/>
      <c r="P14" s="1734"/>
      <c r="Q14" s="1734"/>
      <c r="R14" s="1734"/>
      <c r="S14" s="1734"/>
      <c r="T14" s="1734"/>
      <c r="U14" s="1734"/>
      <c r="V14" s="1734"/>
      <c r="W14" s="1734"/>
      <c r="X14" s="1734"/>
      <c r="Y14" s="1734"/>
      <c r="Z14" s="1734"/>
      <c r="AA14" s="1734"/>
      <c r="AB14" s="1734"/>
      <c r="AC14" s="1734"/>
      <c r="AD14" s="1734"/>
      <c r="AE14" s="1734"/>
      <c r="AF14" s="1734"/>
      <c r="AG14" s="1734"/>
      <c r="AH14" s="1734"/>
      <c r="AI14" s="1734"/>
      <c r="AJ14" s="1734"/>
      <c r="AK14" s="1734"/>
      <c r="AL14" s="1734"/>
      <c r="AM14" s="1734"/>
      <c r="AN14" s="1734"/>
      <c r="AO14" s="1734"/>
      <c r="AP14" s="1734"/>
      <c r="AQ14" s="1734"/>
      <c r="AR14" s="1734"/>
      <c r="AS14" s="1734"/>
      <c r="AT14" s="1734"/>
      <c r="AU14" s="1734"/>
      <c r="AV14" s="1734"/>
      <c r="AW14" s="1734"/>
      <c r="AX14" s="1734"/>
      <c r="AY14" s="1734"/>
      <c r="AZ14" s="1734"/>
      <c r="BA14" s="1734"/>
      <c r="BB14" s="1734"/>
      <c r="BC14" s="1734"/>
      <c r="BD14" s="1734"/>
      <c r="BE14" s="1734"/>
      <c r="BF14" s="1734"/>
      <c r="BG14" s="1734"/>
      <c r="BH14" s="1734"/>
      <c r="BI14" s="1734"/>
      <c r="BJ14" s="1734"/>
      <c r="BK14" s="1735" t="s">
        <v>363</v>
      </c>
      <c r="BL14" s="1735"/>
      <c r="BM14" s="1735"/>
      <c r="BN14" s="1735"/>
      <c r="BO14" s="1735"/>
      <c r="BP14" s="1735"/>
      <c r="BQ14" s="1735"/>
      <c r="BR14" s="1735"/>
      <c r="BS14" s="1735"/>
      <c r="BT14" s="1735"/>
      <c r="BU14" s="1735"/>
      <c r="BV14" s="1735"/>
      <c r="BW14" s="1736"/>
      <c r="BX14" s="1725">
        <v>0</v>
      </c>
      <c r="BY14" s="1285"/>
      <c r="BZ14" s="1285"/>
      <c r="CA14" s="1285"/>
      <c r="CB14" s="1285"/>
      <c r="CC14" s="1285"/>
      <c r="CD14" s="1285"/>
      <c r="CE14" s="1285"/>
      <c r="CF14" s="1285"/>
      <c r="CG14" s="1285"/>
      <c r="CH14" s="1285"/>
      <c r="CI14" s="1285"/>
      <c r="CJ14" s="1285"/>
      <c r="CK14" s="1285"/>
      <c r="CL14" s="1726"/>
      <c r="CM14" s="1725">
        <v>0</v>
      </c>
      <c r="CN14" s="1285"/>
      <c r="CO14" s="1285"/>
      <c r="CP14" s="1285"/>
      <c r="CQ14" s="1285"/>
      <c r="CR14" s="1285"/>
      <c r="CS14" s="1285"/>
      <c r="CT14" s="1285"/>
      <c r="CU14" s="1285"/>
      <c r="CV14" s="1285"/>
      <c r="CW14" s="1285"/>
      <c r="CX14" s="1285"/>
      <c r="CY14" s="1285"/>
      <c r="CZ14" s="1285"/>
      <c r="DA14" s="1726"/>
      <c r="DB14" s="136"/>
      <c r="DC14" s="23"/>
      <c r="DD14" s="23"/>
      <c r="DE14" s="23"/>
      <c r="DF14" s="23"/>
    </row>
    <row r="15" spans="1:110" ht="15" customHeight="1" thickBot="1" x14ac:dyDescent="0.25">
      <c r="A15" s="23"/>
      <c r="B15" s="142"/>
      <c r="C15" s="1743" t="str">
        <f>CONCATENATE(" Subtotal Schedule K-1: ",AC10)</f>
        <v xml:space="preserve"> Subtotal Schedule K-1: </v>
      </c>
      <c r="D15" s="1744"/>
      <c r="E15" s="1744"/>
      <c r="F15" s="1744"/>
      <c r="G15" s="1744"/>
      <c r="H15" s="1744"/>
      <c r="I15" s="1744"/>
      <c r="J15" s="1744"/>
      <c r="K15" s="1744"/>
      <c r="L15" s="1744"/>
      <c r="M15" s="1744"/>
      <c r="N15" s="1744"/>
      <c r="O15" s="1744"/>
      <c r="P15" s="1744"/>
      <c r="Q15" s="1744"/>
      <c r="R15" s="1744"/>
      <c r="S15" s="1744"/>
      <c r="T15" s="1744"/>
      <c r="U15" s="1744"/>
      <c r="V15" s="1744"/>
      <c r="W15" s="1744"/>
      <c r="X15" s="1744"/>
      <c r="Y15" s="1744"/>
      <c r="Z15" s="1744"/>
      <c r="AA15" s="1744"/>
      <c r="AB15" s="1744"/>
      <c r="AC15" s="1744"/>
      <c r="AD15" s="1744"/>
      <c r="AE15" s="1744"/>
      <c r="AF15" s="1744"/>
      <c r="AG15" s="1744"/>
      <c r="AH15" s="1744"/>
      <c r="AI15" s="1744"/>
      <c r="AJ15" s="1744"/>
      <c r="AK15" s="1744"/>
      <c r="AL15" s="1744"/>
      <c r="AM15" s="1744"/>
      <c r="AN15" s="1744"/>
      <c r="AO15" s="1744"/>
      <c r="AP15" s="1744"/>
      <c r="AQ15" s="1744"/>
      <c r="AR15" s="1744"/>
      <c r="AS15" s="1744"/>
      <c r="AT15" s="1744"/>
      <c r="AU15" s="1744"/>
      <c r="AV15" s="1744"/>
      <c r="AW15" s="1744"/>
      <c r="AX15" s="1744"/>
      <c r="AY15" s="1744"/>
      <c r="AZ15" s="1744"/>
      <c r="BA15" s="1744"/>
      <c r="BB15" s="1744"/>
      <c r="BC15" s="1744"/>
      <c r="BD15" s="1744"/>
      <c r="BE15" s="1744"/>
      <c r="BF15" s="1744"/>
      <c r="BG15" s="1744"/>
      <c r="BH15" s="1744"/>
      <c r="BI15" s="1744"/>
      <c r="BJ15" s="1744"/>
      <c r="BK15" s="1744"/>
      <c r="BL15" s="1744"/>
      <c r="BM15" s="1744"/>
      <c r="BN15" s="1744"/>
      <c r="BO15" s="1744"/>
      <c r="BP15" s="1744"/>
      <c r="BQ15" s="1744"/>
      <c r="BR15" s="1744"/>
      <c r="BS15" s="1744"/>
      <c r="BT15" s="1744"/>
      <c r="BU15" s="1744"/>
      <c r="BV15" s="1744"/>
      <c r="BW15" s="1745"/>
      <c r="BX15" s="1746">
        <f>Data_Income!C1483</f>
        <v>0</v>
      </c>
      <c r="BY15" s="1747"/>
      <c r="BZ15" s="1747"/>
      <c r="CA15" s="1747"/>
      <c r="CB15" s="1747"/>
      <c r="CC15" s="1747"/>
      <c r="CD15" s="1747"/>
      <c r="CE15" s="1747"/>
      <c r="CF15" s="1747"/>
      <c r="CG15" s="1747"/>
      <c r="CH15" s="1747"/>
      <c r="CI15" s="1747"/>
      <c r="CJ15" s="1747"/>
      <c r="CK15" s="1747"/>
      <c r="CL15" s="1748"/>
      <c r="CM15" s="1746">
        <f>Data_Income!D1483</f>
        <v>0</v>
      </c>
      <c r="CN15" s="1747"/>
      <c r="CO15" s="1747"/>
      <c r="CP15" s="1747"/>
      <c r="CQ15" s="1747"/>
      <c r="CR15" s="1747"/>
      <c r="CS15" s="1747"/>
      <c r="CT15" s="1747"/>
      <c r="CU15" s="1747"/>
      <c r="CV15" s="1747"/>
      <c r="CW15" s="1747"/>
      <c r="CX15" s="1747"/>
      <c r="CY15" s="1747"/>
      <c r="CZ15" s="1747"/>
      <c r="DA15" s="1748"/>
      <c r="DB15" s="136"/>
      <c r="DC15" s="23"/>
      <c r="DD15" s="23"/>
      <c r="DE15" s="23"/>
      <c r="DF15" s="23"/>
    </row>
    <row r="16" spans="1:110" ht="15" customHeight="1" x14ac:dyDescent="0.2">
      <c r="A16" s="23"/>
      <c r="B16" s="142"/>
      <c r="C16" s="1693" t="s">
        <v>371</v>
      </c>
      <c r="D16" s="1694"/>
      <c r="E16" s="1694"/>
      <c r="F16" s="1694"/>
      <c r="G16" s="1694"/>
      <c r="H16" s="1694"/>
      <c r="I16" s="1694"/>
      <c r="J16" s="1694"/>
      <c r="K16" s="1694"/>
      <c r="L16" s="1694"/>
      <c r="M16" s="1694"/>
      <c r="N16" s="1694"/>
      <c r="O16" s="1694"/>
      <c r="P16" s="1694"/>
      <c r="Q16" s="1694"/>
      <c r="R16" s="1694"/>
      <c r="S16" s="1694"/>
      <c r="T16" s="1694"/>
      <c r="U16" s="1694"/>
      <c r="V16" s="1694"/>
      <c r="W16" s="1694"/>
      <c r="X16" s="1694"/>
      <c r="Y16" s="1694"/>
      <c r="Z16" s="1694"/>
      <c r="AA16" s="1694"/>
      <c r="AB16" s="1694"/>
      <c r="AC16" s="1694"/>
      <c r="AD16" s="1694"/>
      <c r="AE16" s="1694"/>
      <c r="AF16" s="1694"/>
      <c r="AG16" s="1694"/>
      <c r="AH16" s="1694"/>
      <c r="AI16" s="1694"/>
      <c r="AJ16" s="1694"/>
      <c r="AK16" s="1694"/>
      <c r="AL16" s="1694"/>
      <c r="AM16" s="1694"/>
      <c r="AN16" s="1694"/>
      <c r="AO16" s="1694"/>
      <c r="AP16" s="1694"/>
      <c r="AQ16" s="1694"/>
      <c r="AR16" s="1694"/>
      <c r="AS16" s="1694"/>
      <c r="AT16" s="1694"/>
      <c r="AU16" s="1694"/>
      <c r="AV16" s="1694"/>
      <c r="AW16" s="1694"/>
      <c r="AX16" s="1694"/>
      <c r="AY16" s="1694"/>
      <c r="AZ16" s="1694"/>
      <c r="BA16" s="1694"/>
      <c r="BB16" s="1694"/>
      <c r="BC16" s="1694"/>
      <c r="BD16" s="1694"/>
      <c r="BE16" s="1694"/>
      <c r="BF16" s="1694"/>
      <c r="BG16" s="1694"/>
      <c r="BH16" s="1694"/>
      <c r="BI16" s="1694"/>
      <c r="BJ16" s="1694"/>
      <c r="BK16" s="1694"/>
      <c r="BL16" s="1694"/>
      <c r="BM16" s="1694"/>
      <c r="BN16" s="1694"/>
      <c r="BO16" s="1694"/>
      <c r="BP16" s="1694"/>
      <c r="BQ16" s="1694"/>
      <c r="BR16" s="1694"/>
      <c r="BS16" s="1694"/>
      <c r="BT16" s="1694"/>
      <c r="BU16" s="1694"/>
      <c r="BV16" s="1694"/>
      <c r="BW16" s="1695"/>
      <c r="BX16" s="1696" t="s">
        <v>92</v>
      </c>
      <c r="BY16" s="1697"/>
      <c r="BZ16" s="1697"/>
      <c r="CA16" s="1697"/>
      <c r="CB16" s="1697"/>
      <c r="CC16" s="1697"/>
      <c r="CD16" s="1697"/>
      <c r="CE16" s="1697"/>
      <c r="CF16" s="1697"/>
      <c r="CG16" s="1697"/>
      <c r="CH16" s="1697"/>
      <c r="CI16" s="1697"/>
      <c r="CJ16" s="1697"/>
      <c r="CK16" s="1697"/>
      <c r="CL16" s="1698"/>
      <c r="CM16" s="1696" t="s">
        <v>92</v>
      </c>
      <c r="CN16" s="1697"/>
      <c r="CO16" s="1697"/>
      <c r="CP16" s="1697"/>
      <c r="CQ16" s="1697"/>
      <c r="CR16" s="1697"/>
      <c r="CS16" s="1697"/>
      <c r="CT16" s="1697"/>
      <c r="CU16" s="1697"/>
      <c r="CV16" s="1697"/>
      <c r="CW16" s="1697"/>
      <c r="CX16" s="1697"/>
      <c r="CY16" s="1697"/>
      <c r="CZ16" s="1697"/>
      <c r="DA16" s="1698"/>
      <c r="DB16" s="136"/>
      <c r="DC16" s="23"/>
      <c r="DD16" s="23"/>
      <c r="DE16" s="23"/>
      <c r="DF16" s="23"/>
    </row>
    <row r="17" spans="1:110" ht="15" customHeight="1" x14ac:dyDescent="0.2">
      <c r="A17" s="23"/>
      <c r="B17" s="142"/>
      <c r="C17" s="1689" t="s">
        <v>374</v>
      </c>
      <c r="D17" s="1690"/>
      <c r="E17" s="1690"/>
      <c r="F17" s="1690"/>
      <c r="G17" s="1690"/>
      <c r="H17" s="1690"/>
      <c r="I17" s="1690"/>
      <c r="J17" s="1690"/>
      <c r="K17" s="1690"/>
      <c r="L17" s="1690"/>
      <c r="M17" s="1690"/>
      <c r="N17" s="1690"/>
      <c r="O17" s="1690"/>
      <c r="P17" s="1690"/>
      <c r="Q17" s="1690"/>
      <c r="R17" s="1690"/>
      <c r="S17" s="1690"/>
      <c r="T17" s="1690"/>
      <c r="U17" s="1690"/>
      <c r="V17" s="1690"/>
      <c r="W17" s="1690"/>
      <c r="X17" s="1690"/>
      <c r="Y17" s="1690"/>
      <c r="Z17" s="1690"/>
      <c r="AA17" s="1690"/>
      <c r="AB17" s="1690"/>
      <c r="AC17" s="1690"/>
      <c r="AD17" s="1690"/>
      <c r="AE17" s="1690"/>
      <c r="AF17" s="1690"/>
      <c r="AG17" s="1690"/>
      <c r="AH17" s="1690"/>
      <c r="AI17" s="1690"/>
      <c r="AJ17" s="1690"/>
      <c r="AK17" s="1690"/>
      <c r="AL17" s="1690"/>
      <c r="AM17" s="1690"/>
      <c r="AN17" s="1690"/>
      <c r="AO17" s="1690"/>
      <c r="AP17" s="1690"/>
      <c r="AQ17" s="1690"/>
      <c r="AR17" s="1690"/>
      <c r="AS17" s="1690"/>
      <c r="AT17" s="1690"/>
      <c r="AU17" s="1690"/>
      <c r="AV17" s="1690"/>
      <c r="AW17" s="1690"/>
      <c r="AX17" s="1690"/>
      <c r="AY17" s="1690"/>
      <c r="AZ17" s="1690"/>
      <c r="BA17" s="1690"/>
      <c r="BB17" s="1690"/>
      <c r="BC17" s="1690"/>
      <c r="BD17" s="1690"/>
      <c r="BE17" s="1690"/>
      <c r="BF17" s="1690"/>
      <c r="BG17" s="1690"/>
      <c r="BH17" s="1690"/>
      <c r="BI17" s="1690"/>
      <c r="BJ17" s="1690"/>
      <c r="BK17" s="1691" t="s">
        <v>372</v>
      </c>
      <c r="BL17" s="1691"/>
      <c r="BM17" s="1691"/>
      <c r="BN17" s="1691"/>
      <c r="BO17" s="1691"/>
      <c r="BP17" s="1691"/>
      <c r="BQ17" s="1691"/>
      <c r="BR17" s="1691"/>
      <c r="BS17" s="1691"/>
      <c r="BT17" s="1691"/>
      <c r="BU17" s="1691"/>
      <c r="BV17" s="1691"/>
      <c r="BW17" s="1692"/>
      <c r="BX17" s="1699">
        <v>0</v>
      </c>
      <c r="BY17" s="1700"/>
      <c r="BZ17" s="1700"/>
      <c r="CA17" s="1700"/>
      <c r="CB17" s="1700"/>
      <c r="CC17" s="1700"/>
      <c r="CD17" s="1700"/>
      <c r="CE17" s="1700"/>
      <c r="CF17" s="1700"/>
      <c r="CG17" s="1700"/>
      <c r="CH17" s="1700"/>
      <c r="CI17" s="1700"/>
      <c r="CJ17" s="1700"/>
      <c r="CK17" s="1700"/>
      <c r="CL17" s="1701"/>
      <c r="CM17" s="1699">
        <v>0</v>
      </c>
      <c r="CN17" s="1700"/>
      <c r="CO17" s="1700"/>
      <c r="CP17" s="1700"/>
      <c r="CQ17" s="1700"/>
      <c r="CR17" s="1700"/>
      <c r="CS17" s="1700"/>
      <c r="CT17" s="1700"/>
      <c r="CU17" s="1700"/>
      <c r="CV17" s="1700"/>
      <c r="CW17" s="1700"/>
      <c r="CX17" s="1700"/>
      <c r="CY17" s="1700"/>
      <c r="CZ17" s="1700"/>
      <c r="DA17" s="1701"/>
      <c r="DB17" s="136"/>
      <c r="DC17" s="23"/>
      <c r="DD17" s="23"/>
      <c r="DE17" s="23"/>
      <c r="DF17" s="23"/>
    </row>
    <row r="18" spans="1:110" ht="15" customHeight="1" x14ac:dyDescent="0.2">
      <c r="A18" s="23"/>
      <c r="B18" s="142"/>
      <c r="C18" s="1689" t="s">
        <v>356</v>
      </c>
      <c r="D18" s="1690"/>
      <c r="E18" s="1690"/>
      <c r="F18" s="1690"/>
      <c r="G18" s="1690"/>
      <c r="H18" s="1690"/>
      <c r="I18" s="1690"/>
      <c r="J18" s="1690"/>
      <c r="K18" s="1690"/>
      <c r="L18" s="1690"/>
      <c r="M18" s="1690"/>
      <c r="N18" s="1690"/>
      <c r="O18" s="1690"/>
      <c r="P18" s="1690"/>
      <c r="Q18" s="1690"/>
      <c r="R18" s="1690"/>
      <c r="S18" s="1690"/>
      <c r="T18" s="1690"/>
      <c r="U18" s="1690"/>
      <c r="V18" s="1690"/>
      <c r="W18" s="1690"/>
      <c r="X18" s="1690"/>
      <c r="Y18" s="1690"/>
      <c r="Z18" s="1690"/>
      <c r="AA18" s="1690"/>
      <c r="AB18" s="1690"/>
      <c r="AC18" s="1690"/>
      <c r="AD18" s="1690"/>
      <c r="AE18" s="1690"/>
      <c r="AF18" s="1690"/>
      <c r="AG18" s="1690"/>
      <c r="AH18" s="1690"/>
      <c r="AI18" s="1690"/>
      <c r="AJ18" s="1690"/>
      <c r="AK18" s="1690"/>
      <c r="AL18" s="1690"/>
      <c r="AM18" s="1690"/>
      <c r="AN18" s="1690"/>
      <c r="AO18" s="1690"/>
      <c r="AP18" s="1690"/>
      <c r="AQ18" s="1690"/>
      <c r="AR18" s="1690"/>
      <c r="AS18" s="1690"/>
      <c r="AT18" s="1690"/>
      <c r="AU18" s="1690"/>
      <c r="AV18" s="1690"/>
      <c r="AW18" s="1690"/>
      <c r="AX18" s="1690"/>
      <c r="AY18" s="1690"/>
      <c r="AZ18" s="1690"/>
      <c r="BA18" s="1690"/>
      <c r="BB18" s="1690"/>
      <c r="BC18" s="1690"/>
      <c r="BD18" s="1690"/>
      <c r="BE18" s="1690"/>
      <c r="BF18" s="1690"/>
      <c r="BG18" s="1690"/>
      <c r="BH18" s="1690"/>
      <c r="BI18" s="1690"/>
      <c r="BJ18" s="1690"/>
      <c r="BK18" s="1691" t="s">
        <v>373</v>
      </c>
      <c r="BL18" s="1691"/>
      <c r="BM18" s="1691"/>
      <c r="BN18" s="1691"/>
      <c r="BO18" s="1691"/>
      <c r="BP18" s="1691"/>
      <c r="BQ18" s="1691"/>
      <c r="BR18" s="1691"/>
      <c r="BS18" s="1691"/>
      <c r="BT18" s="1691"/>
      <c r="BU18" s="1691"/>
      <c r="BV18" s="1691"/>
      <c r="BW18" s="1692"/>
      <c r="BX18" s="1699">
        <v>0</v>
      </c>
      <c r="BY18" s="1700"/>
      <c r="BZ18" s="1700"/>
      <c r="CA18" s="1700"/>
      <c r="CB18" s="1700"/>
      <c r="CC18" s="1700"/>
      <c r="CD18" s="1700"/>
      <c r="CE18" s="1700"/>
      <c r="CF18" s="1700"/>
      <c r="CG18" s="1700"/>
      <c r="CH18" s="1700"/>
      <c r="CI18" s="1700"/>
      <c r="CJ18" s="1700"/>
      <c r="CK18" s="1700"/>
      <c r="CL18" s="1701"/>
      <c r="CM18" s="1699">
        <v>0</v>
      </c>
      <c r="CN18" s="1700"/>
      <c r="CO18" s="1700"/>
      <c r="CP18" s="1700"/>
      <c r="CQ18" s="1700"/>
      <c r="CR18" s="1700"/>
      <c r="CS18" s="1700"/>
      <c r="CT18" s="1700"/>
      <c r="CU18" s="1700"/>
      <c r="CV18" s="1700"/>
      <c r="CW18" s="1700"/>
      <c r="CX18" s="1700"/>
      <c r="CY18" s="1700"/>
      <c r="CZ18" s="1700"/>
      <c r="DA18" s="1701"/>
      <c r="DB18" s="136"/>
      <c r="DC18" s="23"/>
      <c r="DD18" s="23"/>
      <c r="DE18" s="23"/>
      <c r="DF18" s="23"/>
    </row>
    <row r="19" spans="1:110" ht="15" customHeight="1" x14ac:dyDescent="0.2">
      <c r="A19" s="23"/>
      <c r="B19" s="142"/>
      <c r="C19" s="1689" t="s">
        <v>351</v>
      </c>
      <c r="D19" s="1690"/>
      <c r="E19" s="1690"/>
      <c r="F19" s="1690"/>
      <c r="G19" s="1690"/>
      <c r="H19" s="1690"/>
      <c r="I19" s="1690"/>
      <c r="J19" s="1690"/>
      <c r="K19" s="1690"/>
      <c r="L19" s="1690"/>
      <c r="M19" s="1690"/>
      <c r="N19" s="1690"/>
      <c r="O19" s="1690"/>
      <c r="P19" s="1690"/>
      <c r="Q19" s="1690"/>
      <c r="R19" s="1690"/>
      <c r="S19" s="1690"/>
      <c r="T19" s="1690"/>
      <c r="U19" s="1690"/>
      <c r="V19" s="1690"/>
      <c r="W19" s="1690"/>
      <c r="X19" s="1690"/>
      <c r="Y19" s="1690"/>
      <c r="Z19" s="1690"/>
      <c r="AA19" s="1690"/>
      <c r="AB19" s="1690"/>
      <c r="AC19" s="1690"/>
      <c r="AD19" s="1690"/>
      <c r="AE19" s="1690"/>
      <c r="AF19" s="1690"/>
      <c r="AG19" s="1690"/>
      <c r="AH19" s="1690"/>
      <c r="AI19" s="1690"/>
      <c r="AJ19" s="1690"/>
      <c r="AK19" s="1690"/>
      <c r="AL19" s="1690"/>
      <c r="AM19" s="1690"/>
      <c r="AN19" s="1690"/>
      <c r="AO19" s="1690"/>
      <c r="AP19" s="1690"/>
      <c r="AQ19" s="1690"/>
      <c r="AR19" s="1690"/>
      <c r="AS19" s="1690"/>
      <c r="AT19" s="1690"/>
      <c r="AU19" s="1690"/>
      <c r="AV19" s="1690"/>
      <c r="AW19" s="1690"/>
      <c r="AX19" s="1690"/>
      <c r="AY19" s="1690"/>
      <c r="AZ19" s="1690"/>
      <c r="BA19" s="1690"/>
      <c r="BB19" s="1690"/>
      <c r="BC19" s="1690"/>
      <c r="BD19" s="1690"/>
      <c r="BE19" s="1690"/>
      <c r="BF19" s="1690"/>
      <c r="BG19" s="1690"/>
      <c r="BH19" s="1690"/>
      <c r="BI19" s="1690"/>
      <c r="BJ19" s="1690"/>
      <c r="BK19" s="1691" t="s">
        <v>358</v>
      </c>
      <c r="BL19" s="1691"/>
      <c r="BM19" s="1691"/>
      <c r="BN19" s="1691"/>
      <c r="BO19" s="1691"/>
      <c r="BP19" s="1691"/>
      <c r="BQ19" s="1691"/>
      <c r="BR19" s="1691"/>
      <c r="BS19" s="1691"/>
      <c r="BT19" s="1691"/>
      <c r="BU19" s="1691"/>
      <c r="BV19" s="1691"/>
      <c r="BW19" s="1692"/>
      <c r="BX19" s="1699">
        <v>0</v>
      </c>
      <c r="BY19" s="1700"/>
      <c r="BZ19" s="1700"/>
      <c r="CA19" s="1700"/>
      <c r="CB19" s="1700"/>
      <c r="CC19" s="1700"/>
      <c r="CD19" s="1700"/>
      <c r="CE19" s="1700"/>
      <c r="CF19" s="1700"/>
      <c r="CG19" s="1700"/>
      <c r="CH19" s="1700"/>
      <c r="CI19" s="1700"/>
      <c r="CJ19" s="1700"/>
      <c r="CK19" s="1700"/>
      <c r="CL19" s="1701"/>
      <c r="CM19" s="1699">
        <v>0</v>
      </c>
      <c r="CN19" s="1700"/>
      <c r="CO19" s="1700"/>
      <c r="CP19" s="1700"/>
      <c r="CQ19" s="1700"/>
      <c r="CR19" s="1700"/>
      <c r="CS19" s="1700"/>
      <c r="CT19" s="1700"/>
      <c r="CU19" s="1700"/>
      <c r="CV19" s="1700"/>
      <c r="CW19" s="1700"/>
      <c r="CX19" s="1700"/>
      <c r="CY19" s="1700"/>
      <c r="CZ19" s="1700"/>
      <c r="DA19" s="1701"/>
      <c r="DB19" s="136"/>
      <c r="DC19" s="23"/>
      <c r="DD19" s="23"/>
      <c r="DE19" s="23"/>
      <c r="DF19" s="23"/>
    </row>
    <row r="20" spans="1:110" ht="15" customHeight="1" x14ac:dyDescent="0.2">
      <c r="A20" s="23"/>
      <c r="B20" s="142"/>
      <c r="C20" s="1689" t="s">
        <v>352</v>
      </c>
      <c r="D20" s="1690"/>
      <c r="E20" s="1690"/>
      <c r="F20" s="1690"/>
      <c r="G20" s="1690"/>
      <c r="H20" s="1690"/>
      <c r="I20" s="1690"/>
      <c r="J20" s="1690"/>
      <c r="K20" s="1690"/>
      <c r="L20" s="1690"/>
      <c r="M20" s="1690"/>
      <c r="N20" s="1690"/>
      <c r="O20" s="1690"/>
      <c r="P20" s="1690"/>
      <c r="Q20" s="1690"/>
      <c r="R20" s="1690"/>
      <c r="S20" s="1690"/>
      <c r="T20" s="1690"/>
      <c r="U20" s="1690"/>
      <c r="V20" s="1690"/>
      <c r="W20" s="1690"/>
      <c r="X20" s="1690"/>
      <c r="Y20" s="1690"/>
      <c r="Z20" s="1690"/>
      <c r="AA20" s="1690"/>
      <c r="AB20" s="1690"/>
      <c r="AC20" s="1690"/>
      <c r="AD20" s="1690"/>
      <c r="AE20" s="1690"/>
      <c r="AF20" s="1690"/>
      <c r="AG20" s="1690"/>
      <c r="AH20" s="1690"/>
      <c r="AI20" s="1690"/>
      <c r="AJ20" s="1690"/>
      <c r="AK20" s="1690"/>
      <c r="AL20" s="1690"/>
      <c r="AM20" s="1690"/>
      <c r="AN20" s="1690"/>
      <c r="AO20" s="1690"/>
      <c r="AP20" s="1690"/>
      <c r="AQ20" s="1690"/>
      <c r="AR20" s="1690"/>
      <c r="AS20" s="1690"/>
      <c r="AT20" s="1690"/>
      <c r="AU20" s="1690"/>
      <c r="AV20" s="1690"/>
      <c r="AW20" s="1690"/>
      <c r="AX20" s="1690"/>
      <c r="AY20" s="1690"/>
      <c r="AZ20" s="1690"/>
      <c r="BA20" s="1690"/>
      <c r="BB20" s="1690"/>
      <c r="BC20" s="1690"/>
      <c r="BD20" s="1690"/>
      <c r="BE20" s="1690"/>
      <c r="BF20" s="1690"/>
      <c r="BG20" s="1690"/>
      <c r="BH20" s="1690"/>
      <c r="BI20" s="1690"/>
      <c r="BJ20" s="1690"/>
      <c r="BK20" s="1691" t="s">
        <v>359</v>
      </c>
      <c r="BL20" s="1691"/>
      <c r="BM20" s="1691"/>
      <c r="BN20" s="1691"/>
      <c r="BO20" s="1691"/>
      <c r="BP20" s="1691"/>
      <c r="BQ20" s="1691"/>
      <c r="BR20" s="1691"/>
      <c r="BS20" s="1691"/>
      <c r="BT20" s="1691"/>
      <c r="BU20" s="1691"/>
      <c r="BV20" s="1691"/>
      <c r="BW20" s="1692"/>
      <c r="BX20" s="1699">
        <v>0</v>
      </c>
      <c r="BY20" s="1700"/>
      <c r="BZ20" s="1700"/>
      <c r="CA20" s="1700"/>
      <c r="CB20" s="1700"/>
      <c r="CC20" s="1700"/>
      <c r="CD20" s="1700"/>
      <c r="CE20" s="1700"/>
      <c r="CF20" s="1700"/>
      <c r="CG20" s="1700"/>
      <c r="CH20" s="1700"/>
      <c r="CI20" s="1700"/>
      <c r="CJ20" s="1700"/>
      <c r="CK20" s="1700"/>
      <c r="CL20" s="1701"/>
      <c r="CM20" s="1699">
        <v>0</v>
      </c>
      <c r="CN20" s="1700"/>
      <c r="CO20" s="1700"/>
      <c r="CP20" s="1700"/>
      <c r="CQ20" s="1700"/>
      <c r="CR20" s="1700"/>
      <c r="CS20" s="1700"/>
      <c r="CT20" s="1700"/>
      <c r="CU20" s="1700"/>
      <c r="CV20" s="1700"/>
      <c r="CW20" s="1700"/>
      <c r="CX20" s="1700"/>
      <c r="CY20" s="1700"/>
      <c r="CZ20" s="1700"/>
      <c r="DA20" s="1701"/>
      <c r="DB20" s="136"/>
      <c r="DC20" s="23"/>
      <c r="DD20" s="23"/>
      <c r="DE20" s="23"/>
      <c r="DF20" s="23"/>
    </row>
    <row r="21" spans="1:110" ht="15" customHeight="1" x14ac:dyDescent="0.2">
      <c r="A21" s="23"/>
      <c r="B21" s="142"/>
      <c r="C21" s="1733" t="s">
        <v>350</v>
      </c>
      <c r="D21" s="1734"/>
      <c r="E21" s="1734"/>
      <c r="F21" s="1734"/>
      <c r="G21" s="1734"/>
      <c r="H21" s="1734"/>
      <c r="I21" s="1734"/>
      <c r="J21" s="1734"/>
      <c r="K21" s="1734"/>
      <c r="L21" s="1734"/>
      <c r="M21" s="1734"/>
      <c r="N21" s="1734"/>
      <c r="O21" s="1734"/>
      <c r="P21" s="1734"/>
      <c r="Q21" s="1734"/>
      <c r="R21" s="1734"/>
      <c r="S21" s="1734"/>
      <c r="T21" s="1734"/>
      <c r="U21" s="1734"/>
      <c r="V21" s="1734"/>
      <c r="W21" s="1734"/>
      <c r="X21" s="1734"/>
      <c r="Y21" s="1734"/>
      <c r="Z21" s="1734"/>
      <c r="AA21" s="1734"/>
      <c r="AB21" s="1734"/>
      <c r="AC21" s="1734"/>
      <c r="AD21" s="1734"/>
      <c r="AE21" s="1734"/>
      <c r="AF21" s="1734"/>
      <c r="AG21" s="1734"/>
      <c r="AH21" s="1734"/>
      <c r="AI21" s="1734"/>
      <c r="AJ21" s="1734"/>
      <c r="AK21" s="1734"/>
      <c r="AL21" s="1734"/>
      <c r="AM21" s="1734"/>
      <c r="AN21" s="1734"/>
      <c r="AO21" s="1734"/>
      <c r="AP21" s="1734"/>
      <c r="AQ21" s="1734"/>
      <c r="AR21" s="1734"/>
      <c r="AS21" s="1734"/>
      <c r="AT21" s="1734"/>
      <c r="AU21" s="1734"/>
      <c r="AV21" s="1734"/>
      <c r="AW21" s="1734"/>
      <c r="AX21" s="1734"/>
      <c r="AY21" s="1734"/>
      <c r="AZ21" s="1734"/>
      <c r="BA21" s="1734"/>
      <c r="BB21" s="1734"/>
      <c r="BC21" s="1734"/>
      <c r="BD21" s="1734"/>
      <c r="BE21" s="1734"/>
      <c r="BF21" s="1734"/>
      <c r="BG21" s="1734"/>
      <c r="BH21" s="1734"/>
      <c r="BI21" s="1734"/>
      <c r="BJ21" s="1734"/>
      <c r="BK21" s="1735" t="s">
        <v>360</v>
      </c>
      <c r="BL21" s="1735"/>
      <c r="BM21" s="1735"/>
      <c r="BN21" s="1735"/>
      <c r="BO21" s="1735"/>
      <c r="BP21" s="1735"/>
      <c r="BQ21" s="1735"/>
      <c r="BR21" s="1735"/>
      <c r="BS21" s="1735"/>
      <c r="BT21" s="1735"/>
      <c r="BU21" s="1735"/>
      <c r="BV21" s="1735"/>
      <c r="BW21" s="1736"/>
      <c r="BX21" s="1725">
        <v>0</v>
      </c>
      <c r="BY21" s="1285"/>
      <c r="BZ21" s="1285"/>
      <c r="CA21" s="1285"/>
      <c r="CB21" s="1285"/>
      <c r="CC21" s="1285"/>
      <c r="CD21" s="1285"/>
      <c r="CE21" s="1285"/>
      <c r="CF21" s="1285"/>
      <c r="CG21" s="1285"/>
      <c r="CH21" s="1285"/>
      <c r="CI21" s="1285"/>
      <c r="CJ21" s="1285"/>
      <c r="CK21" s="1285"/>
      <c r="CL21" s="1726"/>
      <c r="CM21" s="1725">
        <v>0</v>
      </c>
      <c r="CN21" s="1285"/>
      <c r="CO21" s="1285"/>
      <c r="CP21" s="1285"/>
      <c r="CQ21" s="1285"/>
      <c r="CR21" s="1285"/>
      <c r="CS21" s="1285"/>
      <c r="CT21" s="1285"/>
      <c r="CU21" s="1285"/>
      <c r="CV21" s="1285"/>
      <c r="CW21" s="1285"/>
      <c r="CX21" s="1285"/>
      <c r="CY21" s="1285"/>
      <c r="CZ21" s="1285"/>
      <c r="DA21" s="1726"/>
      <c r="DB21" s="136"/>
      <c r="DC21" s="23"/>
      <c r="DD21" s="23"/>
      <c r="DE21" s="23"/>
      <c r="DF21" s="23"/>
    </row>
    <row r="22" spans="1:110" ht="15" customHeight="1" x14ac:dyDescent="0.2">
      <c r="A22" s="23"/>
      <c r="B22" s="142"/>
      <c r="C22" s="1737" t="s">
        <v>51</v>
      </c>
      <c r="D22" s="1738"/>
      <c r="E22" s="1738"/>
      <c r="F22" s="1738"/>
      <c r="G22" s="1738"/>
      <c r="H22" s="1738"/>
      <c r="I22" s="1738"/>
      <c r="J22" s="1738"/>
      <c r="K22" s="1738"/>
      <c r="L22" s="1738"/>
      <c r="M22" s="1738"/>
      <c r="N22" s="1738"/>
      <c r="O22" s="1738"/>
      <c r="P22" s="1738"/>
      <c r="Q22" s="1738"/>
      <c r="R22" s="1738"/>
      <c r="S22" s="1738"/>
      <c r="T22" s="1738"/>
      <c r="U22" s="1738"/>
      <c r="V22" s="1738"/>
      <c r="W22" s="1738"/>
      <c r="X22" s="1738"/>
      <c r="Y22" s="1738"/>
      <c r="Z22" s="1738"/>
      <c r="AA22" s="1738"/>
      <c r="AB22" s="1738"/>
      <c r="AC22" s="1738"/>
      <c r="AD22" s="1738"/>
      <c r="AE22" s="1738"/>
      <c r="AF22" s="1738"/>
      <c r="AG22" s="1738"/>
      <c r="AH22" s="1738"/>
      <c r="AI22" s="1738"/>
      <c r="AJ22" s="1738"/>
      <c r="AK22" s="1738"/>
      <c r="AL22" s="1738"/>
      <c r="AM22" s="1738"/>
      <c r="AN22" s="1738"/>
      <c r="AO22" s="1738"/>
      <c r="AP22" s="1738"/>
      <c r="AQ22" s="1738"/>
      <c r="AR22" s="1738"/>
      <c r="AS22" s="1738"/>
      <c r="AT22" s="1738"/>
      <c r="AU22" s="1738"/>
      <c r="AV22" s="1738"/>
      <c r="AW22" s="1738"/>
      <c r="AX22" s="1738"/>
      <c r="AY22" s="1738"/>
      <c r="AZ22" s="1738"/>
      <c r="BA22" s="1738"/>
      <c r="BB22" s="1738"/>
      <c r="BC22" s="1738"/>
      <c r="BD22" s="1738"/>
      <c r="BE22" s="1738"/>
      <c r="BF22" s="1738"/>
      <c r="BG22" s="1738"/>
      <c r="BH22" s="1738"/>
      <c r="BI22" s="1738"/>
      <c r="BJ22" s="1738"/>
      <c r="BK22" s="1738"/>
      <c r="BL22" s="1738"/>
      <c r="BM22" s="1738"/>
      <c r="BN22" s="1738"/>
      <c r="BO22" s="1738"/>
      <c r="BP22" s="1738"/>
      <c r="BQ22" s="1738"/>
      <c r="BR22" s="1738"/>
      <c r="BS22" s="1738"/>
      <c r="BT22" s="1738"/>
      <c r="BU22" s="1738"/>
      <c r="BV22" s="1738"/>
      <c r="BW22" s="1739"/>
      <c r="BX22" s="1727">
        <f>Data_Income!C1491</f>
        <v>0</v>
      </c>
      <c r="BY22" s="1728"/>
      <c r="BZ22" s="1728"/>
      <c r="CA22" s="1728"/>
      <c r="CB22" s="1728"/>
      <c r="CC22" s="1728"/>
      <c r="CD22" s="1728"/>
      <c r="CE22" s="1728"/>
      <c r="CF22" s="1728"/>
      <c r="CG22" s="1728"/>
      <c r="CH22" s="1728"/>
      <c r="CI22" s="1728"/>
      <c r="CJ22" s="1728"/>
      <c r="CK22" s="1728"/>
      <c r="CL22" s="1729"/>
      <c r="CM22" s="1727">
        <f>Data_Income!D1491</f>
        <v>0</v>
      </c>
      <c r="CN22" s="1728"/>
      <c r="CO22" s="1728"/>
      <c r="CP22" s="1728"/>
      <c r="CQ22" s="1728"/>
      <c r="CR22" s="1728"/>
      <c r="CS22" s="1728"/>
      <c r="CT22" s="1728"/>
      <c r="CU22" s="1728"/>
      <c r="CV22" s="1728"/>
      <c r="CW22" s="1728"/>
      <c r="CX22" s="1728"/>
      <c r="CY22" s="1728"/>
      <c r="CZ22" s="1728"/>
      <c r="DA22" s="1729"/>
      <c r="DB22" s="136"/>
      <c r="DC22" s="23"/>
      <c r="DD22" s="23"/>
      <c r="DE22" s="23"/>
      <c r="DF22" s="23"/>
    </row>
    <row r="23" spans="1:110" ht="15" customHeight="1" thickBot="1" x14ac:dyDescent="0.25">
      <c r="A23" s="23"/>
      <c r="B23" s="142"/>
      <c r="C23" s="1402" t="s">
        <v>52</v>
      </c>
      <c r="D23" s="1403"/>
      <c r="E23" s="1403"/>
      <c r="F23" s="1403"/>
      <c r="G23" s="1403"/>
      <c r="H23" s="1403"/>
      <c r="I23" s="1403"/>
      <c r="J23" s="1403"/>
      <c r="K23" s="1403"/>
      <c r="L23" s="1403"/>
      <c r="M23" s="1403"/>
      <c r="N23" s="1403"/>
      <c r="O23" s="1403"/>
      <c r="P23" s="1403"/>
      <c r="Q23" s="1403"/>
      <c r="R23" s="1403"/>
      <c r="S23" s="1403"/>
      <c r="T23" s="1403"/>
      <c r="U23" s="1403"/>
      <c r="V23" s="1403"/>
      <c r="W23" s="1403"/>
      <c r="X23" s="1403"/>
      <c r="Y23" s="1403"/>
      <c r="Z23" s="1403"/>
      <c r="AA23" s="1403"/>
      <c r="AB23" s="1403"/>
      <c r="AC23" s="1403"/>
      <c r="AD23" s="1403"/>
      <c r="AE23" s="1403"/>
      <c r="AF23" s="1403"/>
      <c r="AG23" s="1403"/>
      <c r="AH23" s="1403"/>
      <c r="AI23" s="1403"/>
      <c r="AJ23" s="1403"/>
      <c r="AK23" s="1403"/>
      <c r="AL23" s="1403"/>
      <c r="AM23" s="1403"/>
      <c r="AN23" s="1403"/>
      <c r="AO23" s="1403"/>
      <c r="AP23" s="1403"/>
      <c r="AQ23" s="1403"/>
      <c r="AR23" s="1403"/>
      <c r="AS23" s="1403"/>
      <c r="AT23" s="1403"/>
      <c r="AU23" s="1403"/>
      <c r="AV23" s="1403"/>
      <c r="AW23" s="1403"/>
      <c r="AX23" s="1403"/>
      <c r="AY23" s="1403"/>
      <c r="AZ23" s="1403"/>
      <c r="BA23" s="1403"/>
      <c r="BB23" s="1403"/>
      <c r="BC23" s="1403"/>
      <c r="BD23" s="1403"/>
      <c r="BE23" s="1403"/>
      <c r="BF23" s="1403"/>
      <c r="BG23" s="1403"/>
      <c r="BH23" s="1403"/>
      <c r="BI23" s="1403"/>
      <c r="BJ23" s="1403"/>
      <c r="BK23" s="1403"/>
      <c r="BL23" s="1403"/>
      <c r="BM23" s="1403"/>
      <c r="BN23" s="1403"/>
      <c r="BO23" s="1403"/>
      <c r="BP23" s="1403"/>
      <c r="BQ23" s="1403"/>
      <c r="BR23" s="1403"/>
      <c r="BS23" s="1403"/>
      <c r="BT23" s="1403"/>
      <c r="BU23" s="1403"/>
      <c r="BV23" s="1403"/>
      <c r="BW23" s="1404"/>
      <c r="BX23" s="1740">
        <v>1</v>
      </c>
      <c r="BY23" s="1741"/>
      <c r="BZ23" s="1741"/>
      <c r="CA23" s="1741"/>
      <c r="CB23" s="1741"/>
      <c r="CC23" s="1741"/>
      <c r="CD23" s="1741"/>
      <c r="CE23" s="1741"/>
      <c r="CF23" s="1741"/>
      <c r="CG23" s="1741"/>
      <c r="CH23" s="1741"/>
      <c r="CI23" s="1741"/>
      <c r="CJ23" s="1741"/>
      <c r="CK23" s="1741"/>
      <c r="CL23" s="1742"/>
      <c r="CM23" s="1740">
        <v>1</v>
      </c>
      <c r="CN23" s="1741"/>
      <c r="CO23" s="1741"/>
      <c r="CP23" s="1741"/>
      <c r="CQ23" s="1741"/>
      <c r="CR23" s="1741"/>
      <c r="CS23" s="1741"/>
      <c r="CT23" s="1741"/>
      <c r="CU23" s="1741"/>
      <c r="CV23" s="1741"/>
      <c r="CW23" s="1741"/>
      <c r="CX23" s="1741"/>
      <c r="CY23" s="1741"/>
      <c r="CZ23" s="1741"/>
      <c r="DA23" s="1742"/>
      <c r="DB23" s="136"/>
      <c r="DC23" s="23"/>
      <c r="DD23" s="23"/>
      <c r="DE23" s="23"/>
      <c r="DF23" s="23"/>
    </row>
    <row r="24" spans="1:110" s="400" customFormat="1" ht="15" customHeight="1" thickBot="1" x14ac:dyDescent="0.25">
      <c r="A24" s="23"/>
      <c r="B24" s="142"/>
      <c r="C24" s="1743" t="str">
        <f>CONCATENATE(" Subtotal Form 1120S: ",AC10)</f>
        <v xml:space="preserve"> Subtotal Form 1120S: </v>
      </c>
      <c r="D24" s="1744"/>
      <c r="E24" s="1744"/>
      <c r="F24" s="1744"/>
      <c r="G24" s="1744"/>
      <c r="H24" s="1744"/>
      <c r="I24" s="1744"/>
      <c r="J24" s="1744"/>
      <c r="K24" s="1744"/>
      <c r="L24" s="1744"/>
      <c r="M24" s="1744"/>
      <c r="N24" s="1744"/>
      <c r="O24" s="1744"/>
      <c r="P24" s="1744"/>
      <c r="Q24" s="1744"/>
      <c r="R24" s="1744"/>
      <c r="S24" s="1744"/>
      <c r="T24" s="1744"/>
      <c r="U24" s="1744"/>
      <c r="V24" s="1744"/>
      <c r="W24" s="1744"/>
      <c r="X24" s="1744"/>
      <c r="Y24" s="1744"/>
      <c r="Z24" s="1744"/>
      <c r="AA24" s="1744"/>
      <c r="AB24" s="1744"/>
      <c r="AC24" s="1744"/>
      <c r="AD24" s="1744"/>
      <c r="AE24" s="1744"/>
      <c r="AF24" s="1744"/>
      <c r="AG24" s="1744"/>
      <c r="AH24" s="1744"/>
      <c r="AI24" s="1744"/>
      <c r="AJ24" s="1744"/>
      <c r="AK24" s="1744"/>
      <c r="AL24" s="1744"/>
      <c r="AM24" s="1744"/>
      <c r="AN24" s="1744"/>
      <c r="AO24" s="1744"/>
      <c r="AP24" s="1744"/>
      <c r="AQ24" s="1744"/>
      <c r="AR24" s="1744"/>
      <c r="AS24" s="1744"/>
      <c r="AT24" s="1744"/>
      <c r="AU24" s="1744"/>
      <c r="AV24" s="1744"/>
      <c r="AW24" s="1744"/>
      <c r="AX24" s="1744"/>
      <c r="AY24" s="1744"/>
      <c r="AZ24" s="1744"/>
      <c r="BA24" s="1744"/>
      <c r="BB24" s="1744"/>
      <c r="BC24" s="1744"/>
      <c r="BD24" s="1744"/>
      <c r="BE24" s="1744"/>
      <c r="BF24" s="1744"/>
      <c r="BG24" s="1744"/>
      <c r="BH24" s="1744"/>
      <c r="BI24" s="1744"/>
      <c r="BJ24" s="1744"/>
      <c r="BK24" s="1744"/>
      <c r="BL24" s="1744"/>
      <c r="BM24" s="1744"/>
      <c r="BN24" s="1744"/>
      <c r="BO24" s="1744"/>
      <c r="BP24" s="1744"/>
      <c r="BQ24" s="1744"/>
      <c r="BR24" s="1744"/>
      <c r="BS24" s="1744"/>
      <c r="BT24" s="1744"/>
      <c r="BU24" s="1744"/>
      <c r="BV24" s="1744"/>
      <c r="BW24" s="1745"/>
      <c r="BX24" s="1746">
        <f>Data_Income!C1493</f>
        <v>0</v>
      </c>
      <c r="BY24" s="1747"/>
      <c r="BZ24" s="1747"/>
      <c r="CA24" s="1747"/>
      <c r="CB24" s="1747"/>
      <c r="CC24" s="1747"/>
      <c r="CD24" s="1747"/>
      <c r="CE24" s="1747"/>
      <c r="CF24" s="1747"/>
      <c r="CG24" s="1747"/>
      <c r="CH24" s="1747"/>
      <c r="CI24" s="1747"/>
      <c r="CJ24" s="1747"/>
      <c r="CK24" s="1747"/>
      <c r="CL24" s="1748"/>
      <c r="CM24" s="1746">
        <f>Data_Income!D1493</f>
        <v>0</v>
      </c>
      <c r="CN24" s="1747"/>
      <c r="CO24" s="1747"/>
      <c r="CP24" s="1747"/>
      <c r="CQ24" s="1747"/>
      <c r="CR24" s="1747"/>
      <c r="CS24" s="1747"/>
      <c r="CT24" s="1747"/>
      <c r="CU24" s="1747"/>
      <c r="CV24" s="1747"/>
      <c r="CW24" s="1747"/>
      <c r="CX24" s="1747"/>
      <c r="CY24" s="1747"/>
      <c r="CZ24" s="1747"/>
      <c r="DA24" s="1748"/>
      <c r="DB24" s="136"/>
      <c r="DC24" s="23"/>
      <c r="DD24" s="23"/>
      <c r="DE24" s="23"/>
      <c r="DF24" s="23"/>
    </row>
    <row r="25" spans="1:110" ht="15" customHeight="1" x14ac:dyDescent="0.2">
      <c r="A25" s="23"/>
      <c r="B25" s="142"/>
      <c r="C25" s="1730" t="str">
        <f>IF(AC10=""," Total for S-Corporation #1",CONCATENATE(" Total for ",AC10))</f>
        <v xml:space="preserve"> Total for S-Corporation #1</v>
      </c>
      <c r="D25" s="1731"/>
      <c r="E25" s="1731"/>
      <c r="F25" s="1731"/>
      <c r="G25" s="1731"/>
      <c r="H25" s="1731"/>
      <c r="I25" s="1731"/>
      <c r="J25" s="1731"/>
      <c r="K25" s="1731"/>
      <c r="L25" s="1731"/>
      <c r="M25" s="1731"/>
      <c r="N25" s="1731"/>
      <c r="O25" s="1731"/>
      <c r="P25" s="1731"/>
      <c r="Q25" s="1731"/>
      <c r="R25" s="1731"/>
      <c r="S25" s="1731"/>
      <c r="T25" s="1731"/>
      <c r="U25" s="1731"/>
      <c r="V25" s="1731"/>
      <c r="W25" s="1731"/>
      <c r="X25" s="1731"/>
      <c r="Y25" s="1731"/>
      <c r="Z25" s="1731"/>
      <c r="AA25" s="1731"/>
      <c r="AB25" s="1731"/>
      <c r="AC25" s="1731"/>
      <c r="AD25" s="1731"/>
      <c r="AE25" s="1731"/>
      <c r="AF25" s="1731"/>
      <c r="AG25" s="1731"/>
      <c r="AH25" s="1731"/>
      <c r="AI25" s="1731"/>
      <c r="AJ25" s="1731"/>
      <c r="AK25" s="1731"/>
      <c r="AL25" s="1731"/>
      <c r="AM25" s="1731"/>
      <c r="AN25" s="1731"/>
      <c r="AO25" s="1731"/>
      <c r="AP25" s="1731"/>
      <c r="AQ25" s="1731"/>
      <c r="AR25" s="1731"/>
      <c r="AS25" s="1731"/>
      <c r="AT25" s="1731"/>
      <c r="AU25" s="1731"/>
      <c r="AV25" s="1731"/>
      <c r="AW25" s="1731"/>
      <c r="AX25" s="1731"/>
      <c r="AY25" s="1731"/>
      <c r="AZ25" s="1731"/>
      <c r="BA25" s="1731"/>
      <c r="BB25" s="1731"/>
      <c r="BC25" s="1731"/>
      <c r="BD25" s="1731"/>
      <c r="BE25" s="1731"/>
      <c r="BF25" s="1731"/>
      <c r="BG25" s="1731"/>
      <c r="BH25" s="1731"/>
      <c r="BI25" s="1731"/>
      <c r="BJ25" s="1731"/>
      <c r="BK25" s="1731"/>
      <c r="BL25" s="1731"/>
      <c r="BM25" s="1731"/>
      <c r="BN25" s="1731"/>
      <c r="BO25" s="1731"/>
      <c r="BP25" s="1731"/>
      <c r="BQ25" s="1731"/>
      <c r="BR25" s="1731"/>
      <c r="BS25" s="1731"/>
      <c r="BT25" s="1731"/>
      <c r="BU25" s="1731"/>
      <c r="BV25" s="1731"/>
      <c r="BW25" s="1732"/>
      <c r="BX25" s="1702">
        <f>Data_Income!C1494</f>
        <v>0</v>
      </c>
      <c r="BY25" s="1703"/>
      <c r="BZ25" s="1703"/>
      <c r="CA25" s="1703"/>
      <c r="CB25" s="1703"/>
      <c r="CC25" s="1703"/>
      <c r="CD25" s="1703"/>
      <c r="CE25" s="1703"/>
      <c r="CF25" s="1703"/>
      <c r="CG25" s="1703"/>
      <c r="CH25" s="1703"/>
      <c r="CI25" s="1703"/>
      <c r="CJ25" s="1703"/>
      <c r="CK25" s="1703"/>
      <c r="CL25" s="1704"/>
      <c r="CM25" s="1702">
        <f>Data_Income!D1494</f>
        <v>0</v>
      </c>
      <c r="CN25" s="1703"/>
      <c r="CO25" s="1703"/>
      <c r="CP25" s="1703"/>
      <c r="CQ25" s="1703"/>
      <c r="CR25" s="1703"/>
      <c r="CS25" s="1703"/>
      <c r="CT25" s="1703"/>
      <c r="CU25" s="1703"/>
      <c r="CV25" s="1703"/>
      <c r="CW25" s="1703"/>
      <c r="CX25" s="1703"/>
      <c r="CY25" s="1703"/>
      <c r="CZ25" s="1703"/>
      <c r="DA25" s="1704"/>
      <c r="DB25" s="136"/>
      <c r="DC25" s="23"/>
      <c r="DD25" s="23"/>
      <c r="DE25" s="23"/>
      <c r="DF25" s="23"/>
    </row>
    <row r="26" spans="1:110" s="412" customFormat="1" ht="15" customHeight="1" x14ac:dyDescent="0.2">
      <c r="A26" s="23"/>
      <c r="B26" s="175"/>
      <c r="C26" s="1301" t="s">
        <v>973</v>
      </c>
      <c r="D26" s="1300"/>
      <c r="E26" s="1300"/>
      <c r="F26" s="1300"/>
      <c r="G26" s="1300"/>
      <c r="H26" s="1300"/>
      <c r="I26" s="1300"/>
      <c r="J26" s="1300"/>
      <c r="K26" s="1300"/>
      <c r="L26" s="1300"/>
      <c r="M26" s="1300"/>
      <c r="N26" s="1300"/>
      <c r="O26" s="1300"/>
      <c r="P26" s="1300"/>
      <c r="Q26" s="1300"/>
      <c r="R26" s="1300"/>
      <c r="S26" s="1300"/>
      <c r="T26" s="1300"/>
      <c r="U26" s="1300"/>
      <c r="V26" s="1300"/>
      <c r="W26" s="1300"/>
      <c r="X26" s="1300"/>
      <c r="Y26" s="1300"/>
      <c r="Z26" s="1300"/>
      <c r="AA26" s="1300"/>
      <c r="AB26" s="1300"/>
      <c r="AC26" s="1300"/>
      <c r="AD26" s="1300"/>
      <c r="AE26" s="1300"/>
      <c r="AF26" s="1300"/>
      <c r="AG26" s="1300"/>
      <c r="AH26" s="1300"/>
      <c r="AI26" s="1300"/>
      <c r="AJ26" s="1300"/>
      <c r="AK26" s="1300"/>
      <c r="AL26" s="1300"/>
      <c r="AM26" s="1300"/>
      <c r="AN26" s="1300"/>
      <c r="AO26" s="1300"/>
      <c r="AP26" s="1300"/>
      <c r="AQ26" s="1300"/>
      <c r="AR26" s="1300"/>
      <c r="AS26" s="1300"/>
      <c r="AT26" s="1300"/>
      <c r="AU26" s="1300"/>
      <c r="AV26" s="1300"/>
      <c r="AW26" s="1300"/>
      <c r="AX26" s="1300"/>
      <c r="AY26" s="1300"/>
      <c r="AZ26" s="1300"/>
      <c r="BA26" s="1300"/>
      <c r="BB26" s="1300"/>
      <c r="BC26" s="1300"/>
      <c r="BD26" s="1300"/>
      <c r="BE26" s="1685"/>
      <c r="BF26" s="1685"/>
      <c r="BG26" s="1685"/>
      <c r="BH26" s="1686" t="str">
        <f>IF(BX11="Select Year","N/A",BX11)</f>
        <v>N/A</v>
      </c>
      <c r="BI26" s="1687"/>
      <c r="BJ26" s="1687"/>
      <c r="BK26" s="1687"/>
      <c r="BL26" s="1687"/>
      <c r="BM26" s="1301"/>
      <c r="BN26" s="1685"/>
      <c r="BO26" s="1685"/>
      <c r="BP26" s="1685"/>
      <c r="BQ26" s="1300" t="str">
        <f>IF(CM11="Select Year","N/A",CM11)</f>
        <v>N/A</v>
      </c>
      <c r="BR26" s="1300"/>
      <c r="BS26" s="1300"/>
      <c r="BT26" s="1300"/>
      <c r="BU26" s="1300"/>
      <c r="BV26" s="1300"/>
      <c r="BW26" s="1686"/>
      <c r="BX26" s="1688">
        <f>Data_Income!C1497</f>
        <v>0</v>
      </c>
      <c r="BY26" s="1688"/>
      <c r="BZ26" s="1688"/>
      <c r="CA26" s="1688"/>
      <c r="CB26" s="1688"/>
      <c r="CC26" s="1688"/>
      <c r="CD26" s="1688"/>
      <c r="CE26" s="1688"/>
      <c r="CF26" s="1688"/>
      <c r="CG26" s="1688"/>
      <c r="CH26" s="1688"/>
      <c r="CI26" s="1688"/>
      <c r="CJ26" s="1688"/>
      <c r="CK26" s="1688"/>
      <c r="CL26" s="1688"/>
      <c r="CM26" s="1688"/>
      <c r="CN26" s="1688"/>
      <c r="CO26" s="1688"/>
      <c r="CP26" s="1688"/>
      <c r="CQ26" s="1688"/>
      <c r="CR26" s="1688"/>
      <c r="CS26" s="1688"/>
      <c r="CT26" s="1688"/>
      <c r="CU26" s="1688"/>
      <c r="CV26" s="1688"/>
      <c r="CW26" s="1688"/>
      <c r="CX26" s="1688"/>
      <c r="CY26" s="1688"/>
      <c r="CZ26" s="1688"/>
      <c r="DA26" s="1688"/>
      <c r="DB26" s="136"/>
      <c r="DC26" s="23"/>
      <c r="DD26" s="23"/>
      <c r="DE26" s="23"/>
      <c r="DF26" s="23"/>
    </row>
    <row r="27" spans="1:110" s="412" customFormat="1" ht="15" customHeight="1" thickBot="1" x14ac:dyDescent="0.25">
      <c r="A27" s="23"/>
      <c r="B27" s="175"/>
      <c r="C27" s="1337" t="s">
        <v>32</v>
      </c>
      <c r="D27" s="1338"/>
      <c r="E27" s="1338"/>
      <c r="F27" s="1338"/>
      <c r="G27" s="1338"/>
      <c r="H27" s="1338"/>
      <c r="I27" s="1338"/>
      <c r="J27" s="1338"/>
      <c r="K27" s="1338"/>
      <c r="L27" s="1338"/>
      <c r="M27" s="1338"/>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8"/>
      <c r="AL27" s="1338"/>
      <c r="AM27" s="1338"/>
      <c r="AN27" s="1338"/>
      <c r="AO27" s="1338"/>
      <c r="AP27" s="1338"/>
      <c r="AQ27" s="1338"/>
      <c r="AR27" s="1338"/>
      <c r="AS27" s="1338"/>
      <c r="AT27" s="1338"/>
      <c r="AU27" s="1338"/>
      <c r="AV27" s="1338"/>
      <c r="AW27" s="1338"/>
      <c r="AX27" s="1338"/>
      <c r="AY27" s="1338"/>
      <c r="AZ27" s="1338"/>
      <c r="BA27" s="1338"/>
      <c r="BB27" s="1338"/>
      <c r="BC27" s="1338"/>
      <c r="BD27" s="1338"/>
      <c r="BE27" s="1338"/>
      <c r="BF27" s="1338"/>
      <c r="BG27" s="1338"/>
      <c r="BH27" s="1338"/>
      <c r="BI27" s="1338"/>
      <c r="BJ27" s="1338"/>
      <c r="BK27" s="1338"/>
      <c r="BL27" s="1338"/>
      <c r="BM27" s="1338"/>
      <c r="BN27" s="1338"/>
      <c r="BO27" s="1338"/>
      <c r="BP27" s="1338"/>
      <c r="BQ27" s="1338"/>
      <c r="BR27" s="1338"/>
      <c r="BS27" s="1338"/>
      <c r="BT27" s="1338"/>
      <c r="BU27" s="1338"/>
      <c r="BV27" s="1338"/>
      <c r="BW27" s="1717"/>
      <c r="BX27" s="1718">
        <f>Data_Income!C1499</f>
        <v>0</v>
      </c>
      <c r="BY27" s="1719"/>
      <c r="BZ27" s="1719"/>
      <c r="CA27" s="1719"/>
      <c r="CB27" s="1719"/>
      <c r="CC27" s="1719"/>
      <c r="CD27" s="1719"/>
      <c r="CE27" s="1719"/>
      <c r="CF27" s="1719"/>
      <c r="CG27" s="1719"/>
      <c r="CH27" s="1719"/>
      <c r="CI27" s="1719"/>
      <c r="CJ27" s="1719"/>
      <c r="CK27" s="1719"/>
      <c r="CL27" s="1719"/>
      <c r="CM27" s="1719"/>
      <c r="CN27" s="1719"/>
      <c r="CO27" s="1719"/>
      <c r="CP27" s="1719"/>
      <c r="CQ27" s="1719"/>
      <c r="CR27" s="1719"/>
      <c r="CS27" s="1719"/>
      <c r="CT27" s="1719"/>
      <c r="CU27" s="1719"/>
      <c r="CV27" s="1719"/>
      <c r="CW27" s="1719"/>
      <c r="CX27" s="1719"/>
      <c r="CY27" s="1719"/>
      <c r="CZ27" s="1719"/>
      <c r="DA27" s="1720"/>
      <c r="DB27" s="136"/>
      <c r="DC27" s="23"/>
      <c r="DD27" s="23"/>
      <c r="DE27" s="23"/>
      <c r="DF27" s="23"/>
    </row>
    <row r="28" spans="1:110" s="412" customFormat="1" ht="15" customHeight="1" x14ac:dyDescent="0.2">
      <c r="A28" s="23"/>
      <c r="B28" s="175"/>
      <c r="C28" s="1356" t="s">
        <v>971</v>
      </c>
      <c r="D28" s="1357"/>
      <c r="E28" s="1357"/>
      <c r="F28" s="1357"/>
      <c r="G28" s="1357"/>
      <c r="H28" s="1357"/>
      <c r="I28" s="1357"/>
      <c r="J28" s="1357"/>
      <c r="K28" s="1357"/>
      <c r="L28" s="1357"/>
      <c r="M28" s="1357"/>
      <c r="N28" s="1357"/>
      <c r="O28" s="1357"/>
      <c r="P28" s="1357"/>
      <c r="Q28" s="1357"/>
      <c r="R28" s="1357"/>
      <c r="S28" s="1357"/>
      <c r="T28" s="1357"/>
      <c r="U28" s="1357"/>
      <c r="V28" s="1357"/>
      <c r="W28" s="1357"/>
      <c r="X28" s="1357"/>
      <c r="Y28" s="1357"/>
      <c r="Z28" s="1357"/>
      <c r="AA28" s="1357"/>
      <c r="AB28" s="1357"/>
      <c r="AC28" s="1357"/>
      <c r="AD28" s="1357"/>
      <c r="AE28" s="1357"/>
      <c r="AF28" s="1357"/>
      <c r="AG28" s="1357"/>
      <c r="AH28" s="1357"/>
      <c r="AI28" s="1357"/>
      <c r="AJ28" s="1357"/>
      <c r="AK28" s="1357"/>
      <c r="AL28" s="1357"/>
      <c r="AM28" s="1357"/>
      <c r="AN28" s="1357"/>
      <c r="AO28" s="1357"/>
      <c r="AP28" s="1357"/>
      <c r="AQ28" s="1357"/>
      <c r="AR28" s="1357"/>
      <c r="AS28" s="1357"/>
      <c r="AT28" s="1357"/>
      <c r="AU28" s="1357"/>
      <c r="AV28" s="1357"/>
      <c r="AW28" s="1357"/>
      <c r="AX28" s="1357"/>
      <c r="AY28" s="1357"/>
      <c r="AZ28" s="1357"/>
      <c r="BA28" s="1357"/>
      <c r="BB28" s="1357"/>
      <c r="BC28" s="1357"/>
      <c r="BD28" s="1357"/>
      <c r="BE28" s="1357"/>
      <c r="BF28" s="1357"/>
      <c r="BG28" s="1357"/>
      <c r="BH28" s="1357"/>
      <c r="BI28" s="1357"/>
      <c r="BJ28" s="1357"/>
      <c r="BK28" s="1357"/>
      <c r="BL28" s="1357"/>
      <c r="BM28" s="1357"/>
      <c r="BN28" s="1357"/>
      <c r="BO28" s="1357"/>
      <c r="BP28" s="1357"/>
      <c r="BQ28" s="1357"/>
      <c r="BR28" s="1357"/>
      <c r="BS28" s="1357"/>
      <c r="BT28" s="1357"/>
      <c r="BU28" s="1357"/>
      <c r="BV28" s="1357"/>
      <c r="BW28" s="1721"/>
      <c r="BX28" s="1722">
        <f>Data_Income!C1500</f>
        <v>0</v>
      </c>
      <c r="BY28" s="1723"/>
      <c r="BZ28" s="1723"/>
      <c r="CA28" s="1723"/>
      <c r="CB28" s="1723"/>
      <c r="CC28" s="1723"/>
      <c r="CD28" s="1723"/>
      <c r="CE28" s="1723"/>
      <c r="CF28" s="1723"/>
      <c r="CG28" s="1723"/>
      <c r="CH28" s="1723"/>
      <c r="CI28" s="1723"/>
      <c r="CJ28" s="1723"/>
      <c r="CK28" s="1723"/>
      <c r="CL28" s="1723"/>
      <c r="CM28" s="1723"/>
      <c r="CN28" s="1723"/>
      <c r="CO28" s="1723"/>
      <c r="CP28" s="1723"/>
      <c r="CQ28" s="1723"/>
      <c r="CR28" s="1723"/>
      <c r="CS28" s="1723"/>
      <c r="CT28" s="1723"/>
      <c r="CU28" s="1723"/>
      <c r="CV28" s="1723"/>
      <c r="CW28" s="1723"/>
      <c r="CX28" s="1723"/>
      <c r="CY28" s="1723"/>
      <c r="CZ28" s="1723"/>
      <c r="DA28" s="1724"/>
      <c r="DB28" s="136"/>
      <c r="DC28" s="23"/>
      <c r="DD28" s="23"/>
      <c r="DE28" s="23"/>
      <c r="DF28" s="23"/>
    </row>
    <row r="29" spans="1:110" ht="12" customHeight="1" x14ac:dyDescent="0.2">
      <c r="A29" s="23"/>
      <c r="B29" s="100"/>
      <c r="C29" s="1363"/>
      <c r="D29" s="1363"/>
      <c r="E29" s="1363"/>
      <c r="F29" s="1363"/>
      <c r="G29" s="1363"/>
      <c r="H29" s="1363"/>
      <c r="I29" s="1363"/>
      <c r="J29" s="1363"/>
      <c r="K29" s="1363"/>
      <c r="L29" s="1363"/>
      <c r="M29" s="1363"/>
      <c r="N29" s="1363"/>
      <c r="O29" s="1363"/>
      <c r="P29" s="1363"/>
      <c r="Q29" s="1363"/>
      <c r="R29" s="1363"/>
      <c r="S29" s="1363"/>
      <c r="T29" s="1363"/>
      <c r="U29" s="1363"/>
      <c r="V29" s="1363"/>
      <c r="W29" s="1363"/>
      <c r="X29" s="1363"/>
      <c r="Y29" s="1363"/>
      <c r="Z29" s="1363"/>
      <c r="AA29" s="1363"/>
      <c r="AB29" s="1363"/>
      <c r="AC29" s="1363"/>
      <c r="AD29" s="1363"/>
      <c r="AE29" s="1363"/>
      <c r="AF29" s="1363"/>
      <c r="AG29" s="1363"/>
      <c r="AH29" s="1363"/>
      <c r="AI29" s="1363"/>
      <c r="AJ29" s="1363"/>
      <c r="AK29" s="1363"/>
      <c r="AL29" s="1363"/>
      <c r="AM29" s="1363"/>
      <c r="AN29" s="1363"/>
      <c r="AO29" s="1363"/>
      <c r="AP29" s="1363"/>
      <c r="AQ29" s="1363"/>
      <c r="AR29" s="1363"/>
      <c r="AS29" s="1363"/>
      <c r="AT29" s="1363"/>
      <c r="AU29" s="1363"/>
      <c r="AV29" s="1363"/>
      <c r="AW29" s="1363"/>
      <c r="AX29" s="1363"/>
      <c r="AY29" s="1363"/>
      <c r="AZ29" s="1363"/>
      <c r="BA29" s="1363"/>
      <c r="BB29" s="1363"/>
      <c r="BC29" s="1363"/>
      <c r="BD29" s="1363"/>
      <c r="BE29" s="1363"/>
      <c r="BF29" s="1363"/>
      <c r="BG29" s="1363"/>
      <c r="BH29" s="1363"/>
      <c r="BI29" s="1363"/>
      <c r="BJ29" s="1363"/>
      <c r="BK29" s="1363"/>
      <c r="BL29" s="1363"/>
      <c r="BM29" s="1363"/>
      <c r="BN29" s="1363"/>
      <c r="BO29" s="1363"/>
      <c r="BP29" s="1363"/>
      <c r="BQ29" s="1363"/>
      <c r="BR29" s="1363"/>
      <c r="BS29" s="1363"/>
      <c r="BT29" s="1363"/>
      <c r="BU29" s="1363"/>
      <c r="BV29" s="1363"/>
      <c r="BW29" s="1363"/>
      <c r="BX29" s="1363"/>
      <c r="BY29" s="1363"/>
      <c r="BZ29" s="1363"/>
      <c r="CA29" s="1363"/>
      <c r="CB29" s="1363"/>
      <c r="CC29" s="1363"/>
      <c r="CD29" s="1363"/>
      <c r="CE29" s="1363"/>
      <c r="CF29" s="1363"/>
      <c r="CG29" s="1363"/>
      <c r="CH29" s="1363"/>
      <c r="CI29" s="1363"/>
      <c r="CJ29" s="1363"/>
      <c r="CK29" s="1363"/>
      <c r="CL29" s="1363"/>
      <c r="CM29" s="1363"/>
      <c r="CN29" s="1363"/>
      <c r="CO29" s="1363"/>
      <c r="CP29" s="1363"/>
      <c r="CQ29" s="1363"/>
      <c r="CR29" s="1363"/>
      <c r="CS29" s="1363"/>
      <c r="CT29" s="1363"/>
      <c r="CU29" s="1363"/>
      <c r="CV29" s="1363"/>
      <c r="CW29" s="1363"/>
      <c r="CX29" s="1363"/>
      <c r="CY29" s="1363"/>
      <c r="CZ29" s="1363"/>
      <c r="DA29" s="1363"/>
      <c r="DB29" s="101"/>
      <c r="DC29" s="23"/>
      <c r="DD29" s="23"/>
      <c r="DE29" s="23"/>
      <c r="DF29" s="23"/>
    </row>
    <row r="30" spans="1:110" ht="15.95" customHeight="1" x14ac:dyDescent="0.2">
      <c r="A30" s="23"/>
      <c r="B30" s="100"/>
      <c r="C30" s="1310" t="s">
        <v>24</v>
      </c>
      <c r="D30" s="1311"/>
      <c r="E30" s="1311"/>
      <c r="F30" s="1311"/>
      <c r="G30" s="1311"/>
      <c r="H30" s="1311"/>
      <c r="I30" s="1311"/>
      <c r="J30" s="1311"/>
      <c r="K30" s="1311"/>
      <c r="L30" s="1311"/>
      <c r="M30" s="1311"/>
      <c r="N30" s="1311"/>
      <c r="O30" s="1311"/>
      <c r="P30" s="1311"/>
      <c r="Q30" s="1311"/>
      <c r="R30" s="1311"/>
      <c r="S30" s="1311"/>
      <c r="T30" s="1311"/>
      <c r="U30" s="1311"/>
      <c r="V30" s="1311"/>
      <c r="W30" s="1311"/>
      <c r="X30" s="1311"/>
      <c r="Y30" s="1311"/>
      <c r="Z30" s="1311"/>
      <c r="AA30" s="1311"/>
      <c r="AB30" s="1311"/>
      <c r="AC30" s="1311"/>
      <c r="AD30" s="1311"/>
      <c r="AE30" s="1311"/>
      <c r="AF30" s="1311"/>
      <c r="AG30" s="1311"/>
      <c r="AH30" s="1311"/>
      <c r="AI30" s="1311"/>
      <c r="AJ30" s="1311"/>
      <c r="AK30" s="1311"/>
      <c r="AL30" s="1311"/>
      <c r="AM30" s="1311"/>
      <c r="AN30" s="1311"/>
      <c r="AO30" s="1311"/>
      <c r="AP30" s="1311"/>
      <c r="AQ30" s="1311"/>
      <c r="AR30" s="1311"/>
      <c r="AS30" s="1311"/>
      <c r="AT30" s="1311"/>
      <c r="AU30" s="1311"/>
      <c r="AV30" s="1311"/>
      <c r="AW30" s="1311"/>
      <c r="AX30" s="1311"/>
      <c r="AY30" s="1311"/>
      <c r="AZ30" s="1311"/>
      <c r="BA30" s="1311"/>
      <c r="BB30" s="1311"/>
      <c r="BC30" s="1311"/>
      <c r="BD30" s="1311"/>
      <c r="BE30" s="1311"/>
      <c r="BF30" s="1311"/>
      <c r="BG30" s="1311"/>
      <c r="BH30" s="1311"/>
      <c r="BI30" s="1311"/>
      <c r="BJ30" s="1311"/>
      <c r="BK30" s="1311"/>
      <c r="BL30" s="1311"/>
      <c r="BM30" s="1311"/>
      <c r="BN30" s="1311"/>
      <c r="BO30" s="1311"/>
      <c r="BP30" s="1311"/>
      <c r="BQ30" s="1311"/>
      <c r="BR30" s="1311"/>
      <c r="BS30" s="1311"/>
      <c r="BT30" s="1311"/>
      <c r="BU30" s="1311"/>
      <c r="BV30" s="1311"/>
      <c r="BW30" s="1311"/>
      <c r="BX30" s="1311"/>
      <c r="BY30" s="1311"/>
      <c r="BZ30" s="1311"/>
      <c r="CA30" s="1311"/>
      <c r="CB30" s="1311"/>
      <c r="CC30" s="1311"/>
      <c r="CD30" s="1311"/>
      <c r="CE30" s="1311"/>
      <c r="CF30" s="1311"/>
      <c r="CG30" s="1311"/>
      <c r="CH30" s="1311"/>
      <c r="CI30" s="1311"/>
      <c r="CJ30" s="1311"/>
      <c r="CK30" s="1311"/>
      <c r="CL30" s="1311"/>
      <c r="CM30" s="1311"/>
      <c r="CN30" s="1311"/>
      <c r="CO30" s="1311"/>
      <c r="CP30" s="1311"/>
      <c r="CQ30" s="1311"/>
      <c r="CR30" s="1311"/>
      <c r="CS30" s="1311"/>
      <c r="CT30" s="1311"/>
      <c r="CU30" s="1311"/>
      <c r="CV30" s="1311"/>
      <c r="CW30" s="1311"/>
      <c r="CX30" s="1311"/>
      <c r="CY30" s="1311"/>
      <c r="CZ30" s="1311"/>
      <c r="DA30" s="1312"/>
      <c r="DB30" s="101"/>
      <c r="DC30" s="23"/>
      <c r="DD30" s="23"/>
      <c r="DE30" s="23"/>
      <c r="DF30" s="23"/>
    </row>
    <row r="31" spans="1:110" ht="53.1" customHeight="1" x14ac:dyDescent="0.2">
      <c r="A31" s="23"/>
      <c r="B31" s="100"/>
      <c r="C31" s="1313"/>
      <c r="D31" s="1314"/>
      <c r="E31" s="1314"/>
      <c r="F31" s="1314"/>
      <c r="G31" s="1314"/>
      <c r="H31" s="1314"/>
      <c r="I31" s="1314"/>
      <c r="J31" s="1314"/>
      <c r="K31" s="1314"/>
      <c r="L31" s="1314"/>
      <c r="M31" s="1314"/>
      <c r="N31" s="1314"/>
      <c r="O31" s="1314"/>
      <c r="P31" s="1314"/>
      <c r="Q31" s="1314"/>
      <c r="R31" s="1314"/>
      <c r="S31" s="1314"/>
      <c r="T31" s="1314"/>
      <c r="U31" s="1314"/>
      <c r="V31" s="1314"/>
      <c r="W31" s="1314"/>
      <c r="X31" s="1314"/>
      <c r="Y31" s="1314"/>
      <c r="Z31" s="1314"/>
      <c r="AA31" s="1314"/>
      <c r="AB31" s="1314"/>
      <c r="AC31" s="1314"/>
      <c r="AD31" s="1314"/>
      <c r="AE31" s="1314"/>
      <c r="AF31" s="1314"/>
      <c r="AG31" s="1314"/>
      <c r="AH31" s="1314"/>
      <c r="AI31" s="1314"/>
      <c r="AJ31" s="1314"/>
      <c r="AK31" s="1314"/>
      <c r="AL31" s="1314"/>
      <c r="AM31" s="1314"/>
      <c r="AN31" s="1314"/>
      <c r="AO31" s="1314"/>
      <c r="AP31" s="1314"/>
      <c r="AQ31" s="1314"/>
      <c r="AR31" s="1314"/>
      <c r="AS31" s="1314"/>
      <c r="AT31" s="1314"/>
      <c r="AU31" s="1314"/>
      <c r="AV31" s="1314"/>
      <c r="AW31" s="1314"/>
      <c r="AX31" s="1314"/>
      <c r="AY31" s="1314"/>
      <c r="AZ31" s="1314"/>
      <c r="BA31" s="1314"/>
      <c r="BB31" s="1314"/>
      <c r="BC31" s="1314"/>
      <c r="BD31" s="1314"/>
      <c r="BE31" s="1314"/>
      <c r="BF31" s="1314"/>
      <c r="BG31" s="1314"/>
      <c r="BH31" s="1314"/>
      <c r="BI31" s="1314"/>
      <c r="BJ31" s="1314"/>
      <c r="BK31" s="1314"/>
      <c r="BL31" s="1314"/>
      <c r="BM31" s="1314"/>
      <c r="BN31" s="1314"/>
      <c r="BO31" s="1314"/>
      <c r="BP31" s="1314"/>
      <c r="BQ31" s="1314"/>
      <c r="BR31" s="1314"/>
      <c r="BS31" s="1314"/>
      <c r="BT31" s="1314"/>
      <c r="BU31" s="1314"/>
      <c r="BV31" s="1314"/>
      <c r="BW31" s="1314"/>
      <c r="BX31" s="1314"/>
      <c r="BY31" s="1314"/>
      <c r="BZ31" s="1314"/>
      <c r="CA31" s="1314"/>
      <c r="CB31" s="1314"/>
      <c r="CC31" s="1314"/>
      <c r="CD31" s="1314"/>
      <c r="CE31" s="1314"/>
      <c r="CF31" s="1314"/>
      <c r="CG31" s="1314"/>
      <c r="CH31" s="1314"/>
      <c r="CI31" s="1314"/>
      <c r="CJ31" s="1314"/>
      <c r="CK31" s="1314"/>
      <c r="CL31" s="1314"/>
      <c r="CM31" s="1314"/>
      <c r="CN31" s="1314"/>
      <c r="CO31" s="1314"/>
      <c r="CP31" s="1314"/>
      <c r="CQ31" s="1314"/>
      <c r="CR31" s="1314"/>
      <c r="CS31" s="1314"/>
      <c r="CT31" s="1314"/>
      <c r="CU31" s="1314"/>
      <c r="CV31" s="1314"/>
      <c r="CW31" s="1314"/>
      <c r="CX31" s="1314"/>
      <c r="CY31" s="1314"/>
      <c r="CZ31" s="1314"/>
      <c r="DA31" s="1315"/>
      <c r="DB31" s="101"/>
      <c r="DC31" s="23"/>
      <c r="DD31" s="23"/>
      <c r="DE31" s="23"/>
      <c r="DF31" s="23"/>
    </row>
    <row r="32" spans="1:110" ht="12" customHeight="1" thickBot="1" x14ac:dyDescent="0.25">
      <c r="A32" s="23"/>
      <c r="B32" s="100"/>
      <c r="C32" s="1443"/>
      <c r="D32" s="1443"/>
      <c r="E32" s="1443"/>
      <c r="F32" s="1443"/>
      <c r="G32" s="1443"/>
      <c r="H32" s="1443"/>
      <c r="I32" s="1443"/>
      <c r="J32" s="1443"/>
      <c r="K32" s="1443"/>
      <c r="L32" s="1443"/>
      <c r="M32" s="1443"/>
      <c r="N32" s="1443"/>
      <c r="O32" s="1443"/>
      <c r="P32" s="1443"/>
      <c r="Q32" s="1443"/>
      <c r="R32" s="1443"/>
      <c r="S32" s="1443"/>
      <c r="T32" s="1443"/>
      <c r="U32" s="1443"/>
      <c r="V32" s="1443"/>
      <c r="W32" s="1443"/>
      <c r="X32" s="1443"/>
      <c r="Y32" s="1443"/>
      <c r="Z32" s="1443"/>
      <c r="AA32" s="1443"/>
      <c r="AB32" s="1443"/>
      <c r="AC32" s="1443"/>
      <c r="AD32" s="1443"/>
      <c r="AE32" s="1443"/>
      <c r="AF32" s="1443"/>
      <c r="AG32" s="1443"/>
      <c r="AH32" s="1443"/>
      <c r="AI32" s="1443"/>
      <c r="AJ32" s="1443"/>
      <c r="AK32" s="1443"/>
      <c r="AL32" s="1443"/>
      <c r="AM32" s="1443"/>
      <c r="AN32" s="1443"/>
      <c r="AO32" s="1443"/>
      <c r="AP32" s="1443"/>
      <c r="AQ32" s="1443"/>
      <c r="AR32" s="1443"/>
      <c r="AS32" s="1443"/>
      <c r="AT32" s="1443"/>
      <c r="AU32" s="1443"/>
      <c r="AV32" s="1443"/>
      <c r="AW32" s="1443"/>
      <c r="AX32" s="1443"/>
      <c r="AY32" s="1443"/>
      <c r="AZ32" s="1443"/>
      <c r="BA32" s="1443"/>
      <c r="BB32" s="1443"/>
      <c r="BC32" s="1443"/>
      <c r="BD32" s="1443"/>
      <c r="BE32" s="1443"/>
      <c r="BF32" s="1443"/>
      <c r="BG32" s="1443"/>
      <c r="BH32" s="1443"/>
      <c r="BI32" s="1443"/>
      <c r="BJ32" s="1443"/>
      <c r="BK32" s="1443"/>
      <c r="BL32" s="1443"/>
      <c r="BM32" s="1443"/>
      <c r="BN32" s="1443"/>
      <c r="BO32" s="1443"/>
      <c r="BP32" s="1443"/>
      <c r="BQ32" s="1443"/>
      <c r="BR32" s="1443"/>
      <c r="BS32" s="1443"/>
      <c r="BT32" s="1443"/>
      <c r="BU32" s="1443"/>
      <c r="BV32" s="1443"/>
      <c r="BW32" s="1443"/>
      <c r="BX32" s="1443"/>
      <c r="BY32" s="1443"/>
      <c r="BZ32" s="1443"/>
      <c r="CA32" s="1443"/>
      <c r="CB32" s="1443"/>
      <c r="CC32" s="1443"/>
      <c r="CD32" s="1443"/>
      <c r="CE32" s="1443"/>
      <c r="CF32" s="1443"/>
      <c r="CG32" s="1443"/>
      <c r="CH32" s="1443"/>
      <c r="CI32" s="1443"/>
      <c r="CJ32" s="1443"/>
      <c r="CK32" s="1443"/>
      <c r="CL32" s="1443"/>
      <c r="CM32" s="1443"/>
      <c r="CN32" s="1443"/>
      <c r="CO32" s="1443"/>
      <c r="CP32" s="1443"/>
      <c r="CQ32" s="1443"/>
      <c r="CR32" s="1443"/>
      <c r="CS32" s="1443"/>
      <c r="CT32" s="1443"/>
      <c r="CU32" s="1443"/>
      <c r="CV32" s="1443"/>
      <c r="CW32" s="1443"/>
      <c r="CX32" s="1443"/>
      <c r="CY32" s="1443"/>
      <c r="CZ32" s="1443"/>
      <c r="DA32" s="1443"/>
      <c r="DB32" s="101"/>
      <c r="DC32" s="23"/>
      <c r="DD32" s="23"/>
      <c r="DE32" s="23"/>
      <c r="DF32" s="23"/>
    </row>
    <row r="33" spans="1:110" ht="12" customHeight="1" x14ac:dyDescent="0.2">
      <c r="A33" s="23"/>
      <c r="B33" s="175"/>
      <c r="C33" s="1350"/>
      <c r="D33" s="1350"/>
      <c r="E33" s="1350"/>
      <c r="F33" s="1350"/>
      <c r="G33" s="1350"/>
      <c r="H33" s="1350"/>
      <c r="I33" s="1350"/>
      <c r="J33" s="1350"/>
      <c r="K33" s="1350"/>
      <c r="L33" s="1350"/>
      <c r="M33" s="1350"/>
      <c r="N33" s="1350"/>
      <c r="O33" s="1350"/>
      <c r="P33" s="1350"/>
      <c r="Q33" s="1350"/>
      <c r="R33" s="1350"/>
      <c r="S33" s="1350"/>
      <c r="T33" s="1350"/>
      <c r="U33" s="1350"/>
      <c r="V33" s="1350"/>
      <c r="W33" s="1350"/>
      <c r="X33" s="1350"/>
      <c r="Y33" s="1350"/>
      <c r="Z33" s="1350"/>
      <c r="AA33" s="1350"/>
      <c r="AB33" s="1350"/>
      <c r="AC33" s="1350"/>
      <c r="AD33" s="1350"/>
      <c r="AE33" s="1350"/>
      <c r="AF33" s="1350"/>
      <c r="AG33" s="1350"/>
      <c r="AH33" s="1350"/>
      <c r="AI33" s="1350"/>
      <c r="AJ33" s="1350"/>
      <c r="AK33" s="1350"/>
      <c r="AL33" s="1350"/>
      <c r="AM33" s="1350"/>
      <c r="AN33" s="1350"/>
      <c r="AO33" s="1350"/>
      <c r="AP33" s="1350"/>
      <c r="AQ33" s="1350"/>
      <c r="AR33" s="1350"/>
      <c r="AS33" s="1350"/>
      <c r="AT33" s="1350"/>
      <c r="AU33" s="1350"/>
      <c r="AV33" s="1350"/>
      <c r="AW33" s="1350"/>
      <c r="AX33" s="1350"/>
      <c r="AY33" s="1350"/>
      <c r="AZ33" s="1350"/>
      <c r="BA33" s="1350"/>
      <c r="BB33" s="1350"/>
      <c r="BC33" s="1350"/>
      <c r="BD33" s="1350"/>
      <c r="BE33" s="1350"/>
      <c r="BF33" s="1350"/>
      <c r="BG33" s="1350"/>
      <c r="BH33" s="1350"/>
      <c r="BI33" s="1350"/>
      <c r="BJ33" s="1350"/>
      <c r="BK33" s="1350"/>
      <c r="BL33" s="1350"/>
      <c r="BM33" s="1350"/>
      <c r="BN33" s="1350"/>
      <c r="BO33" s="1350"/>
      <c r="BP33" s="1350"/>
      <c r="BQ33" s="1350"/>
      <c r="BR33" s="1350"/>
      <c r="BS33" s="1350"/>
      <c r="BT33" s="1350"/>
      <c r="BU33" s="1350"/>
      <c r="BV33" s="1350"/>
      <c r="BW33" s="1350"/>
      <c r="BX33" s="1350"/>
      <c r="BY33" s="1350"/>
      <c r="BZ33" s="1350"/>
      <c r="CA33" s="1350"/>
      <c r="CB33" s="1350"/>
      <c r="CC33" s="1350"/>
      <c r="CD33" s="1350"/>
      <c r="CE33" s="1350"/>
      <c r="CF33" s="1350"/>
      <c r="CG33" s="1350"/>
      <c r="CH33" s="1350"/>
      <c r="CI33" s="1350"/>
      <c r="CJ33" s="1350"/>
      <c r="CK33" s="1350"/>
      <c r="CL33" s="1350"/>
      <c r="CM33" s="1350"/>
      <c r="CN33" s="1350"/>
      <c r="CO33" s="1350"/>
      <c r="CP33" s="1350"/>
      <c r="CQ33" s="1350"/>
      <c r="CR33" s="1350"/>
      <c r="CS33" s="1350"/>
      <c r="CT33" s="1350"/>
      <c r="CU33" s="1350"/>
      <c r="CV33" s="1350"/>
      <c r="CW33" s="1350"/>
      <c r="CX33" s="1350"/>
      <c r="CY33" s="1350"/>
      <c r="CZ33" s="1350"/>
      <c r="DA33" s="1350"/>
      <c r="DB33" s="136"/>
      <c r="DC33" s="23"/>
      <c r="DD33" s="23"/>
      <c r="DE33" s="23"/>
      <c r="DF33" s="23"/>
    </row>
    <row r="34" spans="1:110" ht="15" customHeight="1" x14ac:dyDescent="0.2">
      <c r="A34" s="23"/>
      <c r="B34" s="175"/>
      <c r="C34" s="1705" t="s">
        <v>394</v>
      </c>
      <c r="D34" s="1706"/>
      <c r="E34" s="1706"/>
      <c r="F34" s="1706"/>
      <c r="G34" s="1706"/>
      <c r="H34" s="1706"/>
      <c r="I34" s="1706"/>
      <c r="J34" s="1706"/>
      <c r="K34" s="1706"/>
      <c r="L34" s="1706"/>
      <c r="M34" s="1706"/>
      <c r="N34" s="1706"/>
      <c r="O34" s="1706"/>
      <c r="P34" s="1706"/>
      <c r="Q34" s="1706"/>
      <c r="R34" s="1706"/>
      <c r="S34" s="1706"/>
      <c r="T34" s="1706"/>
      <c r="U34" s="1706"/>
      <c r="V34" s="1706"/>
      <c r="W34" s="1706"/>
      <c r="X34" s="1706"/>
      <c r="Y34" s="1706"/>
      <c r="Z34" s="1706"/>
      <c r="AA34" s="1706"/>
      <c r="AB34" s="1707"/>
      <c r="AC34" s="1708"/>
      <c r="AD34" s="1709"/>
      <c r="AE34" s="1709"/>
      <c r="AF34" s="1709"/>
      <c r="AG34" s="1709"/>
      <c r="AH34" s="1709"/>
      <c r="AI34" s="1709"/>
      <c r="AJ34" s="1709"/>
      <c r="AK34" s="1709"/>
      <c r="AL34" s="1709"/>
      <c r="AM34" s="1709"/>
      <c r="AN34" s="1709"/>
      <c r="AO34" s="1709"/>
      <c r="AP34" s="1709"/>
      <c r="AQ34" s="1709"/>
      <c r="AR34" s="1709"/>
      <c r="AS34" s="1709"/>
      <c r="AT34" s="1709"/>
      <c r="AU34" s="1709"/>
      <c r="AV34" s="1709"/>
      <c r="AW34" s="1709"/>
      <c r="AX34" s="1709"/>
      <c r="AY34" s="1709"/>
      <c r="AZ34" s="1709"/>
      <c r="BA34" s="1709"/>
      <c r="BB34" s="1709"/>
      <c r="BC34" s="1709"/>
      <c r="BD34" s="1709"/>
      <c r="BE34" s="1709"/>
      <c r="BF34" s="1709"/>
      <c r="BG34" s="1709"/>
      <c r="BH34" s="1709"/>
      <c r="BI34" s="1709"/>
      <c r="BJ34" s="1709"/>
      <c r="BK34" s="1709"/>
      <c r="BL34" s="1709"/>
      <c r="BM34" s="1709"/>
      <c r="BN34" s="1709"/>
      <c r="BO34" s="1709"/>
      <c r="BP34" s="1709"/>
      <c r="BQ34" s="1709"/>
      <c r="BR34" s="1709"/>
      <c r="BS34" s="1709"/>
      <c r="BT34" s="1709"/>
      <c r="BU34" s="1709"/>
      <c r="BV34" s="1709"/>
      <c r="BW34" s="1709"/>
      <c r="BX34" s="1709"/>
      <c r="BY34" s="1709"/>
      <c r="BZ34" s="1709"/>
      <c r="CA34" s="1709"/>
      <c r="CB34" s="1709"/>
      <c r="CC34" s="1709"/>
      <c r="CD34" s="1709"/>
      <c r="CE34" s="1709"/>
      <c r="CF34" s="1709"/>
      <c r="CG34" s="1709"/>
      <c r="CH34" s="1709"/>
      <c r="CI34" s="1709"/>
      <c r="CJ34" s="1709"/>
      <c r="CK34" s="1709"/>
      <c r="CL34" s="1709"/>
      <c r="CM34" s="1709"/>
      <c r="CN34" s="1709"/>
      <c r="CO34" s="1709"/>
      <c r="CP34" s="1709"/>
      <c r="CQ34" s="1709"/>
      <c r="CR34" s="1709"/>
      <c r="CS34" s="1709"/>
      <c r="CT34" s="1709"/>
      <c r="CU34" s="1709"/>
      <c r="CV34" s="1709"/>
      <c r="CW34" s="1709"/>
      <c r="CX34" s="1709"/>
      <c r="CY34" s="1709"/>
      <c r="CZ34" s="1709"/>
      <c r="DA34" s="1710"/>
      <c r="DB34" s="136"/>
      <c r="DC34" s="23"/>
      <c r="DD34" s="23"/>
      <c r="DE34" s="23"/>
      <c r="DF34" s="23"/>
    </row>
    <row r="35" spans="1:110" ht="15" customHeight="1" x14ac:dyDescent="0.2">
      <c r="A35" s="23"/>
      <c r="B35" s="175"/>
      <c r="C35" s="1711" t="s">
        <v>375</v>
      </c>
      <c r="D35" s="1712"/>
      <c r="E35" s="1712"/>
      <c r="F35" s="1712"/>
      <c r="G35" s="1712"/>
      <c r="H35" s="1712"/>
      <c r="I35" s="1712"/>
      <c r="J35" s="1712"/>
      <c r="K35" s="1712"/>
      <c r="L35" s="1712"/>
      <c r="M35" s="1712"/>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2"/>
      <c r="BB35" s="1712"/>
      <c r="BC35" s="1712"/>
      <c r="BD35" s="1712"/>
      <c r="BE35" s="1712"/>
      <c r="BF35" s="1712"/>
      <c r="BG35" s="1712"/>
      <c r="BH35" s="1712"/>
      <c r="BI35" s="1712"/>
      <c r="BJ35" s="1712"/>
      <c r="BK35" s="1712"/>
      <c r="BL35" s="1712"/>
      <c r="BM35" s="1712"/>
      <c r="BN35" s="1712"/>
      <c r="BO35" s="1712"/>
      <c r="BP35" s="1712"/>
      <c r="BQ35" s="1712"/>
      <c r="BR35" s="1712"/>
      <c r="BS35" s="1712"/>
      <c r="BT35" s="1712"/>
      <c r="BU35" s="1712"/>
      <c r="BV35" s="1712"/>
      <c r="BW35" s="1713"/>
      <c r="BX35" s="1714" t="s">
        <v>92</v>
      </c>
      <c r="BY35" s="1715"/>
      <c r="BZ35" s="1715"/>
      <c r="CA35" s="1715"/>
      <c r="CB35" s="1715"/>
      <c r="CC35" s="1715"/>
      <c r="CD35" s="1715"/>
      <c r="CE35" s="1715"/>
      <c r="CF35" s="1715"/>
      <c r="CG35" s="1715"/>
      <c r="CH35" s="1715"/>
      <c r="CI35" s="1715"/>
      <c r="CJ35" s="1715"/>
      <c r="CK35" s="1715"/>
      <c r="CL35" s="1716"/>
      <c r="CM35" s="1714" t="s">
        <v>92</v>
      </c>
      <c r="CN35" s="1715"/>
      <c r="CO35" s="1715"/>
      <c r="CP35" s="1715"/>
      <c r="CQ35" s="1715"/>
      <c r="CR35" s="1715"/>
      <c r="CS35" s="1715"/>
      <c r="CT35" s="1715"/>
      <c r="CU35" s="1715"/>
      <c r="CV35" s="1715"/>
      <c r="CW35" s="1715"/>
      <c r="CX35" s="1715"/>
      <c r="CY35" s="1715"/>
      <c r="CZ35" s="1715"/>
      <c r="DA35" s="1716"/>
      <c r="DB35" s="136"/>
      <c r="DC35" s="23"/>
      <c r="DD35" s="23"/>
      <c r="DE35" s="23"/>
      <c r="DF35" s="23"/>
    </row>
    <row r="36" spans="1:110" ht="15" customHeight="1" x14ac:dyDescent="0.2">
      <c r="A36" s="23"/>
      <c r="B36" s="175"/>
      <c r="C36" s="1689" t="s">
        <v>353</v>
      </c>
      <c r="D36" s="1690"/>
      <c r="E36" s="1690"/>
      <c r="F36" s="1690"/>
      <c r="G36" s="1690"/>
      <c r="H36" s="1690"/>
      <c r="I36" s="1690"/>
      <c r="J36" s="1690"/>
      <c r="K36" s="1690"/>
      <c r="L36" s="1690"/>
      <c r="M36" s="1690"/>
      <c r="N36" s="1690"/>
      <c r="O36" s="1690"/>
      <c r="P36" s="1690"/>
      <c r="Q36" s="1690"/>
      <c r="R36" s="1690"/>
      <c r="S36" s="1690"/>
      <c r="T36" s="1690"/>
      <c r="U36" s="1690"/>
      <c r="V36" s="1690"/>
      <c r="W36" s="1690"/>
      <c r="X36" s="1690"/>
      <c r="Y36" s="1690"/>
      <c r="Z36" s="1690"/>
      <c r="AA36" s="1690"/>
      <c r="AB36" s="1690"/>
      <c r="AC36" s="1690"/>
      <c r="AD36" s="1690"/>
      <c r="AE36" s="1690"/>
      <c r="AF36" s="1690"/>
      <c r="AG36" s="1690"/>
      <c r="AH36" s="1690"/>
      <c r="AI36" s="1690"/>
      <c r="AJ36" s="1690"/>
      <c r="AK36" s="1690"/>
      <c r="AL36" s="1690"/>
      <c r="AM36" s="1690"/>
      <c r="AN36" s="1690"/>
      <c r="AO36" s="1690"/>
      <c r="AP36" s="1690"/>
      <c r="AQ36" s="1690"/>
      <c r="AR36" s="1690"/>
      <c r="AS36" s="1690"/>
      <c r="AT36" s="1690"/>
      <c r="AU36" s="1690"/>
      <c r="AV36" s="1690"/>
      <c r="AW36" s="1690"/>
      <c r="AX36" s="1690"/>
      <c r="AY36" s="1690"/>
      <c r="AZ36" s="1690"/>
      <c r="BA36" s="1690"/>
      <c r="BB36" s="1690"/>
      <c r="BC36" s="1690"/>
      <c r="BD36" s="1690"/>
      <c r="BE36" s="1690"/>
      <c r="BF36" s="1690"/>
      <c r="BG36" s="1690"/>
      <c r="BH36" s="1690"/>
      <c r="BI36" s="1690"/>
      <c r="BJ36" s="1690"/>
      <c r="BK36" s="1691" t="s">
        <v>361</v>
      </c>
      <c r="BL36" s="1691"/>
      <c r="BM36" s="1691"/>
      <c r="BN36" s="1691"/>
      <c r="BO36" s="1691"/>
      <c r="BP36" s="1691"/>
      <c r="BQ36" s="1691"/>
      <c r="BR36" s="1691"/>
      <c r="BS36" s="1691"/>
      <c r="BT36" s="1691"/>
      <c r="BU36" s="1691"/>
      <c r="BV36" s="1691"/>
      <c r="BW36" s="1692"/>
      <c r="BX36" s="1699">
        <v>0</v>
      </c>
      <c r="BY36" s="1700"/>
      <c r="BZ36" s="1700"/>
      <c r="CA36" s="1700"/>
      <c r="CB36" s="1700"/>
      <c r="CC36" s="1700"/>
      <c r="CD36" s="1700"/>
      <c r="CE36" s="1700"/>
      <c r="CF36" s="1700"/>
      <c r="CG36" s="1700"/>
      <c r="CH36" s="1700"/>
      <c r="CI36" s="1700"/>
      <c r="CJ36" s="1700"/>
      <c r="CK36" s="1700"/>
      <c r="CL36" s="1701"/>
      <c r="CM36" s="1699">
        <v>0</v>
      </c>
      <c r="CN36" s="1700"/>
      <c r="CO36" s="1700"/>
      <c r="CP36" s="1700"/>
      <c r="CQ36" s="1700"/>
      <c r="CR36" s="1700"/>
      <c r="CS36" s="1700"/>
      <c r="CT36" s="1700"/>
      <c r="CU36" s="1700"/>
      <c r="CV36" s="1700"/>
      <c r="CW36" s="1700"/>
      <c r="CX36" s="1700"/>
      <c r="CY36" s="1700"/>
      <c r="CZ36" s="1700"/>
      <c r="DA36" s="1701"/>
      <c r="DB36" s="136"/>
      <c r="DC36" s="23"/>
      <c r="DD36" s="23"/>
      <c r="DE36" s="23"/>
      <c r="DF36" s="23"/>
    </row>
    <row r="37" spans="1:110" ht="15" customHeight="1" x14ac:dyDescent="0.2">
      <c r="A37" s="23"/>
      <c r="B37" s="175"/>
      <c r="C37" s="1689" t="s">
        <v>354</v>
      </c>
      <c r="D37" s="1690"/>
      <c r="E37" s="1690"/>
      <c r="F37" s="1690"/>
      <c r="G37" s="1690"/>
      <c r="H37" s="1690"/>
      <c r="I37" s="1690"/>
      <c r="J37" s="1690"/>
      <c r="K37" s="1690"/>
      <c r="L37" s="1690"/>
      <c r="M37" s="1690"/>
      <c r="N37" s="1690"/>
      <c r="O37" s="1690"/>
      <c r="P37" s="1690"/>
      <c r="Q37" s="1690"/>
      <c r="R37" s="1690"/>
      <c r="S37" s="1690"/>
      <c r="T37" s="1690"/>
      <c r="U37" s="1690"/>
      <c r="V37" s="1690"/>
      <c r="W37" s="1690"/>
      <c r="X37" s="1690"/>
      <c r="Y37" s="1690"/>
      <c r="Z37" s="1690"/>
      <c r="AA37" s="1690"/>
      <c r="AB37" s="1690"/>
      <c r="AC37" s="1690"/>
      <c r="AD37" s="1690"/>
      <c r="AE37" s="1690"/>
      <c r="AF37" s="1690"/>
      <c r="AG37" s="1690"/>
      <c r="AH37" s="1690"/>
      <c r="AI37" s="1690"/>
      <c r="AJ37" s="1690"/>
      <c r="AK37" s="1690"/>
      <c r="AL37" s="1690"/>
      <c r="AM37" s="1690"/>
      <c r="AN37" s="1690"/>
      <c r="AO37" s="1690"/>
      <c r="AP37" s="1690"/>
      <c r="AQ37" s="1690"/>
      <c r="AR37" s="1690"/>
      <c r="AS37" s="1690"/>
      <c r="AT37" s="1690"/>
      <c r="AU37" s="1690"/>
      <c r="AV37" s="1690"/>
      <c r="AW37" s="1690"/>
      <c r="AX37" s="1690"/>
      <c r="AY37" s="1690"/>
      <c r="AZ37" s="1690"/>
      <c r="BA37" s="1690"/>
      <c r="BB37" s="1690"/>
      <c r="BC37" s="1690"/>
      <c r="BD37" s="1690"/>
      <c r="BE37" s="1690"/>
      <c r="BF37" s="1690"/>
      <c r="BG37" s="1690"/>
      <c r="BH37" s="1690"/>
      <c r="BI37" s="1690"/>
      <c r="BJ37" s="1690"/>
      <c r="BK37" s="1691" t="s">
        <v>362</v>
      </c>
      <c r="BL37" s="1691"/>
      <c r="BM37" s="1691"/>
      <c r="BN37" s="1691"/>
      <c r="BO37" s="1691"/>
      <c r="BP37" s="1691"/>
      <c r="BQ37" s="1691"/>
      <c r="BR37" s="1691"/>
      <c r="BS37" s="1691"/>
      <c r="BT37" s="1691"/>
      <c r="BU37" s="1691"/>
      <c r="BV37" s="1691"/>
      <c r="BW37" s="1692"/>
      <c r="BX37" s="1699">
        <v>0</v>
      </c>
      <c r="BY37" s="1700"/>
      <c r="BZ37" s="1700"/>
      <c r="CA37" s="1700"/>
      <c r="CB37" s="1700"/>
      <c r="CC37" s="1700"/>
      <c r="CD37" s="1700"/>
      <c r="CE37" s="1700"/>
      <c r="CF37" s="1700"/>
      <c r="CG37" s="1700"/>
      <c r="CH37" s="1700"/>
      <c r="CI37" s="1700"/>
      <c r="CJ37" s="1700"/>
      <c r="CK37" s="1700"/>
      <c r="CL37" s="1701"/>
      <c r="CM37" s="1699">
        <v>0</v>
      </c>
      <c r="CN37" s="1700"/>
      <c r="CO37" s="1700"/>
      <c r="CP37" s="1700"/>
      <c r="CQ37" s="1700"/>
      <c r="CR37" s="1700"/>
      <c r="CS37" s="1700"/>
      <c r="CT37" s="1700"/>
      <c r="CU37" s="1700"/>
      <c r="CV37" s="1700"/>
      <c r="CW37" s="1700"/>
      <c r="CX37" s="1700"/>
      <c r="CY37" s="1700"/>
      <c r="CZ37" s="1700"/>
      <c r="DA37" s="1701"/>
      <c r="DB37" s="136"/>
      <c r="DC37" s="23"/>
      <c r="DD37" s="23"/>
      <c r="DE37" s="23"/>
      <c r="DF37" s="23"/>
    </row>
    <row r="38" spans="1:110" ht="15" customHeight="1" thickBot="1" x14ac:dyDescent="0.25">
      <c r="A38" s="23"/>
      <c r="B38" s="175"/>
      <c r="C38" s="1733" t="s">
        <v>355</v>
      </c>
      <c r="D38" s="1734"/>
      <c r="E38" s="1734"/>
      <c r="F38" s="1734"/>
      <c r="G38" s="1734"/>
      <c r="H38" s="1734"/>
      <c r="I38" s="1734"/>
      <c r="J38" s="1734"/>
      <c r="K38" s="1734"/>
      <c r="L38" s="1734"/>
      <c r="M38" s="1734"/>
      <c r="N38" s="1734"/>
      <c r="O38" s="1734"/>
      <c r="P38" s="1734"/>
      <c r="Q38" s="1734"/>
      <c r="R38" s="1734"/>
      <c r="S38" s="1734"/>
      <c r="T38" s="1734"/>
      <c r="U38" s="1734"/>
      <c r="V38" s="1734"/>
      <c r="W38" s="1734"/>
      <c r="X38" s="1734"/>
      <c r="Y38" s="1734"/>
      <c r="Z38" s="1734"/>
      <c r="AA38" s="1734"/>
      <c r="AB38" s="1734"/>
      <c r="AC38" s="1734"/>
      <c r="AD38" s="1734"/>
      <c r="AE38" s="1734"/>
      <c r="AF38" s="1734"/>
      <c r="AG38" s="1734"/>
      <c r="AH38" s="1734"/>
      <c r="AI38" s="1734"/>
      <c r="AJ38" s="1734"/>
      <c r="AK38" s="1734"/>
      <c r="AL38" s="1734"/>
      <c r="AM38" s="1734"/>
      <c r="AN38" s="1734"/>
      <c r="AO38" s="1734"/>
      <c r="AP38" s="1734"/>
      <c r="AQ38" s="1734"/>
      <c r="AR38" s="1734"/>
      <c r="AS38" s="1734"/>
      <c r="AT38" s="1734"/>
      <c r="AU38" s="1734"/>
      <c r="AV38" s="1734"/>
      <c r="AW38" s="1734"/>
      <c r="AX38" s="1734"/>
      <c r="AY38" s="1734"/>
      <c r="AZ38" s="1734"/>
      <c r="BA38" s="1734"/>
      <c r="BB38" s="1734"/>
      <c r="BC38" s="1734"/>
      <c r="BD38" s="1734"/>
      <c r="BE38" s="1734"/>
      <c r="BF38" s="1734"/>
      <c r="BG38" s="1734"/>
      <c r="BH38" s="1734"/>
      <c r="BI38" s="1734"/>
      <c r="BJ38" s="1734"/>
      <c r="BK38" s="1735" t="s">
        <v>363</v>
      </c>
      <c r="BL38" s="1735"/>
      <c r="BM38" s="1735"/>
      <c r="BN38" s="1735"/>
      <c r="BO38" s="1735"/>
      <c r="BP38" s="1735"/>
      <c r="BQ38" s="1735"/>
      <c r="BR38" s="1735"/>
      <c r="BS38" s="1735"/>
      <c r="BT38" s="1735"/>
      <c r="BU38" s="1735"/>
      <c r="BV38" s="1735"/>
      <c r="BW38" s="1736"/>
      <c r="BX38" s="1725">
        <v>0</v>
      </c>
      <c r="BY38" s="1285"/>
      <c r="BZ38" s="1285"/>
      <c r="CA38" s="1285"/>
      <c r="CB38" s="1285"/>
      <c r="CC38" s="1285"/>
      <c r="CD38" s="1285"/>
      <c r="CE38" s="1285"/>
      <c r="CF38" s="1285"/>
      <c r="CG38" s="1285"/>
      <c r="CH38" s="1285"/>
      <c r="CI38" s="1285"/>
      <c r="CJ38" s="1285"/>
      <c r="CK38" s="1285"/>
      <c r="CL38" s="1726"/>
      <c r="CM38" s="1725">
        <v>0</v>
      </c>
      <c r="CN38" s="1285"/>
      <c r="CO38" s="1285"/>
      <c r="CP38" s="1285"/>
      <c r="CQ38" s="1285"/>
      <c r="CR38" s="1285"/>
      <c r="CS38" s="1285"/>
      <c r="CT38" s="1285"/>
      <c r="CU38" s="1285"/>
      <c r="CV38" s="1285"/>
      <c r="CW38" s="1285"/>
      <c r="CX38" s="1285"/>
      <c r="CY38" s="1285"/>
      <c r="CZ38" s="1285"/>
      <c r="DA38" s="1726"/>
      <c r="DB38" s="136"/>
      <c r="DC38" s="23"/>
      <c r="DD38" s="23"/>
      <c r="DE38" s="23"/>
      <c r="DF38" s="23"/>
    </row>
    <row r="39" spans="1:110" ht="15" customHeight="1" thickBot="1" x14ac:dyDescent="0.25">
      <c r="A39" s="23"/>
      <c r="B39" s="175"/>
      <c r="C39" s="1743" t="str">
        <f>CONCATENATE(" Subtotal Schedule K-1: ",AC34)</f>
        <v xml:space="preserve"> Subtotal Schedule K-1: </v>
      </c>
      <c r="D39" s="1744"/>
      <c r="E39" s="1744"/>
      <c r="F39" s="1744"/>
      <c r="G39" s="1744"/>
      <c r="H39" s="1744"/>
      <c r="I39" s="1744"/>
      <c r="J39" s="1744"/>
      <c r="K39" s="1744"/>
      <c r="L39" s="1744"/>
      <c r="M39" s="1744"/>
      <c r="N39" s="1744"/>
      <c r="O39" s="1744"/>
      <c r="P39" s="1744"/>
      <c r="Q39" s="1744"/>
      <c r="R39" s="1744"/>
      <c r="S39" s="1744"/>
      <c r="T39" s="1744"/>
      <c r="U39" s="1744"/>
      <c r="V39" s="1744"/>
      <c r="W39" s="1744"/>
      <c r="X39" s="1744"/>
      <c r="Y39" s="1744"/>
      <c r="Z39" s="1744"/>
      <c r="AA39" s="1744"/>
      <c r="AB39" s="1744"/>
      <c r="AC39" s="1744"/>
      <c r="AD39" s="1744"/>
      <c r="AE39" s="1744"/>
      <c r="AF39" s="1744"/>
      <c r="AG39" s="1744"/>
      <c r="AH39" s="1744"/>
      <c r="AI39" s="1744"/>
      <c r="AJ39" s="1744"/>
      <c r="AK39" s="1744"/>
      <c r="AL39" s="1744"/>
      <c r="AM39" s="1744"/>
      <c r="AN39" s="1744"/>
      <c r="AO39" s="1744"/>
      <c r="AP39" s="1744"/>
      <c r="AQ39" s="1744"/>
      <c r="AR39" s="1744"/>
      <c r="AS39" s="1744"/>
      <c r="AT39" s="1744"/>
      <c r="AU39" s="1744"/>
      <c r="AV39" s="1744"/>
      <c r="AW39" s="1744"/>
      <c r="AX39" s="1744"/>
      <c r="AY39" s="1744"/>
      <c r="AZ39" s="1744"/>
      <c r="BA39" s="1744"/>
      <c r="BB39" s="1744"/>
      <c r="BC39" s="1744"/>
      <c r="BD39" s="1744"/>
      <c r="BE39" s="1744"/>
      <c r="BF39" s="1744"/>
      <c r="BG39" s="1744"/>
      <c r="BH39" s="1744"/>
      <c r="BI39" s="1744"/>
      <c r="BJ39" s="1744"/>
      <c r="BK39" s="1744"/>
      <c r="BL39" s="1744"/>
      <c r="BM39" s="1744"/>
      <c r="BN39" s="1744"/>
      <c r="BO39" s="1744"/>
      <c r="BP39" s="1744"/>
      <c r="BQ39" s="1744"/>
      <c r="BR39" s="1744"/>
      <c r="BS39" s="1744"/>
      <c r="BT39" s="1744"/>
      <c r="BU39" s="1744"/>
      <c r="BV39" s="1744"/>
      <c r="BW39" s="1745"/>
      <c r="BX39" s="1746">
        <f>Data_Income!C1508</f>
        <v>0</v>
      </c>
      <c r="BY39" s="1747"/>
      <c r="BZ39" s="1747"/>
      <c r="CA39" s="1747"/>
      <c r="CB39" s="1747"/>
      <c r="CC39" s="1747"/>
      <c r="CD39" s="1747"/>
      <c r="CE39" s="1747"/>
      <c r="CF39" s="1747"/>
      <c r="CG39" s="1747"/>
      <c r="CH39" s="1747"/>
      <c r="CI39" s="1747"/>
      <c r="CJ39" s="1747"/>
      <c r="CK39" s="1747"/>
      <c r="CL39" s="1748"/>
      <c r="CM39" s="1746">
        <f>Data_Income!D1508</f>
        <v>0</v>
      </c>
      <c r="CN39" s="1747"/>
      <c r="CO39" s="1747"/>
      <c r="CP39" s="1747"/>
      <c r="CQ39" s="1747"/>
      <c r="CR39" s="1747"/>
      <c r="CS39" s="1747"/>
      <c r="CT39" s="1747"/>
      <c r="CU39" s="1747"/>
      <c r="CV39" s="1747"/>
      <c r="CW39" s="1747"/>
      <c r="CX39" s="1747"/>
      <c r="CY39" s="1747"/>
      <c r="CZ39" s="1747"/>
      <c r="DA39" s="1748"/>
      <c r="DB39" s="136"/>
      <c r="DC39" s="23"/>
      <c r="DD39" s="23"/>
      <c r="DE39" s="23"/>
      <c r="DF39" s="23"/>
    </row>
    <row r="40" spans="1:110" ht="15" customHeight="1" x14ac:dyDescent="0.2">
      <c r="A40" s="23"/>
      <c r="B40" s="175"/>
      <c r="C40" s="1693" t="s">
        <v>371</v>
      </c>
      <c r="D40" s="1694"/>
      <c r="E40" s="1694"/>
      <c r="F40" s="1694"/>
      <c r="G40" s="1694"/>
      <c r="H40" s="1694"/>
      <c r="I40" s="1694"/>
      <c r="J40" s="1694"/>
      <c r="K40" s="1694"/>
      <c r="L40" s="1694"/>
      <c r="M40" s="1694"/>
      <c r="N40" s="1694"/>
      <c r="O40" s="1694"/>
      <c r="P40" s="1694"/>
      <c r="Q40" s="1694"/>
      <c r="R40" s="1694"/>
      <c r="S40" s="1694"/>
      <c r="T40" s="1694"/>
      <c r="U40" s="1694"/>
      <c r="V40" s="1694"/>
      <c r="W40" s="1694"/>
      <c r="X40" s="1694"/>
      <c r="Y40" s="1694"/>
      <c r="Z40" s="1694"/>
      <c r="AA40" s="1694"/>
      <c r="AB40" s="1694"/>
      <c r="AC40" s="1694"/>
      <c r="AD40" s="1694"/>
      <c r="AE40" s="1694"/>
      <c r="AF40" s="1694"/>
      <c r="AG40" s="1694"/>
      <c r="AH40" s="1694"/>
      <c r="AI40" s="1694"/>
      <c r="AJ40" s="1694"/>
      <c r="AK40" s="1694"/>
      <c r="AL40" s="1694"/>
      <c r="AM40" s="1694"/>
      <c r="AN40" s="1694"/>
      <c r="AO40" s="1694"/>
      <c r="AP40" s="1694"/>
      <c r="AQ40" s="1694"/>
      <c r="AR40" s="1694"/>
      <c r="AS40" s="1694"/>
      <c r="AT40" s="1694"/>
      <c r="AU40" s="1694"/>
      <c r="AV40" s="1694"/>
      <c r="AW40" s="1694"/>
      <c r="AX40" s="1694"/>
      <c r="AY40" s="1694"/>
      <c r="AZ40" s="1694"/>
      <c r="BA40" s="1694"/>
      <c r="BB40" s="1694"/>
      <c r="BC40" s="1694"/>
      <c r="BD40" s="1694"/>
      <c r="BE40" s="1694"/>
      <c r="BF40" s="1694"/>
      <c r="BG40" s="1694"/>
      <c r="BH40" s="1694"/>
      <c r="BI40" s="1694"/>
      <c r="BJ40" s="1694"/>
      <c r="BK40" s="1694"/>
      <c r="BL40" s="1694"/>
      <c r="BM40" s="1694"/>
      <c r="BN40" s="1694"/>
      <c r="BO40" s="1694"/>
      <c r="BP40" s="1694"/>
      <c r="BQ40" s="1694"/>
      <c r="BR40" s="1694"/>
      <c r="BS40" s="1694"/>
      <c r="BT40" s="1694"/>
      <c r="BU40" s="1694"/>
      <c r="BV40" s="1694"/>
      <c r="BW40" s="1695"/>
      <c r="BX40" s="1696" t="s">
        <v>92</v>
      </c>
      <c r="BY40" s="1697"/>
      <c r="BZ40" s="1697"/>
      <c r="CA40" s="1697"/>
      <c r="CB40" s="1697"/>
      <c r="CC40" s="1697"/>
      <c r="CD40" s="1697"/>
      <c r="CE40" s="1697"/>
      <c r="CF40" s="1697"/>
      <c r="CG40" s="1697"/>
      <c r="CH40" s="1697"/>
      <c r="CI40" s="1697"/>
      <c r="CJ40" s="1697"/>
      <c r="CK40" s="1697"/>
      <c r="CL40" s="1698"/>
      <c r="CM40" s="1696" t="s">
        <v>92</v>
      </c>
      <c r="CN40" s="1697"/>
      <c r="CO40" s="1697"/>
      <c r="CP40" s="1697"/>
      <c r="CQ40" s="1697"/>
      <c r="CR40" s="1697"/>
      <c r="CS40" s="1697"/>
      <c r="CT40" s="1697"/>
      <c r="CU40" s="1697"/>
      <c r="CV40" s="1697"/>
      <c r="CW40" s="1697"/>
      <c r="CX40" s="1697"/>
      <c r="CY40" s="1697"/>
      <c r="CZ40" s="1697"/>
      <c r="DA40" s="1698"/>
      <c r="DB40" s="136"/>
      <c r="DC40" s="23"/>
      <c r="DD40" s="23"/>
      <c r="DE40" s="23"/>
      <c r="DF40" s="23"/>
    </row>
    <row r="41" spans="1:110" ht="15" customHeight="1" x14ac:dyDescent="0.2">
      <c r="A41" s="23"/>
      <c r="B41" s="175"/>
      <c r="C41" s="1689" t="s">
        <v>374</v>
      </c>
      <c r="D41" s="1690"/>
      <c r="E41" s="1690"/>
      <c r="F41" s="1690"/>
      <c r="G41" s="1690"/>
      <c r="H41" s="1690"/>
      <c r="I41" s="1690"/>
      <c r="J41" s="1690"/>
      <c r="K41" s="1690"/>
      <c r="L41" s="1690"/>
      <c r="M41" s="1690"/>
      <c r="N41" s="1690"/>
      <c r="O41" s="1690"/>
      <c r="P41" s="1690"/>
      <c r="Q41" s="1690"/>
      <c r="R41" s="1690"/>
      <c r="S41" s="1690"/>
      <c r="T41" s="1690"/>
      <c r="U41" s="1690"/>
      <c r="V41" s="1690"/>
      <c r="W41" s="1690"/>
      <c r="X41" s="1690"/>
      <c r="Y41" s="1690"/>
      <c r="Z41" s="1690"/>
      <c r="AA41" s="1690"/>
      <c r="AB41" s="1690"/>
      <c r="AC41" s="1690"/>
      <c r="AD41" s="1690"/>
      <c r="AE41" s="1690"/>
      <c r="AF41" s="1690"/>
      <c r="AG41" s="1690"/>
      <c r="AH41" s="1690"/>
      <c r="AI41" s="1690"/>
      <c r="AJ41" s="1690"/>
      <c r="AK41" s="1690"/>
      <c r="AL41" s="1690"/>
      <c r="AM41" s="1690"/>
      <c r="AN41" s="1690"/>
      <c r="AO41" s="1690"/>
      <c r="AP41" s="1690"/>
      <c r="AQ41" s="1690"/>
      <c r="AR41" s="1690"/>
      <c r="AS41" s="1690"/>
      <c r="AT41" s="1690"/>
      <c r="AU41" s="1690"/>
      <c r="AV41" s="1690"/>
      <c r="AW41" s="1690"/>
      <c r="AX41" s="1690"/>
      <c r="AY41" s="1690"/>
      <c r="AZ41" s="1690"/>
      <c r="BA41" s="1690"/>
      <c r="BB41" s="1690"/>
      <c r="BC41" s="1690"/>
      <c r="BD41" s="1690"/>
      <c r="BE41" s="1690"/>
      <c r="BF41" s="1690"/>
      <c r="BG41" s="1690"/>
      <c r="BH41" s="1690"/>
      <c r="BI41" s="1690"/>
      <c r="BJ41" s="1690"/>
      <c r="BK41" s="1691" t="s">
        <v>372</v>
      </c>
      <c r="BL41" s="1691"/>
      <c r="BM41" s="1691"/>
      <c r="BN41" s="1691"/>
      <c r="BO41" s="1691"/>
      <c r="BP41" s="1691"/>
      <c r="BQ41" s="1691"/>
      <c r="BR41" s="1691"/>
      <c r="BS41" s="1691"/>
      <c r="BT41" s="1691"/>
      <c r="BU41" s="1691"/>
      <c r="BV41" s="1691"/>
      <c r="BW41" s="1692"/>
      <c r="BX41" s="1699">
        <v>0</v>
      </c>
      <c r="BY41" s="1700"/>
      <c r="BZ41" s="1700"/>
      <c r="CA41" s="1700"/>
      <c r="CB41" s="1700"/>
      <c r="CC41" s="1700"/>
      <c r="CD41" s="1700"/>
      <c r="CE41" s="1700"/>
      <c r="CF41" s="1700"/>
      <c r="CG41" s="1700"/>
      <c r="CH41" s="1700"/>
      <c r="CI41" s="1700"/>
      <c r="CJ41" s="1700"/>
      <c r="CK41" s="1700"/>
      <c r="CL41" s="1701"/>
      <c r="CM41" s="1699">
        <v>0</v>
      </c>
      <c r="CN41" s="1700"/>
      <c r="CO41" s="1700"/>
      <c r="CP41" s="1700"/>
      <c r="CQ41" s="1700"/>
      <c r="CR41" s="1700"/>
      <c r="CS41" s="1700"/>
      <c r="CT41" s="1700"/>
      <c r="CU41" s="1700"/>
      <c r="CV41" s="1700"/>
      <c r="CW41" s="1700"/>
      <c r="CX41" s="1700"/>
      <c r="CY41" s="1700"/>
      <c r="CZ41" s="1700"/>
      <c r="DA41" s="1701"/>
      <c r="DB41" s="136"/>
      <c r="DC41" s="23"/>
      <c r="DD41" s="23"/>
      <c r="DE41" s="23"/>
      <c r="DF41" s="23"/>
    </row>
    <row r="42" spans="1:110" ht="15" customHeight="1" x14ac:dyDescent="0.2">
      <c r="A42" s="23"/>
      <c r="B42" s="175"/>
      <c r="C42" s="1689" t="s">
        <v>356</v>
      </c>
      <c r="D42" s="1690"/>
      <c r="E42" s="1690"/>
      <c r="F42" s="1690"/>
      <c r="G42" s="1690"/>
      <c r="H42" s="1690"/>
      <c r="I42" s="1690"/>
      <c r="J42" s="1690"/>
      <c r="K42" s="1690"/>
      <c r="L42" s="1690"/>
      <c r="M42" s="1690"/>
      <c r="N42" s="1690"/>
      <c r="O42" s="1690"/>
      <c r="P42" s="1690"/>
      <c r="Q42" s="1690"/>
      <c r="R42" s="1690"/>
      <c r="S42" s="1690"/>
      <c r="T42" s="1690"/>
      <c r="U42" s="1690"/>
      <c r="V42" s="1690"/>
      <c r="W42" s="1690"/>
      <c r="X42" s="1690"/>
      <c r="Y42" s="1690"/>
      <c r="Z42" s="1690"/>
      <c r="AA42" s="1690"/>
      <c r="AB42" s="1690"/>
      <c r="AC42" s="1690"/>
      <c r="AD42" s="1690"/>
      <c r="AE42" s="1690"/>
      <c r="AF42" s="1690"/>
      <c r="AG42" s="1690"/>
      <c r="AH42" s="1690"/>
      <c r="AI42" s="1690"/>
      <c r="AJ42" s="1690"/>
      <c r="AK42" s="1690"/>
      <c r="AL42" s="1690"/>
      <c r="AM42" s="1690"/>
      <c r="AN42" s="1690"/>
      <c r="AO42" s="1690"/>
      <c r="AP42" s="1690"/>
      <c r="AQ42" s="1690"/>
      <c r="AR42" s="1690"/>
      <c r="AS42" s="1690"/>
      <c r="AT42" s="1690"/>
      <c r="AU42" s="1690"/>
      <c r="AV42" s="1690"/>
      <c r="AW42" s="1690"/>
      <c r="AX42" s="1690"/>
      <c r="AY42" s="1690"/>
      <c r="AZ42" s="1690"/>
      <c r="BA42" s="1690"/>
      <c r="BB42" s="1690"/>
      <c r="BC42" s="1690"/>
      <c r="BD42" s="1690"/>
      <c r="BE42" s="1690"/>
      <c r="BF42" s="1690"/>
      <c r="BG42" s="1690"/>
      <c r="BH42" s="1690"/>
      <c r="BI42" s="1690"/>
      <c r="BJ42" s="1690"/>
      <c r="BK42" s="1691" t="s">
        <v>373</v>
      </c>
      <c r="BL42" s="1691"/>
      <c r="BM42" s="1691"/>
      <c r="BN42" s="1691"/>
      <c r="BO42" s="1691"/>
      <c r="BP42" s="1691"/>
      <c r="BQ42" s="1691"/>
      <c r="BR42" s="1691"/>
      <c r="BS42" s="1691"/>
      <c r="BT42" s="1691"/>
      <c r="BU42" s="1691"/>
      <c r="BV42" s="1691"/>
      <c r="BW42" s="1692"/>
      <c r="BX42" s="1699">
        <v>0</v>
      </c>
      <c r="BY42" s="1700"/>
      <c r="BZ42" s="1700"/>
      <c r="CA42" s="1700"/>
      <c r="CB42" s="1700"/>
      <c r="CC42" s="1700"/>
      <c r="CD42" s="1700"/>
      <c r="CE42" s="1700"/>
      <c r="CF42" s="1700"/>
      <c r="CG42" s="1700"/>
      <c r="CH42" s="1700"/>
      <c r="CI42" s="1700"/>
      <c r="CJ42" s="1700"/>
      <c r="CK42" s="1700"/>
      <c r="CL42" s="1701"/>
      <c r="CM42" s="1699">
        <v>0</v>
      </c>
      <c r="CN42" s="1700"/>
      <c r="CO42" s="1700"/>
      <c r="CP42" s="1700"/>
      <c r="CQ42" s="1700"/>
      <c r="CR42" s="1700"/>
      <c r="CS42" s="1700"/>
      <c r="CT42" s="1700"/>
      <c r="CU42" s="1700"/>
      <c r="CV42" s="1700"/>
      <c r="CW42" s="1700"/>
      <c r="CX42" s="1700"/>
      <c r="CY42" s="1700"/>
      <c r="CZ42" s="1700"/>
      <c r="DA42" s="1701"/>
      <c r="DB42" s="136"/>
      <c r="DC42" s="23"/>
      <c r="DD42" s="23"/>
      <c r="DE42" s="23"/>
      <c r="DF42" s="23"/>
    </row>
    <row r="43" spans="1:110" ht="15" customHeight="1" x14ac:dyDescent="0.2">
      <c r="A43" s="23"/>
      <c r="B43" s="175"/>
      <c r="C43" s="1689" t="s">
        <v>351</v>
      </c>
      <c r="D43" s="1690"/>
      <c r="E43" s="1690"/>
      <c r="F43" s="1690"/>
      <c r="G43" s="1690"/>
      <c r="H43" s="1690"/>
      <c r="I43" s="1690"/>
      <c r="J43" s="1690"/>
      <c r="K43" s="1690"/>
      <c r="L43" s="1690"/>
      <c r="M43" s="1690"/>
      <c r="N43" s="1690"/>
      <c r="O43" s="1690"/>
      <c r="P43" s="1690"/>
      <c r="Q43" s="1690"/>
      <c r="R43" s="1690"/>
      <c r="S43" s="1690"/>
      <c r="T43" s="1690"/>
      <c r="U43" s="1690"/>
      <c r="V43" s="1690"/>
      <c r="W43" s="1690"/>
      <c r="X43" s="1690"/>
      <c r="Y43" s="1690"/>
      <c r="Z43" s="1690"/>
      <c r="AA43" s="1690"/>
      <c r="AB43" s="1690"/>
      <c r="AC43" s="1690"/>
      <c r="AD43" s="1690"/>
      <c r="AE43" s="1690"/>
      <c r="AF43" s="1690"/>
      <c r="AG43" s="1690"/>
      <c r="AH43" s="1690"/>
      <c r="AI43" s="1690"/>
      <c r="AJ43" s="1690"/>
      <c r="AK43" s="1690"/>
      <c r="AL43" s="1690"/>
      <c r="AM43" s="1690"/>
      <c r="AN43" s="1690"/>
      <c r="AO43" s="1690"/>
      <c r="AP43" s="1690"/>
      <c r="AQ43" s="1690"/>
      <c r="AR43" s="1690"/>
      <c r="AS43" s="1690"/>
      <c r="AT43" s="1690"/>
      <c r="AU43" s="1690"/>
      <c r="AV43" s="1690"/>
      <c r="AW43" s="1690"/>
      <c r="AX43" s="1690"/>
      <c r="AY43" s="1690"/>
      <c r="AZ43" s="1690"/>
      <c r="BA43" s="1690"/>
      <c r="BB43" s="1690"/>
      <c r="BC43" s="1690"/>
      <c r="BD43" s="1690"/>
      <c r="BE43" s="1690"/>
      <c r="BF43" s="1690"/>
      <c r="BG43" s="1690"/>
      <c r="BH43" s="1690"/>
      <c r="BI43" s="1690"/>
      <c r="BJ43" s="1690"/>
      <c r="BK43" s="1691" t="s">
        <v>358</v>
      </c>
      <c r="BL43" s="1691"/>
      <c r="BM43" s="1691"/>
      <c r="BN43" s="1691"/>
      <c r="BO43" s="1691"/>
      <c r="BP43" s="1691"/>
      <c r="BQ43" s="1691"/>
      <c r="BR43" s="1691"/>
      <c r="BS43" s="1691"/>
      <c r="BT43" s="1691"/>
      <c r="BU43" s="1691"/>
      <c r="BV43" s="1691"/>
      <c r="BW43" s="1692"/>
      <c r="BX43" s="1699">
        <v>0</v>
      </c>
      <c r="BY43" s="1700"/>
      <c r="BZ43" s="1700"/>
      <c r="CA43" s="1700"/>
      <c r="CB43" s="1700"/>
      <c r="CC43" s="1700"/>
      <c r="CD43" s="1700"/>
      <c r="CE43" s="1700"/>
      <c r="CF43" s="1700"/>
      <c r="CG43" s="1700"/>
      <c r="CH43" s="1700"/>
      <c r="CI43" s="1700"/>
      <c r="CJ43" s="1700"/>
      <c r="CK43" s="1700"/>
      <c r="CL43" s="1701"/>
      <c r="CM43" s="1699">
        <v>0</v>
      </c>
      <c r="CN43" s="1700"/>
      <c r="CO43" s="1700"/>
      <c r="CP43" s="1700"/>
      <c r="CQ43" s="1700"/>
      <c r="CR43" s="1700"/>
      <c r="CS43" s="1700"/>
      <c r="CT43" s="1700"/>
      <c r="CU43" s="1700"/>
      <c r="CV43" s="1700"/>
      <c r="CW43" s="1700"/>
      <c r="CX43" s="1700"/>
      <c r="CY43" s="1700"/>
      <c r="CZ43" s="1700"/>
      <c r="DA43" s="1701"/>
      <c r="DB43" s="136"/>
      <c r="DC43" s="23"/>
      <c r="DD43" s="23"/>
      <c r="DE43" s="23"/>
      <c r="DF43" s="23"/>
    </row>
    <row r="44" spans="1:110" ht="15" customHeight="1" x14ac:dyDescent="0.2">
      <c r="A44" s="23"/>
      <c r="B44" s="175"/>
      <c r="C44" s="1689" t="s">
        <v>352</v>
      </c>
      <c r="D44" s="1690"/>
      <c r="E44" s="1690"/>
      <c r="F44" s="1690"/>
      <c r="G44" s="1690"/>
      <c r="H44" s="1690"/>
      <c r="I44" s="1690"/>
      <c r="J44" s="1690"/>
      <c r="K44" s="1690"/>
      <c r="L44" s="1690"/>
      <c r="M44" s="1690"/>
      <c r="N44" s="1690"/>
      <c r="O44" s="1690"/>
      <c r="P44" s="1690"/>
      <c r="Q44" s="1690"/>
      <c r="R44" s="1690"/>
      <c r="S44" s="1690"/>
      <c r="T44" s="1690"/>
      <c r="U44" s="1690"/>
      <c r="V44" s="1690"/>
      <c r="W44" s="1690"/>
      <c r="X44" s="1690"/>
      <c r="Y44" s="1690"/>
      <c r="Z44" s="1690"/>
      <c r="AA44" s="1690"/>
      <c r="AB44" s="1690"/>
      <c r="AC44" s="1690"/>
      <c r="AD44" s="1690"/>
      <c r="AE44" s="1690"/>
      <c r="AF44" s="1690"/>
      <c r="AG44" s="1690"/>
      <c r="AH44" s="1690"/>
      <c r="AI44" s="1690"/>
      <c r="AJ44" s="1690"/>
      <c r="AK44" s="1690"/>
      <c r="AL44" s="1690"/>
      <c r="AM44" s="1690"/>
      <c r="AN44" s="1690"/>
      <c r="AO44" s="1690"/>
      <c r="AP44" s="1690"/>
      <c r="AQ44" s="1690"/>
      <c r="AR44" s="1690"/>
      <c r="AS44" s="1690"/>
      <c r="AT44" s="1690"/>
      <c r="AU44" s="1690"/>
      <c r="AV44" s="1690"/>
      <c r="AW44" s="1690"/>
      <c r="AX44" s="1690"/>
      <c r="AY44" s="1690"/>
      <c r="AZ44" s="1690"/>
      <c r="BA44" s="1690"/>
      <c r="BB44" s="1690"/>
      <c r="BC44" s="1690"/>
      <c r="BD44" s="1690"/>
      <c r="BE44" s="1690"/>
      <c r="BF44" s="1690"/>
      <c r="BG44" s="1690"/>
      <c r="BH44" s="1690"/>
      <c r="BI44" s="1690"/>
      <c r="BJ44" s="1690"/>
      <c r="BK44" s="1691" t="s">
        <v>359</v>
      </c>
      <c r="BL44" s="1691"/>
      <c r="BM44" s="1691"/>
      <c r="BN44" s="1691"/>
      <c r="BO44" s="1691"/>
      <c r="BP44" s="1691"/>
      <c r="BQ44" s="1691"/>
      <c r="BR44" s="1691"/>
      <c r="BS44" s="1691"/>
      <c r="BT44" s="1691"/>
      <c r="BU44" s="1691"/>
      <c r="BV44" s="1691"/>
      <c r="BW44" s="1692"/>
      <c r="BX44" s="1699">
        <v>0</v>
      </c>
      <c r="BY44" s="1700"/>
      <c r="BZ44" s="1700"/>
      <c r="CA44" s="1700"/>
      <c r="CB44" s="1700"/>
      <c r="CC44" s="1700"/>
      <c r="CD44" s="1700"/>
      <c r="CE44" s="1700"/>
      <c r="CF44" s="1700"/>
      <c r="CG44" s="1700"/>
      <c r="CH44" s="1700"/>
      <c r="CI44" s="1700"/>
      <c r="CJ44" s="1700"/>
      <c r="CK44" s="1700"/>
      <c r="CL44" s="1701"/>
      <c r="CM44" s="1699">
        <v>0</v>
      </c>
      <c r="CN44" s="1700"/>
      <c r="CO44" s="1700"/>
      <c r="CP44" s="1700"/>
      <c r="CQ44" s="1700"/>
      <c r="CR44" s="1700"/>
      <c r="CS44" s="1700"/>
      <c r="CT44" s="1700"/>
      <c r="CU44" s="1700"/>
      <c r="CV44" s="1700"/>
      <c r="CW44" s="1700"/>
      <c r="CX44" s="1700"/>
      <c r="CY44" s="1700"/>
      <c r="CZ44" s="1700"/>
      <c r="DA44" s="1701"/>
      <c r="DB44" s="136"/>
      <c r="DC44" s="23"/>
      <c r="DD44" s="23"/>
      <c r="DE44" s="23"/>
      <c r="DF44" s="23"/>
    </row>
    <row r="45" spans="1:110" ht="15" customHeight="1" x14ac:dyDescent="0.2">
      <c r="A45" s="23"/>
      <c r="B45" s="175"/>
      <c r="C45" s="1733" t="s">
        <v>350</v>
      </c>
      <c r="D45" s="1734"/>
      <c r="E45" s="1734"/>
      <c r="F45" s="1734"/>
      <c r="G45" s="1734"/>
      <c r="H45" s="1734"/>
      <c r="I45" s="1734"/>
      <c r="J45" s="1734"/>
      <c r="K45" s="1734"/>
      <c r="L45" s="1734"/>
      <c r="M45" s="1734"/>
      <c r="N45" s="1734"/>
      <c r="O45" s="1734"/>
      <c r="P45" s="1734"/>
      <c r="Q45" s="1734"/>
      <c r="R45" s="1734"/>
      <c r="S45" s="1734"/>
      <c r="T45" s="1734"/>
      <c r="U45" s="1734"/>
      <c r="V45" s="1734"/>
      <c r="W45" s="1734"/>
      <c r="X45" s="1734"/>
      <c r="Y45" s="1734"/>
      <c r="Z45" s="1734"/>
      <c r="AA45" s="1734"/>
      <c r="AB45" s="1734"/>
      <c r="AC45" s="1734"/>
      <c r="AD45" s="1734"/>
      <c r="AE45" s="1734"/>
      <c r="AF45" s="1734"/>
      <c r="AG45" s="1734"/>
      <c r="AH45" s="1734"/>
      <c r="AI45" s="1734"/>
      <c r="AJ45" s="1734"/>
      <c r="AK45" s="1734"/>
      <c r="AL45" s="1734"/>
      <c r="AM45" s="1734"/>
      <c r="AN45" s="1734"/>
      <c r="AO45" s="1734"/>
      <c r="AP45" s="1734"/>
      <c r="AQ45" s="1734"/>
      <c r="AR45" s="1734"/>
      <c r="AS45" s="1734"/>
      <c r="AT45" s="1734"/>
      <c r="AU45" s="1734"/>
      <c r="AV45" s="1734"/>
      <c r="AW45" s="1734"/>
      <c r="AX45" s="1734"/>
      <c r="AY45" s="1734"/>
      <c r="AZ45" s="1734"/>
      <c r="BA45" s="1734"/>
      <c r="BB45" s="1734"/>
      <c r="BC45" s="1734"/>
      <c r="BD45" s="1734"/>
      <c r="BE45" s="1734"/>
      <c r="BF45" s="1734"/>
      <c r="BG45" s="1734"/>
      <c r="BH45" s="1734"/>
      <c r="BI45" s="1734"/>
      <c r="BJ45" s="1734"/>
      <c r="BK45" s="1735" t="s">
        <v>360</v>
      </c>
      <c r="BL45" s="1735"/>
      <c r="BM45" s="1735"/>
      <c r="BN45" s="1735"/>
      <c r="BO45" s="1735"/>
      <c r="BP45" s="1735"/>
      <c r="BQ45" s="1735"/>
      <c r="BR45" s="1735"/>
      <c r="BS45" s="1735"/>
      <c r="BT45" s="1735"/>
      <c r="BU45" s="1735"/>
      <c r="BV45" s="1735"/>
      <c r="BW45" s="1736"/>
      <c r="BX45" s="1725">
        <v>0</v>
      </c>
      <c r="BY45" s="1285"/>
      <c r="BZ45" s="1285"/>
      <c r="CA45" s="1285"/>
      <c r="CB45" s="1285"/>
      <c r="CC45" s="1285"/>
      <c r="CD45" s="1285"/>
      <c r="CE45" s="1285"/>
      <c r="CF45" s="1285"/>
      <c r="CG45" s="1285"/>
      <c r="CH45" s="1285"/>
      <c r="CI45" s="1285"/>
      <c r="CJ45" s="1285"/>
      <c r="CK45" s="1285"/>
      <c r="CL45" s="1726"/>
      <c r="CM45" s="1725">
        <v>0</v>
      </c>
      <c r="CN45" s="1285"/>
      <c r="CO45" s="1285"/>
      <c r="CP45" s="1285"/>
      <c r="CQ45" s="1285"/>
      <c r="CR45" s="1285"/>
      <c r="CS45" s="1285"/>
      <c r="CT45" s="1285"/>
      <c r="CU45" s="1285"/>
      <c r="CV45" s="1285"/>
      <c r="CW45" s="1285"/>
      <c r="CX45" s="1285"/>
      <c r="CY45" s="1285"/>
      <c r="CZ45" s="1285"/>
      <c r="DA45" s="1726"/>
      <c r="DB45" s="136"/>
      <c r="DC45" s="23"/>
      <c r="DD45" s="23"/>
      <c r="DE45" s="23"/>
      <c r="DF45" s="23"/>
    </row>
    <row r="46" spans="1:110" ht="15" customHeight="1" x14ac:dyDescent="0.2">
      <c r="A46" s="23"/>
      <c r="B46" s="175"/>
      <c r="C46" s="1737" t="s">
        <v>51</v>
      </c>
      <c r="D46" s="1738"/>
      <c r="E46" s="1738"/>
      <c r="F46" s="1738"/>
      <c r="G46" s="1738"/>
      <c r="H46" s="1738"/>
      <c r="I46" s="1738"/>
      <c r="J46" s="1738"/>
      <c r="K46" s="1738"/>
      <c r="L46" s="1738"/>
      <c r="M46" s="1738"/>
      <c r="N46" s="1738"/>
      <c r="O46" s="1738"/>
      <c r="P46" s="1738"/>
      <c r="Q46" s="1738"/>
      <c r="R46" s="1738"/>
      <c r="S46" s="1738"/>
      <c r="T46" s="1738"/>
      <c r="U46" s="1738"/>
      <c r="V46" s="1738"/>
      <c r="W46" s="1738"/>
      <c r="X46" s="1738"/>
      <c r="Y46" s="1738"/>
      <c r="Z46" s="1738"/>
      <c r="AA46" s="1738"/>
      <c r="AB46" s="1738"/>
      <c r="AC46" s="1738"/>
      <c r="AD46" s="1738"/>
      <c r="AE46" s="1738"/>
      <c r="AF46" s="1738"/>
      <c r="AG46" s="1738"/>
      <c r="AH46" s="1738"/>
      <c r="AI46" s="1738"/>
      <c r="AJ46" s="1738"/>
      <c r="AK46" s="1738"/>
      <c r="AL46" s="1738"/>
      <c r="AM46" s="1738"/>
      <c r="AN46" s="1738"/>
      <c r="AO46" s="1738"/>
      <c r="AP46" s="1738"/>
      <c r="AQ46" s="1738"/>
      <c r="AR46" s="1738"/>
      <c r="AS46" s="1738"/>
      <c r="AT46" s="1738"/>
      <c r="AU46" s="1738"/>
      <c r="AV46" s="1738"/>
      <c r="AW46" s="1738"/>
      <c r="AX46" s="1738"/>
      <c r="AY46" s="1738"/>
      <c r="AZ46" s="1738"/>
      <c r="BA46" s="1738"/>
      <c r="BB46" s="1738"/>
      <c r="BC46" s="1738"/>
      <c r="BD46" s="1738"/>
      <c r="BE46" s="1738"/>
      <c r="BF46" s="1738"/>
      <c r="BG46" s="1738"/>
      <c r="BH46" s="1738"/>
      <c r="BI46" s="1738"/>
      <c r="BJ46" s="1738"/>
      <c r="BK46" s="1738"/>
      <c r="BL46" s="1738"/>
      <c r="BM46" s="1738"/>
      <c r="BN46" s="1738"/>
      <c r="BO46" s="1738"/>
      <c r="BP46" s="1738"/>
      <c r="BQ46" s="1738"/>
      <c r="BR46" s="1738"/>
      <c r="BS46" s="1738"/>
      <c r="BT46" s="1738"/>
      <c r="BU46" s="1738"/>
      <c r="BV46" s="1738"/>
      <c r="BW46" s="1739"/>
      <c r="BX46" s="1727">
        <f>Data_Income!C1516</f>
        <v>0</v>
      </c>
      <c r="BY46" s="1728"/>
      <c r="BZ46" s="1728"/>
      <c r="CA46" s="1728"/>
      <c r="CB46" s="1728"/>
      <c r="CC46" s="1728"/>
      <c r="CD46" s="1728"/>
      <c r="CE46" s="1728"/>
      <c r="CF46" s="1728"/>
      <c r="CG46" s="1728"/>
      <c r="CH46" s="1728"/>
      <c r="CI46" s="1728"/>
      <c r="CJ46" s="1728"/>
      <c r="CK46" s="1728"/>
      <c r="CL46" s="1729"/>
      <c r="CM46" s="1727">
        <f>Data_Income!D1516</f>
        <v>0</v>
      </c>
      <c r="CN46" s="1728"/>
      <c r="CO46" s="1728"/>
      <c r="CP46" s="1728"/>
      <c r="CQ46" s="1728"/>
      <c r="CR46" s="1728"/>
      <c r="CS46" s="1728"/>
      <c r="CT46" s="1728"/>
      <c r="CU46" s="1728"/>
      <c r="CV46" s="1728"/>
      <c r="CW46" s="1728"/>
      <c r="CX46" s="1728"/>
      <c r="CY46" s="1728"/>
      <c r="CZ46" s="1728"/>
      <c r="DA46" s="1729"/>
      <c r="DB46" s="136"/>
      <c r="DC46" s="23"/>
      <c r="DD46" s="23"/>
      <c r="DE46" s="23"/>
      <c r="DF46" s="23"/>
    </row>
    <row r="47" spans="1:110" ht="15" customHeight="1" thickBot="1" x14ac:dyDescent="0.25">
      <c r="A47" s="23"/>
      <c r="B47" s="175"/>
      <c r="C47" s="1402" t="s">
        <v>52</v>
      </c>
      <c r="D47" s="1403"/>
      <c r="E47" s="1403"/>
      <c r="F47" s="1403"/>
      <c r="G47" s="1403"/>
      <c r="H47" s="1403"/>
      <c r="I47" s="1403"/>
      <c r="J47" s="1403"/>
      <c r="K47" s="1403"/>
      <c r="L47" s="1403"/>
      <c r="M47" s="1403"/>
      <c r="N47" s="1403"/>
      <c r="O47" s="1403"/>
      <c r="P47" s="1403"/>
      <c r="Q47" s="1403"/>
      <c r="R47" s="1403"/>
      <c r="S47" s="1403"/>
      <c r="T47" s="1403"/>
      <c r="U47" s="1403"/>
      <c r="V47" s="1403"/>
      <c r="W47" s="1403"/>
      <c r="X47" s="1403"/>
      <c r="Y47" s="1403"/>
      <c r="Z47" s="1403"/>
      <c r="AA47" s="1403"/>
      <c r="AB47" s="1403"/>
      <c r="AC47" s="1403"/>
      <c r="AD47" s="1403"/>
      <c r="AE47" s="1403"/>
      <c r="AF47" s="1403"/>
      <c r="AG47" s="1403"/>
      <c r="AH47" s="1403"/>
      <c r="AI47" s="1403"/>
      <c r="AJ47" s="1403"/>
      <c r="AK47" s="1403"/>
      <c r="AL47" s="1403"/>
      <c r="AM47" s="1403"/>
      <c r="AN47" s="1403"/>
      <c r="AO47" s="1403"/>
      <c r="AP47" s="1403"/>
      <c r="AQ47" s="1403"/>
      <c r="AR47" s="1403"/>
      <c r="AS47" s="1403"/>
      <c r="AT47" s="1403"/>
      <c r="AU47" s="1403"/>
      <c r="AV47" s="1403"/>
      <c r="AW47" s="1403"/>
      <c r="AX47" s="1403"/>
      <c r="AY47" s="1403"/>
      <c r="AZ47" s="1403"/>
      <c r="BA47" s="1403"/>
      <c r="BB47" s="1403"/>
      <c r="BC47" s="1403"/>
      <c r="BD47" s="1403"/>
      <c r="BE47" s="1403"/>
      <c r="BF47" s="1403"/>
      <c r="BG47" s="1403"/>
      <c r="BH47" s="1403"/>
      <c r="BI47" s="1403"/>
      <c r="BJ47" s="1403"/>
      <c r="BK47" s="1403"/>
      <c r="BL47" s="1403"/>
      <c r="BM47" s="1403"/>
      <c r="BN47" s="1403"/>
      <c r="BO47" s="1403"/>
      <c r="BP47" s="1403"/>
      <c r="BQ47" s="1403"/>
      <c r="BR47" s="1403"/>
      <c r="BS47" s="1403"/>
      <c r="BT47" s="1403"/>
      <c r="BU47" s="1403"/>
      <c r="BV47" s="1403"/>
      <c r="BW47" s="1404"/>
      <c r="BX47" s="1740">
        <v>1</v>
      </c>
      <c r="BY47" s="1741"/>
      <c r="BZ47" s="1741"/>
      <c r="CA47" s="1741"/>
      <c r="CB47" s="1741"/>
      <c r="CC47" s="1741"/>
      <c r="CD47" s="1741"/>
      <c r="CE47" s="1741"/>
      <c r="CF47" s="1741"/>
      <c r="CG47" s="1741"/>
      <c r="CH47" s="1741"/>
      <c r="CI47" s="1741"/>
      <c r="CJ47" s="1741"/>
      <c r="CK47" s="1741"/>
      <c r="CL47" s="1742"/>
      <c r="CM47" s="1740">
        <v>1</v>
      </c>
      <c r="CN47" s="1741"/>
      <c r="CO47" s="1741"/>
      <c r="CP47" s="1741"/>
      <c r="CQ47" s="1741"/>
      <c r="CR47" s="1741"/>
      <c r="CS47" s="1741"/>
      <c r="CT47" s="1741"/>
      <c r="CU47" s="1741"/>
      <c r="CV47" s="1741"/>
      <c r="CW47" s="1741"/>
      <c r="CX47" s="1741"/>
      <c r="CY47" s="1741"/>
      <c r="CZ47" s="1741"/>
      <c r="DA47" s="1742"/>
      <c r="DB47" s="136"/>
      <c r="DC47" s="23"/>
      <c r="DD47" s="23"/>
      <c r="DE47" s="23"/>
      <c r="DF47" s="23"/>
    </row>
    <row r="48" spans="1:110" s="400" customFormat="1" ht="15" customHeight="1" thickBot="1" x14ac:dyDescent="0.25">
      <c r="A48" s="23"/>
      <c r="B48" s="175"/>
      <c r="C48" s="1743" t="str">
        <f>CONCATENATE(" Subtotal Form 1120S: ",AC34)</f>
        <v xml:space="preserve"> Subtotal Form 1120S: </v>
      </c>
      <c r="D48" s="1744"/>
      <c r="E48" s="1744"/>
      <c r="F48" s="1744"/>
      <c r="G48" s="1744"/>
      <c r="H48" s="1744"/>
      <c r="I48" s="1744"/>
      <c r="J48" s="1744"/>
      <c r="K48" s="1744"/>
      <c r="L48" s="1744"/>
      <c r="M48" s="1744"/>
      <c r="N48" s="1744"/>
      <c r="O48" s="1744"/>
      <c r="P48" s="1744"/>
      <c r="Q48" s="1744"/>
      <c r="R48" s="1744"/>
      <c r="S48" s="1744"/>
      <c r="T48" s="1744"/>
      <c r="U48" s="1744"/>
      <c r="V48" s="1744"/>
      <c r="W48" s="1744"/>
      <c r="X48" s="1744"/>
      <c r="Y48" s="1744"/>
      <c r="Z48" s="1744"/>
      <c r="AA48" s="1744"/>
      <c r="AB48" s="1744"/>
      <c r="AC48" s="1744"/>
      <c r="AD48" s="1744"/>
      <c r="AE48" s="1744"/>
      <c r="AF48" s="1744"/>
      <c r="AG48" s="1744"/>
      <c r="AH48" s="1744"/>
      <c r="AI48" s="1744"/>
      <c r="AJ48" s="1744"/>
      <c r="AK48" s="1744"/>
      <c r="AL48" s="1744"/>
      <c r="AM48" s="1744"/>
      <c r="AN48" s="1744"/>
      <c r="AO48" s="1744"/>
      <c r="AP48" s="1744"/>
      <c r="AQ48" s="1744"/>
      <c r="AR48" s="1744"/>
      <c r="AS48" s="1744"/>
      <c r="AT48" s="1744"/>
      <c r="AU48" s="1744"/>
      <c r="AV48" s="1744"/>
      <c r="AW48" s="1744"/>
      <c r="AX48" s="1744"/>
      <c r="AY48" s="1744"/>
      <c r="AZ48" s="1744"/>
      <c r="BA48" s="1744"/>
      <c r="BB48" s="1744"/>
      <c r="BC48" s="1744"/>
      <c r="BD48" s="1744"/>
      <c r="BE48" s="1744"/>
      <c r="BF48" s="1744"/>
      <c r="BG48" s="1744"/>
      <c r="BH48" s="1744"/>
      <c r="BI48" s="1744"/>
      <c r="BJ48" s="1744"/>
      <c r="BK48" s="1744"/>
      <c r="BL48" s="1744"/>
      <c r="BM48" s="1744"/>
      <c r="BN48" s="1744"/>
      <c r="BO48" s="1744"/>
      <c r="BP48" s="1744"/>
      <c r="BQ48" s="1744"/>
      <c r="BR48" s="1744"/>
      <c r="BS48" s="1744"/>
      <c r="BT48" s="1744"/>
      <c r="BU48" s="1744"/>
      <c r="BV48" s="1744"/>
      <c r="BW48" s="1745"/>
      <c r="BX48" s="1746">
        <f>Data_Income!C1518</f>
        <v>0</v>
      </c>
      <c r="BY48" s="1747"/>
      <c r="BZ48" s="1747"/>
      <c r="CA48" s="1747"/>
      <c r="CB48" s="1747"/>
      <c r="CC48" s="1747"/>
      <c r="CD48" s="1747"/>
      <c r="CE48" s="1747"/>
      <c r="CF48" s="1747"/>
      <c r="CG48" s="1747"/>
      <c r="CH48" s="1747"/>
      <c r="CI48" s="1747"/>
      <c r="CJ48" s="1747"/>
      <c r="CK48" s="1747"/>
      <c r="CL48" s="1748"/>
      <c r="CM48" s="1746">
        <f>Data_Income!D1518</f>
        <v>0</v>
      </c>
      <c r="CN48" s="1747"/>
      <c r="CO48" s="1747"/>
      <c r="CP48" s="1747"/>
      <c r="CQ48" s="1747"/>
      <c r="CR48" s="1747"/>
      <c r="CS48" s="1747"/>
      <c r="CT48" s="1747"/>
      <c r="CU48" s="1747"/>
      <c r="CV48" s="1747"/>
      <c r="CW48" s="1747"/>
      <c r="CX48" s="1747"/>
      <c r="CY48" s="1747"/>
      <c r="CZ48" s="1747"/>
      <c r="DA48" s="1748"/>
      <c r="DB48" s="136"/>
      <c r="DC48" s="23"/>
      <c r="DD48" s="23"/>
      <c r="DE48" s="23"/>
      <c r="DF48" s="23"/>
    </row>
    <row r="49" spans="1:110" ht="15" customHeight="1" x14ac:dyDescent="0.2">
      <c r="A49" s="23"/>
      <c r="B49" s="175"/>
      <c r="C49" s="1730" t="str">
        <f>IF(AC34=""," Total for S-Corporation #2",CONCATENATE(" Total for ",AC34))</f>
        <v xml:space="preserve"> Total for S-Corporation #2</v>
      </c>
      <c r="D49" s="1731"/>
      <c r="E49" s="1731"/>
      <c r="F49" s="1731"/>
      <c r="G49" s="1731"/>
      <c r="H49" s="1731"/>
      <c r="I49" s="1731"/>
      <c r="J49" s="1731"/>
      <c r="K49" s="1731"/>
      <c r="L49" s="1731"/>
      <c r="M49" s="1731"/>
      <c r="N49" s="1731"/>
      <c r="O49" s="1731"/>
      <c r="P49" s="1731"/>
      <c r="Q49" s="1731"/>
      <c r="R49" s="1731"/>
      <c r="S49" s="1731"/>
      <c r="T49" s="1731"/>
      <c r="U49" s="1731"/>
      <c r="V49" s="1731"/>
      <c r="W49" s="1731"/>
      <c r="X49" s="1731"/>
      <c r="Y49" s="1731"/>
      <c r="Z49" s="1731"/>
      <c r="AA49" s="1731"/>
      <c r="AB49" s="1731"/>
      <c r="AC49" s="1731"/>
      <c r="AD49" s="1731"/>
      <c r="AE49" s="1731"/>
      <c r="AF49" s="1731"/>
      <c r="AG49" s="1731"/>
      <c r="AH49" s="1731"/>
      <c r="AI49" s="1731"/>
      <c r="AJ49" s="1731"/>
      <c r="AK49" s="1731"/>
      <c r="AL49" s="1731"/>
      <c r="AM49" s="1731"/>
      <c r="AN49" s="1731"/>
      <c r="AO49" s="1731"/>
      <c r="AP49" s="1731"/>
      <c r="AQ49" s="1731"/>
      <c r="AR49" s="1731"/>
      <c r="AS49" s="1731"/>
      <c r="AT49" s="1731"/>
      <c r="AU49" s="1731"/>
      <c r="AV49" s="1731"/>
      <c r="AW49" s="1731"/>
      <c r="AX49" s="1731"/>
      <c r="AY49" s="1731"/>
      <c r="AZ49" s="1731"/>
      <c r="BA49" s="1731"/>
      <c r="BB49" s="1731"/>
      <c r="BC49" s="1731"/>
      <c r="BD49" s="1731"/>
      <c r="BE49" s="1731"/>
      <c r="BF49" s="1731"/>
      <c r="BG49" s="1731"/>
      <c r="BH49" s="1731"/>
      <c r="BI49" s="1731"/>
      <c r="BJ49" s="1731"/>
      <c r="BK49" s="1731"/>
      <c r="BL49" s="1731"/>
      <c r="BM49" s="1731"/>
      <c r="BN49" s="1731"/>
      <c r="BO49" s="1731"/>
      <c r="BP49" s="1731"/>
      <c r="BQ49" s="1731"/>
      <c r="BR49" s="1731"/>
      <c r="BS49" s="1731"/>
      <c r="BT49" s="1731"/>
      <c r="BU49" s="1731"/>
      <c r="BV49" s="1731"/>
      <c r="BW49" s="1732"/>
      <c r="BX49" s="1702">
        <f>Data_Income!C1519</f>
        <v>0</v>
      </c>
      <c r="BY49" s="1703"/>
      <c r="BZ49" s="1703"/>
      <c r="CA49" s="1703"/>
      <c r="CB49" s="1703"/>
      <c r="CC49" s="1703"/>
      <c r="CD49" s="1703"/>
      <c r="CE49" s="1703"/>
      <c r="CF49" s="1703"/>
      <c r="CG49" s="1703"/>
      <c r="CH49" s="1703"/>
      <c r="CI49" s="1703"/>
      <c r="CJ49" s="1703"/>
      <c r="CK49" s="1703"/>
      <c r="CL49" s="1704"/>
      <c r="CM49" s="1702">
        <f>Data_Income!D1519</f>
        <v>0</v>
      </c>
      <c r="CN49" s="1703"/>
      <c r="CO49" s="1703"/>
      <c r="CP49" s="1703"/>
      <c r="CQ49" s="1703"/>
      <c r="CR49" s="1703"/>
      <c r="CS49" s="1703"/>
      <c r="CT49" s="1703"/>
      <c r="CU49" s="1703"/>
      <c r="CV49" s="1703"/>
      <c r="CW49" s="1703"/>
      <c r="CX49" s="1703"/>
      <c r="CY49" s="1703"/>
      <c r="CZ49" s="1703"/>
      <c r="DA49" s="1704"/>
      <c r="DB49" s="136"/>
      <c r="DC49" s="23"/>
      <c r="DD49" s="23"/>
      <c r="DE49" s="23"/>
      <c r="DF49" s="23"/>
    </row>
    <row r="50" spans="1:110" s="412" customFormat="1" ht="15" customHeight="1" x14ac:dyDescent="0.2">
      <c r="A50" s="23"/>
      <c r="B50" s="175"/>
      <c r="C50" s="1301" t="s">
        <v>973</v>
      </c>
      <c r="D50" s="1300"/>
      <c r="E50" s="1300"/>
      <c r="F50" s="1300"/>
      <c r="G50" s="1300"/>
      <c r="H50" s="1300"/>
      <c r="I50" s="1300"/>
      <c r="J50" s="1300"/>
      <c r="K50" s="1300"/>
      <c r="L50" s="1300"/>
      <c r="M50" s="1300"/>
      <c r="N50" s="1300"/>
      <c r="O50" s="1300"/>
      <c r="P50" s="1300"/>
      <c r="Q50" s="1300"/>
      <c r="R50" s="1300"/>
      <c r="S50" s="1300"/>
      <c r="T50" s="1300"/>
      <c r="U50" s="1300"/>
      <c r="V50" s="1300"/>
      <c r="W50" s="1300"/>
      <c r="X50" s="1300"/>
      <c r="Y50" s="1300"/>
      <c r="Z50" s="1300"/>
      <c r="AA50" s="1300"/>
      <c r="AB50" s="1300"/>
      <c r="AC50" s="1300"/>
      <c r="AD50" s="1300"/>
      <c r="AE50" s="1300"/>
      <c r="AF50" s="1300"/>
      <c r="AG50" s="1300"/>
      <c r="AH50" s="1300"/>
      <c r="AI50" s="1300"/>
      <c r="AJ50" s="1300"/>
      <c r="AK50" s="1300"/>
      <c r="AL50" s="1300"/>
      <c r="AM50" s="1300"/>
      <c r="AN50" s="1300"/>
      <c r="AO50" s="1300"/>
      <c r="AP50" s="1300"/>
      <c r="AQ50" s="1300"/>
      <c r="AR50" s="1300"/>
      <c r="AS50" s="1300"/>
      <c r="AT50" s="1300"/>
      <c r="AU50" s="1300"/>
      <c r="AV50" s="1300"/>
      <c r="AW50" s="1300"/>
      <c r="AX50" s="1300"/>
      <c r="AY50" s="1300"/>
      <c r="AZ50" s="1300"/>
      <c r="BA50" s="1300"/>
      <c r="BB50" s="1300"/>
      <c r="BC50" s="1300"/>
      <c r="BD50" s="1300"/>
      <c r="BE50" s="1685"/>
      <c r="BF50" s="1685"/>
      <c r="BG50" s="1685"/>
      <c r="BH50" s="1686" t="str">
        <f>IF(BX35="Select Year","N/A",BX35)</f>
        <v>N/A</v>
      </c>
      <c r="BI50" s="1687"/>
      <c r="BJ50" s="1687"/>
      <c r="BK50" s="1687"/>
      <c r="BL50" s="1687"/>
      <c r="BM50" s="1301"/>
      <c r="BN50" s="1685"/>
      <c r="BO50" s="1685"/>
      <c r="BP50" s="1685"/>
      <c r="BQ50" s="1300" t="str">
        <f>IF(CM35="Select Year","N/A",CM35)</f>
        <v>N/A</v>
      </c>
      <c r="BR50" s="1300"/>
      <c r="BS50" s="1300"/>
      <c r="BT50" s="1300"/>
      <c r="BU50" s="1300"/>
      <c r="BV50" s="1300"/>
      <c r="BW50" s="1686"/>
      <c r="BX50" s="1688">
        <f>Data_Income!C1522</f>
        <v>0</v>
      </c>
      <c r="BY50" s="1688"/>
      <c r="BZ50" s="1688"/>
      <c r="CA50" s="1688"/>
      <c r="CB50" s="1688"/>
      <c r="CC50" s="1688"/>
      <c r="CD50" s="1688"/>
      <c r="CE50" s="1688"/>
      <c r="CF50" s="1688"/>
      <c r="CG50" s="1688"/>
      <c r="CH50" s="1688"/>
      <c r="CI50" s="1688"/>
      <c r="CJ50" s="1688"/>
      <c r="CK50" s="1688"/>
      <c r="CL50" s="1688"/>
      <c r="CM50" s="1688"/>
      <c r="CN50" s="1688"/>
      <c r="CO50" s="1688"/>
      <c r="CP50" s="1688"/>
      <c r="CQ50" s="1688"/>
      <c r="CR50" s="1688"/>
      <c r="CS50" s="1688"/>
      <c r="CT50" s="1688"/>
      <c r="CU50" s="1688"/>
      <c r="CV50" s="1688"/>
      <c r="CW50" s="1688"/>
      <c r="CX50" s="1688"/>
      <c r="CY50" s="1688"/>
      <c r="CZ50" s="1688"/>
      <c r="DA50" s="1688"/>
      <c r="DB50" s="136"/>
      <c r="DC50" s="23"/>
      <c r="DD50" s="23"/>
      <c r="DE50" s="23"/>
      <c r="DF50" s="23"/>
    </row>
    <row r="51" spans="1:110" s="412" customFormat="1" ht="15" customHeight="1" thickBot="1" x14ac:dyDescent="0.25">
      <c r="A51" s="23"/>
      <c r="B51" s="175"/>
      <c r="C51" s="1337" t="s">
        <v>32</v>
      </c>
      <c r="D51" s="1338"/>
      <c r="E51" s="1338"/>
      <c r="F51" s="1338"/>
      <c r="G51" s="1338"/>
      <c r="H51" s="1338"/>
      <c r="I51" s="1338"/>
      <c r="J51" s="1338"/>
      <c r="K51" s="1338"/>
      <c r="L51" s="1338"/>
      <c r="M51" s="1338"/>
      <c r="N51" s="1338"/>
      <c r="O51" s="1338"/>
      <c r="P51" s="1338"/>
      <c r="Q51" s="1338"/>
      <c r="R51" s="1338"/>
      <c r="S51" s="1338"/>
      <c r="T51" s="1338"/>
      <c r="U51" s="1338"/>
      <c r="V51" s="1338"/>
      <c r="W51" s="1338"/>
      <c r="X51" s="1338"/>
      <c r="Y51" s="1338"/>
      <c r="Z51" s="1338"/>
      <c r="AA51" s="1338"/>
      <c r="AB51" s="1338"/>
      <c r="AC51" s="1338"/>
      <c r="AD51" s="1338"/>
      <c r="AE51" s="1338"/>
      <c r="AF51" s="1338"/>
      <c r="AG51" s="1338"/>
      <c r="AH51" s="1338"/>
      <c r="AI51" s="1338"/>
      <c r="AJ51" s="1338"/>
      <c r="AK51" s="1338"/>
      <c r="AL51" s="1338"/>
      <c r="AM51" s="1338"/>
      <c r="AN51" s="1338"/>
      <c r="AO51" s="1338"/>
      <c r="AP51" s="1338"/>
      <c r="AQ51" s="1338"/>
      <c r="AR51" s="1338"/>
      <c r="AS51" s="1338"/>
      <c r="AT51" s="1338"/>
      <c r="AU51" s="1338"/>
      <c r="AV51" s="1338"/>
      <c r="AW51" s="1338"/>
      <c r="AX51" s="1338"/>
      <c r="AY51" s="1338"/>
      <c r="AZ51" s="1338"/>
      <c r="BA51" s="1338"/>
      <c r="BB51" s="1338"/>
      <c r="BC51" s="1338"/>
      <c r="BD51" s="1338"/>
      <c r="BE51" s="1338"/>
      <c r="BF51" s="1338"/>
      <c r="BG51" s="1338"/>
      <c r="BH51" s="1338"/>
      <c r="BI51" s="1338"/>
      <c r="BJ51" s="1338"/>
      <c r="BK51" s="1338"/>
      <c r="BL51" s="1338"/>
      <c r="BM51" s="1338"/>
      <c r="BN51" s="1338"/>
      <c r="BO51" s="1338"/>
      <c r="BP51" s="1338"/>
      <c r="BQ51" s="1338"/>
      <c r="BR51" s="1338"/>
      <c r="BS51" s="1338"/>
      <c r="BT51" s="1338"/>
      <c r="BU51" s="1338"/>
      <c r="BV51" s="1338"/>
      <c r="BW51" s="1717"/>
      <c r="BX51" s="1718">
        <f>Data_Income!C1524</f>
        <v>0</v>
      </c>
      <c r="BY51" s="1719"/>
      <c r="BZ51" s="1719"/>
      <c r="CA51" s="1719"/>
      <c r="CB51" s="1719"/>
      <c r="CC51" s="1719"/>
      <c r="CD51" s="1719"/>
      <c r="CE51" s="1719"/>
      <c r="CF51" s="1719"/>
      <c r="CG51" s="1719"/>
      <c r="CH51" s="1719"/>
      <c r="CI51" s="1719"/>
      <c r="CJ51" s="1719"/>
      <c r="CK51" s="1719"/>
      <c r="CL51" s="1719"/>
      <c r="CM51" s="1719"/>
      <c r="CN51" s="1719"/>
      <c r="CO51" s="1719"/>
      <c r="CP51" s="1719"/>
      <c r="CQ51" s="1719"/>
      <c r="CR51" s="1719"/>
      <c r="CS51" s="1719"/>
      <c r="CT51" s="1719"/>
      <c r="CU51" s="1719"/>
      <c r="CV51" s="1719"/>
      <c r="CW51" s="1719"/>
      <c r="CX51" s="1719"/>
      <c r="CY51" s="1719"/>
      <c r="CZ51" s="1719"/>
      <c r="DA51" s="1720"/>
      <c r="DB51" s="136"/>
      <c r="DC51" s="23"/>
      <c r="DD51" s="23"/>
      <c r="DE51" s="23"/>
      <c r="DF51" s="23"/>
    </row>
    <row r="52" spans="1:110" s="412" customFormat="1" ht="15" customHeight="1" x14ac:dyDescent="0.2">
      <c r="A52" s="23"/>
      <c r="B52" s="175"/>
      <c r="C52" s="1356" t="s">
        <v>972</v>
      </c>
      <c r="D52" s="1357"/>
      <c r="E52" s="1357"/>
      <c r="F52" s="1357"/>
      <c r="G52" s="1357"/>
      <c r="H52" s="1357"/>
      <c r="I52" s="1357"/>
      <c r="J52" s="1357"/>
      <c r="K52" s="1357"/>
      <c r="L52" s="1357"/>
      <c r="M52" s="1357"/>
      <c r="N52" s="1357"/>
      <c r="O52" s="1357"/>
      <c r="P52" s="1357"/>
      <c r="Q52" s="1357"/>
      <c r="R52" s="1357"/>
      <c r="S52" s="1357"/>
      <c r="T52" s="1357"/>
      <c r="U52" s="1357"/>
      <c r="V52" s="1357"/>
      <c r="W52" s="1357"/>
      <c r="X52" s="1357"/>
      <c r="Y52" s="1357"/>
      <c r="Z52" s="1357"/>
      <c r="AA52" s="1357"/>
      <c r="AB52" s="1357"/>
      <c r="AC52" s="1357"/>
      <c r="AD52" s="1357"/>
      <c r="AE52" s="1357"/>
      <c r="AF52" s="1357"/>
      <c r="AG52" s="1357"/>
      <c r="AH52" s="1357"/>
      <c r="AI52" s="1357"/>
      <c r="AJ52" s="1357"/>
      <c r="AK52" s="1357"/>
      <c r="AL52" s="1357"/>
      <c r="AM52" s="1357"/>
      <c r="AN52" s="1357"/>
      <c r="AO52" s="1357"/>
      <c r="AP52" s="1357"/>
      <c r="AQ52" s="1357"/>
      <c r="AR52" s="1357"/>
      <c r="AS52" s="1357"/>
      <c r="AT52" s="1357"/>
      <c r="AU52" s="1357"/>
      <c r="AV52" s="1357"/>
      <c r="AW52" s="1357"/>
      <c r="AX52" s="1357"/>
      <c r="AY52" s="1357"/>
      <c r="AZ52" s="1357"/>
      <c r="BA52" s="1357"/>
      <c r="BB52" s="1357"/>
      <c r="BC52" s="1357"/>
      <c r="BD52" s="1357"/>
      <c r="BE52" s="1357"/>
      <c r="BF52" s="1357"/>
      <c r="BG52" s="1357"/>
      <c r="BH52" s="1357"/>
      <c r="BI52" s="1357"/>
      <c r="BJ52" s="1357"/>
      <c r="BK52" s="1357"/>
      <c r="BL52" s="1357"/>
      <c r="BM52" s="1357"/>
      <c r="BN52" s="1357"/>
      <c r="BO52" s="1357"/>
      <c r="BP52" s="1357"/>
      <c r="BQ52" s="1357"/>
      <c r="BR52" s="1357"/>
      <c r="BS52" s="1357"/>
      <c r="BT52" s="1357"/>
      <c r="BU52" s="1357"/>
      <c r="BV52" s="1357"/>
      <c r="BW52" s="1721"/>
      <c r="BX52" s="1722">
        <f>Data_Income!C1525</f>
        <v>0</v>
      </c>
      <c r="BY52" s="1723"/>
      <c r="BZ52" s="1723"/>
      <c r="CA52" s="1723"/>
      <c r="CB52" s="1723"/>
      <c r="CC52" s="1723"/>
      <c r="CD52" s="1723"/>
      <c r="CE52" s="1723"/>
      <c r="CF52" s="1723"/>
      <c r="CG52" s="1723"/>
      <c r="CH52" s="1723"/>
      <c r="CI52" s="1723"/>
      <c r="CJ52" s="1723"/>
      <c r="CK52" s="1723"/>
      <c r="CL52" s="1723"/>
      <c r="CM52" s="1723"/>
      <c r="CN52" s="1723"/>
      <c r="CO52" s="1723"/>
      <c r="CP52" s="1723"/>
      <c r="CQ52" s="1723"/>
      <c r="CR52" s="1723"/>
      <c r="CS52" s="1723"/>
      <c r="CT52" s="1723"/>
      <c r="CU52" s="1723"/>
      <c r="CV52" s="1723"/>
      <c r="CW52" s="1723"/>
      <c r="CX52" s="1723"/>
      <c r="CY52" s="1723"/>
      <c r="CZ52" s="1723"/>
      <c r="DA52" s="1724"/>
      <c r="DB52" s="136"/>
      <c r="DC52" s="23"/>
      <c r="DD52" s="23"/>
      <c r="DE52" s="23"/>
      <c r="DF52" s="23"/>
    </row>
    <row r="53" spans="1:110" ht="12" customHeight="1" x14ac:dyDescent="0.2">
      <c r="A53" s="23"/>
      <c r="B53" s="175"/>
      <c r="C53" s="1363"/>
      <c r="D53" s="1363"/>
      <c r="E53" s="1363"/>
      <c r="F53" s="1363"/>
      <c r="G53" s="1363"/>
      <c r="H53" s="1363"/>
      <c r="I53" s="1363"/>
      <c r="J53" s="1363"/>
      <c r="K53" s="1363"/>
      <c r="L53" s="1363"/>
      <c r="M53" s="1363"/>
      <c r="N53" s="1363"/>
      <c r="O53" s="1363"/>
      <c r="P53" s="1363"/>
      <c r="Q53" s="1363"/>
      <c r="R53" s="1363"/>
      <c r="S53" s="1363"/>
      <c r="T53" s="1363"/>
      <c r="U53" s="1363"/>
      <c r="V53" s="1363"/>
      <c r="W53" s="1363"/>
      <c r="X53" s="1363"/>
      <c r="Y53" s="1363"/>
      <c r="Z53" s="1363"/>
      <c r="AA53" s="1363"/>
      <c r="AB53" s="1363"/>
      <c r="AC53" s="1363"/>
      <c r="AD53" s="1363"/>
      <c r="AE53" s="1363"/>
      <c r="AF53" s="1363"/>
      <c r="AG53" s="1363"/>
      <c r="AH53" s="1363"/>
      <c r="AI53" s="1363"/>
      <c r="AJ53" s="1363"/>
      <c r="AK53" s="1363"/>
      <c r="AL53" s="1363"/>
      <c r="AM53" s="1363"/>
      <c r="AN53" s="1363"/>
      <c r="AO53" s="1363"/>
      <c r="AP53" s="1363"/>
      <c r="AQ53" s="1363"/>
      <c r="AR53" s="1363"/>
      <c r="AS53" s="1363"/>
      <c r="AT53" s="1363"/>
      <c r="AU53" s="1363"/>
      <c r="AV53" s="1363"/>
      <c r="AW53" s="1363"/>
      <c r="AX53" s="1363"/>
      <c r="AY53" s="1363"/>
      <c r="AZ53" s="1363"/>
      <c r="BA53" s="1363"/>
      <c r="BB53" s="1363"/>
      <c r="BC53" s="1363"/>
      <c r="BD53" s="1363"/>
      <c r="BE53" s="1363"/>
      <c r="BF53" s="1363"/>
      <c r="BG53" s="1363"/>
      <c r="BH53" s="1363"/>
      <c r="BI53" s="1363"/>
      <c r="BJ53" s="1363"/>
      <c r="BK53" s="1363"/>
      <c r="BL53" s="1363"/>
      <c r="BM53" s="1363"/>
      <c r="BN53" s="1363"/>
      <c r="BO53" s="1363"/>
      <c r="BP53" s="1363"/>
      <c r="BQ53" s="1363"/>
      <c r="BR53" s="1363"/>
      <c r="BS53" s="1363"/>
      <c r="BT53" s="1363"/>
      <c r="BU53" s="1363"/>
      <c r="BV53" s="1363"/>
      <c r="BW53" s="1363"/>
      <c r="BX53" s="1363"/>
      <c r="BY53" s="1363"/>
      <c r="BZ53" s="1363"/>
      <c r="CA53" s="1363"/>
      <c r="CB53" s="1363"/>
      <c r="CC53" s="1363"/>
      <c r="CD53" s="1363"/>
      <c r="CE53" s="1363"/>
      <c r="CF53" s="1363"/>
      <c r="CG53" s="1363"/>
      <c r="CH53" s="1363"/>
      <c r="CI53" s="1363"/>
      <c r="CJ53" s="1363"/>
      <c r="CK53" s="1363"/>
      <c r="CL53" s="1363"/>
      <c r="CM53" s="1363"/>
      <c r="CN53" s="1363"/>
      <c r="CO53" s="1363"/>
      <c r="CP53" s="1363"/>
      <c r="CQ53" s="1363"/>
      <c r="CR53" s="1363"/>
      <c r="CS53" s="1363"/>
      <c r="CT53" s="1363"/>
      <c r="CU53" s="1363"/>
      <c r="CV53" s="1363"/>
      <c r="CW53" s="1363"/>
      <c r="CX53" s="1363"/>
      <c r="CY53" s="1363"/>
      <c r="CZ53" s="1363"/>
      <c r="DA53" s="1363"/>
      <c r="DB53" s="136"/>
      <c r="DC53" s="23"/>
      <c r="DD53" s="23"/>
      <c r="DE53" s="23"/>
      <c r="DF53" s="23"/>
    </row>
    <row r="54" spans="1:110" ht="15.95" customHeight="1" x14ac:dyDescent="0.2">
      <c r="A54" s="23"/>
      <c r="B54" s="175"/>
      <c r="C54" s="1310" t="s">
        <v>24</v>
      </c>
      <c r="D54" s="1311"/>
      <c r="E54" s="1311"/>
      <c r="F54" s="1311"/>
      <c r="G54" s="1311"/>
      <c r="H54" s="1311"/>
      <c r="I54" s="1311"/>
      <c r="J54" s="1311"/>
      <c r="K54" s="1311"/>
      <c r="L54" s="1311"/>
      <c r="M54" s="1311"/>
      <c r="N54" s="1311"/>
      <c r="O54" s="1311"/>
      <c r="P54" s="1311"/>
      <c r="Q54" s="1311"/>
      <c r="R54" s="1311"/>
      <c r="S54" s="1311"/>
      <c r="T54" s="1311"/>
      <c r="U54" s="1311"/>
      <c r="V54" s="1311"/>
      <c r="W54" s="1311"/>
      <c r="X54" s="1311"/>
      <c r="Y54" s="1311"/>
      <c r="Z54" s="1311"/>
      <c r="AA54" s="1311"/>
      <c r="AB54" s="1311"/>
      <c r="AC54" s="1311"/>
      <c r="AD54" s="1311"/>
      <c r="AE54" s="1311"/>
      <c r="AF54" s="1311"/>
      <c r="AG54" s="1311"/>
      <c r="AH54" s="1311"/>
      <c r="AI54" s="1311"/>
      <c r="AJ54" s="1311"/>
      <c r="AK54" s="1311"/>
      <c r="AL54" s="1311"/>
      <c r="AM54" s="1311"/>
      <c r="AN54" s="1311"/>
      <c r="AO54" s="1311"/>
      <c r="AP54" s="1311"/>
      <c r="AQ54" s="1311"/>
      <c r="AR54" s="1311"/>
      <c r="AS54" s="1311"/>
      <c r="AT54" s="1311"/>
      <c r="AU54" s="1311"/>
      <c r="AV54" s="1311"/>
      <c r="AW54" s="1311"/>
      <c r="AX54" s="1311"/>
      <c r="AY54" s="1311"/>
      <c r="AZ54" s="1311"/>
      <c r="BA54" s="1311"/>
      <c r="BB54" s="1311"/>
      <c r="BC54" s="1311"/>
      <c r="BD54" s="1311"/>
      <c r="BE54" s="1311"/>
      <c r="BF54" s="1311"/>
      <c r="BG54" s="1311"/>
      <c r="BH54" s="1311"/>
      <c r="BI54" s="1311"/>
      <c r="BJ54" s="1311"/>
      <c r="BK54" s="1311"/>
      <c r="BL54" s="1311"/>
      <c r="BM54" s="1311"/>
      <c r="BN54" s="1311"/>
      <c r="BO54" s="1311"/>
      <c r="BP54" s="1311"/>
      <c r="BQ54" s="1311"/>
      <c r="BR54" s="1311"/>
      <c r="BS54" s="1311"/>
      <c r="BT54" s="1311"/>
      <c r="BU54" s="1311"/>
      <c r="BV54" s="1311"/>
      <c r="BW54" s="1311"/>
      <c r="BX54" s="1311"/>
      <c r="BY54" s="1311"/>
      <c r="BZ54" s="1311"/>
      <c r="CA54" s="1311"/>
      <c r="CB54" s="1311"/>
      <c r="CC54" s="1311"/>
      <c r="CD54" s="1311"/>
      <c r="CE54" s="1311"/>
      <c r="CF54" s="1311"/>
      <c r="CG54" s="1311"/>
      <c r="CH54" s="1311"/>
      <c r="CI54" s="1311"/>
      <c r="CJ54" s="1311"/>
      <c r="CK54" s="1311"/>
      <c r="CL54" s="1311"/>
      <c r="CM54" s="1311"/>
      <c r="CN54" s="1311"/>
      <c r="CO54" s="1311"/>
      <c r="CP54" s="1311"/>
      <c r="CQ54" s="1311"/>
      <c r="CR54" s="1311"/>
      <c r="CS54" s="1311"/>
      <c r="CT54" s="1311"/>
      <c r="CU54" s="1311"/>
      <c r="CV54" s="1311"/>
      <c r="CW54" s="1311"/>
      <c r="CX54" s="1311"/>
      <c r="CY54" s="1311"/>
      <c r="CZ54" s="1311"/>
      <c r="DA54" s="1312"/>
      <c r="DB54" s="136"/>
      <c r="DC54" s="23"/>
      <c r="DD54" s="23"/>
      <c r="DE54" s="23"/>
      <c r="DF54" s="23"/>
    </row>
    <row r="55" spans="1:110" ht="53.1" customHeight="1" x14ac:dyDescent="0.2">
      <c r="A55" s="23"/>
      <c r="B55" s="175"/>
      <c r="C55" s="1313"/>
      <c r="D55" s="1314"/>
      <c r="E55" s="1314"/>
      <c r="F55" s="1314"/>
      <c r="G55" s="1314"/>
      <c r="H55" s="1314"/>
      <c r="I55" s="1314"/>
      <c r="J55" s="1314"/>
      <c r="K55" s="1314"/>
      <c r="L55" s="1314"/>
      <c r="M55" s="1314"/>
      <c r="N55" s="1314"/>
      <c r="O55" s="1314"/>
      <c r="P55" s="1314"/>
      <c r="Q55" s="1314"/>
      <c r="R55" s="1314"/>
      <c r="S55" s="1314"/>
      <c r="T55" s="1314"/>
      <c r="U55" s="1314"/>
      <c r="V55" s="1314"/>
      <c r="W55" s="1314"/>
      <c r="X55" s="1314"/>
      <c r="Y55" s="1314"/>
      <c r="Z55" s="1314"/>
      <c r="AA55" s="1314"/>
      <c r="AB55" s="1314"/>
      <c r="AC55" s="1314"/>
      <c r="AD55" s="1314"/>
      <c r="AE55" s="1314"/>
      <c r="AF55" s="1314"/>
      <c r="AG55" s="1314"/>
      <c r="AH55" s="1314"/>
      <c r="AI55" s="1314"/>
      <c r="AJ55" s="1314"/>
      <c r="AK55" s="1314"/>
      <c r="AL55" s="1314"/>
      <c r="AM55" s="1314"/>
      <c r="AN55" s="1314"/>
      <c r="AO55" s="1314"/>
      <c r="AP55" s="1314"/>
      <c r="AQ55" s="1314"/>
      <c r="AR55" s="1314"/>
      <c r="AS55" s="1314"/>
      <c r="AT55" s="1314"/>
      <c r="AU55" s="1314"/>
      <c r="AV55" s="1314"/>
      <c r="AW55" s="1314"/>
      <c r="AX55" s="1314"/>
      <c r="AY55" s="1314"/>
      <c r="AZ55" s="1314"/>
      <c r="BA55" s="1314"/>
      <c r="BB55" s="1314"/>
      <c r="BC55" s="1314"/>
      <c r="BD55" s="1314"/>
      <c r="BE55" s="1314"/>
      <c r="BF55" s="1314"/>
      <c r="BG55" s="1314"/>
      <c r="BH55" s="1314"/>
      <c r="BI55" s="1314"/>
      <c r="BJ55" s="1314"/>
      <c r="BK55" s="1314"/>
      <c r="BL55" s="1314"/>
      <c r="BM55" s="1314"/>
      <c r="BN55" s="1314"/>
      <c r="BO55" s="1314"/>
      <c r="BP55" s="1314"/>
      <c r="BQ55" s="1314"/>
      <c r="BR55" s="1314"/>
      <c r="BS55" s="1314"/>
      <c r="BT55" s="1314"/>
      <c r="BU55" s="1314"/>
      <c r="BV55" s="1314"/>
      <c r="BW55" s="1314"/>
      <c r="BX55" s="1314"/>
      <c r="BY55" s="1314"/>
      <c r="BZ55" s="1314"/>
      <c r="CA55" s="1314"/>
      <c r="CB55" s="1314"/>
      <c r="CC55" s="1314"/>
      <c r="CD55" s="1314"/>
      <c r="CE55" s="1314"/>
      <c r="CF55" s="1314"/>
      <c r="CG55" s="1314"/>
      <c r="CH55" s="1314"/>
      <c r="CI55" s="1314"/>
      <c r="CJ55" s="1314"/>
      <c r="CK55" s="1314"/>
      <c r="CL55" s="1314"/>
      <c r="CM55" s="1314"/>
      <c r="CN55" s="1314"/>
      <c r="CO55" s="1314"/>
      <c r="CP55" s="1314"/>
      <c r="CQ55" s="1314"/>
      <c r="CR55" s="1314"/>
      <c r="CS55" s="1314"/>
      <c r="CT55" s="1314"/>
      <c r="CU55" s="1314"/>
      <c r="CV55" s="1314"/>
      <c r="CW55" s="1314"/>
      <c r="CX55" s="1314"/>
      <c r="CY55" s="1314"/>
      <c r="CZ55" s="1314"/>
      <c r="DA55" s="1315"/>
      <c r="DB55" s="136"/>
      <c r="DC55" s="23"/>
      <c r="DD55" s="23"/>
      <c r="DE55" s="23"/>
      <c r="DF55" s="23"/>
    </row>
    <row r="56" spans="1:110" ht="12" customHeight="1" thickBot="1" x14ac:dyDescent="0.25">
      <c r="A56" s="23"/>
      <c r="B56" s="180"/>
      <c r="C56" s="1443"/>
      <c r="D56" s="1443"/>
      <c r="E56" s="1443"/>
      <c r="F56" s="1443"/>
      <c r="G56" s="1443"/>
      <c r="H56" s="1443"/>
      <c r="I56" s="1443"/>
      <c r="J56" s="1443"/>
      <c r="K56" s="1443"/>
      <c r="L56" s="1443"/>
      <c r="M56" s="1443"/>
      <c r="N56" s="1443"/>
      <c r="O56" s="1443"/>
      <c r="P56" s="1443"/>
      <c r="Q56" s="1443"/>
      <c r="R56" s="1443"/>
      <c r="S56" s="1443"/>
      <c r="T56" s="1443"/>
      <c r="U56" s="1443"/>
      <c r="V56" s="1443"/>
      <c r="W56" s="1443"/>
      <c r="X56" s="1443"/>
      <c r="Y56" s="1443"/>
      <c r="Z56" s="1443"/>
      <c r="AA56" s="1443"/>
      <c r="AB56" s="1443"/>
      <c r="AC56" s="1443"/>
      <c r="AD56" s="1443"/>
      <c r="AE56" s="1443"/>
      <c r="AF56" s="1443"/>
      <c r="AG56" s="1443"/>
      <c r="AH56" s="1443"/>
      <c r="AI56" s="1443"/>
      <c r="AJ56" s="1443"/>
      <c r="AK56" s="1443"/>
      <c r="AL56" s="1443"/>
      <c r="AM56" s="1443"/>
      <c r="AN56" s="1443"/>
      <c r="AO56" s="1443"/>
      <c r="AP56" s="1443"/>
      <c r="AQ56" s="1443"/>
      <c r="AR56" s="1443"/>
      <c r="AS56" s="1443"/>
      <c r="AT56" s="1443"/>
      <c r="AU56" s="1443"/>
      <c r="AV56" s="1443"/>
      <c r="AW56" s="1443"/>
      <c r="AX56" s="1443"/>
      <c r="AY56" s="1443"/>
      <c r="AZ56" s="1443"/>
      <c r="BA56" s="1443"/>
      <c r="BB56" s="1443"/>
      <c r="BC56" s="1443"/>
      <c r="BD56" s="1443"/>
      <c r="BE56" s="1443"/>
      <c r="BF56" s="1443"/>
      <c r="BG56" s="1443"/>
      <c r="BH56" s="1443"/>
      <c r="BI56" s="1443"/>
      <c r="BJ56" s="1443"/>
      <c r="BK56" s="1443"/>
      <c r="BL56" s="1443"/>
      <c r="BM56" s="1443"/>
      <c r="BN56" s="1443"/>
      <c r="BO56" s="1443"/>
      <c r="BP56" s="1443"/>
      <c r="BQ56" s="1443"/>
      <c r="BR56" s="1443"/>
      <c r="BS56" s="1443"/>
      <c r="BT56" s="1443"/>
      <c r="BU56" s="1443"/>
      <c r="BV56" s="1443"/>
      <c r="BW56" s="1443"/>
      <c r="BX56" s="1443"/>
      <c r="BY56" s="1443"/>
      <c r="BZ56" s="1443"/>
      <c r="CA56" s="1443"/>
      <c r="CB56" s="1443"/>
      <c r="CC56" s="1443"/>
      <c r="CD56" s="1443"/>
      <c r="CE56" s="1443"/>
      <c r="CF56" s="1443"/>
      <c r="CG56" s="1443"/>
      <c r="CH56" s="1443"/>
      <c r="CI56" s="1443"/>
      <c r="CJ56" s="1443"/>
      <c r="CK56" s="1443"/>
      <c r="CL56" s="1443"/>
      <c r="CM56" s="1443"/>
      <c r="CN56" s="1443"/>
      <c r="CO56" s="1443"/>
      <c r="CP56" s="1443"/>
      <c r="CQ56" s="1443"/>
      <c r="CR56" s="1443"/>
      <c r="CS56" s="1443"/>
      <c r="CT56" s="1443"/>
      <c r="CU56" s="1443"/>
      <c r="CV56" s="1443"/>
      <c r="CW56" s="1443"/>
      <c r="CX56" s="1443"/>
      <c r="CY56" s="1443"/>
      <c r="CZ56" s="1443"/>
      <c r="DA56" s="1443"/>
      <c r="DB56" s="181"/>
      <c r="DC56" s="23"/>
      <c r="DD56" s="23"/>
      <c r="DE56" s="23"/>
      <c r="DF56" s="23"/>
    </row>
    <row r="57" spans="1:110" ht="9.9499999999999993" customHeight="1" x14ac:dyDescent="0.2">
      <c r="A57" s="23"/>
      <c r="B57" s="1267"/>
      <c r="C57" s="1267"/>
      <c r="D57" s="1267"/>
      <c r="E57" s="1267"/>
      <c r="F57" s="1267"/>
      <c r="G57" s="1267"/>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c r="AM57" s="1267"/>
      <c r="AN57" s="1267"/>
      <c r="AO57" s="1267"/>
      <c r="AP57" s="1267"/>
      <c r="AQ57" s="1267"/>
      <c r="AR57" s="1267"/>
      <c r="AS57" s="1267"/>
      <c r="AT57" s="1267"/>
      <c r="AU57" s="1267"/>
      <c r="AV57" s="1267"/>
      <c r="AW57" s="1267"/>
      <c r="AX57" s="1267"/>
      <c r="AY57" s="1267"/>
      <c r="AZ57" s="1267"/>
      <c r="BA57" s="1267"/>
      <c r="BB57" s="1267"/>
      <c r="BC57" s="1267"/>
      <c r="BD57" s="1267"/>
      <c r="BE57" s="1267"/>
      <c r="BF57" s="1267"/>
      <c r="BG57" s="1267"/>
      <c r="BH57" s="1267"/>
      <c r="BI57" s="1267"/>
      <c r="BJ57" s="1267"/>
      <c r="BK57" s="1267"/>
      <c r="BL57" s="1267"/>
      <c r="BM57" s="1267"/>
      <c r="BN57" s="1267"/>
      <c r="BO57" s="1267"/>
      <c r="BP57" s="1267"/>
      <c r="BQ57" s="1267"/>
      <c r="BR57" s="1267"/>
      <c r="BS57" s="1267"/>
      <c r="BT57" s="1267"/>
      <c r="BU57" s="1267"/>
      <c r="BV57" s="1267"/>
      <c r="BW57" s="1267"/>
      <c r="BX57" s="1267"/>
      <c r="BY57" s="1267"/>
      <c r="BZ57" s="1267"/>
      <c r="CA57" s="1267"/>
      <c r="CB57" s="1267"/>
      <c r="CC57" s="1267"/>
      <c r="CD57" s="1267"/>
      <c r="CE57" s="1267"/>
      <c r="CF57" s="1267"/>
      <c r="CG57" s="1267"/>
      <c r="CH57" s="1267"/>
      <c r="CI57" s="1267"/>
      <c r="CJ57" s="1267"/>
      <c r="CK57" s="1267"/>
      <c r="CL57" s="1267"/>
      <c r="CM57" s="1267"/>
      <c r="CN57" s="1267"/>
      <c r="CO57" s="1267"/>
      <c r="CP57" s="1267"/>
      <c r="CQ57" s="1267"/>
      <c r="CR57" s="1267"/>
      <c r="CS57" s="1267"/>
      <c r="CT57" s="1267"/>
      <c r="CU57" s="1267"/>
      <c r="CV57" s="1267"/>
      <c r="CW57" s="1267"/>
      <c r="CX57" s="1267"/>
      <c r="CY57" s="1267"/>
      <c r="CZ57" s="1267"/>
      <c r="DA57" s="1267"/>
      <c r="DB57" s="1267"/>
      <c r="DC57" s="23"/>
      <c r="DD57" s="23"/>
      <c r="DE57" s="23"/>
      <c r="DF57" s="23"/>
    </row>
    <row r="58" spans="1:110" ht="7.9" customHeight="1" x14ac:dyDescent="0.2">
      <c r="A58" s="23"/>
      <c r="B58" s="673" t="s">
        <v>1169</v>
      </c>
      <c r="C58" s="673"/>
      <c r="D58" s="673"/>
      <c r="E58" s="673"/>
      <c r="F58" s="673"/>
      <c r="G58" s="673"/>
      <c r="H58" s="673"/>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23"/>
      <c r="DD58" s="23"/>
      <c r="DE58" s="23"/>
      <c r="DF58" s="23"/>
    </row>
    <row r="59" spans="1:110" ht="7.9" customHeight="1" x14ac:dyDescent="0.2">
      <c r="A59" s="23"/>
      <c r="B59" s="673" t="s">
        <v>1170</v>
      </c>
      <c r="C59" s="673"/>
      <c r="D59" s="673"/>
      <c r="E59" s="673"/>
      <c r="F59" s="673"/>
      <c r="G59" s="673"/>
      <c r="H59" s="673"/>
      <c r="I59" s="673"/>
      <c r="J59" s="673"/>
      <c r="K59" s="673"/>
      <c r="L59" s="673"/>
      <c r="M59" s="673"/>
      <c r="N59" s="673"/>
      <c r="O59" s="673"/>
      <c r="P59" s="673"/>
      <c r="Q59" s="673"/>
      <c r="R59" s="673"/>
      <c r="S59" s="673"/>
      <c r="T59" s="673"/>
      <c r="U59" s="673"/>
      <c r="V59" s="673"/>
      <c r="W59" s="673"/>
      <c r="X59" s="673"/>
      <c r="Y59" s="673"/>
      <c r="Z59" s="673"/>
      <c r="AA59" s="673"/>
      <c r="AB59" s="673"/>
      <c r="AC59" s="673"/>
      <c r="AD59" s="673"/>
      <c r="AE59" s="673"/>
      <c r="AF59" s="673"/>
      <c r="AG59" s="673"/>
      <c r="AH59" s="673"/>
      <c r="AI59" s="673"/>
      <c r="AJ59" s="673"/>
      <c r="AK59" s="673"/>
      <c r="AL59" s="673"/>
      <c r="AM59" s="673"/>
      <c r="AN59" s="673"/>
      <c r="AO59" s="673"/>
      <c r="AP59" s="673"/>
      <c r="AQ59" s="673"/>
      <c r="AR59" s="673"/>
      <c r="AS59" s="673"/>
      <c r="AT59" s="673"/>
      <c r="AU59" s="673"/>
      <c r="AV59" s="673"/>
      <c r="AW59" s="673"/>
      <c r="AX59" s="673"/>
      <c r="AY59" s="673"/>
      <c r="AZ59" s="673"/>
      <c r="BA59" s="673"/>
      <c r="BB59" s="673"/>
      <c r="BC59" s="673"/>
      <c r="BD59" s="673"/>
      <c r="BE59" s="673"/>
      <c r="BF59" s="673"/>
      <c r="BG59" s="673"/>
      <c r="BH59" s="673"/>
      <c r="BI59" s="673"/>
      <c r="BJ59" s="673"/>
      <c r="BK59" s="673"/>
      <c r="BL59" s="673"/>
      <c r="BM59" s="673"/>
      <c r="BN59" s="673"/>
      <c r="BO59" s="673"/>
      <c r="BP59" s="673"/>
      <c r="BQ59" s="673"/>
      <c r="BR59" s="673"/>
      <c r="BS59" s="673"/>
      <c r="BT59" s="673"/>
      <c r="BU59" s="673"/>
      <c r="BV59" s="673"/>
      <c r="BW59" s="673"/>
      <c r="BX59" s="673"/>
      <c r="BY59" s="673"/>
      <c r="BZ59" s="673"/>
      <c r="CA59" s="673"/>
      <c r="CB59" s="673"/>
      <c r="CC59" s="673"/>
      <c r="CD59" s="673"/>
      <c r="CE59" s="673"/>
      <c r="CF59" s="673"/>
      <c r="CG59" s="673"/>
      <c r="CH59" s="673"/>
      <c r="CI59" s="673"/>
      <c r="CJ59" s="673"/>
      <c r="CK59" s="673"/>
      <c r="CL59" s="673"/>
      <c r="CM59" s="673"/>
      <c r="CN59" s="673"/>
      <c r="CO59" s="673"/>
      <c r="CP59" s="673"/>
      <c r="CQ59" s="673"/>
      <c r="CR59" s="673"/>
      <c r="CS59" s="673"/>
      <c r="CT59" s="673"/>
      <c r="CU59" s="673"/>
      <c r="CV59" s="673"/>
      <c r="CW59" s="673"/>
      <c r="CX59" s="673"/>
      <c r="CY59" s="673"/>
      <c r="CZ59" s="673"/>
      <c r="DA59" s="673"/>
      <c r="DB59" s="673"/>
      <c r="DC59" s="23"/>
      <c r="DD59" s="23"/>
      <c r="DE59" s="23"/>
      <c r="DF59" s="23"/>
    </row>
    <row r="60" spans="1:110" ht="7.9" customHeight="1" x14ac:dyDescent="0.2">
      <c r="A60" s="23"/>
      <c r="B60" s="673" t="s">
        <v>1171</v>
      </c>
      <c r="C60" s="673"/>
      <c r="D60" s="673"/>
      <c r="E60" s="673"/>
      <c r="F60" s="673"/>
      <c r="G60" s="673"/>
      <c r="H60" s="673"/>
      <c r="I60" s="673"/>
      <c r="J60" s="673"/>
      <c r="K60" s="673"/>
      <c r="L60" s="673"/>
      <c r="M60" s="673"/>
      <c r="N60" s="673"/>
      <c r="O60" s="673"/>
      <c r="P60" s="673"/>
      <c r="Q60" s="673"/>
      <c r="R60" s="673"/>
      <c r="S60" s="673"/>
      <c r="T60" s="673"/>
      <c r="U60" s="673"/>
      <c r="V60" s="673"/>
      <c r="W60" s="673"/>
      <c r="X60" s="673"/>
      <c r="Y60" s="673"/>
      <c r="Z60" s="673"/>
      <c r="AA60" s="673"/>
      <c r="AB60" s="673"/>
      <c r="AC60" s="673"/>
      <c r="AD60" s="673"/>
      <c r="AE60" s="673"/>
      <c r="AF60" s="673"/>
      <c r="AG60" s="673"/>
      <c r="AH60" s="673"/>
      <c r="AI60" s="673"/>
      <c r="AJ60" s="673"/>
      <c r="AK60" s="673"/>
      <c r="AL60" s="673"/>
      <c r="AM60" s="673"/>
      <c r="AN60" s="673"/>
      <c r="AO60" s="673"/>
      <c r="AP60" s="673"/>
      <c r="AQ60" s="673"/>
      <c r="AR60" s="673"/>
      <c r="AS60" s="673"/>
      <c r="AT60" s="673"/>
      <c r="AU60" s="673"/>
      <c r="AV60" s="673"/>
      <c r="AW60" s="673"/>
      <c r="AX60" s="673"/>
      <c r="AY60" s="673"/>
      <c r="AZ60" s="673"/>
      <c r="BA60" s="673"/>
      <c r="BB60" s="673"/>
      <c r="BC60" s="673"/>
      <c r="BD60" s="673"/>
      <c r="BE60" s="673"/>
      <c r="BF60" s="673"/>
      <c r="BG60" s="673"/>
      <c r="BH60" s="673"/>
      <c r="BI60" s="673"/>
      <c r="BJ60" s="673"/>
      <c r="BK60" s="673"/>
      <c r="BL60" s="673"/>
      <c r="BM60" s="673"/>
      <c r="BN60" s="673"/>
      <c r="BO60" s="673"/>
      <c r="BP60" s="673"/>
      <c r="BQ60" s="673"/>
      <c r="BR60" s="673"/>
      <c r="BS60" s="673"/>
      <c r="BT60" s="673"/>
      <c r="BU60" s="673"/>
      <c r="BV60" s="673"/>
      <c r="BW60" s="673"/>
      <c r="BX60" s="673"/>
      <c r="BY60" s="673"/>
      <c r="BZ60" s="673"/>
      <c r="CA60" s="673"/>
      <c r="CB60" s="673"/>
      <c r="CC60" s="673"/>
      <c r="CD60" s="673"/>
      <c r="CE60" s="673"/>
      <c r="CF60" s="673"/>
      <c r="CG60" s="673"/>
      <c r="CH60" s="673"/>
      <c r="CI60" s="673"/>
      <c r="CJ60" s="673"/>
      <c r="CK60" s="673"/>
      <c r="CL60" s="673"/>
      <c r="CM60" s="673"/>
      <c r="CN60" s="673"/>
      <c r="CO60" s="673"/>
      <c r="CP60" s="673"/>
      <c r="CQ60" s="673"/>
      <c r="CR60" s="673"/>
      <c r="CS60" s="673"/>
      <c r="CT60" s="673"/>
      <c r="CU60" s="673"/>
      <c r="CV60" s="673"/>
      <c r="CW60" s="673"/>
      <c r="CX60" s="673"/>
      <c r="CY60" s="673"/>
      <c r="CZ60" s="673"/>
      <c r="DA60" s="673"/>
      <c r="DB60" s="673"/>
      <c r="DC60" s="23"/>
      <c r="DD60" s="23"/>
      <c r="DE60" s="23"/>
      <c r="DF60" s="23"/>
    </row>
    <row r="61" spans="1:110" ht="7.9" customHeight="1" x14ac:dyDescent="0.2">
      <c r="A61" s="23"/>
      <c r="B61" s="673" t="s">
        <v>1172</v>
      </c>
      <c r="C61" s="673"/>
      <c r="D61" s="673"/>
      <c r="E61" s="673"/>
      <c r="F61" s="673"/>
      <c r="G61" s="673"/>
      <c r="H61" s="673"/>
      <c r="I61" s="673"/>
      <c r="J61" s="673"/>
      <c r="K61" s="673"/>
      <c r="L61" s="673"/>
      <c r="M61" s="673"/>
      <c r="N61" s="673"/>
      <c r="O61" s="673"/>
      <c r="P61" s="673"/>
      <c r="Q61" s="673"/>
      <c r="R61" s="673"/>
      <c r="S61" s="673"/>
      <c r="T61" s="673"/>
      <c r="U61" s="673"/>
      <c r="V61" s="673"/>
      <c r="W61" s="673"/>
      <c r="X61" s="673"/>
      <c r="Y61" s="673"/>
      <c r="Z61" s="673"/>
      <c r="AA61" s="673"/>
      <c r="AB61" s="673"/>
      <c r="AC61" s="673"/>
      <c r="AD61" s="673"/>
      <c r="AE61" s="673"/>
      <c r="AF61" s="673"/>
      <c r="AG61" s="673"/>
      <c r="AH61" s="673"/>
      <c r="AI61" s="673"/>
      <c r="AJ61" s="673"/>
      <c r="AK61" s="673"/>
      <c r="AL61" s="673"/>
      <c r="AM61" s="673"/>
      <c r="AN61" s="673"/>
      <c r="AO61" s="673"/>
      <c r="AP61" s="673"/>
      <c r="AQ61" s="673"/>
      <c r="AR61" s="673"/>
      <c r="AS61" s="673"/>
      <c r="AT61" s="673"/>
      <c r="AU61" s="673"/>
      <c r="AV61" s="673"/>
      <c r="AW61" s="673"/>
      <c r="AX61" s="673"/>
      <c r="AY61" s="673"/>
      <c r="AZ61" s="673"/>
      <c r="BA61" s="673"/>
      <c r="BB61" s="673"/>
      <c r="BC61" s="673"/>
      <c r="BD61" s="673"/>
      <c r="BE61" s="673"/>
      <c r="BF61" s="673"/>
      <c r="BG61" s="673"/>
      <c r="BH61" s="673"/>
      <c r="BI61" s="673"/>
      <c r="BJ61" s="673"/>
      <c r="BK61" s="673"/>
      <c r="BL61" s="673"/>
      <c r="BM61" s="673"/>
      <c r="BN61" s="673"/>
      <c r="BO61" s="673"/>
      <c r="BP61" s="673"/>
      <c r="BQ61" s="673"/>
      <c r="BR61" s="673"/>
      <c r="BS61" s="673"/>
      <c r="BT61" s="673"/>
      <c r="BU61" s="673"/>
      <c r="BV61" s="673"/>
      <c r="BW61" s="673"/>
      <c r="BX61" s="673"/>
      <c r="BY61" s="673"/>
      <c r="BZ61" s="673"/>
      <c r="CA61" s="673"/>
      <c r="CB61" s="673"/>
      <c r="CC61" s="673"/>
      <c r="CD61" s="673"/>
      <c r="CE61" s="673"/>
      <c r="CF61" s="673"/>
      <c r="CG61" s="673"/>
      <c r="CH61" s="673"/>
      <c r="CI61" s="673"/>
      <c r="CJ61" s="673"/>
      <c r="CK61" s="673"/>
      <c r="CL61" s="673"/>
      <c r="CM61" s="673"/>
      <c r="CN61" s="673"/>
      <c r="CO61" s="673"/>
      <c r="CP61" s="673"/>
      <c r="CQ61" s="673"/>
      <c r="CR61" s="673"/>
      <c r="CS61" s="673"/>
      <c r="CT61" s="673"/>
      <c r="CU61" s="673"/>
      <c r="CV61" s="673"/>
      <c r="CW61" s="673"/>
      <c r="CX61" s="673"/>
      <c r="CY61" s="673"/>
      <c r="CZ61" s="673"/>
      <c r="DA61" s="673"/>
      <c r="DB61" s="673"/>
      <c r="DC61" s="23"/>
      <c r="DD61" s="23"/>
      <c r="DE61" s="23"/>
      <c r="DF61" s="23"/>
    </row>
    <row r="62" spans="1:110" ht="15.95" customHeight="1" x14ac:dyDescent="0.2">
      <c r="A62" s="23"/>
      <c r="B62" s="23"/>
      <c r="C62" s="23"/>
      <c r="D62" s="23"/>
      <c r="E62" s="23"/>
      <c r="F62" s="23"/>
      <c r="G62" s="23"/>
      <c r="H62" s="23"/>
      <c r="I62" s="23"/>
      <c r="J62" s="23"/>
      <c r="K62" s="23"/>
      <c r="L62" s="23"/>
      <c r="M62" s="23"/>
      <c r="N62" s="23"/>
      <c r="O62" s="23"/>
      <c r="P62" s="23"/>
      <c r="Q62" s="23"/>
      <c r="R62" s="23"/>
      <c r="S62" s="23"/>
      <c r="T62" s="23"/>
      <c r="U62" s="23"/>
      <c r="V62" s="23"/>
      <c r="W62" s="23"/>
      <c r="X62" s="23"/>
      <c r="Y62" s="23"/>
      <c r="Z62" s="23"/>
      <c r="AA62" s="23"/>
      <c r="AB62" s="23"/>
      <c r="AC62" s="23"/>
      <c r="AD62" s="23"/>
      <c r="AE62" s="23"/>
      <c r="AF62" s="23"/>
      <c r="AG62" s="23"/>
      <c r="AH62" s="23"/>
      <c r="AI62" s="23"/>
      <c r="AJ62" s="23"/>
      <c r="AK62" s="23"/>
      <c r="AL62" s="23"/>
      <c r="AM62" s="23"/>
      <c r="AN62" s="23"/>
      <c r="AO62" s="23"/>
      <c r="AP62" s="23"/>
      <c r="AQ62" s="23"/>
      <c r="AR62" s="23"/>
      <c r="AS62" s="23"/>
      <c r="AT62" s="23"/>
      <c r="AU62" s="23"/>
      <c r="AV62" s="23"/>
      <c r="AW62" s="23"/>
      <c r="AX62" s="23"/>
      <c r="AY62" s="23"/>
      <c r="AZ62" s="23"/>
      <c r="BA62" s="23"/>
      <c r="BB62" s="23"/>
      <c r="BC62" s="23"/>
      <c r="BD62" s="23"/>
      <c r="BE62" s="23"/>
      <c r="BF62" s="23"/>
      <c r="BG62" s="23"/>
      <c r="BH62" s="23"/>
      <c r="BI62" s="23"/>
      <c r="BJ62" s="23"/>
      <c r="BK62" s="23"/>
      <c r="BL62" s="23"/>
      <c r="BM62" s="23"/>
      <c r="BN62" s="23"/>
      <c r="BO62" s="23"/>
      <c r="BP62" s="23"/>
      <c r="BQ62" s="23"/>
      <c r="BR62" s="23"/>
      <c r="BS62" s="23"/>
      <c r="BT62" s="23"/>
      <c r="BU62" s="23"/>
      <c r="BV62" s="23"/>
      <c r="BW62" s="23"/>
      <c r="BX62" s="23"/>
      <c r="BY62" s="23"/>
      <c r="BZ62" s="23"/>
      <c r="CA62" s="23"/>
      <c r="CB62" s="23"/>
      <c r="CC62" s="23"/>
      <c r="CD62" s="23"/>
      <c r="CE62" s="23"/>
      <c r="CF62" s="23"/>
      <c r="CG62" s="23"/>
      <c r="CH62" s="23"/>
      <c r="CI62" s="23"/>
      <c r="CJ62" s="23"/>
      <c r="CK62" s="23"/>
      <c r="CL62" s="23"/>
      <c r="CM62" s="23"/>
      <c r="CN62" s="23"/>
      <c r="CO62" s="23"/>
      <c r="CP62" s="23"/>
      <c r="CQ62" s="23"/>
      <c r="CR62" s="23"/>
      <c r="CS62" s="23"/>
      <c r="CT62" s="23"/>
      <c r="CU62" s="23"/>
      <c r="CV62" s="23"/>
      <c r="CW62" s="23"/>
      <c r="CX62" s="23"/>
      <c r="CY62" s="23"/>
      <c r="CZ62" s="23"/>
      <c r="DA62" s="23"/>
      <c r="DB62" s="23"/>
      <c r="DC62" s="23"/>
      <c r="DD62" s="23"/>
      <c r="DE62" s="23"/>
      <c r="DF62" s="23"/>
    </row>
    <row r="63" spans="1:110" ht="15.95" customHeight="1" x14ac:dyDescent="0.2">
      <c r="A63" s="23"/>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c r="DD63" s="23"/>
      <c r="DE63" s="23"/>
      <c r="DF63" s="23"/>
    </row>
    <row r="64" spans="1:110" ht="15.95" customHeight="1" x14ac:dyDescent="0.2">
      <c r="A64" s="23"/>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c r="DD64" s="23"/>
      <c r="DE64" s="23"/>
      <c r="DF64" s="23"/>
    </row>
    <row r="65" spans="1:110" ht="15.95" customHeight="1" x14ac:dyDescent="0.2">
      <c r="A65" s="23"/>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c r="DD65" s="23"/>
      <c r="DE65" s="23"/>
      <c r="DF65" s="23"/>
    </row>
    <row r="66" spans="1:110" ht="15.95" customHeight="1" x14ac:dyDescent="0.2">
      <c r="A66" s="23"/>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c r="DD66" s="23"/>
      <c r="DE66" s="23"/>
      <c r="DF66" s="23"/>
    </row>
    <row r="67" spans="1:110" ht="15.95" customHeight="1" x14ac:dyDescent="0.2">
      <c r="A67" s="23"/>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c r="DD67" s="23"/>
      <c r="DE67" s="23"/>
      <c r="DF67" s="23"/>
    </row>
    <row r="68" spans="1:110" ht="15.95" customHeight="1" x14ac:dyDescent="0.2">
      <c r="A68" s="23"/>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c r="DD68" s="23"/>
      <c r="DE68" s="23"/>
      <c r="DF68" s="23"/>
    </row>
    <row r="69" spans="1:110" ht="15.95" customHeight="1" x14ac:dyDescent="0.2">
      <c r="A69" s="23"/>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c r="DD69" s="23"/>
      <c r="DE69" s="23"/>
      <c r="DF69" s="23"/>
    </row>
    <row r="70" spans="1:110" ht="15.95" customHeight="1" x14ac:dyDescent="0.2">
      <c r="A70" s="23"/>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c r="DD70" s="23"/>
      <c r="DE70" s="23"/>
      <c r="DF70" s="23"/>
    </row>
    <row r="71" spans="1:110" ht="15.95" customHeight="1" x14ac:dyDescent="0.2">
      <c r="A71" s="23"/>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c r="DD71" s="23"/>
      <c r="DE71" s="23"/>
      <c r="DF71" s="23"/>
    </row>
    <row r="72" spans="1:110" x14ac:dyDescent="0.2">
      <c r="A72" s="23"/>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c r="DD72" s="23"/>
      <c r="DE72" s="23"/>
      <c r="DF72" s="23"/>
    </row>
    <row r="73" spans="1:110" x14ac:dyDescent="0.2">
      <c r="A73" s="23"/>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c r="DD73" s="23"/>
      <c r="DE73" s="23"/>
      <c r="DF73" s="23"/>
    </row>
    <row r="74" spans="1:110" x14ac:dyDescent="0.2">
      <c r="A74" s="23"/>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c r="DD74" s="23"/>
      <c r="DE74" s="23"/>
      <c r="DF74" s="23"/>
    </row>
    <row r="75" spans="1:110" x14ac:dyDescent="0.2">
      <c r="A75" s="23"/>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c r="DD75" s="23"/>
      <c r="DE75" s="23"/>
      <c r="DF75" s="23"/>
    </row>
    <row r="76" spans="1:110" x14ac:dyDescent="0.2">
      <c r="A76" s="23"/>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c r="DD76" s="23"/>
      <c r="DE76" s="23"/>
      <c r="DF76" s="23"/>
    </row>
    <row r="77" spans="1:110" x14ac:dyDescent="0.2">
      <c r="A77" s="23"/>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c r="DD77" s="23"/>
      <c r="DE77" s="23"/>
      <c r="DF77" s="23"/>
    </row>
    <row r="78" spans="1:110" x14ac:dyDescent="0.2">
      <c r="A78" s="23"/>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c r="DD78" s="23"/>
      <c r="DE78" s="23"/>
      <c r="DF78" s="23"/>
    </row>
    <row r="79" spans="1:110" x14ac:dyDescent="0.2">
      <c r="A79" s="23"/>
      <c r="B79" s="23"/>
      <c r="C79" s="23"/>
      <c r="D79" s="23"/>
      <c r="E79" s="23"/>
      <c r="F79" s="23"/>
      <c r="G79" s="23"/>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c r="AZ79" s="23"/>
      <c r="BA79" s="23"/>
      <c r="BB79" s="23"/>
      <c r="BC79" s="23"/>
      <c r="BD79" s="23"/>
      <c r="BE79" s="23"/>
      <c r="BF79" s="23"/>
      <c r="BG79" s="23"/>
      <c r="BH79" s="23"/>
      <c r="BI79" s="23"/>
      <c r="BJ79" s="23"/>
      <c r="BK79" s="23"/>
      <c r="BL79" s="23"/>
      <c r="BM79" s="23"/>
      <c r="BN79" s="23"/>
      <c r="BO79" s="23"/>
      <c r="BP79" s="23"/>
      <c r="BQ79" s="23"/>
      <c r="BR79" s="23"/>
      <c r="BS79" s="23"/>
      <c r="BT79" s="23"/>
      <c r="BU79" s="23"/>
      <c r="BV79" s="23"/>
      <c r="BW79" s="23"/>
      <c r="BX79" s="23"/>
      <c r="BY79" s="23"/>
      <c r="BZ79" s="23"/>
      <c r="CA79" s="23"/>
      <c r="CB79" s="23"/>
      <c r="CC79" s="23"/>
      <c r="CD79" s="23"/>
      <c r="CE79" s="23"/>
      <c r="CF79" s="23"/>
      <c r="CG79" s="23"/>
      <c r="CH79" s="23"/>
      <c r="CI79" s="23"/>
      <c r="CJ79" s="23"/>
      <c r="CK79" s="23"/>
      <c r="CL79" s="23"/>
      <c r="CM79" s="23"/>
      <c r="CN79" s="23"/>
      <c r="CO79" s="23"/>
      <c r="CP79" s="23"/>
      <c r="CQ79" s="23"/>
      <c r="CR79" s="23"/>
      <c r="CS79" s="23"/>
      <c r="CT79" s="23"/>
      <c r="CU79" s="23"/>
      <c r="CV79" s="23"/>
      <c r="CW79" s="23"/>
      <c r="CX79" s="23"/>
      <c r="CY79" s="23"/>
      <c r="CZ79" s="23"/>
      <c r="DA79" s="23"/>
      <c r="DB79" s="23"/>
      <c r="DC79" s="23"/>
      <c r="DD79" s="23"/>
      <c r="DE79" s="23"/>
      <c r="DF79" s="23"/>
    </row>
    <row r="80" spans="1:110" x14ac:dyDescent="0.2">
      <c r="A80" s="23"/>
      <c r="B80" s="23"/>
      <c r="C80" s="23"/>
      <c r="D80" s="23"/>
      <c r="E80" s="23"/>
      <c r="F80" s="23"/>
      <c r="G80" s="23"/>
      <c r="H80" s="23"/>
      <c r="I80" s="23"/>
      <c r="J80" s="23"/>
      <c r="K80" s="23"/>
      <c r="L80" s="23"/>
      <c r="M80" s="23"/>
      <c r="N80" s="23"/>
      <c r="O80" s="23"/>
      <c r="P80" s="23"/>
      <c r="Q80" s="23"/>
      <c r="R80" s="23"/>
      <c r="S80" s="23"/>
      <c r="T80" s="23"/>
      <c r="U80" s="23"/>
      <c r="V80" s="23"/>
      <c r="W80" s="23"/>
      <c r="X80" s="23"/>
      <c r="Y80" s="23"/>
      <c r="Z80" s="23"/>
      <c r="AA80" s="23"/>
      <c r="AB80" s="23"/>
      <c r="AC80" s="23"/>
      <c r="AD80" s="23"/>
      <c r="AE80" s="23"/>
      <c r="AF80" s="23"/>
      <c r="AG80" s="23"/>
      <c r="AH80" s="23"/>
      <c r="AI80" s="23"/>
      <c r="AJ80" s="23"/>
      <c r="AK80" s="23"/>
      <c r="AL80" s="23"/>
      <c r="AM80" s="23"/>
      <c r="AN80" s="23"/>
      <c r="AO80" s="23"/>
      <c r="AP80" s="23"/>
      <c r="AQ80" s="23"/>
      <c r="AR80" s="23"/>
      <c r="AS80" s="23"/>
      <c r="AT80" s="23"/>
      <c r="AU80" s="23"/>
      <c r="AV80" s="23"/>
      <c r="AW80" s="23"/>
      <c r="AX80" s="23"/>
      <c r="AY80" s="23"/>
      <c r="AZ80" s="23"/>
      <c r="BA80" s="23"/>
      <c r="BB80" s="23"/>
      <c r="BC80" s="23"/>
      <c r="BD80" s="23"/>
      <c r="BE80" s="23"/>
      <c r="BF80" s="23"/>
      <c r="BG80" s="23"/>
      <c r="BH80" s="23"/>
      <c r="BI80" s="23"/>
      <c r="BJ80" s="23"/>
      <c r="BK80" s="23"/>
      <c r="BL80" s="23"/>
      <c r="BM80" s="23"/>
      <c r="BN80" s="23"/>
      <c r="BO80" s="23"/>
      <c r="BP80" s="23"/>
      <c r="BQ80" s="23"/>
      <c r="BR80" s="23"/>
      <c r="BS80" s="23"/>
      <c r="BT80" s="23"/>
      <c r="BU80" s="23"/>
      <c r="BV80" s="23"/>
      <c r="BW80" s="23"/>
      <c r="BX80" s="23"/>
      <c r="BY80" s="23"/>
      <c r="BZ80" s="23"/>
      <c r="CA80" s="23"/>
      <c r="CB80" s="23"/>
      <c r="CC80" s="23"/>
      <c r="CD80" s="23"/>
      <c r="CE80" s="23"/>
      <c r="CF80" s="23"/>
      <c r="CG80" s="23"/>
      <c r="CH80" s="23"/>
      <c r="CI80" s="23"/>
      <c r="CJ80" s="23"/>
      <c r="CK80" s="23"/>
      <c r="CL80" s="23"/>
      <c r="CM80" s="23"/>
      <c r="CN80" s="23"/>
      <c r="CO80" s="23"/>
      <c r="CP80" s="23"/>
      <c r="CQ80" s="23"/>
      <c r="CR80" s="23"/>
      <c r="CS80" s="23"/>
      <c r="CT80" s="23"/>
      <c r="CU80" s="23"/>
      <c r="CV80" s="23"/>
      <c r="CW80" s="23"/>
      <c r="CX80" s="23"/>
      <c r="CY80" s="23"/>
      <c r="CZ80" s="23"/>
      <c r="DA80" s="23"/>
      <c r="DB80" s="23"/>
      <c r="DC80" s="23"/>
      <c r="DD80" s="23"/>
      <c r="DE80" s="23"/>
      <c r="DF80" s="23"/>
    </row>
    <row r="81" spans="1:110" x14ac:dyDescent="0.2">
      <c r="A81" s="23"/>
      <c r="B81" s="23"/>
      <c r="C81" s="23"/>
      <c r="D81" s="23"/>
      <c r="E81" s="23"/>
      <c r="F81" s="23"/>
      <c r="G81" s="23"/>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c r="AZ81" s="23"/>
      <c r="BA81" s="23"/>
      <c r="BB81" s="23"/>
      <c r="BC81" s="23"/>
      <c r="BD81" s="23"/>
      <c r="BE81" s="23"/>
      <c r="BF81" s="23"/>
      <c r="BG81" s="23"/>
      <c r="BH81" s="23"/>
      <c r="BI81" s="23"/>
      <c r="BJ81" s="23"/>
      <c r="BK81" s="23"/>
      <c r="BL81" s="23"/>
      <c r="BM81" s="23"/>
      <c r="BN81" s="23"/>
      <c r="BO81" s="23"/>
      <c r="BP81" s="23"/>
      <c r="BQ81" s="23"/>
      <c r="BR81" s="23"/>
      <c r="BS81" s="23"/>
      <c r="BT81" s="23"/>
      <c r="BU81" s="23"/>
      <c r="BV81" s="23"/>
      <c r="BW81" s="23"/>
      <c r="BX81" s="23"/>
      <c r="BY81" s="23"/>
      <c r="BZ81" s="23"/>
      <c r="CA81" s="23"/>
      <c r="CB81" s="23"/>
      <c r="CC81" s="23"/>
      <c r="CD81" s="23"/>
      <c r="CE81" s="23"/>
      <c r="CF81" s="23"/>
      <c r="CG81" s="23"/>
      <c r="CH81" s="23"/>
      <c r="CI81" s="23"/>
      <c r="CJ81" s="23"/>
      <c r="CK81" s="23"/>
      <c r="CL81" s="23"/>
      <c r="CM81" s="23"/>
      <c r="CN81" s="23"/>
      <c r="CO81" s="23"/>
      <c r="CP81" s="23"/>
      <c r="CQ81" s="23"/>
      <c r="CR81" s="23"/>
      <c r="CS81" s="23"/>
      <c r="CT81" s="23"/>
      <c r="CU81" s="23"/>
      <c r="CV81" s="23"/>
      <c r="CW81" s="23"/>
      <c r="CX81" s="23"/>
      <c r="CY81" s="23"/>
      <c r="CZ81" s="23"/>
      <c r="DA81" s="23"/>
      <c r="DB81" s="23"/>
      <c r="DC81" s="23"/>
      <c r="DD81" s="23"/>
      <c r="DE81" s="23"/>
      <c r="DF81" s="23"/>
    </row>
    <row r="82" spans="1:110" x14ac:dyDescent="0.2">
      <c r="A82" s="23"/>
      <c r="B82" s="23"/>
      <c r="C82" s="23"/>
      <c r="D82" s="23"/>
      <c r="E82" s="23"/>
      <c r="F82" s="23"/>
      <c r="G82" s="23"/>
      <c r="H82" s="23"/>
      <c r="I82" s="23"/>
      <c r="J82" s="23"/>
      <c r="K82" s="23"/>
      <c r="L82" s="23"/>
      <c r="M82" s="23"/>
      <c r="N82" s="23"/>
      <c r="O82" s="23"/>
      <c r="P82" s="23"/>
      <c r="Q82" s="23"/>
      <c r="R82" s="23"/>
      <c r="S82" s="23"/>
      <c r="T82" s="23"/>
      <c r="U82" s="23"/>
      <c r="V82" s="23"/>
      <c r="W82" s="23"/>
      <c r="X82" s="23"/>
      <c r="Y82" s="23"/>
      <c r="Z82" s="23"/>
      <c r="AA82" s="23"/>
      <c r="AB82" s="23"/>
      <c r="AC82" s="23"/>
      <c r="AD82" s="23"/>
      <c r="AE82" s="23"/>
      <c r="AF82" s="23"/>
      <c r="AG82" s="23"/>
      <c r="AH82" s="23"/>
      <c r="AI82" s="23"/>
      <c r="AJ82" s="23"/>
      <c r="AK82" s="23"/>
      <c r="AL82" s="23"/>
      <c r="AM82" s="23"/>
      <c r="AN82" s="23"/>
      <c r="AO82" s="23"/>
      <c r="AP82" s="23"/>
      <c r="AQ82" s="23"/>
      <c r="AR82" s="23"/>
      <c r="AS82" s="23"/>
      <c r="AT82" s="23"/>
      <c r="AU82" s="23"/>
      <c r="AV82" s="23"/>
      <c r="AW82" s="23"/>
      <c r="AX82" s="23"/>
      <c r="AY82" s="23"/>
      <c r="AZ82" s="23"/>
      <c r="BA82" s="23"/>
      <c r="BB82" s="23"/>
      <c r="BC82" s="23"/>
      <c r="BD82" s="23"/>
      <c r="BE82" s="23"/>
      <c r="BF82" s="23"/>
      <c r="BG82" s="23"/>
      <c r="BH82" s="23"/>
      <c r="BI82" s="23"/>
      <c r="BJ82" s="23"/>
      <c r="BK82" s="23"/>
      <c r="BL82" s="23"/>
      <c r="BM82" s="23"/>
      <c r="BN82" s="23"/>
      <c r="BO82" s="23"/>
      <c r="BP82" s="23"/>
      <c r="BQ82" s="23"/>
      <c r="BR82" s="23"/>
      <c r="BS82" s="23"/>
      <c r="BT82" s="23"/>
      <c r="BU82" s="23"/>
      <c r="BV82" s="23"/>
      <c r="BW82" s="23"/>
      <c r="BX82" s="23"/>
      <c r="BY82" s="23"/>
      <c r="BZ82" s="23"/>
      <c r="CA82" s="23"/>
      <c r="CB82" s="23"/>
      <c r="CC82" s="23"/>
      <c r="CD82" s="23"/>
      <c r="CE82" s="23"/>
      <c r="CF82" s="23"/>
      <c r="CG82" s="23"/>
      <c r="CH82" s="23"/>
      <c r="CI82" s="23"/>
      <c r="CJ82" s="23"/>
      <c r="CK82" s="23"/>
      <c r="CL82" s="23"/>
      <c r="CM82" s="23"/>
      <c r="CN82" s="23"/>
      <c r="CO82" s="23"/>
      <c r="CP82" s="23"/>
      <c r="CQ82" s="23"/>
      <c r="CR82" s="23"/>
      <c r="CS82" s="23"/>
      <c r="CT82" s="23"/>
      <c r="CU82" s="23"/>
      <c r="CV82" s="23"/>
      <c r="CW82" s="23"/>
      <c r="CX82" s="23"/>
      <c r="CY82" s="23"/>
      <c r="CZ82" s="23"/>
      <c r="DA82" s="23"/>
      <c r="DB82" s="23"/>
      <c r="DC82" s="23"/>
      <c r="DD82" s="23"/>
      <c r="DE82" s="23"/>
      <c r="DF82" s="23"/>
    </row>
    <row r="83" spans="1:110" x14ac:dyDescent="0.2">
      <c r="A83" s="23"/>
      <c r="B83" s="23"/>
      <c r="C83" s="23"/>
      <c r="D83" s="23"/>
      <c r="E83" s="23"/>
      <c r="F83" s="23"/>
      <c r="G83" s="23"/>
      <c r="H83" s="23"/>
      <c r="I83" s="23"/>
      <c r="J83" s="23"/>
      <c r="K83" s="23"/>
      <c r="L83" s="23"/>
      <c r="M83" s="23"/>
      <c r="N83" s="23"/>
      <c r="O83" s="23"/>
      <c r="P83" s="23"/>
      <c r="Q83" s="23"/>
      <c r="R83" s="23"/>
      <c r="S83" s="23"/>
      <c r="T83" s="23"/>
      <c r="U83" s="23"/>
      <c r="V83" s="23"/>
      <c r="W83" s="23"/>
      <c r="X83" s="23"/>
      <c r="Y83" s="23"/>
      <c r="Z83" s="23"/>
      <c r="AA83" s="23"/>
      <c r="AB83" s="23"/>
      <c r="AC83" s="23"/>
      <c r="AD83" s="23"/>
      <c r="AE83" s="23"/>
      <c r="AF83" s="23"/>
      <c r="AG83" s="23"/>
      <c r="AH83" s="23"/>
      <c r="AI83" s="23"/>
      <c r="AJ83" s="23"/>
      <c r="AK83" s="23"/>
      <c r="AL83" s="23"/>
      <c r="AM83" s="23"/>
      <c r="AN83" s="23"/>
      <c r="AO83" s="23"/>
      <c r="AP83" s="23"/>
      <c r="AQ83" s="23"/>
      <c r="AR83" s="23"/>
      <c r="AS83" s="23"/>
      <c r="AT83" s="23"/>
      <c r="AU83" s="23"/>
      <c r="AV83" s="23"/>
      <c r="AW83" s="23"/>
      <c r="AX83" s="23"/>
      <c r="AY83" s="23"/>
      <c r="AZ83" s="23"/>
      <c r="BA83" s="23"/>
      <c r="BB83" s="23"/>
      <c r="BC83" s="23"/>
      <c r="BD83" s="23"/>
      <c r="BE83" s="23"/>
      <c r="BF83" s="23"/>
      <c r="BG83" s="23"/>
      <c r="BH83" s="23"/>
      <c r="BI83" s="23"/>
      <c r="BJ83" s="23"/>
      <c r="BK83" s="23"/>
      <c r="BL83" s="23"/>
      <c r="BM83" s="23"/>
      <c r="BN83" s="23"/>
      <c r="BO83" s="23"/>
      <c r="BP83" s="23"/>
      <c r="BQ83" s="23"/>
      <c r="BR83" s="23"/>
      <c r="BS83" s="23"/>
      <c r="BT83" s="23"/>
      <c r="BU83" s="23"/>
      <c r="BV83" s="23"/>
      <c r="BW83" s="23"/>
      <c r="BX83" s="23"/>
      <c r="BY83" s="23"/>
      <c r="BZ83" s="23"/>
      <c r="CA83" s="23"/>
      <c r="CB83" s="23"/>
      <c r="CC83" s="23"/>
      <c r="CD83" s="23"/>
      <c r="CE83" s="23"/>
      <c r="CF83" s="23"/>
      <c r="CG83" s="23"/>
      <c r="CH83" s="23"/>
      <c r="CI83" s="23"/>
      <c r="CJ83" s="23"/>
      <c r="CK83" s="23"/>
      <c r="CL83" s="23"/>
      <c r="CM83" s="23"/>
      <c r="CN83" s="23"/>
      <c r="CO83" s="23"/>
      <c r="CP83" s="23"/>
      <c r="CQ83" s="23"/>
      <c r="CR83" s="23"/>
      <c r="CS83" s="23"/>
      <c r="CT83" s="23"/>
      <c r="CU83" s="23"/>
      <c r="CV83" s="23"/>
      <c r="CW83" s="23"/>
      <c r="CX83" s="23"/>
      <c r="CY83" s="23"/>
      <c r="CZ83" s="23"/>
      <c r="DA83" s="23"/>
      <c r="DB83" s="23"/>
      <c r="DC83" s="23"/>
      <c r="DD83" s="23"/>
      <c r="DE83" s="23"/>
      <c r="DF83" s="23"/>
    </row>
    <row r="84" spans="1:110" x14ac:dyDescent="0.2">
      <c r="A84" s="23"/>
      <c r="B84" s="23"/>
      <c r="C84" s="23"/>
      <c r="D84" s="23"/>
      <c r="E84" s="23"/>
      <c r="F84" s="23"/>
      <c r="G84" s="23"/>
      <c r="H84" s="23"/>
      <c r="I84" s="23"/>
      <c r="J84" s="23"/>
      <c r="K84" s="23"/>
      <c r="L84" s="23"/>
      <c r="M84" s="23"/>
      <c r="N84" s="23"/>
      <c r="O84" s="23"/>
      <c r="P84" s="23"/>
      <c r="Q84" s="23"/>
      <c r="R84" s="23"/>
      <c r="S84" s="23"/>
      <c r="T84" s="23"/>
      <c r="U84" s="23"/>
      <c r="V84" s="23"/>
      <c r="W84" s="23"/>
      <c r="X84" s="23"/>
      <c r="Y84" s="23"/>
      <c r="Z84" s="23"/>
      <c r="AA84" s="23"/>
      <c r="AB84" s="23"/>
      <c r="AC84" s="23"/>
      <c r="AD84" s="23"/>
      <c r="AE84" s="23"/>
      <c r="AF84" s="23"/>
      <c r="AG84" s="23"/>
      <c r="AH84" s="23"/>
      <c r="AI84" s="23"/>
      <c r="AJ84" s="23"/>
      <c r="AK84" s="23"/>
      <c r="AL84" s="23"/>
      <c r="AM84" s="23"/>
      <c r="AN84" s="23"/>
      <c r="AO84" s="23"/>
      <c r="AP84" s="23"/>
      <c r="AQ84" s="23"/>
      <c r="AR84" s="23"/>
      <c r="AS84" s="23"/>
      <c r="AT84" s="23"/>
      <c r="AU84" s="23"/>
      <c r="AV84" s="23"/>
      <c r="AW84" s="23"/>
      <c r="AX84" s="23"/>
      <c r="AY84" s="23"/>
      <c r="AZ84" s="23"/>
      <c r="BA84" s="23"/>
      <c r="BB84" s="23"/>
      <c r="BC84" s="23"/>
      <c r="BD84" s="23"/>
      <c r="BE84" s="23"/>
      <c r="BF84" s="23"/>
      <c r="BG84" s="23"/>
      <c r="BH84" s="23"/>
      <c r="BI84" s="23"/>
      <c r="BJ84" s="23"/>
      <c r="BK84" s="23"/>
      <c r="BL84" s="23"/>
      <c r="BM84" s="23"/>
      <c r="BN84" s="23"/>
      <c r="BO84" s="23"/>
      <c r="BP84" s="23"/>
      <c r="BQ84" s="23"/>
      <c r="BR84" s="23"/>
      <c r="BS84" s="23"/>
      <c r="BT84" s="23"/>
      <c r="BU84" s="23"/>
      <c r="BV84" s="23"/>
      <c r="BW84" s="23"/>
      <c r="BX84" s="23"/>
      <c r="BY84" s="23"/>
      <c r="BZ84" s="23"/>
      <c r="CA84" s="23"/>
      <c r="CB84" s="23"/>
      <c r="CC84" s="23"/>
      <c r="CD84" s="23"/>
      <c r="CE84" s="23"/>
      <c r="CF84" s="23"/>
      <c r="CG84" s="23"/>
      <c r="CH84" s="23"/>
      <c r="CI84" s="23"/>
      <c r="CJ84" s="23"/>
      <c r="CK84" s="23"/>
      <c r="CL84" s="23"/>
      <c r="CM84" s="23"/>
      <c r="CN84" s="23"/>
      <c r="CO84" s="23"/>
      <c r="CP84" s="23"/>
      <c r="CQ84" s="23"/>
      <c r="CR84" s="23"/>
      <c r="CS84" s="23"/>
      <c r="CT84" s="23"/>
      <c r="CU84" s="23"/>
      <c r="CV84" s="23"/>
      <c r="CW84" s="23"/>
      <c r="CX84" s="23"/>
      <c r="CY84" s="23"/>
      <c r="CZ84" s="23"/>
      <c r="DA84" s="23"/>
      <c r="DB84" s="23"/>
      <c r="DC84" s="23"/>
      <c r="DD84" s="23"/>
      <c r="DE84" s="23"/>
      <c r="DF84" s="23"/>
    </row>
    <row r="85" spans="1:110" x14ac:dyDescent="0.2">
      <c r="A85" s="23"/>
      <c r="B85" s="23"/>
      <c r="C85" s="23"/>
      <c r="D85" s="23"/>
      <c r="E85" s="23"/>
      <c r="F85" s="23"/>
      <c r="G85" s="23"/>
      <c r="H85" s="23"/>
      <c r="I85" s="23"/>
      <c r="J85" s="23"/>
      <c r="K85" s="23"/>
      <c r="L85" s="23"/>
      <c r="M85" s="23"/>
      <c r="N85" s="23"/>
      <c r="O85" s="23"/>
      <c r="P85" s="23"/>
      <c r="Q85" s="23"/>
      <c r="R85" s="23"/>
      <c r="S85" s="23"/>
      <c r="T85" s="23"/>
      <c r="U85" s="23"/>
      <c r="V85" s="23"/>
      <c r="W85" s="23"/>
      <c r="X85" s="23"/>
      <c r="Y85" s="23"/>
      <c r="Z85" s="23"/>
      <c r="AA85" s="23"/>
      <c r="AB85" s="23"/>
      <c r="AC85" s="23"/>
      <c r="AD85" s="23"/>
      <c r="AE85" s="23"/>
      <c r="AF85" s="23"/>
      <c r="AG85" s="23"/>
      <c r="AH85" s="23"/>
      <c r="AI85" s="23"/>
      <c r="AJ85" s="23"/>
      <c r="AK85" s="23"/>
      <c r="AL85" s="23"/>
      <c r="AM85" s="23"/>
      <c r="AN85" s="23"/>
      <c r="AO85" s="23"/>
      <c r="AP85" s="23"/>
      <c r="AQ85" s="23"/>
      <c r="AR85" s="23"/>
      <c r="AS85" s="23"/>
      <c r="AT85" s="23"/>
      <c r="AU85" s="23"/>
      <c r="AV85" s="23"/>
      <c r="AW85" s="23"/>
      <c r="AX85" s="23"/>
      <c r="AY85" s="23"/>
      <c r="AZ85" s="23"/>
      <c r="BA85" s="23"/>
      <c r="BB85" s="23"/>
      <c r="BC85" s="23"/>
      <c r="BD85" s="23"/>
      <c r="BE85" s="23"/>
      <c r="BF85" s="23"/>
      <c r="BG85" s="23"/>
      <c r="BH85" s="23"/>
      <c r="BI85" s="23"/>
      <c r="BJ85" s="23"/>
      <c r="BK85" s="23"/>
      <c r="BL85" s="23"/>
      <c r="BM85" s="23"/>
      <c r="BN85" s="23"/>
      <c r="BO85" s="23"/>
      <c r="BP85" s="23"/>
      <c r="BQ85" s="23"/>
      <c r="BR85" s="23"/>
      <c r="BS85" s="23"/>
      <c r="BT85" s="23"/>
      <c r="BU85" s="23"/>
      <c r="BV85" s="23"/>
      <c r="BW85" s="23"/>
      <c r="BX85" s="23"/>
      <c r="BY85" s="23"/>
      <c r="BZ85" s="23"/>
      <c r="CA85" s="23"/>
      <c r="CB85" s="23"/>
      <c r="CC85" s="23"/>
      <c r="CD85" s="23"/>
      <c r="CE85" s="23"/>
      <c r="CF85" s="23"/>
      <c r="CG85" s="23"/>
      <c r="CH85" s="23"/>
      <c r="CI85" s="23"/>
      <c r="CJ85" s="23"/>
      <c r="CK85" s="23"/>
      <c r="CL85" s="23"/>
      <c r="CM85" s="23"/>
      <c r="CN85" s="23"/>
      <c r="CO85" s="23"/>
      <c r="CP85" s="23"/>
      <c r="CQ85" s="23"/>
      <c r="CR85" s="23"/>
      <c r="CS85" s="23"/>
      <c r="CT85" s="23"/>
      <c r="CU85" s="23"/>
      <c r="CV85" s="23"/>
      <c r="CW85" s="23"/>
      <c r="CX85" s="23"/>
      <c r="CY85" s="23"/>
      <c r="CZ85" s="23"/>
      <c r="DA85" s="23"/>
      <c r="DB85" s="23"/>
      <c r="DC85" s="23"/>
      <c r="DD85" s="23"/>
      <c r="DE85" s="23"/>
      <c r="DF85" s="23"/>
    </row>
    <row r="86" spans="1:110" x14ac:dyDescent="0.2">
      <c r="A86" s="23"/>
      <c r="B86" s="23"/>
      <c r="C86" s="23"/>
      <c r="D86" s="23"/>
      <c r="E86" s="23"/>
      <c r="F86" s="23"/>
      <c r="G86" s="23"/>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c r="AZ86" s="23"/>
      <c r="BA86" s="23"/>
      <c r="BB86" s="23"/>
      <c r="BC86" s="23"/>
      <c r="BD86" s="23"/>
      <c r="BE86" s="23"/>
      <c r="BF86" s="23"/>
      <c r="BG86" s="23"/>
      <c r="BH86" s="23"/>
      <c r="BI86" s="23"/>
      <c r="BJ86" s="23"/>
      <c r="BK86" s="23"/>
      <c r="BL86" s="23"/>
      <c r="BM86" s="23"/>
      <c r="BN86" s="23"/>
      <c r="BO86" s="23"/>
      <c r="BP86" s="23"/>
      <c r="BQ86" s="23"/>
      <c r="BR86" s="23"/>
      <c r="BS86" s="23"/>
      <c r="BT86" s="23"/>
      <c r="BU86" s="23"/>
      <c r="BV86" s="23"/>
      <c r="BW86" s="23"/>
      <c r="BX86" s="23"/>
      <c r="BY86" s="23"/>
      <c r="BZ86" s="23"/>
      <c r="CA86" s="23"/>
      <c r="CB86" s="23"/>
      <c r="CC86" s="23"/>
      <c r="CD86" s="23"/>
      <c r="CE86" s="23"/>
      <c r="CF86" s="23"/>
      <c r="CG86" s="23"/>
      <c r="CH86" s="23"/>
      <c r="CI86" s="23"/>
      <c r="CJ86" s="23"/>
      <c r="CK86" s="23"/>
      <c r="CL86" s="23"/>
      <c r="CM86" s="23"/>
      <c r="CN86" s="23"/>
      <c r="CO86" s="23"/>
      <c r="CP86" s="23"/>
      <c r="CQ86" s="23"/>
      <c r="CR86" s="23"/>
      <c r="CS86" s="23"/>
      <c r="CT86" s="23"/>
      <c r="CU86" s="23"/>
      <c r="CV86" s="23"/>
      <c r="CW86" s="23"/>
      <c r="CX86" s="23"/>
      <c r="CY86" s="23"/>
      <c r="CZ86" s="23"/>
      <c r="DA86" s="23"/>
      <c r="DB86" s="23"/>
      <c r="DC86" s="23"/>
      <c r="DD86" s="23"/>
      <c r="DE86" s="23"/>
      <c r="DF86" s="23"/>
    </row>
    <row r="87" spans="1:110" x14ac:dyDescent="0.2">
      <c r="A87" s="23"/>
      <c r="B87" s="23"/>
      <c r="C87" s="23"/>
      <c r="D87" s="23"/>
      <c r="E87" s="23"/>
      <c r="F87" s="23"/>
      <c r="G87" s="23"/>
      <c r="H87" s="23"/>
      <c r="I87" s="23"/>
      <c r="J87" s="23"/>
      <c r="K87" s="23"/>
      <c r="L87" s="23"/>
      <c r="M87" s="23"/>
      <c r="N87" s="23"/>
      <c r="O87" s="23"/>
      <c r="P87" s="23"/>
      <c r="Q87" s="23"/>
      <c r="R87" s="23"/>
      <c r="S87" s="23"/>
      <c r="T87" s="23"/>
      <c r="U87" s="23"/>
      <c r="V87" s="23"/>
      <c r="W87" s="23"/>
      <c r="X87" s="23"/>
      <c r="Y87" s="23"/>
      <c r="Z87" s="23"/>
      <c r="AA87" s="23"/>
      <c r="AB87" s="23"/>
      <c r="AC87" s="23"/>
      <c r="AD87" s="23"/>
      <c r="AE87" s="23"/>
      <c r="AF87" s="23"/>
      <c r="AG87" s="23"/>
      <c r="AH87" s="23"/>
      <c r="AI87" s="23"/>
      <c r="AJ87" s="23"/>
      <c r="AK87" s="23"/>
      <c r="AL87" s="23"/>
      <c r="AM87" s="23"/>
      <c r="AN87" s="23"/>
      <c r="AO87" s="23"/>
      <c r="AP87" s="23"/>
      <c r="AQ87" s="23"/>
      <c r="AR87" s="23"/>
      <c r="AS87" s="23"/>
      <c r="AT87" s="23"/>
      <c r="AU87" s="23"/>
      <c r="AV87" s="23"/>
      <c r="AW87" s="23"/>
      <c r="AX87" s="23"/>
      <c r="AY87" s="23"/>
      <c r="AZ87" s="23"/>
      <c r="BA87" s="23"/>
      <c r="BB87" s="23"/>
      <c r="BC87" s="23"/>
      <c r="BD87" s="23"/>
      <c r="BE87" s="23"/>
      <c r="BF87" s="23"/>
      <c r="BG87" s="23"/>
      <c r="BH87" s="23"/>
      <c r="BI87" s="23"/>
      <c r="BJ87" s="23"/>
      <c r="BK87" s="23"/>
      <c r="BL87" s="23"/>
      <c r="BM87" s="23"/>
      <c r="BN87" s="23"/>
      <c r="BO87" s="23"/>
      <c r="BP87" s="23"/>
      <c r="BQ87" s="23"/>
      <c r="BR87" s="23"/>
      <c r="BS87" s="23"/>
      <c r="BT87" s="23"/>
      <c r="BU87" s="23"/>
      <c r="BV87" s="23"/>
      <c r="BW87" s="23"/>
      <c r="BX87" s="23"/>
      <c r="BY87" s="23"/>
      <c r="BZ87" s="23"/>
      <c r="CA87" s="23"/>
      <c r="CB87" s="23"/>
      <c r="CC87" s="23"/>
      <c r="CD87" s="23"/>
      <c r="CE87" s="23"/>
      <c r="CF87" s="23"/>
      <c r="CG87" s="23"/>
      <c r="CH87" s="23"/>
      <c r="CI87" s="23"/>
      <c r="CJ87" s="23"/>
      <c r="CK87" s="23"/>
      <c r="CL87" s="23"/>
      <c r="CM87" s="23"/>
      <c r="CN87" s="23"/>
      <c r="CO87" s="23"/>
      <c r="CP87" s="23"/>
      <c r="CQ87" s="23"/>
      <c r="CR87" s="23"/>
      <c r="CS87" s="23"/>
      <c r="CT87" s="23"/>
      <c r="CU87" s="23"/>
      <c r="CV87" s="23"/>
      <c r="CW87" s="23"/>
      <c r="CX87" s="23"/>
      <c r="CY87" s="23"/>
      <c r="CZ87" s="23"/>
      <c r="DA87" s="23"/>
      <c r="DB87" s="23"/>
      <c r="DC87" s="23"/>
      <c r="DD87" s="23"/>
      <c r="DE87" s="23"/>
      <c r="DF87" s="23"/>
    </row>
    <row r="88" spans="1:110" x14ac:dyDescent="0.2">
      <c r="A88" s="23"/>
      <c r="B88" s="23"/>
      <c r="C88" s="23"/>
      <c r="D88" s="23"/>
      <c r="E88" s="23"/>
      <c r="F88" s="23"/>
      <c r="G88" s="23"/>
      <c r="H88" s="23"/>
      <c r="I88" s="23"/>
      <c r="J88" s="23"/>
      <c r="K88" s="23"/>
      <c r="L88" s="23"/>
      <c r="M88" s="23"/>
      <c r="N88" s="23"/>
      <c r="O88" s="23"/>
      <c r="P88" s="23"/>
      <c r="Q88" s="23"/>
      <c r="R88" s="23"/>
      <c r="S88" s="23"/>
      <c r="T88" s="23"/>
      <c r="U88" s="23"/>
      <c r="V88" s="23"/>
      <c r="W88" s="23"/>
      <c r="X88" s="23"/>
      <c r="Y88" s="23"/>
      <c r="Z88" s="23"/>
      <c r="AA88" s="23"/>
      <c r="AB88" s="23"/>
      <c r="AC88" s="23"/>
      <c r="AD88" s="23"/>
      <c r="AE88" s="23"/>
      <c r="AF88" s="23"/>
      <c r="AG88" s="23"/>
      <c r="AH88" s="23"/>
      <c r="AI88" s="23"/>
      <c r="AJ88" s="23"/>
      <c r="AK88" s="23"/>
      <c r="AL88" s="23"/>
      <c r="AM88" s="23"/>
      <c r="AN88" s="23"/>
      <c r="AO88" s="23"/>
      <c r="AP88" s="23"/>
      <c r="AQ88" s="23"/>
      <c r="AR88" s="23"/>
      <c r="AS88" s="23"/>
      <c r="AT88" s="23"/>
      <c r="AU88" s="23"/>
      <c r="AV88" s="23"/>
      <c r="AW88" s="23"/>
      <c r="AX88" s="23"/>
      <c r="AY88" s="23"/>
      <c r="AZ88" s="23"/>
      <c r="BA88" s="23"/>
      <c r="BB88" s="23"/>
      <c r="BC88" s="23"/>
      <c r="BD88" s="23"/>
      <c r="BE88" s="23"/>
      <c r="BF88" s="23"/>
      <c r="BG88" s="23"/>
      <c r="BH88" s="23"/>
      <c r="BI88" s="23"/>
      <c r="BJ88" s="23"/>
      <c r="BK88" s="23"/>
      <c r="BL88" s="23"/>
      <c r="BM88" s="23"/>
      <c r="BN88" s="23"/>
      <c r="BO88" s="23"/>
      <c r="BP88" s="23"/>
      <c r="BQ88" s="23"/>
      <c r="BR88" s="23"/>
      <c r="BS88" s="23"/>
      <c r="BT88" s="23"/>
      <c r="BU88" s="23"/>
      <c r="BV88" s="23"/>
      <c r="BW88" s="23"/>
      <c r="BX88" s="23"/>
      <c r="BY88" s="23"/>
      <c r="BZ88" s="23"/>
      <c r="CA88" s="23"/>
      <c r="CB88" s="23"/>
      <c r="CC88" s="23"/>
      <c r="CD88" s="23"/>
      <c r="CE88" s="23"/>
      <c r="CF88" s="23"/>
      <c r="CG88" s="23"/>
      <c r="CH88" s="23"/>
      <c r="CI88" s="23"/>
      <c r="CJ88" s="23"/>
      <c r="CK88" s="23"/>
      <c r="CL88" s="23"/>
      <c r="CM88" s="23"/>
      <c r="CN88" s="23"/>
      <c r="CO88" s="23"/>
      <c r="CP88" s="23"/>
      <c r="CQ88" s="23"/>
      <c r="CR88" s="23"/>
      <c r="CS88" s="23"/>
      <c r="CT88" s="23"/>
      <c r="CU88" s="23"/>
      <c r="CV88" s="23"/>
      <c r="CW88" s="23"/>
      <c r="CX88" s="23"/>
      <c r="CY88" s="23"/>
      <c r="CZ88" s="23"/>
      <c r="DA88" s="23"/>
      <c r="DB88" s="23"/>
      <c r="DC88" s="23"/>
      <c r="DD88" s="23"/>
      <c r="DE88" s="23"/>
      <c r="DF88" s="23"/>
    </row>
    <row r="89" spans="1:110" x14ac:dyDescent="0.2">
      <c r="A89" s="23"/>
      <c r="B89" s="23"/>
      <c r="C89" s="23"/>
      <c r="D89" s="23"/>
      <c r="E89" s="23"/>
      <c r="F89" s="23"/>
      <c r="G89" s="23"/>
      <c r="H89" s="23"/>
      <c r="I89" s="23"/>
      <c r="J89" s="23"/>
      <c r="K89" s="23"/>
      <c r="L89" s="23"/>
      <c r="M89" s="23"/>
      <c r="N89" s="23"/>
      <c r="O89" s="23"/>
      <c r="P89" s="23"/>
      <c r="Q89" s="23"/>
      <c r="R89" s="23"/>
      <c r="S89" s="23"/>
      <c r="T89" s="23"/>
      <c r="U89" s="23"/>
      <c r="V89" s="23"/>
      <c r="W89" s="23"/>
      <c r="X89" s="23"/>
      <c r="Y89" s="23"/>
      <c r="Z89" s="23"/>
      <c r="AA89" s="23"/>
      <c r="AB89" s="23"/>
      <c r="AC89" s="23"/>
      <c r="AD89" s="23"/>
      <c r="AE89" s="23"/>
      <c r="AF89" s="23"/>
      <c r="AG89" s="23"/>
      <c r="AH89" s="23"/>
      <c r="AI89" s="23"/>
      <c r="AJ89" s="23"/>
      <c r="AK89" s="23"/>
      <c r="AL89" s="23"/>
      <c r="AM89" s="23"/>
      <c r="AN89" s="23"/>
      <c r="AO89" s="23"/>
      <c r="AP89" s="23"/>
      <c r="AQ89" s="23"/>
      <c r="AR89" s="23"/>
      <c r="AS89" s="23"/>
      <c r="AT89" s="23"/>
      <c r="AU89" s="23"/>
      <c r="AV89" s="23"/>
      <c r="AW89" s="23"/>
      <c r="AX89" s="23"/>
      <c r="AY89" s="23"/>
      <c r="AZ89" s="23"/>
      <c r="BA89" s="23"/>
      <c r="BB89" s="23"/>
      <c r="BC89" s="23"/>
      <c r="BD89" s="23"/>
      <c r="BE89" s="23"/>
      <c r="BF89" s="23"/>
      <c r="BG89" s="23"/>
      <c r="BH89" s="23"/>
      <c r="BI89" s="23"/>
      <c r="BJ89" s="23"/>
      <c r="BK89" s="23"/>
      <c r="BL89" s="23"/>
      <c r="BM89" s="23"/>
      <c r="BN89" s="23"/>
      <c r="BO89" s="23"/>
      <c r="BP89" s="23"/>
      <c r="BQ89" s="23"/>
      <c r="BR89" s="23"/>
      <c r="BS89" s="23"/>
      <c r="BT89" s="23"/>
      <c r="BU89" s="23"/>
      <c r="BV89" s="23"/>
      <c r="BW89" s="23"/>
      <c r="BX89" s="23"/>
      <c r="BY89" s="23"/>
      <c r="BZ89" s="23"/>
      <c r="CA89" s="23"/>
      <c r="CB89" s="23"/>
      <c r="CC89" s="23"/>
      <c r="CD89" s="23"/>
      <c r="CE89" s="23"/>
      <c r="CF89" s="23"/>
      <c r="CG89" s="23"/>
      <c r="CH89" s="23"/>
      <c r="CI89" s="23"/>
      <c r="CJ89" s="23"/>
      <c r="CK89" s="23"/>
      <c r="CL89" s="23"/>
      <c r="CM89" s="23"/>
      <c r="CN89" s="23"/>
      <c r="CO89" s="23"/>
      <c r="CP89" s="23"/>
      <c r="CQ89" s="23"/>
      <c r="CR89" s="23"/>
      <c r="CS89" s="23"/>
      <c r="CT89" s="23"/>
      <c r="CU89" s="23"/>
      <c r="CV89" s="23"/>
      <c r="CW89" s="23"/>
      <c r="CX89" s="23"/>
      <c r="CY89" s="23"/>
      <c r="CZ89" s="23"/>
      <c r="DA89" s="23"/>
      <c r="DB89" s="23"/>
      <c r="DC89" s="23"/>
      <c r="DD89" s="23"/>
      <c r="DE89" s="23"/>
      <c r="DF89" s="23"/>
    </row>
    <row r="90" spans="1:110"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row>
    <row r="91" spans="1:110" x14ac:dyDescent="0.2">
      <c r="A91" s="23"/>
      <c r="DC91" s="23"/>
      <c r="DD91" s="23"/>
      <c r="DE91" s="23"/>
      <c r="DF91" s="23"/>
    </row>
  </sheetData>
  <sheetProtection sheet="1" formatCells="0"/>
  <mergeCells count="156">
    <mergeCell ref="BX25:CL25"/>
    <mergeCell ref="C36:BJ36"/>
    <mergeCell ref="BK36:BW36"/>
    <mergeCell ref="BX36:CL36"/>
    <mergeCell ref="CA7:DA7"/>
    <mergeCell ref="C8:DA8"/>
    <mergeCell ref="C9:DA9"/>
    <mergeCell ref="C1:DA1"/>
    <mergeCell ref="B2:DB2"/>
    <mergeCell ref="B3:DB3"/>
    <mergeCell ref="B4:DB4"/>
    <mergeCell ref="B5:DB5"/>
    <mergeCell ref="C6:DA6"/>
    <mergeCell ref="C7:N7"/>
    <mergeCell ref="O7:BM7"/>
    <mergeCell ref="BN7:BZ7"/>
    <mergeCell ref="CM13:DA13"/>
    <mergeCell ref="C14:BJ14"/>
    <mergeCell ref="BK14:BW14"/>
    <mergeCell ref="BX14:CL14"/>
    <mergeCell ref="CM14:DA14"/>
    <mergeCell ref="C10:AB10"/>
    <mergeCell ref="AC10:DA10"/>
    <mergeCell ref="C11:BW11"/>
    <mergeCell ref="BX11:CL11"/>
    <mergeCell ref="CM11:DA11"/>
    <mergeCell ref="C12:BJ12"/>
    <mergeCell ref="BK12:BW12"/>
    <mergeCell ref="BX12:CL12"/>
    <mergeCell ref="CM12:DA12"/>
    <mergeCell ref="C13:BJ13"/>
    <mergeCell ref="BK13:BW13"/>
    <mergeCell ref="BX13:CL13"/>
    <mergeCell ref="CM17:DA17"/>
    <mergeCell ref="BX15:CL15"/>
    <mergeCell ref="CM15:DA15"/>
    <mergeCell ref="C16:BW16"/>
    <mergeCell ref="BX16:CL16"/>
    <mergeCell ref="CM16:DA16"/>
    <mergeCell ref="C15:BW15"/>
    <mergeCell ref="C20:BJ20"/>
    <mergeCell ref="BK20:BW20"/>
    <mergeCell ref="BX20:CL20"/>
    <mergeCell ref="CM20:DA20"/>
    <mergeCell ref="C17:BJ17"/>
    <mergeCell ref="BK17:BW17"/>
    <mergeCell ref="BX17:CL17"/>
    <mergeCell ref="CM21:DA21"/>
    <mergeCell ref="C18:BJ18"/>
    <mergeCell ref="BK18:BW18"/>
    <mergeCell ref="BX18:CL18"/>
    <mergeCell ref="CM18:DA18"/>
    <mergeCell ref="C19:BJ19"/>
    <mergeCell ref="BK19:BW19"/>
    <mergeCell ref="BX19:CL19"/>
    <mergeCell ref="CM19:DA19"/>
    <mergeCell ref="C21:BJ21"/>
    <mergeCell ref="BK21:BW21"/>
    <mergeCell ref="BX21:CL21"/>
    <mergeCell ref="CM25:DA25"/>
    <mergeCell ref="C29:DA29"/>
    <mergeCell ref="C30:DA30"/>
    <mergeCell ref="C31:DA31"/>
    <mergeCell ref="C22:BW22"/>
    <mergeCell ref="BX22:CL22"/>
    <mergeCell ref="CM22:DA22"/>
    <mergeCell ref="C23:BW23"/>
    <mergeCell ref="BX23:CL23"/>
    <mergeCell ref="CM23:DA23"/>
    <mergeCell ref="C24:BW24"/>
    <mergeCell ref="BX24:CL24"/>
    <mergeCell ref="CM24:DA24"/>
    <mergeCell ref="BX26:DA26"/>
    <mergeCell ref="C27:BW27"/>
    <mergeCell ref="BX27:DA27"/>
    <mergeCell ref="C28:BW28"/>
    <mergeCell ref="BX28:DA28"/>
    <mergeCell ref="C26:BD26"/>
    <mergeCell ref="BE26:BG26"/>
    <mergeCell ref="BH26:BM26"/>
    <mergeCell ref="BN26:BP26"/>
    <mergeCell ref="BQ26:BW26"/>
    <mergeCell ref="C25:BW25"/>
    <mergeCell ref="CM36:DA36"/>
    <mergeCell ref="C37:BJ37"/>
    <mergeCell ref="BK37:BW37"/>
    <mergeCell ref="BX37:CL37"/>
    <mergeCell ref="CM37:DA37"/>
    <mergeCell ref="C32:DA32"/>
    <mergeCell ref="C33:DA33"/>
    <mergeCell ref="C34:AB34"/>
    <mergeCell ref="AC34:DA34"/>
    <mergeCell ref="C35:BW35"/>
    <mergeCell ref="BX35:CL35"/>
    <mergeCell ref="CM35:DA35"/>
    <mergeCell ref="C40:BW40"/>
    <mergeCell ref="BX40:CL40"/>
    <mergeCell ref="CM40:DA40"/>
    <mergeCell ref="C38:BJ38"/>
    <mergeCell ref="BK38:BW38"/>
    <mergeCell ref="BX38:CL38"/>
    <mergeCell ref="CM38:DA38"/>
    <mergeCell ref="BX39:CL39"/>
    <mergeCell ref="CM39:DA39"/>
    <mergeCell ref="C39:BW39"/>
    <mergeCell ref="C43:BJ43"/>
    <mergeCell ref="BK43:BW43"/>
    <mergeCell ref="BX43:CL43"/>
    <mergeCell ref="CM43:DA43"/>
    <mergeCell ref="C44:BJ44"/>
    <mergeCell ref="BK44:BW44"/>
    <mergeCell ref="BX44:CL44"/>
    <mergeCell ref="CM44:DA44"/>
    <mergeCell ref="C41:BJ41"/>
    <mergeCell ref="BK41:BW41"/>
    <mergeCell ref="BX41:CL41"/>
    <mergeCell ref="CM41:DA41"/>
    <mergeCell ref="C42:BJ42"/>
    <mergeCell ref="BK42:BW42"/>
    <mergeCell ref="BX42:CL42"/>
    <mergeCell ref="CM42:DA42"/>
    <mergeCell ref="C47:BW47"/>
    <mergeCell ref="BX47:CL47"/>
    <mergeCell ref="CM47:DA47"/>
    <mergeCell ref="C49:BW49"/>
    <mergeCell ref="BX49:CL49"/>
    <mergeCell ref="CM49:DA49"/>
    <mergeCell ref="C45:BJ45"/>
    <mergeCell ref="BK45:BW45"/>
    <mergeCell ref="BX45:CL45"/>
    <mergeCell ref="CM45:DA45"/>
    <mergeCell ref="C46:BW46"/>
    <mergeCell ref="BX46:CL46"/>
    <mergeCell ref="CM46:DA46"/>
    <mergeCell ref="C48:BW48"/>
    <mergeCell ref="BX48:CL48"/>
    <mergeCell ref="CM48:DA48"/>
    <mergeCell ref="B61:DB61"/>
    <mergeCell ref="B57:DB57"/>
    <mergeCell ref="C50:BD50"/>
    <mergeCell ref="BE50:BG50"/>
    <mergeCell ref="BH50:BM50"/>
    <mergeCell ref="BN50:BP50"/>
    <mergeCell ref="BQ50:BW50"/>
    <mergeCell ref="B58:DB58"/>
    <mergeCell ref="B59:DB59"/>
    <mergeCell ref="B60:DB60"/>
    <mergeCell ref="BX50:DA50"/>
    <mergeCell ref="C51:BW51"/>
    <mergeCell ref="BX51:DA51"/>
    <mergeCell ref="C52:BW52"/>
    <mergeCell ref="BX52:DA52"/>
    <mergeCell ref="C53:DA53"/>
    <mergeCell ref="C54:DA54"/>
    <mergeCell ref="C55:DA55"/>
    <mergeCell ref="C56:DA56"/>
  </mergeCells>
  <dataValidations disablePrompts="1" count="1">
    <dataValidation type="list" allowBlank="1" showInputMessage="1" showErrorMessage="1" sqref="BX35:DA35 BX11:DA11 BX16:DA16 BX40:DA40">
      <formula1>M_YEARS</formula1>
    </dataValidation>
  </dataValidations>
  <printOptions horizontalCentered="1" verticalCentered="1"/>
  <pageMargins left="0.5" right="0.5" top="0.5" bottom="0.8" header="0.5" footer="0.5"/>
  <pageSetup paperSize="5" orientation="portrait" blackAndWhite="1" horizontalDpi="1200" verticalDpi="1200" r:id="rId1"/>
  <headerFooter>
    <oddFooter>&amp;LIncome Calculations - S-Corporations&amp;CPage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153" r:id="rId4" name="Check Box 1">
              <controlPr locked="0" defaultSize="0" autoFill="0" autoLine="0" autoPict="0">
                <anchor moveWithCells="1">
                  <from>
                    <xdr:col>55</xdr:col>
                    <xdr:colOff>38100</xdr:colOff>
                    <xdr:row>25</xdr:row>
                    <xdr:rowOff>0</xdr:rowOff>
                  </from>
                  <to>
                    <xdr:col>60</xdr:col>
                    <xdr:colOff>38100</xdr:colOff>
                    <xdr:row>26</xdr:row>
                    <xdr:rowOff>19050</xdr:rowOff>
                  </to>
                </anchor>
              </controlPr>
            </control>
          </mc:Choice>
        </mc:AlternateContent>
        <mc:AlternateContent xmlns:mc="http://schemas.openxmlformats.org/markup-compatibility/2006">
          <mc:Choice Requires="x14">
            <control shapeId="49154" r:id="rId5" name="Check Box 2">
              <controlPr locked="0" defaultSize="0" autoFill="0" autoLine="0" autoPict="0">
                <anchor moveWithCells="1">
                  <from>
                    <xdr:col>64</xdr:col>
                    <xdr:colOff>38100</xdr:colOff>
                    <xdr:row>25</xdr:row>
                    <xdr:rowOff>0</xdr:rowOff>
                  </from>
                  <to>
                    <xdr:col>69</xdr:col>
                    <xdr:colOff>38100</xdr:colOff>
                    <xdr:row>26</xdr:row>
                    <xdr:rowOff>19050</xdr:rowOff>
                  </to>
                </anchor>
              </controlPr>
            </control>
          </mc:Choice>
        </mc:AlternateContent>
        <mc:AlternateContent xmlns:mc="http://schemas.openxmlformats.org/markup-compatibility/2006">
          <mc:Choice Requires="x14">
            <control shapeId="49157" r:id="rId6" name="Check Box 5">
              <controlPr locked="0" defaultSize="0" autoFill="0" autoLine="0" autoPict="0">
                <anchor moveWithCells="1">
                  <from>
                    <xdr:col>55</xdr:col>
                    <xdr:colOff>38100</xdr:colOff>
                    <xdr:row>49</xdr:row>
                    <xdr:rowOff>0</xdr:rowOff>
                  </from>
                  <to>
                    <xdr:col>60</xdr:col>
                    <xdr:colOff>38100</xdr:colOff>
                    <xdr:row>50</xdr:row>
                    <xdr:rowOff>19050</xdr:rowOff>
                  </to>
                </anchor>
              </controlPr>
            </control>
          </mc:Choice>
        </mc:AlternateContent>
        <mc:AlternateContent xmlns:mc="http://schemas.openxmlformats.org/markup-compatibility/2006">
          <mc:Choice Requires="x14">
            <control shapeId="49158" r:id="rId7" name="Check Box 6">
              <controlPr locked="0" defaultSize="0" autoFill="0" autoLine="0" autoPict="0">
                <anchor moveWithCells="1">
                  <from>
                    <xdr:col>64</xdr:col>
                    <xdr:colOff>38100</xdr:colOff>
                    <xdr:row>49</xdr:row>
                    <xdr:rowOff>0</xdr:rowOff>
                  </from>
                  <to>
                    <xdr:col>69</xdr:col>
                    <xdr:colOff>38100</xdr:colOff>
                    <xdr:row>50</xdr:row>
                    <xdr:rowOff>19050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Z1048380"/>
  <sheetViews>
    <sheetView workbookViewId="0">
      <selection sqref="A1:M1"/>
    </sheetView>
  </sheetViews>
  <sheetFormatPr defaultRowHeight="12.75" x14ac:dyDescent="0.2"/>
  <cols>
    <col min="1" max="16" width="12.7109375" style="81" customWidth="1"/>
    <col min="17" max="16384" width="9.140625" style="81"/>
  </cols>
  <sheetData>
    <row r="1" spans="1:13" ht="18" customHeight="1" thickBot="1" x14ac:dyDescent="0.25">
      <c r="A1" s="1776" t="s">
        <v>906</v>
      </c>
      <c r="B1" s="1777"/>
      <c r="C1" s="1777"/>
      <c r="D1" s="1777"/>
      <c r="E1" s="1777"/>
      <c r="F1" s="1777"/>
      <c r="G1" s="1777"/>
      <c r="H1" s="1777"/>
      <c r="I1" s="1777"/>
      <c r="J1" s="1777"/>
      <c r="K1" s="1777"/>
      <c r="L1" s="1777"/>
      <c r="M1" s="1778"/>
    </row>
    <row r="2" spans="1:13" ht="13.5" thickBot="1" x14ac:dyDescent="0.25">
      <c r="A2" s="9"/>
      <c r="B2"/>
      <c r="C2" s="72"/>
      <c r="D2"/>
      <c r="E2"/>
      <c r="F2"/>
      <c r="G2"/>
      <c r="H2"/>
      <c r="I2"/>
      <c r="J2"/>
      <c r="K2"/>
      <c r="L2"/>
      <c r="M2"/>
    </row>
    <row r="3" spans="1:13" ht="15.95" customHeight="1" thickBot="1" x14ac:dyDescent="0.25">
      <c r="A3" s="1770" t="s">
        <v>47</v>
      </c>
      <c r="B3" s="1771"/>
      <c r="C3" s="1771"/>
      <c r="D3" s="1771"/>
      <c r="E3" s="1771"/>
      <c r="F3" s="1771"/>
      <c r="G3" s="1771"/>
      <c r="H3" s="1771"/>
      <c r="I3" s="1771"/>
      <c r="J3" s="1771"/>
      <c r="K3" s="1771"/>
      <c r="L3" s="1771"/>
      <c r="M3" s="1772"/>
    </row>
    <row r="4" spans="1:13" x14ac:dyDescent="0.2">
      <c r="A4"/>
      <c r="B4"/>
      <c r="C4"/>
      <c r="D4"/>
      <c r="I4"/>
      <c r="J4"/>
      <c r="K4"/>
      <c r="L4"/>
      <c r="M4"/>
    </row>
    <row r="5" spans="1:13" x14ac:dyDescent="0.2">
      <c r="A5" s="22" t="s">
        <v>30</v>
      </c>
      <c r="B5" s="22">
        <f ca="1">TODAY()</f>
        <v>43447</v>
      </c>
      <c r="C5"/>
      <c r="D5"/>
      <c r="I5"/>
      <c r="J5"/>
      <c r="K5"/>
      <c r="L5"/>
      <c r="M5"/>
    </row>
    <row r="6" spans="1:13" x14ac:dyDescent="0.2">
      <c r="A6" t="s">
        <v>29</v>
      </c>
      <c r="B6">
        <f ca="1">MONTH(TODAY())</f>
        <v>12</v>
      </c>
      <c r="C6"/>
      <c r="D6"/>
      <c r="I6"/>
      <c r="J6"/>
      <c r="K6"/>
      <c r="L6"/>
      <c r="M6"/>
    </row>
    <row r="7" spans="1:13" x14ac:dyDescent="0.2">
      <c r="A7" t="s">
        <v>31</v>
      </c>
      <c r="B7">
        <f ca="1">DAY(B5)</f>
        <v>13</v>
      </c>
      <c r="C7"/>
      <c r="D7"/>
      <c r="I7"/>
      <c r="J7"/>
      <c r="K7"/>
      <c r="L7"/>
      <c r="M7"/>
    </row>
    <row r="8" spans="1:13" x14ac:dyDescent="0.2">
      <c r="A8" s="9" t="s">
        <v>74</v>
      </c>
      <c r="B8">
        <f ca="1">YEAR(B5)</f>
        <v>2018</v>
      </c>
      <c r="C8"/>
      <c r="D8"/>
      <c r="F8"/>
      <c r="G8"/>
      <c r="H8"/>
      <c r="I8"/>
      <c r="J8"/>
      <c r="K8"/>
      <c r="L8"/>
      <c r="M8"/>
    </row>
    <row r="9" spans="1:13" x14ac:dyDescent="0.2">
      <c r="A9" s="9" t="s">
        <v>82</v>
      </c>
      <c r="B9">
        <f ca="1">IF('B-Paystubs'!AK18="",YEAR(TODAY()),YEAR('B-Paystubs'!AK18))</f>
        <v>2018</v>
      </c>
      <c r="C9"/>
      <c r="D9"/>
      <c r="F9"/>
      <c r="G9"/>
      <c r="H9"/>
      <c r="I9"/>
      <c r="J9"/>
      <c r="K9"/>
      <c r="L9"/>
      <c r="M9"/>
    </row>
    <row r="10" spans="1:13" x14ac:dyDescent="0.2">
      <c r="A10" s="9" t="s">
        <v>75</v>
      </c>
      <c r="B10">
        <f ca="1">YEAR(TODAY())-1</f>
        <v>2017</v>
      </c>
      <c r="C10"/>
      <c r="D10"/>
      <c r="F10"/>
      <c r="G10"/>
      <c r="H10"/>
      <c r="I10"/>
      <c r="J10"/>
      <c r="K10"/>
      <c r="L10"/>
      <c r="M10"/>
    </row>
    <row r="11" spans="1:13" x14ac:dyDescent="0.2">
      <c r="A11" s="9" t="s">
        <v>76</v>
      </c>
      <c r="B11">
        <f ca="1">YEAR(TODAY())-2</f>
        <v>2016</v>
      </c>
      <c r="C11"/>
      <c r="D11"/>
      <c r="F11"/>
      <c r="G11"/>
      <c r="H11"/>
      <c r="I11"/>
      <c r="J11"/>
      <c r="K11"/>
      <c r="L11"/>
      <c r="M11"/>
    </row>
    <row r="12" spans="1:13" x14ac:dyDescent="0.2">
      <c r="A12" s="9" t="s">
        <v>90</v>
      </c>
      <c r="B12" s="36">
        <f>'B-Paystubs'!V14</f>
        <v>0</v>
      </c>
      <c r="C12"/>
      <c r="D12"/>
      <c r="F12"/>
      <c r="G12"/>
      <c r="H12"/>
      <c r="I12"/>
      <c r="J12"/>
      <c r="K12"/>
      <c r="L12"/>
      <c r="M12"/>
    </row>
    <row r="13" spans="1:13" x14ac:dyDescent="0.2">
      <c r="A13" s="9" t="s">
        <v>77</v>
      </c>
      <c r="B13" s="36">
        <f>DATE(YEAR(B12),1,1)</f>
        <v>1</v>
      </c>
      <c r="C13" s="37" t="s">
        <v>84</v>
      </c>
      <c r="D13"/>
      <c r="F13"/>
      <c r="G13"/>
      <c r="H13"/>
      <c r="I13"/>
      <c r="J13"/>
      <c r="K13"/>
      <c r="L13"/>
      <c r="M13"/>
    </row>
    <row r="14" spans="1:13" x14ac:dyDescent="0.2">
      <c r="A14" s="9" t="s">
        <v>78</v>
      </c>
      <c r="B14" s="36">
        <f ca="1">DATE((YEAR(TODAY())-1),1,1)</f>
        <v>42736</v>
      </c>
      <c r="C14" s="37" t="s">
        <v>83</v>
      </c>
      <c r="D14"/>
      <c r="F14"/>
      <c r="G14"/>
      <c r="H14"/>
      <c r="I14"/>
      <c r="J14"/>
      <c r="K14"/>
      <c r="L14"/>
      <c r="M14"/>
    </row>
    <row r="15" spans="1:13" x14ac:dyDescent="0.2">
      <c r="A15" s="9" t="s">
        <v>79</v>
      </c>
      <c r="B15" s="36">
        <f ca="1">DATE((YEAR(TODAY())-1),12,31)</f>
        <v>43100</v>
      </c>
      <c r="C15" s="37" t="s">
        <v>85</v>
      </c>
      <c r="D15"/>
      <c r="F15"/>
      <c r="G15"/>
      <c r="H15"/>
      <c r="I15"/>
      <c r="J15"/>
      <c r="K15"/>
      <c r="L15"/>
      <c r="M15"/>
    </row>
    <row r="16" spans="1:13" x14ac:dyDescent="0.2">
      <c r="A16" s="9" t="s">
        <v>80</v>
      </c>
      <c r="B16" s="36">
        <f ca="1">DATE((YEAR(TODAY())-2),1,1)</f>
        <v>42370</v>
      </c>
      <c r="C16" s="37" t="s">
        <v>86</v>
      </c>
      <c r="D16"/>
      <c r="F16"/>
      <c r="G16"/>
      <c r="H16"/>
      <c r="I16"/>
      <c r="J16"/>
      <c r="K16"/>
      <c r="L16"/>
      <c r="M16"/>
    </row>
    <row r="17" spans="1:13" x14ac:dyDescent="0.2">
      <c r="A17" s="9" t="s">
        <v>81</v>
      </c>
      <c r="B17" s="36">
        <f ca="1">DATE((YEAR(TODAY())-2),12,31)</f>
        <v>42735</v>
      </c>
      <c r="C17" s="37" t="s">
        <v>87</v>
      </c>
      <c r="D17"/>
      <c r="F17"/>
      <c r="G17"/>
      <c r="H17"/>
      <c r="I17"/>
      <c r="J17"/>
      <c r="K17"/>
      <c r="L17"/>
      <c r="M17"/>
    </row>
    <row r="18" spans="1:13" ht="13.5" thickBot="1" x14ac:dyDescent="0.25">
      <c r="A18" s="9"/>
      <c r="B18" s="36"/>
      <c r="C18" s="37"/>
      <c r="D18"/>
      <c r="E18"/>
      <c r="F18"/>
      <c r="G18"/>
      <c r="H18"/>
      <c r="I18"/>
      <c r="J18"/>
      <c r="K18"/>
      <c r="L18"/>
      <c r="M18"/>
    </row>
    <row r="19" spans="1:13" ht="15.75" thickBot="1" x14ac:dyDescent="0.25">
      <c r="A19" s="1770" t="s">
        <v>914</v>
      </c>
      <c r="B19" s="1771"/>
      <c r="C19" s="1771"/>
      <c r="D19" s="1771"/>
      <c r="E19" s="1771"/>
      <c r="F19" s="1771"/>
      <c r="G19" s="1771"/>
      <c r="H19" s="1771"/>
      <c r="I19" s="1771"/>
      <c r="J19" s="1771"/>
      <c r="K19" s="1771"/>
      <c r="L19" s="1771"/>
      <c r="M19" s="1772"/>
    </row>
    <row r="20" spans="1:13" x14ac:dyDescent="0.2">
      <c r="A20"/>
      <c r="B20"/>
      <c r="C20"/>
      <c r="D20"/>
      <c r="E20" s="400"/>
      <c r="F20" s="400"/>
      <c r="G20" s="400"/>
      <c r="H20" s="400"/>
      <c r="I20" s="400"/>
      <c r="J20" s="400"/>
      <c r="K20" s="400"/>
      <c r="L20" s="400"/>
      <c r="M20" s="400"/>
    </row>
    <row r="21" spans="1:13" ht="13.5" thickBot="1" x14ac:dyDescent="0.25">
      <c r="A21" s="18" t="s">
        <v>57</v>
      </c>
      <c r="B21" s="18" t="s">
        <v>59</v>
      </c>
      <c r="C21" s="18" t="s">
        <v>60</v>
      </c>
      <c r="D21"/>
      <c r="E21" s="400"/>
      <c r="F21" s="400"/>
      <c r="G21" s="400"/>
      <c r="H21" s="400"/>
      <c r="I21" s="400"/>
      <c r="J21" s="400"/>
      <c r="K21" s="400"/>
      <c r="L21" s="400"/>
      <c r="M21" s="400"/>
    </row>
    <row r="22" spans="1:13" x14ac:dyDescent="0.2">
      <c r="A22" s="1786">
        <v>0</v>
      </c>
      <c r="B22" s="27">
        <v>6.2E-2</v>
      </c>
      <c r="C22" s="28">
        <f>A22*B22</f>
        <v>0</v>
      </c>
      <c r="D22"/>
      <c r="E22" s="400"/>
      <c r="F22" s="400"/>
      <c r="G22" s="400"/>
      <c r="H22" s="400"/>
      <c r="I22" s="400"/>
      <c r="J22" s="400"/>
      <c r="K22" s="400"/>
      <c r="L22" s="400"/>
      <c r="M22" s="400"/>
    </row>
    <row r="23" spans="1:13" x14ac:dyDescent="0.2">
      <c r="A23" s="1787"/>
      <c r="B23" s="29">
        <v>1.4500000000000001E-2</v>
      </c>
      <c r="C23" s="30">
        <f>A22*B23</f>
        <v>0</v>
      </c>
      <c r="D23"/>
      <c r="E23" s="400"/>
      <c r="F23" s="400"/>
      <c r="G23" s="400"/>
      <c r="H23" s="400"/>
      <c r="I23" s="400"/>
      <c r="J23" s="400"/>
      <c r="K23" s="400"/>
      <c r="L23" s="400"/>
      <c r="M23" s="400"/>
    </row>
    <row r="24" spans="1:13" ht="13.5" thickBot="1" x14ac:dyDescent="0.25">
      <c r="A24" s="9"/>
      <c r="B24" s="36"/>
      <c r="C24" s="37"/>
      <c r="D24" s="400"/>
      <c r="E24" s="400"/>
      <c r="F24" s="400"/>
      <c r="G24" s="400"/>
      <c r="H24" s="400"/>
      <c r="I24" s="400"/>
      <c r="J24" s="400"/>
      <c r="K24" s="400"/>
      <c r="L24" s="400"/>
      <c r="M24" s="400"/>
    </row>
    <row r="25" spans="1:13" ht="15.75" thickBot="1" x14ac:dyDescent="0.25">
      <c r="A25" s="1770" t="s">
        <v>916</v>
      </c>
      <c r="B25" s="1771"/>
      <c r="C25" s="1771"/>
      <c r="D25" s="1771"/>
      <c r="E25" s="1771"/>
      <c r="F25" s="1771"/>
      <c r="G25" s="1771"/>
      <c r="H25" s="1771"/>
      <c r="I25" s="1771"/>
      <c r="J25" s="1771"/>
      <c r="K25" s="1771"/>
      <c r="L25" s="1771"/>
      <c r="M25" s="1772"/>
    </row>
    <row r="26" spans="1:13" x14ac:dyDescent="0.2">
      <c r="A26" s="9"/>
      <c r="B26" s="36"/>
      <c r="C26" s="37"/>
      <c r="D26" s="400"/>
      <c r="E26" s="400"/>
      <c r="F26" s="400"/>
      <c r="G26" s="400"/>
      <c r="H26" s="400"/>
      <c r="I26" s="400"/>
      <c r="J26" s="400"/>
      <c r="K26" s="400"/>
      <c r="L26" s="400"/>
      <c r="M26" s="400"/>
    </row>
    <row r="27" spans="1:13" x14ac:dyDescent="0.2">
      <c r="A27" s="403" t="s">
        <v>912</v>
      </c>
      <c r="C27" s="36" t="s">
        <v>92</v>
      </c>
      <c r="D27"/>
      <c r="E27"/>
      <c r="F27"/>
      <c r="G27"/>
      <c r="H27"/>
      <c r="I27"/>
      <c r="J27"/>
      <c r="K27"/>
      <c r="L27"/>
      <c r="M27"/>
    </row>
    <row r="28" spans="1:13" x14ac:dyDescent="0.2">
      <c r="A28" s="401" t="s">
        <v>917</v>
      </c>
      <c r="C28" s="399">
        <v>2014</v>
      </c>
      <c r="D28"/>
      <c r="E28"/>
      <c r="F28"/>
      <c r="G28"/>
      <c r="H28"/>
      <c r="I28"/>
      <c r="J28"/>
      <c r="K28"/>
      <c r="L28"/>
      <c r="M28"/>
    </row>
    <row r="29" spans="1:13" x14ac:dyDescent="0.2">
      <c r="A29" s="401" t="s">
        <v>910</v>
      </c>
      <c r="C29" s="399">
        <v>2015</v>
      </c>
      <c r="D29"/>
      <c r="E29"/>
      <c r="F29"/>
      <c r="G29"/>
      <c r="H29"/>
      <c r="I29"/>
      <c r="J29"/>
      <c r="K29"/>
      <c r="L29"/>
      <c r="M29"/>
    </row>
    <row r="30" spans="1:13" x14ac:dyDescent="0.2">
      <c r="A30" s="401" t="s">
        <v>910</v>
      </c>
      <c r="C30" s="399">
        <v>2016</v>
      </c>
      <c r="D30"/>
      <c r="E30"/>
      <c r="F30"/>
      <c r="G30"/>
      <c r="H30"/>
      <c r="I30"/>
      <c r="J30"/>
      <c r="K30"/>
      <c r="L30"/>
      <c r="M30"/>
    </row>
    <row r="31" spans="1:13" x14ac:dyDescent="0.2">
      <c r="A31" s="401" t="s">
        <v>910</v>
      </c>
      <c r="C31" s="399">
        <v>2017</v>
      </c>
      <c r="D31"/>
      <c r="E31"/>
      <c r="F31"/>
      <c r="G31"/>
      <c r="H31"/>
      <c r="I31"/>
      <c r="J31"/>
      <c r="K31"/>
      <c r="L31"/>
      <c r="M31"/>
    </row>
    <row r="32" spans="1:13" x14ac:dyDescent="0.2">
      <c r="A32" s="402" t="s">
        <v>911</v>
      </c>
      <c r="C32" s="399">
        <v>2018</v>
      </c>
      <c r="D32"/>
      <c r="E32"/>
      <c r="F32"/>
      <c r="G32"/>
      <c r="H32"/>
      <c r="I32"/>
      <c r="J32"/>
      <c r="K32"/>
      <c r="L32"/>
      <c r="M32"/>
    </row>
    <row r="33" spans="1:13" ht="13.5" thickBot="1" x14ac:dyDescent="0.25">
      <c r="A33" s="9"/>
      <c r="B33" s="40"/>
      <c r="C33" s="37"/>
      <c r="D33" s="400"/>
      <c r="E33" s="400"/>
      <c r="F33" s="400"/>
      <c r="G33" s="400"/>
      <c r="H33" s="400"/>
      <c r="I33" s="400"/>
      <c r="J33" s="400"/>
      <c r="K33" s="400"/>
      <c r="L33" s="400"/>
      <c r="M33" s="400"/>
    </row>
    <row r="34" spans="1:13" ht="15.75" thickBot="1" x14ac:dyDescent="0.25">
      <c r="A34" s="1770" t="s">
        <v>907</v>
      </c>
      <c r="B34" s="1771"/>
      <c r="C34" s="1771"/>
      <c r="D34" s="1771"/>
      <c r="E34" s="1771"/>
      <c r="F34" s="1771"/>
      <c r="G34" s="1771"/>
      <c r="H34" s="1771"/>
      <c r="I34" s="1771"/>
      <c r="J34" s="1771"/>
      <c r="K34" s="1771"/>
      <c r="L34" s="1771"/>
      <c r="M34" s="1772"/>
    </row>
    <row r="35" spans="1:13" x14ac:dyDescent="0.2">
      <c r="A35" s="9"/>
      <c r="B35" s="40"/>
      <c r="C35" s="37"/>
      <c r="D35" s="400"/>
      <c r="E35" s="400"/>
      <c r="F35" s="400"/>
      <c r="G35" s="400"/>
      <c r="H35" s="400"/>
      <c r="I35" s="400"/>
      <c r="J35" s="400"/>
      <c r="K35" s="400"/>
      <c r="L35" s="400"/>
      <c r="M35" s="400"/>
    </row>
    <row r="36" spans="1:13" x14ac:dyDescent="0.2">
      <c r="C36" s="398" t="s">
        <v>69</v>
      </c>
      <c r="D36" s="398" t="s">
        <v>512</v>
      </c>
      <c r="E36" s="400"/>
      <c r="F36" s="400"/>
      <c r="G36" s="400"/>
      <c r="H36" s="400"/>
      <c r="I36" s="400"/>
      <c r="J36" s="400"/>
      <c r="K36" s="400"/>
      <c r="L36" s="400"/>
      <c r="M36" s="400"/>
    </row>
    <row r="37" spans="1:13" x14ac:dyDescent="0.2">
      <c r="A37" s="403" t="s">
        <v>912</v>
      </c>
      <c r="C37" s="398">
        <v>2013</v>
      </c>
      <c r="D37" s="398">
        <v>0.23</v>
      </c>
      <c r="E37" s="400"/>
      <c r="F37" s="400"/>
      <c r="G37" s="400"/>
      <c r="H37" s="400"/>
      <c r="I37" s="400"/>
      <c r="J37" s="400"/>
      <c r="K37" s="400"/>
      <c r="L37" s="400"/>
      <c r="M37" s="400"/>
    </row>
    <row r="38" spans="1:13" x14ac:dyDescent="0.2">
      <c r="A38" s="398" t="s">
        <v>918</v>
      </c>
      <c r="C38" s="398">
        <v>2014</v>
      </c>
      <c r="D38" s="398">
        <v>0.22</v>
      </c>
      <c r="E38" s="400"/>
      <c r="F38" s="400"/>
      <c r="G38" s="400"/>
      <c r="H38" s="400"/>
      <c r="I38" s="400"/>
      <c r="J38" s="400"/>
      <c r="K38" s="400"/>
      <c r="L38" s="400"/>
      <c r="M38" s="400"/>
    </row>
    <row r="39" spans="1:13" x14ac:dyDescent="0.2">
      <c r="A39" s="398" t="s">
        <v>419</v>
      </c>
      <c r="C39" s="398">
        <v>2015</v>
      </c>
      <c r="D39" s="398">
        <v>0.24</v>
      </c>
      <c r="E39" s="400"/>
      <c r="F39" s="400"/>
      <c r="G39" s="400"/>
      <c r="H39" s="400"/>
      <c r="I39" s="400"/>
      <c r="J39" s="400"/>
      <c r="K39" s="400"/>
      <c r="L39" s="400"/>
      <c r="M39" s="400"/>
    </row>
    <row r="40" spans="1:13" x14ac:dyDescent="0.2">
      <c r="A40" s="398" t="s">
        <v>919</v>
      </c>
      <c r="C40" s="398">
        <v>2016</v>
      </c>
      <c r="D40" s="398">
        <v>0.24</v>
      </c>
      <c r="E40" s="400"/>
      <c r="F40" s="400"/>
      <c r="G40" s="400"/>
      <c r="H40" s="400"/>
      <c r="I40" s="400"/>
      <c r="J40" s="400"/>
      <c r="K40" s="400"/>
      <c r="L40" s="400"/>
      <c r="M40" s="400"/>
    </row>
    <row r="41" spans="1:13" x14ac:dyDescent="0.2">
      <c r="A41" s="398" t="s">
        <v>920</v>
      </c>
      <c r="C41" s="398">
        <v>2017</v>
      </c>
      <c r="D41" s="398">
        <v>0.25</v>
      </c>
      <c r="E41" s="400"/>
      <c r="F41" s="400"/>
      <c r="G41" s="400"/>
      <c r="H41" s="400"/>
      <c r="I41" s="400"/>
      <c r="J41" s="400"/>
      <c r="K41" s="400"/>
      <c r="L41" s="400"/>
      <c r="M41" s="400"/>
    </row>
    <row r="42" spans="1:13" x14ac:dyDescent="0.2">
      <c r="A42" s="402" t="s">
        <v>911</v>
      </c>
      <c r="C42" s="398">
        <v>2018</v>
      </c>
      <c r="D42" s="398">
        <v>0.24</v>
      </c>
      <c r="E42" s="400"/>
      <c r="F42" s="400"/>
      <c r="G42" s="400"/>
      <c r="H42" s="400"/>
      <c r="I42" s="400"/>
      <c r="J42" s="400"/>
      <c r="K42" s="400"/>
      <c r="L42" s="400"/>
      <c r="M42" s="400"/>
    </row>
    <row r="43" spans="1:13" ht="13.5" thickBot="1" x14ac:dyDescent="0.25">
      <c r="A43" s="9"/>
      <c r="B43" s="36"/>
      <c r="C43" s="37"/>
      <c r="D43"/>
      <c r="E43"/>
      <c r="F43"/>
      <c r="G43"/>
      <c r="H43"/>
      <c r="I43"/>
      <c r="J43"/>
      <c r="K43"/>
      <c r="L43"/>
      <c r="M43"/>
    </row>
    <row r="44" spans="1:13" ht="15.95" customHeight="1" thickBot="1" x14ac:dyDescent="0.25">
      <c r="A44" s="1770" t="s">
        <v>915</v>
      </c>
      <c r="B44" s="1771"/>
      <c r="C44" s="1771"/>
      <c r="D44" s="1771"/>
      <c r="E44" s="1771"/>
      <c r="F44" s="1771"/>
      <c r="G44" s="1771"/>
      <c r="H44" s="1771"/>
      <c r="I44" s="1771"/>
      <c r="J44" s="1771"/>
      <c r="K44" s="1771"/>
      <c r="L44" s="1771"/>
      <c r="M44" s="1772"/>
    </row>
    <row r="45" spans="1:13" x14ac:dyDescent="0.2">
      <c r="A45"/>
      <c r="B45"/>
      <c r="C45"/>
      <c r="D45"/>
      <c r="E45"/>
      <c r="F45"/>
      <c r="G45"/>
      <c r="H45"/>
      <c r="I45"/>
      <c r="J45"/>
      <c r="K45"/>
      <c r="L45"/>
      <c r="M45"/>
    </row>
    <row r="46" spans="1:13" x14ac:dyDescent="0.2">
      <c r="A46"/>
      <c r="B46"/>
      <c r="C46"/>
      <c r="D46" s="1788" t="s">
        <v>416</v>
      </c>
      <c r="E46" s="1788"/>
      <c r="F46" s="1788"/>
      <c r="G46"/>
      <c r="H46"/>
      <c r="I46"/>
      <c r="J46"/>
      <c r="K46"/>
      <c r="L46"/>
      <c r="M46"/>
    </row>
    <row r="47" spans="1:13" ht="13.5" thickBot="1" x14ac:dyDescent="0.25">
      <c r="A47" s="17"/>
      <c r="B47" s="18" t="s">
        <v>56</v>
      </c>
      <c r="C47" s="31" t="s">
        <v>23</v>
      </c>
      <c r="D47" s="31" t="s">
        <v>417</v>
      </c>
      <c r="E47" s="31" t="s">
        <v>418</v>
      </c>
      <c r="F47" s="31" t="s">
        <v>415</v>
      </c>
      <c r="G47" s="31" t="s">
        <v>423</v>
      </c>
      <c r="H47"/>
      <c r="I47"/>
      <c r="J47"/>
      <c r="K47" s="192"/>
      <c r="L47"/>
      <c r="M47"/>
    </row>
    <row r="48" spans="1:13" x14ac:dyDescent="0.2">
      <c r="A48" s="16">
        <v>1</v>
      </c>
      <c r="B48" s="16"/>
      <c r="C48" s="76"/>
      <c r="D48" s="14"/>
      <c r="E48" s="32"/>
      <c r="F48" s="183"/>
      <c r="G48" s="76"/>
      <c r="H48"/>
      <c r="I48"/>
      <c r="J48"/>
      <c r="K48" s="6"/>
      <c r="L48" s="6"/>
      <c r="M48" s="7"/>
    </row>
    <row r="49" spans="1:13" x14ac:dyDescent="0.2">
      <c r="A49" s="14">
        <v>2</v>
      </c>
      <c r="B49" s="15" t="s">
        <v>17</v>
      </c>
      <c r="C49" s="10" t="s">
        <v>11</v>
      </c>
      <c r="D49" s="10" t="s">
        <v>400</v>
      </c>
      <c r="E49" s="185">
        <v>1</v>
      </c>
      <c r="F49" s="191">
        <v>2080</v>
      </c>
      <c r="G49" s="10" t="s">
        <v>429</v>
      </c>
      <c r="H49"/>
      <c r="I49"/>
      <c r="J49"/>
      <c r="K49"/>
      <c r="L49" s="7"/>
      <c r="M49" s="7"/>
    </row>
    <row r="50" spans="1:13" x14ac:dyDescent="0.2">
      <c r="A50" s="14">
        <v>3</v>
      </c>
      <c r="B50" s="15" t="s">
        <v>18</v>
      </c>
      <c r="C50" s="10" t="s">
        <v>10</v>
      </c>
      <c r="D50" s="33" t="s">
        <v>9</v>
      </c>
      <c r="E50" s="185">
        <v>26</v>
      </c>
      <c r="F50" s="191">
        <v>80</v>
      </c>
      <c r="G50" s="10" t="s">
        <v>426</v>
      </c>
      <c r="H50"/>
      <c r="I50"/>
      <c r="J50"/>
      <c r="K50"/>
      <c r="L50" s="7"/>
      <c r="M50" s="7"/>
    </row>
    <row r="51" spans="1:13" x14ac:dyDescent="0.2">
      <c r="A51" s="14">
        <v>4</v>
      </c>
      <c r="B51" s="15" t="s">
        <v>104</v>
      </c>
      <c r="C51" s="33" t="s">
        <v>9</v>
      </c>
      <c r="D51" s="10" t="s">
        <v>11</v>
      </c>
      <c r="E51" s="185">
        <v>2080</v>
      </c>
      <c r="F51" s="191">
        <v>1</v>
      </c>
      <c r="G51" s="10" t="s">
        <v>424</v>
      </c>
      <c r="H51"/>
      <c r="I51"/>
      <c r="J51"/>
      <c r="K51"/>
      <c r="L51" s="7"/>
      <c r="M51" s="7"/>
    </row>
    <row r="52" spans="1:13" x14ac:dyDescent="0.2">
      <c r="A52" s="14">
        <v>5</v>
      </c>
      <c r="B52" s="15" t="s">
        <v>19</v>
      </c>
      <c r="C52" s="10" t="s">
        <v>8</v>
      </c>
      <c r="D52" s="10" t="s">
        <v>7</v>
      </c>
      <c r="E52" s="185">
        <v>12</v>
      </c>
      <c r="F52" s="191">
        <f>2080/12</f>
        <v>173.33333333333334</v>
      </c>
      <c r="G52" s="33" t="s">
        <v>428</v>
      </c>
      <c r="H52"/>
      <c r="I52"/>
      <c r="J52"/>
      <c r="K52"/>
      <c r="L52" s="7"/>
      <c r="M52" s="7"/>
    </row>
    <row r="53" spans="1:13" x14ac:dyDescent="0.2">
      <c r="A53" s="14">
        <v>6</v>
      </c>
      <c r="B53" s="15" t="s">
        <v>20</v>
      </c>
      <c r="C53" s="10" t="s">
        <v>7</v>
      </c>
      <c r="D53" s="10" t="s">
        <v>67</v>
      </c>
      <c r="E53" s="185">
        <v>0</v>
      </c>
      <c r="F53" s="191">
        <v>0</v>
      </c>
      <c r="G53" s="10" t="s">
        <v>430</v>
      </c>
      <c r="H53"/>
      <c r="I53"/>
      <c r="J53"/>
      <c r="K53"/>
      <c r="L53" s="7"/>
      <c r="M53" s="7"/>
    </row>
    <row r="54" spans="1:13" x14ac:dyDescent="0.2">
      <c r="A54" s="14">
        <v>7</v>
      </c>
      <c r="B54" s="15" t="s">
        <v>399</v>
      </c>
      <c r="C54" s="10" t="s">
        <v>400</v>
      </c>
      <c r="D54" s="10" t="s">
        <v>65</v>
      </c>
      <c r="E54" s="185">
        <v>0</v>
      </c>
      <c r="F54" s="191">
        <v>0</v>
      </c>
      <c r="G54" s="10" t="s">
        <v>431</v>
      </c>
      <c r="H54"/>
      <c r="I54"/>
      <c r="J54"/>
      <c r="K54"/>
      <c r="L54" s="7"/>
      <c r="M54" s="7"/>
    </row>
    <row r="55" spans="1:13" x14ac:dyDescent="0.2">
      <c r="A55" s="14">
        <v>8</v>
      </c>
      <c r="B55" s="15" t="s">
        <v>344</v>
      </c>
      <c r="C55" s="10" t="s">
        <v>67</v>
      </c>
      <c r="D55" s="10" t="s">
        <v>8</v>
      </c>
      <c r="E55" s="185">
        <v>24</v>
      </c>
      <c r="F55" s="191">
        <f>2080/24</f>
        <v>86.666666666666671</v>
      </c>
      <c r="G55" s="10" t="s">
        <v>427</v>
      </c>
      <c r="H55"/>
      <c r="I55"/>
      <c r="J55"/>
      <c r="K55"/>
      <c r="L55" s="7"/>
      <c r="M55" s="7"/>
    </row>
    <row r="56" spans="1:13" x14ac:dyDescent="0.2">
      <c r="A56" s="14">
        <v>9</v>
      </c>
      <c r="B56" s="15" t="s">
        <v>396</v>
      </c>
      <c r="C56" s="10" t="s">
        <v>65</v>
      </c>
      <c r="D56" s="10" t="s">
        <v>66</v>
      </c>
      <c r="E56" s="185">
        <v>0</v>
      </c>
      <c r="F56" s="191">
        <v>0</v>
      </c>
      <c r="G56" s="10" t="s">
        <v>432</v>
      </c>
      <c r="H56"/>
      <c r="I56"/>
      <c r="J56"/>
      <c r="K56"/>
      <c r="L56" s="7"/>
      <c r="M56" s="7"/>
    </row>
    <row r="57" spans="1:13" x14ac:dyDescent="0.2">
      <c r="A57" s="14">
        <v>10</v>
      </c>
      <c r="B57" s="15" t="s">
        <v>5</v>
      </c>
      <c r="C57" s="10" t="s">
        <v>401</v>
      </c>
      <c r="D57" s="10" t="s">
        <v>10</v>
      </c>
      <c r="E57" s="185">
        <v>52</v>
      </c>
      <c r="F57" s="191">
        <v>40</v>
      </c>
      <c r="G57" s="10" t="s">
        <v>425</v>
      </c>
      <c r="H57"/>
      <c r="I57"/>
      <c r="J57"/>
      <c r="K57"/>
      <c r="L57" s="8"/>
      <c r="M57" s="8"/>
    </row>
    <row r="58" spans="1:13" ht="13.5" thickBot="1" x14ac:dyDescent="0.25">
      <c r="A58" s="11"/>
      <c r="B58" s="11"/>
      <c r="C58" s="11"/>
      <c r="D58" s="11"/>
      <c r="E58" s="12"/>
      <c r="F58" s="12"/>
      <c r="G58" s="6"/>
      <c r="H58" s="6"/>
      <c r="I58" s="6"/>
      <c r="J58" s="6"/>
      <c r="K58" s="6"/>
      <c r="L58" s="6"/>
      <c r="M58" s="6"/>
    </row>
    <row r="59" spans="1:13" ht="15.75" thickBot="1" x14ac:dyDescent="0.25">
      <c r="A59" s="1770" t="s">
        <v>908</v>
      </c>
      <c r="B59" s="1771"/>
      <c r="C59" s="1771"/>
      <c r="D59" s="1771"/>
      <c r="E59" s="1771"/>
      <c r="F59" s="1771"/>
      <c r="G59" s="1771"/>
      <c r="H59" s="1771"/>
      <c r="I59" s="1771"/>
      <c r="J59" s="1771"/>
      <c r="K59" s="1771"/>
      <c r="L59" s="1771"/>
      <c r="M59" s="1772"/>
    </row>
    <row r="60" spans="1:13" x14ac:dyDescent="0.2">
      <c r="A60" s="11"/>
      <c r="B60" s="11"/>
      <c r="C60" s="11"/>
      <c r="D60" s="11"/>
      <c r="E60" s="12"/>
      <c r="F60" s="12"/>
      <c r="G60" s="6"/>
      <c r="H60" s="6"/>
      <c r="I60" s="6"/>
      <c r="J60" s="6"/>
      <c r="K60" s="6"/>
      <c r="L60" s="6"/>
      <c r="M60" s="6"/>
    </row>
    <row r="61" spans="1:13" x14ac:dyDescent="0.2">
      <c r="A61" s="1"/>
      <c r="B61" s="1788" t="s">
        <v>101</v>
      </c>
      <c r="C61" s="1788"/>
      <c r="D61" s="1788"/>
      <c r="E61" s="1788"/>
      <c r="F61" s="1788"/>
      <c r="G61" s="1788"/>
      <c r="H61" s="1788"/>
      <c r="I61" s="303"/>
      <c r="J61" s="303"/>
      <c r="K61"/>
      <c r="L61"/>
      <c r="M61"/>
    </row>
    <row r="62" spans="1:13" ht="13.5" thickBot="1" x14ac:dyDescent="0.25">
      <c r="A62" s="2"/>
      <c r="B62" s="2">
        <v>2014</v>
      </c>
      <c r="C62" s="2">
        <f t="shared" ref="C62:H62" si="0">B62+1</f>
        <v>2015</v>
      </c>
      <c r="D62" s="2">
        <f t="shared" si="0"/>
        <v>2016</v>
      </c>
      <c r="E62" s="2">
        <f t="shared" si="0"/>
        <v>2017</v>
      </c>
      <c r="F62" s="2">
        <f t="shared" si="0"/>
        <v>2018</v>
      </c>
      <c r="G62" s="2">
        <f t="shared" si="0"/>
        <v>2019</v>
      </c>
      <c r="H62" s="2">
        <f t="shared" si="0"/>
        <v>2020</v>
      </c>
      <c r="I62" s="304"/>
      <c r="J62" s="304"/>
      <c r="K62"/>
      <c r="L62"/>
      <c r="M62"/>
    </row>
    <row r="63" spans="1:13" x14ac:dyDescent="0.2">
      <c r="A63" s="3">
        <v>1</v>
      </c>
      <c r="B63" s="3">
        <v>2</v>
      </c>
      <c r="C63" s="3">
        <v>3</v>
      </c>
      <c r="D63" s="3">
        <v>4</v>
      </c>
      <c r="E63" s="3">
        <v>5</v>
      </c>
      <c r="F63" s="3">
        <v>6</v>
      </c>
      <c r="G63" s="3">
        <v>7</v>
      </c>
      <c r="H63" s="3">
        <v>8</v>
      </c>
      <c r="I63" s="304"/>
      <c r="J63" s="304"/>
      <c r="K63"/>
      <c r="L63"/>
      <c r="M63"/>
    </row>
    <row r="64" spans="1:13" x14ac:dyDescent="0.2">
      <c r="A64" s="4">
        <v>1</v>
      </c>
      <c r="B64" s="5">
        <v>41636</v>
      </c>
      <c r="C64" s="5">
        <f t="shared" ref="C64:H64" si="1">B89+14</f>
        <v>42000</v>
      </c>
      <c r="D64" s="5">
        <f t="shared" si="1"/>
        <v>42364</v>
      </c>
      <c r="E64" s="5">
        <f t="shared" si="1"/>
        <v>42728</v>
      </c>
      <c r="F64" s="5">
        <f t="shared" si="1"/>
        <v>43092</v>
      </c>
      <c r="G64" s="5">
        <f t="shared" si="1"/>
        <v>43456</v>
      </c>
      <c r="H64" s="5">
        <f t="shared" si="1"/>
        <v>43820</v>
      </c>
      <c r="I64" s="305"/>
      <c r="J64" s="305"/>
      <c r="K64"/>
      <c r="L64"/>
      <c r="M64"/>
    </row>
    <row r="65" spans="1:13" x14ac:dyDescent="0.2">
      <c r="A65" s="4">
        <f t="shared" ref="A65:A89" si="2">A64+1</f>
        <v>2</v>
      </c>
      <c r="B65" s="5">
        <f t="shared" ref="B65:B89" si="3">B64+14</f>
        <v>41650</v>
      </c>
      <c r="C65" s="5">
        <f t="shared" ref="C65:C89" si="4">C64+14</f>
        <v>42014</v>
      </c>
      <c r="D65" s="5">
        <f t="shared" ref="D65:D89" si="5">D64+14</f>
        <v>42378</v>
      </c>
      <c r="E65" s="5">
        <f t="shared" ref="E65:E89" si="6">E64+14</f>
        <v>42742</v>
      </c>
      <c r="F65" s="5">
        <f t="shared" ref="F65:F89" si="7">F64+14</f>
        <v>43106</v>
      </c>
      <c r="G65" s="5">
        <f t="shared" ref="G65:G89" si="8">G64+14</f>
        <v>43470</v>
      </c>
      <c r="H65" s="5">
        <f t="shared" ref="H65:H89" si="9">H64+14</f>
        <v>43834</v>
      </c>
      <c r="I65" s="305"/>
      <c r="J65" s="305"/>
      <c r="K65"/>
      <c r="L65"/>
      <c r="M65"/>
    </row>
    <row r="66" spans="1:13" x14ac:dyDescent="0.2">
      <c r="A66" s="4">
        <f t="shared" si="2"/>
        <v>3</v>
      </c>
      <c r="B66" s="5">
        <f t="shared" si="3"/>
        <v>41664</v>
      </c>
      <c r="C66" s="5">
        <f t="shared" si="4"/>
        <v>42028</v>
      </c>
      <c r="D66" s="5">
        <f t="shared" si="5"/>
        <v>42392</v>
      </c>
      <c r="E66" s="5">
        <f t="shared" si="6"/>
        <v>42756</v>
      </c>
      <c r="F66" s="5">
        <f t="shared" si="7"/>
        <v>43120</v>
      </c>
      <c r="G66" s="5">
        <f t="shared" si="8"/>
        <v>43484</v>
      </c>
      <c r="H66" s="5">
        <f t="shared" si="9"/>
        <v>43848</v>
      </c>
      <c r="I66" s="305"/>
      <c r="J66" s="305"/>
      <c r="K66"/>
      <c r="L66"/>
      <c r="M66"/>
    </row>
    <row r="67" spans="1:13" x14ac:dyDescent="0.2">
      <c r="A67" s="4">
        <f t="shared" si="2"/>
        <v>4</v>
      </c>
      <c r="B67" s="5">
        <f t="shared" si="3"/>
        <v>41678</v>
      </c>
      <c r="C67" s="5">
        <f t="shared" si="4"/>
        <v>42042</v>
      </c>
      <c r="D67" s="5">
        <f t="shared" si="5"/>
        <v>42406</v>
      </c>
      <c r="E67" s="5">
        <f t="shared" si="6"/>
        <v>42770</v>
      </c>
      <c r="F67" s="5">
        <f t="shared" si="7"/>
        <v>43134</v>
      </c>
      <c r="G67" s="5">
        <f t="shared" si="8"/>
        <v>43498</v>
      </c>
      <c r="H67" s="5">
        <f t="shared" si="9"/>
        <v>43862</v>
      </c>
      <c r="I67" s="305"/>
      <c r="J67" s="305"/>
      <c r="K67"/>
      <c r="L67"/>
      <c r="M67"/>
    </row>
    <row r="68" spans="1:13" x14ac:dyDescent="0.2">
      <c r="A68" s="4">
        <f t="shared" si="2"/>
        <v>5</v>
      </c>
      <c r="B68" s="5">
        <f t="shared" si="3"/>
        <v>41692</v>
      </c>
      <c r="C68" s="5">
        <f t="shared" si="4"/>
        <v>42056</v>
      </c>
      <c r="D68" s="5">
        <f t="shared" si="5"/>
        <v>42420</v>
      </c>
      <c r="E68" s="5">
        <f t="shared" si="6"/>
        <v>42784</v>
      </c>
      <c r="F68" s="5">
        <f t="shared" si="7"/>
        <v>43148</v>
      </c>
      <c r="G68" s="5">
        <f t="shared" si="8"/>
        <v>43512</v>
      </c>
      <c r="H68" s="5">
        <f t="shared" si="9"/>
        <v>43876</v>
      </c>
      <c r="I68" s="305"/>
      <c r="J68" s="305"/>
      <c r="K68"/>
      <c r="L68"/>
      <c r="M68"/>
    </row>
    <row r="69" spans="1:13" x14ac:dyDescent="0.2">
      <c r="A69" s="4">
        <f t="shared" si="2"/>
        <v>6</v>
      </c>
      <c r="B69" s="5">
        <f t="shared" si="3"/>
        <v>41706</v>
      </c>
      <c r="C69" s="5">
        <f t="shared" si="4"/>
        <v>42070</v>
      </c>
      <c r="D69" s="5">
        <f t="shared" si="5"/>
        <v>42434</v>
      </c>
      <c r="E69" s="5">
        <f t="shared" si="6"/>
        <v>42798</v>
      </c>
      <c r="F69" s="5">
        <f t="shared" si="7"/>
        <v>43162</v>
      </c>
      <c r="G69" s="5">
        <f t="shared" si="8"/>
        <v>43526</v>
      </c>
      <c r="H69" s="5">
        <f t="shared" si="9"/>
        <v>43890</v>
      </c>
      <c r="I69" s="305"/>
      <c r="J69" s="305"/>
      <c r="K69"/>
      <c r="L69"/>
      <c r="M69"/>
    </row>
    <row r="70" spans="1:13" x14ac:dyDescent="0.2">
      <c r="A70" s="4">
        <f t="shared" si="2"/>
        <v>7</v>
      </c>
      <c r="B70" s="5">
        <f t="shared" si="3"/>
        <v>41720</v>
      </c>
      <c r="C70" s="5">
        <f t="shared" si="4"/>
        <v>42084</v>
      </c>
      <c r="D70" s="5">
        <f t="shared" si="5"/>
        <v>42448</v>
      </c>
      <c r="E70" s="5">
        <f t="shared" si="6"/>
        <v>42812</v>
      </c>
      <c r="F70" s="5">
        <f t="shared" si="7"/>
        <v>43176</v>
      </c>
      <c r="G70" s="5">
        <f t="shared" si="8"/>
        <v>43540</v>
      </c>
      <c r="H70" s="5">
        <f t="shared" si="9"/>
        <v>43904</v>
      </c>
      <c r="I70" s="305"/>
      <c r="J70" s="305"/>
      <c r="K70"/>
      <c r="L70"/>
      <c r="M70"/>
    </row>
    <row r="71" spans="1:13" x14ac:dyDescent="0.2">
      <c r="A71" s="4">
        <f t="shared" si="2"/>
        <v>8</v>
      </c>
      <c r="B71" s="5">
        <f t="shared" si="3"/>
        <v>41734</v>
      </c>
      <c r="C71" s="5">
        <f t="shared" si="4"/>
        <v>42098</v>
      </c>
      <c r="D71" s="5">
        <f t="shared" si="5"/>
        <v>42462</v>
      </c>
      <c r="E71" s="5">
        <f t="shared" si="6"/>
        <v>42826</v>
      </c>
      <c r="F71" s="5">
        <f t="shared" si="7"/>
        <v>43190</v>
      </c>
      <c r="G71" s="5">
        <f t="shared" si="8"/>
        <v>43554</v>
      </c>
      <c r="H71" s="5">
        <f t="shared" si="9"/>
        <v>43918</v>
      </c>
      <c r="I71" s="305"/>
      <c r="J71" s="305"/>
      <c r="K71"/>
      <c r="L71"/>
      <c r="M71"/>
    </row>
    <row r="72" spans="1:13" x14ac:dyDescent="0.2">
      <c r="A72" s="4">
        <f t="shared" si="2"/>
        <v>9</v>
      </c>
      <c r="B72" s="5">
        <f t="shared" si="3"/>
        <v>41748</v>
      </c>
      <c r="C72" s="5">
        <f t="shared" si="4"/>
        <v>42112</v>
      </c>
      <c r="D72" s="5">
        <f t="shared" si="5"/>
        <v>42476</v>
      </c>
      <c r="E72" s="5">
        <f t="shared" si="6"/>
        <v>42840</v>
      </c>
      <c r="F72" s="5">
        <f t="shared" si="7"/>
        <v>43204</v>
      </c>
      <c r="G72" s="5">
        <f t="shared" si="8"/>
        <v>43568</v>
      </c>
      <c r="H72" s="5">
        <f t="shared" si="9"/>
        <v>43932</v>
      </c>
      <c r="I72" s="305"/>
      <c r="J72" s="305"/>
      <c r="K72"/>
      <c r="L72"/>
      <c r="M72"/>
    </row>
    <row r="73" spans="1:13" x14ac:dyDescent="0.2">
      <c r="A73" s="4">
        <f t="shared" si="2"/>
        <v>10</v>
      </c>
      <c r="B73" s="5">
        <f t="shared" si="3"/>
        <v>41762</v>
      </c>
      <c r="C73" s="5">
        <f t="shared" si="4"/>
        <v>42126</v>
      </c>
      <c r="D73" s="5">
        <f t="shared" si="5"/>
        <v>42490</v>
      </c>
      <c r="E73" s="5">
        <f t="shared" si="6"/>
        <v>42854</v>
      </c>
      <c r="F73" s="5">
        <f t="shared" si="7"/>
        <v>43218</v>
      </c>
      <c r="G73" s="5">
        <f t="shared" si="8"/>
        <v>43582</v>
      </c>
      <c r="H73" s="5">
        <f t="shared" si="9"/>
        <v>43946</v>
      </c>
      <c r="I73" s="305"/>
      <c r="J73" s="305"/>
      <c r="K73"/>
      <c r="L73"/>
      <c r="M73"/>
    </row>
    <row r="74" spans="1:13" x14ac:dyDescent="0.2">
      <c r="A74" s="4">
        <f t="shared" si="2"/>
        <v>11</v>
      </c>
      <c r="B74" s="5">
        <f t="shared" si="3"/>
        <v>41776</v>
      </c>
      <c r="C74" s="5">
        <f t="shared" si="4"/>
        <v>42140</v>
      </c>
      <c r="D74" s="5">
        <f t="shared" si="5"/>
        <v>42504</v>
      </c>
      <c r="E74" s="5">
        <f t="shared" si="6"/>
        <v>42868</v>
      </c>
      <c r="F74" s="5">
        <f t="shared" si="7"/>
        <v>43232</v>
      </c>
      <c r="G74" s="5">
        <f t="shared" si="8"/>
        <v>43596</v>
      </c>
      <c r="H74" s="5">
        <f t="shared" si="9"/>
        <v>43960</v>
      </c>
      <c r="I74" s="305"/>
      <c r="J74" s="305"/>
      <c r="K74"/>
      <c r="L74"/>
      <c r="M74"/>
    </row>
    <row r="75" spans="1:13" x14ac:dyDescent="0.2">
      <c r="A75" s="4">
        <f t="shared" si="2"/>
        <v>12</v>
      </c>
      <c r="B75" s="5">
        <f t="shared" si="3"/>
        <v>41790</v>
      </c>
      <c r="C75" s="5">
        <f t="shared" si="4"/>
        <v>42154</v>
      </c>
      <c r="D75" s="5">
        <f t="shared" si="5"/>
        <v>42518</v>
      </c>
      <c r="E75" s="5">
        <f t="shared" si="6"/>
        <v>42882</v>
      </c>
      <c r="F75" s="5">
        <f t="shared" si="7"/>
        <v>43246</v>
      </c>
      <c r="G75" s="5">
        <f t="shared" si="8"/>
        <v>43610</v>
      </c>
      <c r="H75" s="5">
        <f t="shared" si="9"/>
        <v>43974</v>
      </c>
      <c r="I75" s="305"/>
      <c r="J75" s="305"/>
      <c r="K75"/>
      <c r="L75"/>
      <c r="M75"/>
    </row>
    <row r="76" spans="1:13" x14ac:dyDescent="0.2">
      <c r="A76" s="4">
        <f t="shared" si="2"/>
        <v>13</v>
      </c>
      <c r="B76" s="5">
        <f t="shared" si="3"/>
        <v>41804</v>
      </c>
      <c r="C76" s="5">
        <f t="shared" si="4"/>
        <v>42168</v>
      </c>
      <c r="D76" s="5">
        <f t="shared" si="5"/>
        <v>42532</v>
      </c>
      <c r="E76" s="5">
        <f t="shared" si="6"/>
        <v>42896</v>
      </c>
      <c r="F76" s="5">
        <f t="shared" si="7"/>
        <v>43260</v>
      </c>
      <c r="G76" s="5">
        <f t="shared" si="8"/>
        <v>43624</v>
      </c>
      <c r="H76" s="5">
        <f t="shared" si="9"/>
        <v>43988</v>
      </c>
      <c r="I76" s="305"/>
      <c r="J76" s="305"/>
      <c r="K76"/>
      <c r="L76"/>
      <c r="M76"/>
    </row>
    <row r="77" spans="1:13" x14ac:dyDescent="0.2">
      <c r="A77" s="4">
        <f t="shared" si="2"/>
        <v>14</v>
      </c>
      <c r="B77" s="5">
        <f t="shared" si="3"/>
        <v>41818</v>
      </c>
      <c r="C77" s="5">
        <f t="shared" si="4"/>
        <v>42182</v>
      </c>
      <c r="D77" s="5">
        <f t="shared" si="5"/>
        <v>42546</v>
      </c>
      <c r="E77" s="5">
        <f t="shared" si="6"/>
        <v>42910</v>
      </c>
      <c r="F77" s="5">
        <f t="shared" si="7"/>
        <v>43274</v>
      </c>
      <c r="G77" s="5">
        <f t="shared" si="8"/>
        <v>43638</v>
      </c>
      <c r="H77" s="5">
        <f t="shared" si="9"/>
        <v>44002</v>
      </c>
      <c r="I77" s="305"/>
      <c r="J77" s="305"/>
      <c r="K77"/>
      <c r="L77"/>
      <c r="M77"/>
    </row>
    <row r="78" spans="1:13" x14ac:dyDescent="0.2">
      <c r="A78" s="4">
        <f t="shared" si="2"/>
        <v>15</v>
      </c>
      <c r="B78" s="5">
        <f t="shared" si="3"/>
        <v>41832</v>
      </c>
      <c r="C78" s="5">
        <f t="shared" si="4"/>
        <v>42196</v>
      </c>
      <c r="D78" s="5">
        <f t="shared" si="5"/>
        <v>42560</v>
      </c>
      <c r="E78" s="5">
        <f t="shared" si="6"/>
        <v>42924</v>
      </c>
      <c r="F78" s="5">
        <f t="shared" si="7"/>
        <v>43288</v>
      </c>
      <c r="G78" s="5">
        <f t="shared" si="8"/>
        <v>43652</v>
      </c>
      <c r="H78" s="5">
        <f t="shared" si="9"/>
        <v>44016</v>
      </c>
      <c r="I78" s="305"/>
      <c r="J78" s="305"/>
      <c r="K78"/>
      <c r="L78"/>
      <c r="M78"/>
    </row>
    <row r="79" spans="1:13" x14ac:dyDescent="0.2">
      <c r="A79" s="4">
        <f t="shared" si="2"/>
        <v>16</v>
      </c>
      <c r="B79" s="5">
        <f t="shared" si="3"/>
        <v>41846</v>
      </c>
      <c r="C79" s="5">
        <f t="shared" si="4"/>
        <v>42210</v>
      </c>
      <c r="D79" s="5">
        <f t="shared" si="5"/>
        <v>42574</v>
      </c>
      <c r="E79" s="5">
        <f t="shared" si="6"/>
        <v>42938</v>
      </c>
      <c r="F79" s="5">
        <f t="shared" si="7"/>
        <v>43302</v>
      </c>
      <c r="G79" s="5">
        <f t="shared" si="8"/>
        <v>43666</v>
      </c>
      <c r="H79" s="5">
        <f t="shared" si="9"/>
        <v>44030</v>
      </c>
      <c r="I79" s="305"/>
      <c r="J79" s="305"/>
      <c r="K79"/>
      <c r="L79"/>
      <c r="M79"/>
    </row>
    <row r="80" spans="1:13" x14ac:dyDescent="0.2">
      <c r="A80" s="4">
        <f t="shared" si="2"/>
        <v>17</v>
      </c>
      <c r="B80" s="5">
        <f t="shared" si="3"/>
        <v>41860</v>
      </c>
      <c r="C80" s="5">
        <f t="shared" si="4"/>
        <v>42224</v>
      </c>
      <c r="D80" s="5">
        <f t="shared" si="5"/>
        <v>42588</v>
      </c>
      <c r="E80" s="5">
        <f t="shared" si="6"/>
        <v>42952</v>
      </c>
      <c r="F80" s="5">
        <f t="shared" si="7"/>
        <v>43316</v>
      </c>
      <c r="G80" s="5">
        <f t="shared" si="8"/>
        <v>43680</v>
      </c>
      <c r="H80" s="5">
        <f t="shared" si="9"/>
        <v>44044</v>
      </c>
      <c r="I80" s="305"/>
      <c r="J80" s="305"/>
      <c r="K80"/>
      <c r="L80"/>
      <c r="M80"/>
    </row>
    <row r="81" spans="1:13" x14ac:dyDescent="0.2">
      <c r="A81" s="4">
        <f t="shared" si="2"/>
        <v>18</v>
      </c>
      <c r="B81" s="5">
        <f t="shared" si="3"/>
        <v>41874</v>
      </c>
      <c r="C81" s="5">
        <f t="shared" si="4"/>
        <v>42238</v>
      </c>
      <c r="D81" s="5">
        <f t="shared" si="5"/>
        <v>42602</v>
      </c>
      <c r="E81" s="5">
        <f t="shared" si="6"/>
        <v>42966</v>
      </c>
      <c r="F81" s="5">
        <f t="shared" si="7"/>
        <v>43330</v>
      </c>
      <c r="G81" s="5">
        <f t="shared" si="8"/>
        <v>43694</v>
      </c>
      <c r="H81" s="5">
        <f t="shared" si="9"/>
        <v>44058</v>
      </c>
      <c r="I81" s="305"/>
      <c r="J81" s="305"/>
      <c r="K81"/>
      <c r="L81"/>
      <c r="M81"/>
    </row>
    <row r="82" spans="1:13" x14ac:dyDescent="0.2">
      <c r="A82" s="4">
        <f t="shared" si="2"/>
        <v>19</v>
      </c>
      <c r="B82" s="5">
        <f t="shared" si="3"/>
        <v>41888</v>
      </c>
      <c r="C82" s="5">
        <f t="shared" si="4"/>
        <v>42252</v>
      </c>
      <c r="D82" s="5">
        <f t="shared" si="5"/>
        <v>42616</v>
      </c>
      <c r="E82" s="5">
        <f t="shared" si="6"/>
        <v>42980</v>
      </c>
      <c r="F82" s="5">
        <f t="shared" si="7"/>
        <v>43344</v>
      </c>
      <c r="G82" s="5">
        <f t="shared" si="8"/>
        <v>43708</v>
      </c>
      <c r="H82" s="5">
        <f t="shared" si="9"/>
        <v>44072</v>
      </c>
      <c r="I82" s="305"/>
      <c r="J82" s="305"/>
      <c r="K82"/>
      <c r="L82"/>
      <c r="M82"/>
    </row>
    <row r="83" spans="1:13" x14ac:dyDescent="0.2">
      <c r="A83" s="4">
        <f t="shared" si="2"/>
        <v>20</v>
      </c>
      <c r="B83" s="5">
        <f t="shared" si="3"/>
        <v>41902</v>
      </c>
      <c r="C83" s="5">
        <f t="shared" si="4"/>
        <v>42266</v>
      </c>
      <c r="D83" s="5">
        <f t="shared" si="5"/>
        <v>42630</v>
      </c>
      <c r="E83" s="5">
        <f t="shared" si="6"/>
        <v>42994</v>
      </c>
      <c r="F83" s="5">
        <f t="shared" si="7"/>
        <v>43358</v>
      </c>
      <c r="G83" s="5">
        <f t="shared" si="8"/>
        <v>43722</v>
      </c>
      <c r="H83" s="5">
        <f t="shared" si="9"/>
        <v>44086</v>
      </c>
      <c r="I83" s="305"/>
      <c r="J83" s="305"/>
      <c r="K83"/>
      <c r="L83"/>
      <c r="M83"/>
    </row>
    <row r="84" spans="1:13" x14ac:dyDescent="0.2">
      <c r="A84" s="4">
        <f t="shared" si="2"/>
        <v>21</v>
      </c>
      <c r="B84" s="5">
        <f t="shared" si="3"/>
        <v>41916</v>
      </c>
      <c r="C84" s="5">
        <f t="shared" si="4"/>
        <v>42280</v>
      </c>
      <c r="D84" s="5">
        <f t="shared" si="5"/>
        <v>42644</v>
      </c>
      <c r="E84" s="5">
        <f t="shared" si="6"/>
        <v>43008</v>
      </c>
      <c r="F84" s="5">
        <f t="shared" si="7"/>
        <v>43372</v>
      </c>
      <c r="G84" s="5">
        <f t="shared" si="8"/>
        <v>43736</v>
      </c>
      <c r="H84" s="5">
        <f t="shared" si="9"/>
        <v>44100</v>
      </c>
      <c r="I84" s="305"/>
      <c r="J84" s="305"/>
      <c r="K84"/>
      <c r="L84"/>
      <c r="M84"/>
    </row>
    <row r="85" spans="1:13" x14ac:dyDescent="0.2">
      <c r="A85" s="4">
        <f t="shared" si="2"/>
        <v>22</v>
      </c>
      <c r="B85" s="5">
        <f t="shared" si="3"/>
        <v>41930</v>
      </c>
      <c r="C85" s="5">
        <f t="shared" si="4"/>
        <v>42294</v>
      </c>
      <c r="D85" s="5">
        <f t="shared" si="5"/>
        <v>42658</v>
      </c>
      <c r="E85" s="5">
        <f t="shared" si="6"/>
        <v>43022</v>
      </c>
      <c r="F85" s="5">
        <f t="shared" si="7"/>
        <v>43386</v>
      </c>
      <c r="G85" s="5">
        <f t="shared" si="8"/>
        <v>43750</v>
      </c>
      <c r="H85" s="5">
        <f t="shared" si="9"/>
        <v>44114</v>
      </c>
      <c r="I85" s="305"/>
      <c r="J85" s="305"/>
      <c r="K85"/>
      <c r="L85"/>
      <c r="M85"/>
    </row>
    <row r="86" spans="1:13" x14ac:dyDescent="0.2">
      <c r="A86" s="4">
        <f t="shared" si="2"/>
        <v>23</v>
      </c>
      <c r="B86" s="5">
        <f t="shared" si="3"/>
        <v>41944</v>
      </c>
      <c r="C86" s="5">
        <f t="shared" si="4"/>
        <v>42308</v>
      </c>
      <c r="D86" s="5">
        <f t="shared" si="5"/>
        <v>42672</v>
      </c>
      <c r="E86" s="5">
        <f t="shared" si="6"/>
        <v>43036</v>
      </c>
      <c r="F86" s="5">
        <f t="shared" si="7"/>
        <v>43400</v>
      </c>
      <c r="G86" s="5">
        <f t="shared" si="8"/>
        <v>43764</v>
      </c>
      <c r="H86" s="5">
        <f t="shared" si="9"/>
        <v>44128</v>
      </c>
      <c r="I86" s="305"/>
      <c r="J86" s="305"/>
      <c r="K86"/>
      <c r="L86"/>
      <c r="M86"/>
    </row>
    <row r="87" spans="1:13" x14ac:dyDescent="0.2">
      <c r="A87" s="4">
        <f t="shared" si="2"/>
        <v>24</v>
      </c>
      <c r="B87" s="5">
        <f t="shared" si="3"/>
        <v>41958</v>
      </c>
      <c r="C87" s="5">
        <f t="shared" si="4"/>
        <v>42322</v>
      </c>
      <c r="D87" s="5">
        <f t="shared" si="5"/>
        <v>42686</v>
      </c>
      <c r="E87" s="5">
        <f t="shared" si="6"/>
        <v>43050</v>
      </c>
      <c r="F87" s="5">
        <f t="shared" si="7"/>
        <v>43414</v>
      </c>
      <c r="G87" s="5">
        <f t="shared" si="8"/>
        <v>43778</v>
      </c>
      <c r="H87" s="5">
        <f t="shared" si="9"/>
        <v>44142</v>
      </c>
      <c r="I87" s="305"/>
      <c r="J87" s="305"/>
      <c r="K87"/>
      <c r="L87"/>
      <c r="M87"/>
    </row>
    <row r="88" spans="1:13" x14ac:dyDescent="0.2">
      <c r="A88" s="4">
        <f t="shared" si="2"/>
        <v>25</v>
      </c>
      <c r="B88" s="5">
        <f t="shared" si="3"/>
        <v>41972</v>
      </c>
      <c r="C88" s="5">
        <f t="shared" si="4"/>
        <v>42336</v>
      </c>
      <c r="D88" s="5">
        <f t="shared" si="5"/>
        <v>42700</v>
      </c>
      <c r="E88" s="5">
        <f t="shared" si="6"/>
        <v>43064</v>
      </c>
      <c r="F88" s="5">
        <f t="shared" si="7"/>
        <v>43428</v>
      </c>
      <c r="G88" s="5">
        <f t="shared" si="8"/>
        <v>43792</v>
      </c>
      <c r="H88" s="5">
        <f t="shared" si="9"/>
        <v>44156</v>
      </c>
      <c r="I88" s="305"/>
      <c r="J88" s="305"/>
      <c r="K88"/>
      <c r="L88"/>
      <c r="M88"/>
    </row>
    <row r="89" spans="1:13" x14ac:dyDescent="0.2">
      <c r="A89" s="4">
        <f t="shared" si="2"/>
        <v>26</v>
      </c>
      <c r="B89" s="5">
        <f t="shared" si="3"/>
        <v>41986</v>
      </c>
      <c r="C89" s="5">
        <f t="shared" si="4"/>
        <v>42350</v>
      </c>
      <c r="D89" s="5">
        <f t="shared" si="5"/>
        <v>42714</v>
      </c>
      <c r="E89" s="5">
        <f t="shared" si="6"/>
        <v>43078</v>
      </c>
      <c r="F89" s="5">
        <f t="shared" si="7"/>
        <v>43442</v>
      </c>
      <c r="G89" s="5">
        <f t="shared" si="8"/>
        <v>43806</v>
      </c>
      <c r="H89" s="5">
        <f t="shared" si="9"/>
        <v>44170</v>
      </c>
      <c r="I89" s="305"/>
      <c r="J89" s="305"/>
      <c r="K89"/>
      <c r="L89"/>
      <c r="M89"/>
    </row>
    <row r="90" spans="1:13" x14ac:dyDescent="0.2">
      <c r="A90"/>
      <c r="B90"/>
      <c r="C90"/>
      <c r="D90"/>
      <c r="E90"/>
      <c r="F90"/>
      <c r="G90"/>
      <c r="H90"/>
      <c r="I90"/>
      <c r="J90"/>
      <c r="K90"/>
      <c r="L90"/>
      <c r="M90"/>
    </row>
    <row r="91" spans="1:13" ht="13.5" thickBot="1" x14ac:dyDescent="0.25">
      <c r="A91"/>
      <c r="B91"/>
      <c r="C91"/>
      <c r="D91"/>
      <c r="E91"/>
      <c r="F91"/>
      <c r="G91"/>
      <c r="H91"/>
      <c r="I91"/>
      <c r="J91"/>
      <c r="K91"/>
      <c r="L91"/>
      <c r="M91"/>
    </row>
    <row r="92" spans="1:13" ht="15.75" thickBot="1" x14ac:dyDescent="0.25">
      <c r="A92" s="1770" t="s">
        <v>913</v>
      </c>
      <c r="B92" s="1771"/>
      <c r="C92" s="1771"/>
      <c r="D92" s="1771"/>
      <c r="E92" s="1771"/>
      <c r="F92" s="1771"/>
      <c r="G92" s="1771"/>
      <c r="H92" s="1771"/>
      <c r="I92" s="1771"/>
      <c r="J92" s="1771"/>
      <c r="K92" s="1771"/>
      <c r="L92" s="1771"/>
      <c r="M92" s="1772"/>
    </row>
    <row r="93" spans="1:13" x14ac:dyDescent="0.2">
      <c r="A93" s="41"/>
      <c r="B93" s="41"/>
      <c r="D93" s="400"/>
      <c r="E93" s="400"/>
      <c r="F93" s="400"/>
      <c r="G93" s="400"/>
      <c r="H93" s="400"/>
      <c r="I93" s="400"/>
      <c r="J93" s="400"/>
      <c r="K93" s="400"/>
      <c r="L93" s="400"/>
      <c r="M93" s="400"/>
    </row>
    <row r="94" spans="1:13" x14ac:dyDescent="0.2">
      <c r="A94" s="403" t="s">
        <v>912</v>
      </c>
      <c r="B94" s="41"/>
      <c r="C94" s="41"/>
      <c r="D94" s="400"/>
      <c r="E94" s="404"/>
      <c r="G94" s="400"/>
      <c r="H94" s="400"/>
      <c r="I94" s="400"/>
      <c r="J94" s="400"/>
      <c r="K94" s="400"/>
      <c r="L94" s="400"/>
      <c r="M94" s="400"/>
    </row>
    <row r="95" spans="1:13" x14ac:dyDescent="0.2">
      <c r="A95" s="401" t="s">
        <v>909</v>
      </c>
      <c r="B95" s="41"/>
      <c r="C95" s="41" t="s">
        <v>19</v>
      </c>
      <c r="D95" s="400"/>
      <c r="E95" s="400"/>
      <c r="G95" s="400"/>
      <c r="H95" s="400"/>
      <c r="I95" s="400"/>
      <c r="J95" s="400"/>
      <c r="K95" s="400"/>
      <c r="L95" s="400"/>
      <c r="M95" s="400"/>
    </row>
    <row r="96" spans="1:13" x14ac:dyDescent="0.2">
      <c r="A96" s="401" t="s">
        <v>910</v>
      </c>
      <c r="B96" s="41"/>
      <c r="C96" s="41" t="s">
        <v>20</v>
      </c>
      <c r="D96" s="400"/>
      <c r="E96" s="400"/>
      <c r="G96" s="400"/>
      <c r="H96" s="400"/>
      <c r="I96" s="400"/>
      <c r="J96" s="400"/>
      <c r="K96" s="400"/>
      <c r="L96" s="400"/>
      <c r="M96" s="400"/>
    </row>
    <row r="97" spans="1:13" x14ac:dyDescent="0.2">
      <c r="A97" s="401" t="s">
        <v>910</v>
      </c>
      <c r="B97" s="41"/>
      <c r="C97" s="41" t="s">
        <v>346</v>
      </c>
      <c r="D97" s="400"/>
      <c r="E97" s="400"/>
      <c r="G97" s="400"/>
      <c r="H97" s="400"/>
      <c r="I97" s="400"/>
      <c r="J97" s="400"/>
      <c r="K97" s="400"/>
      <c r="L97" s="400"/>
      <c r="M97" s="400"/>
    </row>
    <row r="98" spans="1:13" x14ac:dyDescent="0.2">
      <c r="A98" s="401" t="s">
        <v>910</v>
      </c>
      <c r="B98" s="41"/>
      <c r="C98" s="41" t="s">
        <v>344</v>
      </c>
      <c r="D98" s="400"/>
      <c r="E98" s="400"/>
      <c r="G98" s="400"/>
      <c r="H98" s="400"/>
      <c r="I98" s="400"/>
      <c r="J98" s="400"/>
      <c r="K98" s="400"/>
      <c r="L98" s="400"/>
      <c r="M98" s="400"/>
    </row>
    <row r="99" spans="1:13" x14ac:dyDescent="0.2">
      <c r="A99" s="401" t="s">
        <v>910</v>
      </c>
      <c r="B99" s="41"/>
      <c r="C99" s="41" t="s">
        <v>345</v>
      </c>
      <c r="D99" s="400"/>
      <c r="E99" s="400"/>
      <c r="G99" s="400"/>
      <c r="H99" s="400"/>
      <c r="I99" s="400"/>
      <c r="J99" s="400"/>
      <c r="K99" s="400"/>
      <c r="L99" s="400"/>
      <c r="M99" s="400"/>
    </row>
    <row r="100" spans="1:13" x14ac:dyDescent="0.2">
      <c r="A100" s="401" t="s">
        <v>910</v>
      </c>
      <c r="B100" s="41"/>
      <c r="C100" s="41" t="s">
        <v>343</v>
      </c>
      <c r="D100" s="400"/>
      <c r="E100" s="400"/>
      <c r="G100" s="400"/>
      <c r="H100" s="400"/>
      <c r="I100" s="400"/>
      <c r="J100" s="400"/>
      <c r="K100" s="400"/>
      <c r="L100" s="400"/>
      <c r="M100" s="400"/>
    </row>
    <row r="101" spans="1:13" x14ac:dyDescent="0.2">
      <c r="A101" s="401" t="s">
        <v>910</v>
      </c>
      <c r="B101" s="41"/>
      <c r="C101" s="41" t="s">
        <v>500</v>
      </c>
      <c r="D101" s="400"/>
      <c r="E101" s="400"/>
      <c r="G101" s="400"/>
      <c r="H101" s="400"/>
      <c r="I101" s="400"/>
      <c r="J101" s="400"/>
      <c r="K101" s="400"/>
      <c r="L101" s="400"/>
      <c r="M101" s="400"/>
    </row>
    <row r="102" spans="1:13" x14ac:dyDescent="0.2">
      <c r="A102" s="401" t="s">
        <v>910</v>
      </c>
      <c r="B102" s="41"/>
      <c r="C102" s="41" t="s">
        <v>396</v>
      </c>
      <c r="D102" s="400"/>
      <c r="E102" s="400"/>
      <c r="G102" s="400"/>
      <c r="H102" s="400"/>
      <c r="I102" s="400"/>
      <c r="J102" s="400"/>
      <c r="K102" s="400"/>
      <c r="L102" s="400"/>
      <c r="M102" s="400"/>
    </row>
    <row r="103" spans="1:13" x14ac:dyDescent="0.2">
      <c r="A103" s="402" t="s">
        <v>911</v>
      </c>
      <c r="B103" s="41"/>
      <c r="C103" s="41" t="s">
        <v>5</v>
      </c>
      <c r="D103" s="400"/>
      <c r="E103" s="400"/>
      <c r="G103" s="400"/>
      <c r="H103" s="400"/>
      <c r="I103" s="400"/>
      <c r="J103" s="400"/>
      <c r="K103" s="400"/>
      <c r="L103" s="400"/>
      <c r="M103" s="400"/>
    </row>
    <row r="104" spans="1:13" ht="13.5" thickBot="1" x14ac:dyDescent="0.25">
      <c r="A104"/>
      <c r="B104"/>
      <c r="C104"/>
      <c r="D104"/>
      <c r="E104"/>
      <c r="F104"/>
      <c r="G104"/>
      <c r="H104"/>
      <c r="I104"/>
      <c r="J104"/>
      <c r="K104"/>
      <c r="L104"/>
      <c r="M104"/>
    </row>
    <row r="105" spans="1:13" ht="18" customHeight="1" thickBot="1" x14ac:dyDescent="0.25">
      <c r="A105" s="1779" t="s">
        <v>68</v>
      </c>
      <c r="B105" s="1780"/>
      <c r="C105" s="1780"/>
      <c r="D105" s="1780"/>
      <c r="E105" s="1780"/>
      <c r="F105" s="1780"/>
      <c r="G105" s="1780"/>
      <c r="H105" s="1780"/>
      <c r="I105" s="1780"/>
      <c r="J105" s="1780"/>
      <c r="K105" s="1780"/>
      <c r="L105" s="1780"/>
      <c r="M105" s="1781"/>
    </row>
    <row r="106" spans="1:13" x14ac:dyDescent="0.2">
      <c r="A106"/>
      <c r="B106"/>
      <c r="C106"/>
      <c r="D106"/>
      <c r="E106"/>
      <c r="F106"/>
      <c r="G106"/>
      <c r="H106"/>
      <c r="I106"/>
      <c r="J106"/>
      <c r="K106"/>
      <c r="L106"/>
      <c r="M106"/>
    </row>
    <row r="107" spans="1:13" x14ac:dyDescent="0.2">
      <c r="A107" s="1785" t="s">
        <v>416</v>
      </c>
      <c r="B107" s="1785"/>
      <c r="C107" s="1785"/>
      <c r="D107" s="1785"/>
      <c r="E107" s="1785"/>
      <c r="F107" s="1785"/>
      <c r="G107" s="1785"/>
      <c r="H107" s="1785"/>
      <c r="I107" s="1785"/>
      <c r="J107" s="1785"/>
      <c r="K107" s="1785"/>
      <c r="L107"/>
      <c r="M107"/>
    </row>
    <row r="108" spans="1:13" x14ac:dyDescent="0.2">
      <c r="A108" s="215">
        <v>1</v>
      </c>
      <c r="B108" s="215">
        <v>2</v>
      </c>
      <c r="C108" s="215">
        <v>3</v>
      </c>
      <c r="D108" s="194">
        <v>4</v>
      </c>
      <c r="E108" s="216">
        <v>5</v>
      </c>
      <c r="F108" s="217"/>
      <c r="G108" s="217"/>
      <c r="H108" s="217"/>
      <c r="I108" s="217"/>
      <c r="J108" s="218"/>
      <c r="K108"/>
      <c r="L108"/>
    </row>
    <row r="109" spans="1:13" x14ac:dyDescent="0.2">
      <c r="A109" s="31" t="s">
        <v>417</v>
      </c>
      <c r="B109" s="31" t="s">
        <v>418</v>
      </c>
      <c r="C109" s="31" t="s">
        <v>415</v>
      </c>
      <c r="D109" s="31" t="s">
        <v>423</v>
      </c>
      <c r="E109" s="212" t="s">
        <v>435</v>
      </c>
      <c r="F109" s="214"/>
      <c r="G109" s="214"/>
      <c r="H109" s="214"/>
      <c r="I109" s="214"/>
      <c r="J109" s="213"/>
      <c r="K109"/>
      <c r="L109"/>
    </row>
    <row r="110" spans="1:13" x14ac:dyDescent="0.2">
      <c r="A110" s="10" t="str">
        <f>$C$54</f>
        <v>Annually (1)</v>
      </c>
      <c r="B110" s="185">
        <f>$E$49</f>
        <v>1</v>
      </c>
      <c r="C110" s="191">
        <f>$F$49</f>
        <v>2080</v>
      </c>
      <c r="D110" s="10" t="str">
        <f>$G$49</f>
        <v>annually</v>
      </c>
      <c r="E110" s="223" t="str">
        <f>IF(D123=0,"N/A",CONCATENATE("Working full-time at current rate of pay (",DOLLAR(D174,0)," annually), borrower's YTD earnings would need to reflect ",DOLLAR(D196,0)," as the total amount of base earnings from ",MONTH(C133),"/",DAY(C133),"/",YEAR(C133)," to ",MONTH(D133),"/",DAY(D133),"/",YEAR(D133)," (excluding bonus, commissions, differential, incentive, overtime, etc.)."))</f>
        <v>N/A</v>
      </c>
      <c r="F110" s="214"/>
      <c r="G110" s="214"/>
      <c r="H110" s="214"/>
      <c r="I110" s="214"/>
      <c r="J110" s="225"/>
      <c r="K110"/>
      <c r="L110"/>
    </row>
    <row r="111" spans="1:13" x14ac:dyDescent="0.2">
      <c r="A111" s="222" t="str">
        <f>$C$51</f>
        <v>Bi-Weekly (26)</v>
      </c>
      <c r="B111" s="185">
        <f>$E$50</f>
        <v>26</v>
      </c>
      <c r="C111" s="191">
        <f>$F$50</f>
        <v>80</v>
      </c>
      <c r="D111" s="10" t="str">
        <f>$G$50</f>
        <v>bi-weekly</v>
      </c>
      <c r="E111" s="223" t="str">
        <f>IF(D123=0,"N/A",CONCATENATE("Working full-time at current rate of pay (",DOLLAR(D174,0)," bi-weekly), borrower's YTD earnings would need to reflect ",DOLLAR(D196,0)," as the total amount of base earnings from ",MONTH(C133),"/",DAY(C133),"/",YEAR(C133)," to ",MONTH(D133),"/",DAY(D133),"/",YEAR(D133)," (excluding bonus, commissions, differential, incentive, overtime, etc.)."))</f>
        <v>N/A</v>
      </c>
      <c r="F111" s="214"/>
      <c r="G111" s="214"/>
      <c r="H111" s="214"/>
      <c r="I111" s="214"/>
      <c r="J111" s="225"/>
      <c r="K111"/>
      <c r="L111"/>
    </row>
    <row r="112" spans="1:13" x14ac:dyDescent="0.2">
      <c r="A112" s="10" t="str">
        <f>$C$49</f>
        <v>Hourly (H)</v>
      </c>
      <c r="B112" s="185">
        <f>$E$51</f>
        <v>2080</v>
      </c>
      <c r="C112" s="191">
        <f>$F$51</f>
        <v>1</v>
      </c>
      <c r="D112" s="10" t="str">
        <f>$G$51</f>
        <v>hourly</v>
      </c>
      <c r="E112" s="223" t="str">
        <f>IF(D123=0,"N/A",CONCATENATE("Working full-time at current rate of pay (",DOLLAR(D174,2)," hourly), borrower's YTD earnings would need to reflect ",DOLLAR(D196,0)," as the total amount of base earnings from ",MONTH(C133),"/",DAY(C133),"/",YEAR(C133)," to ",MONTH(D133),"/",DAY(D133),"/",YEAR(D133)," (excluding bonus, commissions, differential, incentive, overtime, etc.)."))</f>
        <v>N/A</v>
      </c>
      <c r="F112" s="214"/>
      <c r="G112" s="214"/>
      <c r="H112" s="214"/>
      <c r="I112" s="214"/>
      <c r="J112" s="225"/>
      <c r="K112"/>
      <c r="L112"/>
    </row>
    <row r="113" spans="1:13" x14ac:dyDescent="0.2">
      <c r="A113" s="10" t="str">
        <f>$C$53</f>
        <v>Monthly (12)</v>
      </c>
      <c r="B113" s="185">
        <f>$E$52</f>
        <v>12</v>
      </c>
      <c r="C113" s="191">
        <f>$F$52</f>
        <v>173.33333333333334</v>
      </c>
      <c r="D113" s="33" t="str">
        <f>$G$52</f>
        <v>monthly</v>
      </c>
      <c r="E113" s="224" t="str">
        <f>IF(D123=0,"N/A",CONCATENATE("Working full-time at current rate of pay (",DOLLAR(D174,0)," monthly), borrower's YTD earnings would need to reflect ",DOLLAR(D196,0)," as the total amount of base earnings from ",MONTH(C133),"/",DAY(C133),"/",YEAR(C133)," to ",MONTH(D133),"/",DAY(D133),"/",YEAR(D133)," (excluding bonus, commissions, differential, incentive, overtime, etc.)."))</f>
        <v>N/A</v>
      </c>
      <c r="F113" s="214"/>
      <c r="G113" s="214"/>
      <c r="H113" s="214"/>
      <c r="I113" s="214"/>
      <c r="J113" s="225"/>
      <c r="K113"/>
      <c r="L113"/>
    </row>
    <row r="114" spans="1:13" x14ac:dyDescent="0.2">
      <c r="A114" s="10" t="str">
        <f>$C$55</f>
        <v>Part-Time</v>
      </c>
      <c r="B114" s="185">
        <f>$E$53</f>
        <v>0</v>
      </c>
      <c r="C114" s="191">
        <f>$F$53</f>
        <v>0</v>
      </c>
      <c r="D114" s="10" t="str">
        <f>$G$53</f>
        <v>part-time</v>
      </c>
      <c r="E114" s="223" t="str">
        <f>IF(D123=0,"N/A",CONCATENATE("Working Part-Time at averaged monthly pay, borrower's YTD earnings would need to reflect approximately ",DOLLAR(D196,0)," as the total amount of base earnings from ",MONTH(C133),"/",DAY(C133),"/",YEAR(C133)," to ",MONTH(D133),"/",DAY(D133),"/",YEAR(D133)," (excluding bonus, commissions, differential, incentive, overtime, etc.)."))</f>
        <v>N/A</v>
      </c>
      <c r="F114" s="214"/>
      <c r="G114" s="214"/>
      <c r="H114" s="214"/>
      <c r="I114" s="214"/>
      <c r="J114" s="225"/>
      <c r="K114"/>
      <c r="L114"/>
    </row>
    <row r="115" spans="1:13" x14ac:dyDescent="0.2">
      <c r="A115" s="10" t="str">
        <f>$C$56</f>
        <v>Seasonal</v>
      </c>
      <c r="B115" s="185">
        <f>$E$54</f>
        <v>0</v>
      </c>
      <c r="C115" s="191">
        <f>$F$54</f>
        <v>0</v>
      </c>
      <c r="D115" s="10" t="str">
        <f>$G$54</f>
        <v>seasonal</v>
      </c>
      <c r="E115" s="223" t="str">
        <f>IF(D123=0,"N/A",CONCATENATE("Working Seasonal at averaged monthly pay, borrower's YTD earnings would need to reflect approximately ",DOLLAR(D196,0)," as the total amount of base earnings from ",MONTH(C133),"/",DAY(C133),"/",YEAR(C133)," to ",MONTH(D133),"/",DAY(D133),"/",YEAR(D133)," (excluding bonus, commissions, differential, incentive, overtime, etc.)."))</f>
        <v>N/A</v>
      </c>
      <c r="F115" s="214"/>
      <c r="G115" s="214"/>
      <c r="H115" s="214"/>
      <c r="I115" s="214"/>
      <c r="J115" s="225"/>
      <c r="K115"/>
      <c r="L115"/>
    </row>
    <row r="116" spans="1:13" x14ac:dyDescent="0.2">
      <c r="A116" s="10" t="str">
        <f>$C$52</f>
        <v>Semi-Monthly (24)</v>
      </c>
      <c r="B116" s="185">
        <f>$E$55</f>
        <v>24</v>
      </c>
      <c r="C116" s="191">
        <f>$F$55</f>
        <v>86.666666666666671</v>
      </c>
      <c r="D116" s="10" t="str">
        <f>$G$55</f>
        <v>semi-monthly</v>
      </c>
      <c r="E116" s="223" t="str">
        <f>IF(D123=0,"N/A",CONCATENATE("Working full-time at current rate of pay (",DOLLAR(D174,2)," semi-monthly), borrower's YTD earnings would need to reflect ",DOLLAR(D196,0)," as the total amount of base earnings from ",MONTH(C133),"/",DAY(C133),"/",YEAR(C133)," to ",MONTH(D133),"/",DAY(D133),"/",YEAR(D133)," (excluding bonus, commissions, differential, incentive, overtime, etc.)."))</f>
        <v>N/A</v>
      </c>
      <c r="F116" s="214"/>
      <c r="G116" s="214"/>
      <c r="H116" s="214"/>
      <c r="I116" s="214"/>
      <c r="J116" s="225"/>
      <c r="K116"/>
      <c r="L116"/>
    </row>
    <row r="117" spans="1:13" x14ac:dyDescent="0.2">
      <c r="A117" s="10" t="str">
        <f>$C$57</f>
        <v>Varies / Averaged</v>
      </c>
      <c r="B117" s="185">
        <f>$E$56</f>
        <v>0</v>
      </c>
      <c r="C117" s="191">
        <f>$F$56</f>
        <v>0</v>
      </c>
      <c r="D117" s="10" t="str">
        <f>$G$56</f>
        <v>varies</v>
      </c>
      <c r="E117" s="223" t="str">
        <f>IF(D123=0,"N/A",CONCATENATE("Based on calculated averaged monthly earnings, borrower's YTD earnings should reflect approximately ",DOLLAR(D196,0)," as the total amount of base income earned from ",MONTH(C133),"/",DAY(C133),"/",YEAR(C133)," to ",MONTH(D133),"/",DAY(D133),"/",YEAR(D133)," (excluding bonus, commissions, differential, incentive, overtime, etc.)."))</f>
        <v>N/A</v>
      </c>
      <c r="F117" s="214"/>
      <c r="G117" s="214"/>
      <c r="H117" s="214"/>
      <c r="I117" s="214"/>
      <c r="J117" s="225"/>
      <c r="K117"/>
      <c r="L117"/>
    </row>
    <row r="118" spans="1:13" x14ac:dyDescent="0.2">
      <c r="A118" s="10" t="str">
        <f>$C$50</f>
        <v>Weekly (52)</v>
      </c>
      <c r="B118" s="185">
        <f>$E$57</f>
        <v>52</v>
      </c>
      <c r="C118" s="191">
        <f>$F$57</f>
        <v>40</v>
      </c>
      <c r="D118" s="10" t="str">
        <f>$G$57</f>
        <v>weekly</v>
      </c>
      <c r="E118" s="223" t="str">
        <f>IF(D123=0,"N/A",CONCATENATE("Working full-time at current rate of pay (",DOLLAR(D174,2)," weekly), borrower's YTD earnings would need to reflect ",DOLLAR(D196,0)," as the total amount of base earnings from ",MONTH(C133),"/",DAY(C133),"/",YEAR(C133)," to ",MONTH(D133),"/",DAY(D133),"/",YEAR(D133)," (excluding bonus, commissions, differential, incentive, overtime, etc.)."))</f>
        <v>N/A</v>
      </c>
      <c r="F118" s="214"/>
      <c r="G118" s="214"/>
      <c r="H118" s="214"/>
      <c r="I118" s="214"/>
      <c r="J118" s="225"/>
      <c r="K118"/>
      <c r="L118"/>
    </row>
    <row r="119" spans="1:13" x14ac:dyDescent="0.2">
      <c r="A119"/>
      <c r="B119"/>
      <c r="C119"/>
      <c r="D119"/>
      <c r="E119"/>
      <c r="F119"/>
      <c r="G119"/>
      <c r="H119"/>
      <c r="I119"/>
      <c r="J119"/>
      <c r="K119"/>
      <c r="L119"/>
      <c r="M119"/>
    </row>
    <row r="120" spans="1:13" x14ac:dyDescent="0.2">
      <c r="A120" s="9" t="s">
        <v>402</v>
      </c>
      <c r="B120"/>
      <c r="C120"/>
      <c r="D120" s="184" t="str">
        <f>IF('B-Paystubs'!V14="","",'B-Paystubs'!V14)</f>
        <v/>
      </c>
      <c r="E120"/>
      <c r="F120" s="206"/>
      <c r="G120" s="206" t="s">
        <v>442</v>
      </c>
      <c r="H120" s="206"/>
      <c r="I120" s="206"/>
      <c r="J120" s="206"/>
      <c r="K120"/>
      <c r="L120"/>
      <c r="M120"/>
    </row>
    <row r="121" spans="1:13" x14ac:dyDescent="0.2">
      <c r="A121" s="9" t="s">
        <v>383</v>
      </c>
      <c r="B121"/>
      <c r="C121"/>
      <c r="D121" s="55">
        <f>IF(OR('B-Paystubs'!AK14=0,'B-Paystubs'!AK14=""),0,'B-Paystubs'!AK14)</f>
        <v>0</v>
      </c>
      <c r="E121"/>
      <c r="F121" s="206"/>
      <c r="G121" s="206" t="s">
        <v>443</v>
      </c>
      <c r="H121" s="206"/>
      <c r="I121" s="206"/>
      <c r="J121" s="206"/>
      <c r="K121"/>
      <c r="L121"/>
      <c r="M121"/>
    </row>
    <row r="122" spans="1:13" x14ac:dyDescent="0.2">
      <c r="A122" s="59" t="s">
        <v>453</v>
      </c>
      <c r="B122"/>
      <c r="C122"/>
      <c r="D122" s="207" t="str">
        <f>IF(D123=A114,"Hourly Rate of Pay (part-time)","Rate of Pay")</f>
        <v>Rate of Pay</v>
      </c>
      <c r="E122"/>
      <c r="F122" s="206"/>
      <c r="G122" s="206"/>
      <c r="H122" s="206"/>
      <c r="I122" s="206"/>
      <c r="J122" s="206"/>
      <c r="K122"/>
      <c r="L122"/>
      <c r="M122"/>
    </row>
    <row r="123" spans="1:13" x14ac:dyDescent="0.2">
      <c r="A123" s="9" t="s">
        <v>403</v>
      </c>
      <c r="B123"/>
      <c r="C123"/>
      <c r="D123" s="221">
        <f>'B-Paystubs'!AZ14</f>
        <v>0</v>
      </c>
      <c r="E123"/>
      <c r="F123" s="206"/>
      <c r="G123" s="206" t="s">
        <v>444</v>
      </c>
      <c r="H123" s="206"/>
      <c r="I123" s="206"/>
      <c r="J123" s="206"/>
      <c r="K123"/>
      <c r="L123"/>
      <c r="M123"/>
    </row>
    <row r="124" spans="1:13" x14ac:dyDescent="0.2">
      <c r="A124" s="9" t="s">
        <v>404</v>
      </c>
      <c r="B124"/>
      <c r="C124"/>
      <c r="D124" s="395" t="str">
        <f>'B-Paystubs'!BR14</f>
        <v/>
      </c>
      <c r="E124" t="b">
        <f>AND(D123="Hourly (H)",D192&lt;D124)</f>
        <v>0</v>
      </c>
      <c r="F124" s="206"/>
      <c r="G124" s="206" t="s">
        <v>445</v>
      </c>
      <c r="H124" s="206"/>
      <c r="I124" s="206"/>
      <c r="J124" s="206"/>
      <c r="K124"/>
      <c r="L124"/>
      <c r="M124"/>
    </row>
    <row r="125" spans="1:13" x14ac:dyDescent="0.2">
      <c r="A125" s="9" t="s">
        <v>439</v>
      </c>
      <c r="B125"/>
      <c r="C125"/>
      <c r="D125" s="55" t="str">
        <f>IF(OR(D121=0,D123=0),"",IF(D123="Hourly (H)",(D121*D124)*52,D121*VLOOKUP(D123,A110:E118,2,FALSE)))</f>
        <v/>
      </c>
      <c r="E125" s="205"/>
      <c r="F125" s="206"/>
      <c r="G125" s="206" t="s">
        <v>446</v>
      </c>
      <c r="H125" s="206"/>
      <c r="I125" s="206"/>
      <c r="J125" s="206"/>
      <c r="K125"/>
      <c r="L125"/>
      <c r="M125"/>
    </row>
    <row r="126" spans="1:13" x14ac:dyDescent="0.2">
      <c r="A126" s="9" t="s">
        <v>438</v>
      </c>
      <c r="B126"/>
      <c r="C126"/>
      <c r="D126" s="186">
        <f>IF(OR(D121=0,D123=0),0,IF(OR(D123=A114,D123=A115,D123=A117),J136,ROUND(D125/12,0)))</f>
        <v>0</v>
      </c>
      <c r="E126"/>
      <c r="F126" s="206"/>
      <c r="G126" s="206" t="s">
        <v>447</v>
      </c>
      <c r="H126" s="206"/>
      <c r="I126" s="206"/>
      <c r="J126" s="206"/>
      <c r="K126"/>
      <c r="L126"/>
      <c r="M126"/>
    </row>
    <row r="127" spans="1:13" x14ac:dyDescent="0.2">
      <c r="A127" s="9" t="s">
        <v>408</v>
      </c>
      <c r="B127"/>
      <c r="C127"/>
      <c r="D127" t="b">
        <v>0</v>
      </c>
      <c r="E127"/>
      <c r="F127" s="206"/>
      <c r="G127" s="206" t="s">
        <v>448</v>
      </c>
      <c r="H127" s="206"/>
      <c r="I127" s="206"/>
      <c r="J127" s="206"/>
      <c r="K127"/>
      <c r="L127"/>
      <c r="M127"/>
    </row>
    <row r="128" spans="1:13" x14ac:dyDescent="0.2">
      <c r="A128" s="9"/>
      <c r="B128" s="413"/>
      <c r="C128" s="413"/>
      <c r="D128" s="413"/>
      <c r="E128" s="413"/>
      <c r="F128" s="206"/>
      <c r="G128" s="206"/>
      <c r="H128" s="206"/>
      <c r="I128" s="206"/>
      <c r="J128" s="206"/>
      <c r="K128" s="413"/>
      <c r="L128" s="413"/>
      <c r="M128" s="413"/>
    </row>
    <row r="129" spans="1:13" x14ac:dyDescent="0.2">
      <c r="A129" s="9" t="s">
        <v>974</v>
      </c>
      <c r="B129" s="413"/>
      <c r="C129" s="414">
        <f>HLOOKUP('B-Paystubs'!N18,Data_Income!A62:H63,2)</f>
        <v>6</v>
      </c>
      <c r="D129" s="184" t="str">
        <f>IF(AND('B-Paystubs'!V14="",'B-Paystubs'!AV17=""),"",IF(AND('B-Paystubs'!V14&lt;&gt;"",'B-Paystubs'!AV17=""),'B-Paystubs'!V14,IF('B-Paystubs'!AV17&lt;&gt;"",VLOOKUP('B-Paystubs'!AV17,Data_Income!A64:H89,C129))))</f>
        <v/>
      </c>
      <c r="E129" s="413"/>
      <c r="F129" s="206"/>
      <c r="G129" s="206"/>
      <c r="H129" s="206"/>
      <c r="I129" s="206"/>
      <c r="J129" s="206"/>
      <c r="K129" s="413"/>
      <c r="L129" s="413"/>
      <c r="M129" s="413"/>
    </row>
    <row r="130" spans="1:13" x14ac:dyDescent="0.2">
      <c r="A130"/>
      <c r="B130"/>
      <c r="C130"/>
      <c r="D130"/>
      <c r="E130"/>
      <c r="F130"/>
      <c r="G130" s="9"/>
      <c r="H130"/>
      <c r="I130"/>
      <c r="J130"/>
      <c r="K130"/>
      <c r="L130"/>
      <c r="M130"/>
    </row>
    <row r="131" spans="1:13" x14ac:dyDescent="0.2">
      <c r="A131" s="1764" t="s">
        <v>102</v>
      </c>
      <c r="B131" s="1765"/>
      <c r="C131" s="1765"/>
      <c r="D131" s="1765"/>
      <c r="E131" s="1765"/>
      <c r="F131" s="1765"/>
      <c r="G131" s="1766"/>
      <c r="H131" s="1764" t="s">
        <v>538</v>
      </c>
      <c r="I131" s="1765"/>
      <c r="J131" s="1766"/>
      <c r="K131" s="1764" t="s">
        <v>539</v>
      </c>
      <c r="L131" s="1765"/>
      <c r="M131" s="1766"/>
    </row>
    <row r="132" spans="1:13" ht="13.5" thickBot="1" x14ac:dyDescent="0.25">
      <c r="A132" s="323" t="s">
        <v>406</v>
      </c>
      <c r="B132" s="323" t="s">
        <v>69</v>
      </c>
      <c r="C132" s="323" t="s">
        <v>14</v>
      </c>
      <c r="D132" s="323" t="s">
        <v>15</v>
      </c>
      <c r="E132" s="323" t="s">
        <v>407</v>
      </c>
      <c r="F132" s="323" t="s">
        <v>12</v>
      </c>
      <c r="G132" s="323" t="s">
        <v>105</v>
      </c>
      <c r="H132" s="323" t="s">
        <v>57</v>
      </c>
      <c r="I132" s="323" t="s">
        <v>12</v>
      </c>
      <c r="J132" s="323" t="s">
        <v>407</v>
      </c>
      <c r="K132" s="323" t="s">
        <v>22</v>
      </c>
      <c r="L132" s="323" t="s">
        <v>405</v>
      </c>
      <c r="M132" s="323" t="s">
        <v>480</v>
      </c>
    </row>
    <row r="133" spans="1:13" x14ac:dyDescent="0.2">
      <c r="A133" s="19" t="b">
        <v>1</v>
      </c>
      <c r="B133" s="196">
        <f>'B-Paystubs'!N18</f>
        <v>2018</v>
      </c>
      <c r="C133" s="197">
        <f>'B-Paystubs'!V18</f>
        <v>43101</v>
      </c>
      <c r="D133" s="197" t="str">
        <f>'B-Paystubs'!AK18</f>
        <v/>
      </c>
      <c r="E133" s="201">
        <f>IF('B-Paystubs'!AZ18="",0,'B-Paystubs'!AZ18)</f>
        <v>0</v>
      </c>
      <c r="F133" s="20" t="str">
        <f>IF(OR(D133="",E133="",E133=0),"",IF(AND(MONTH(D133)=2,DAY(D133)&gt;27),2,ROUND((((D133-C133)+1)/365)*12,1)))</f>
        <v/>
      </c>
      <c r="G133" s="77" t="str">
        <f>IF(OR(D133="",E133="",E133=0),"",ROUND(E133/F133,0))</f>
        <v/>
      </c>
      <c r="H133" s="77">
        <f>IF(A133=TRUE,E133,0)</f>
        <v>0</v>
      </c>
      <c r="I133" s="352" t="str">
        <f>IF(A133=TRUE,F133,0)</f>
        <v/>
      </c>
      <c r="J133" s="77">
        <f>IF(OR(A133=FALSE,H133=0,I133=0),0,ROUND(H133/I133,0))</f>
        <v>0</v>
      </c>
      <c r="K133" s="20">
        <f>IF(OR(G133="",G133=0,G134="",G134=0),100,IF(G133&gt;G134,((G133-G134)/G134)*100,((G134-G133)/G134)*100))</f>
        <v>100</v>
      </c>
      <c r="L133" s="21" t="str">
        <f>IF(G133&gt;G134,"Increase","Decrease")</f>
        <v>Decrease</v>
      </c>
      <c r="M133" s="21" t="b">
        <f>IF(AND(A133=TRUE,E133&gt;0),TRUE,FALSE)</f>
        <v>0</v>
      </c>
    </row>
    <row r="134" spans="1:13" x14ac:dyDescent="0.2">
      <c r="A134" s="13" t="b">
        <v>1</v>
      </c>
      <c r="B134" s="198">
        <f>'B-Paystubs'!N19</f>
        <v>2017</v>
      </c>
      <c r="C134" s="199">
        <f>'B-Paystubs'!V19</f>
        <v>42736</v>
      </c>
      <c r="D134" s="200">
        <f>'B-Paystubs'!AK19</f>
        <v>43100</v>
      </c>
      <c r="E134" s="201">
        <f>IF('B-Paystubs'!AZ19="",0,'B-Paystubs'!AZ19)</f>
        <v>0</v>
      </c>
      <c r="F134" s="20" t="str">
        <f>IF(OR(E134="",E134=0),"",IF(AND(MONTH(D134)=2,DAY(D134)&gt;27),2,ROUND((((D134-C134)+1)/365)*12,1)))</f>
        <v/>
      </c>
      <c r="G134" s="75" t="str">
        <f>IF(OR(D134="",E134="",E134=0),"",ROUND(E134/F134,0))</f>
        <v/>
      </c>
      <c r="H134" s="77">
        <f>IF(A134=TRUE,E134,0)</f>
        <v>0</v>
      </c>
      <c r="I134" s="352" t="str">
        <f>IF(A134=TRUE,F134,0)</f>
        <v/>
      </c>
      <c r="J134" s="77">
        <f>IF(OR(A134=FALSE,H134=0,I134=0),0,ROUND(H134/I134,0))</f>
        <v>0</v>
      </c>
      <c r="K134" s="20">
        <f>IF(OR(G134="",G134=0,G135="",G135=0),100,IF(G134&gt;G135,((G134-G135)/G135)*100,((G135-G134)/G135)*100))</f>
        <v>100</v>
      </c>
      <c r="L134" s="21" t="str">
        <f>IF(G134&gt;G135,"Increase","Decrease")</f>
        <v>Decrease</v>
      </c>
      <c r="M134" s="21" t="b">
        <f>IF(AND(A134=TRUE,E134&gt;0),TRUE,FALSE)</f>
        <v>0</v>
      </c>
    </row>
    <row r="135" spans="1:13" x14ac:dyDescent="0.2">
      <c r="A135" s="13" t="b">
        <v>1</v>
      </c>
      <c r="B135" s="198">
        <f>'B-Paystubs'!N20</f>
        <v>2016</v>
      </c>
      <c r="C135" s="199">
        <f>'B-Paystubs'!V20</f>
        <v>42370</v>
      </c>
      <c r="D135" s="200">
        <f>'B-Paystubs'!AK20</f>
        <v>42735</v>
      </c>
      <c r="E135" s="201">
        <f>IF('B-Paystubs'!AZ20="",0,'B-Paystubs'!AZ20)</f>
        <v>0</v>
      </c>
      <c r="F135" s="20" t="str">
        <f>IF(OR(E135="",E135=0),"",IF(AND(MONTH(D135)=2,DAY(D135)&gt;27),2,ROUND((((D135-C135)+1)/365)*12,1)))</f>
        <v/>
      </c>
      <c r="G135" s="75" t="str">
        <f>IF(OR(D135="",E135="",E135=0),"",ROUND(E135/F135,0))</f>
        <v/>
      </c>
      <c r="H135" s="77">
        <f>IF(A135=TRUE,E135,0)</f>
        <v>0</v>
      </c>
      <c r="I135" s="352" t="str">
        <f>IF(A135=TRUE,F135,0)</f>
        <v/>
      </c>
      <c r="J135" s="77">
        <f>IF(OR(A135=FALSE,H135=0,I135=0),0,ROUND(H135/I135,0))</f>
        <v>0</v>
      </c>
      <c r="K135" s="20">
        <f>IF(OR(G133="",G133=0,G135="",G135=0),100,IF(G133&gt;G135,((G133-G135)/G135)*100,((G135-G133)/G135)*100))</f>
        <v>100</v>
      </c>
      <c r="L135" s="21" t="str">
        <f>IF(G133&gt;G135,"Increase","Decrease")</f>
        <v>Decrease</v>
      </c>
      <c r="M135" s="21" t="b">
        <f>IF(AND(A135=TRUE,E135&gt;0),TRUE,FALSE)</f>
        <v>0</v>
      </c>
    </row>
    <row r="136" spans="1:13" x14ac:dyDescent="0.2">
      <c r="A136" s="182" t="s">
        <v>72</v>
      </c>
      <c r="B136" s="189"/>
      <c r="C136" s="190"/>
      <c r="D136" s="190"/>
      <c r="E136" s="34">
        <f>SUM(E133:E135)</f>
        <v>0</v>
      </c>
      <c r="F136" s="35">
        <f>SUM(F133:F135)</f>
        <v>0</v>
      </c>
      <c r="G136" s="58">
        <f>IF(AND(D121=0,D123=0),0,IF(D127=TRUE,D126,IF(OR(D123=A114,D123=A115,D123=A117,F133=FALSE,F134=FALSE,F135=FALSE),J136,IF(D127=FALSE,MIN(D126,G133),J136))))</f>
        <v>0</v>
      </c>
      <c r="H136" s="226">
        <f>IF(SUM(E133:E135)=0,0,SUM(H133:H135))</f>
        <v>0</v>
      </c>
      <c r="I136" s="353">
        <f>IF(SUM(F133:F135)=0,0,SUM(I133:I135))</f>
        <v>0</v>
      </c>
      <c r="J136" s="226">
        <f>IF(I136=0,0,ROUND(H136/I136,0))</f>
        <v>0</v>
      </c>
      <c r="K136" s="190"/>
      <c r="L136" s="190"/>
      <c r="M136" s="190"/>
    </row>
    <row r="137" spans="1:13" x14ac:dyDescent="0.2">
      <c r="A137" s="397"/>
      <c r="B137" s="397"/>
      <c r="C137" s="397"/>
      <c r="D137" s="397"/>
      <c r="E137" s="397"/>
      <c r="F137" s="397"/>
      <c r="G137" s="397"/>
      <c r="H137" s="397"/>
      <c r="I137" s="397"/>
      <c r="J137" s="397"/>
      <c r="K137" s="397"/>
      <c r="L137" s="397"/>
      <c r="M137" s="397"/>
    </row>
    <row r="138" spans="1:13" x14ac:dyDescent="0.2">
      <c r="A138" s="1782" t="s">
        <v>28</v>
      </c>
      <c r="B138" s="1783"/>
      <c r="C138" s="1783"/>
      <c r="D138" s="1783"/>
      <c r="E138" s="1783"/>
      <c r="F138" s="1783"/>
      <c r="G138" s="1783"/>
      <c r="H138" s="1783"/>
      <c r="I138" s="1783"/>
      <c r="J138" s="1783"/>
      <c r="K138" s="1783"/>
      <c r="L138" s="1783"/>
      <c r="M138" s="1784"/>
    </row>
    <row r="139" spans="1:13" x14ac:dyDescent="0.2">
      <c r="A139" s="374"/>
      <c r="B139" s="374"/>
      <c r="C139" s="374"/>
      <c r="D139" s="374"/>
      <c r="E139" s="374"/>
      <c r="F139" s="374"/>
      <c r="G139" s="374"/>
      <c r="H139" s="374"/>
      <c r="I139" s="374"/>
      <c r="J139" s="374"/>
      <c r="K139" s="374"/>
      <c r="L139" s="374"/>
      <c r="M139" s="374"/>
    </row>
    <row r="140" spans="1:13" ht="13.5" thickBot="1" x14ac:dyDescent="0.25">
      <c r="A140" s="323" t="s">
        <v>409</v>
      </c>
      <c r="B140" s="323" t="s">
        <v>69</v>
      </c>
      <c r="C140" s="323" t="s">
        <v>420</v>
      </c>
      <c r="D140" s="323" t="s">
        <v>419</v>
      </c>
      <c r="E140" s="323" t="s">
        <v>421</v>
      </c>
      <c r="F140" s="323" t="s">
        <v>422</v>
      </c>
      <c r="G140" s="323" t="s">
        <v>407</v>
      </c>
      <c r="H140" s="323" t="s">
        <v>12</v>
      </c>
      <c r="I140" s="323"/>
      <c r="J140" s="323"/>
      <c r="K140" s="323" t="s">
        <v>71</v>
      </c>
      <c r="L140"/>
      <c r="M140"/>
    </row>
    <row r="141" spans="1:13" x14ac:dyDescent="0.2">
      <c r="A141" s="187" t="b">
        <v>1</v>
      </c>
      <c r="B141" s="185">
        <f>'B-Paystubs'!G26</f>
        <v>2017</v>
      </c>
      <c r="C141" s="202">
        <f>'B-Paystubs'!P26</f>
        <v>0</v>
      </c>
      <c r="D141" s="203">
        <f>'B-Paystubs'!AG26</f>
        <v>0</v>
      </c>
      <c r="E141" s="204">
        <f>'B-Paystubs'!AW26</f>
        <v>0</v>
      </c>
      <c r="F141" s="34">
        <f>IF(OR(A141=FALSE,C141=0,E141=0),0,E141*VLOOKUP(B141,$C$37:$D$42,2))</f>
        <v>0</v>
      </c>
      <c r="G141" s="34">
        <f>IF(A141=FALSE,"",IF(AND(D141&gt;0,E141&gt;0),0,IF(AND(D141&gt;0,E141&lt;=0),ROUNDDOWN(C141-D141,0),IF(AND(D141&lt;=0,E141&gt;0),ROUNDDOWN(C141-F141,0),C141))))</f>
        <v>0</v>
      </c>
      <c r="H141" s="35" t="str">
        <f>'B-Paystubs'!CB26</f>
        <v/>
      </c>
      <c r="I141" s="35"/>
      <c r="J141" s="35"/>
      <c r="K141" s="78">
        <f>IF(A141=FALSE,"",IF(C141=0,0,IF(AND(D141&gt;0,E141&gt;0),"Error Dep &amp; Buss",ROUNDDOWN(G141/H141,0))))</f>
        <v>0</v>
      </c>
      <c r="L141"/>
      <c r="M141"/>
    </row>
    <row r="142" spans="1:13" x14ac:dyDescent="0.2">
      <c r="A142" s="13" t="b">
        <v>1</v>
      </c>
      <c r="B142" s="185">
        <f>'B-Paystubs'!G27</f>
        <v>2016</v>
      </c>
      <c r="C142" s="202">
        <f>'B-Paystubs'!P27</f>
        <v>0</v>
      </c>
      <c r="D142" s="203">
        <f>'B-Paystubs'!AG27</f>
        <v>0</v>
      </c>
      <c r="E142" s="204">
        <f>'B-Paystubs'!AW27</f>
        <v>0</v>
      </c>
      <c r="F142" s="34">
        <f>IF(OR(A142=FALSE,C142=0,E142=0),0,E142*VLOOKUP(B141,$C$37:$D$42,2))</f>
        <v>0</v>
      </c>
      <c r="G142" s="34">
        <f>IF(A142=FALSE,"",IF(AND(D142&gt;0,E142&gt;0),0,IF(AND(D142&gt;0,E142&lt;=0),ROUNDDOWN(C142-D142,0),IF(AND(D142&lt;=0,E142&gt;0),ROUNDDOWN(C142-F142,0),C142))))</f>
        <v>0</v>
      </c>
      <c r="H142" s="35" t="str">
        <f>'B-Paystubs'!CB27</f>
        <v/>
      </c>
      <c r="I142" s="35"/>
      <c r="J142" s="35"/>
      <c r="K142" s="78">
        <f>IF(A142=FALSE,"",IF(C142=0,0,IF(AND(D142&gt;0,E142&gt;0),"Error Dep &amp; Buss",ROUNDDOWN(G142/H142,0))))</f>
        <v>0</v>
      </c>
      <c r="L142"/>
      <c r="M142"/>
    </row>
    <row r="143" spans="1:13" x14ac:dyDescent="0.2">
      <c r="A143" s="182" t="s">
        <v>72</v>
      </c>
      <c r="B143" s="189"/>
      <c r="C143" s="190"/>
      <c r="D143" s="190"/>
      <c r="E143" s="204">
        <f>SUM(E141:E142)</f>
        <v>0</v>
      </c>
      <c r="F143" s="34">
        <f>SUM(F141:F142)</f>
        <v>0</v>
      </c>
      <c r="G143" s="34">
        <f>SUM(G141:G142)</f>
        <v>0</v>
      </c>
      <c r="H143" s="35">
        <f>SUM(H141:H142)</f>
        <v>0</v>
      </c>
      <c r="I143" s="35"/>
      <c r="J143" s="35"/>
      <c r="K143" s="34">
        <f>IF(ISERROR(G143/H143),0,IF(AND(A141=TRUE,A142=TRUE),ROUND(G143/H143,0),IF(AND(A141=TRUE,A142=FALSE),K141,IF(AND(A141=FALSE,A142=TRUE),K142,0))))</f>
        <v>0</v>
      </c>
      <c r="L143"/>
      <c r="M143"/>
    </row>
    <row r="144" spans="1:13" x14ac:dyDescent="0.2">
      <c r="A144"/>
      <c r="B144" s="9"/>
      <c r="C144"/>
      <c r="D144"/>
      <c r="E144"/>
      <c r="F144"/>
      <c r="G144"/>
      <c r="H144"/>
      <c r="I144"/>
      <c r="J144"/>
      <c r="K144"/>
      <c r="L144"/>
      <c r="M144"/>
    </row>
    <row r="145" spans="1:13" x14ac:dyDescent="0.2">
      <c r="A145" s="9" t="s">
        <v>410</v>
      </c>
      <c r="B145" s="9"/>
      <c r="C145"/>
      <c r="D145" t="b">
        <v>1</v>
      </c>
      <c r="E145"/>
      <c r="F145"/>
      <c r="G145" s="206" t="s">
        <v>479</v>
      </c>
      <c r="H145"/>
      <c r="I145"/>
      <c r="J145"/>
      <c r="K145"/>
      <c r="L145"/>
      <c r="M145"/>
    </row>
    <row r="146" spans="1:13" x14ac:dyDescent="0.2">
      <c r="A146"/>
      <c r="B146"/>
      <c r="C146"/>
      <c r="D146"/>
      <c r="E146"/>
      <c r="F146"/>
      <c r="G146"/>
      <c r="H146"/>
      <c r="I146"/>
      <c r="J146"/>
      <c r="K146"/>
      <c r="L146"/>
      <c r="M146"/>
    </row>
    <row r="147" spans="1:13" x14ac:dyDescent="0.2">
      <c r="A147" s="1782" t="s">
        <v>461</v>
      </c>
      <c r="B147" s="1783"/>
      <c r="C147" s="1783"/>
      <c r="D147" s="1783"/>
      <c r="E147" s="1783"/>
      <c r="F147" s="1783"/>
      <c r="G147" s="1783"/>
      <c r="H147" s="1783"/>
      <c r="I147" s="1783"/>
      <c r="J147" s="1783"/>
      <c r="K147" s="1783"/>
      <c r="L147" s="1783"/>
      <c r="M147" s="1784"/>
    </row>
    <row r="148" spans="1:13" x14ac:dyDescent="0.2">
      <c r="A148"/>
      <c r="B148"/>
      <c r="C148"/>
      <c r="D148"/>
      <c r="E148"/>
      <c r="F148"/>
      <c r="G148"/>
      <c r="H148"/>
      <c r="I148"/>
      <c r="J148"/>
      <c r="K148"/>
      <c r="L148"/>
      <c r="M148"/>
    </row>
    <row r="149" spans="1:13" x14ac:dyDescent="0.2">
      <c r="A149" s="9" t="s">
        <v>456</v>
      </c>
      <c r="B149"/>
      <c r="C149"/>
      <c r="D149" s="219">
        <f>G136</f>
        <v>0</v>
      </c>
      <c r="E149"/>
      <c r="F149" t="str">
        <f>IF(OR(D123=A114,D123=A115,D123=A117),CONCATENATE("total average earnings for the past ",I136," months"),"(lower of Current Rate or YTD avg, or explanation provided)")</f>
        <v>(lower of Current Rate or YTD avg, or explanation provided)</v>
      </c>
      <c r="G149"/>
      <c r="H149"/>
      <c r="I149"/>
      <c r="J149"/>
      <c r="K149"/>
      <c r="L149"/>
      <c r="M149"/>
    </row>
    <row r="150" spans="1:13" x14ac:dyDescent="0.2">
      <c r="A150" s="9" t="s">
        <v>457</v>
      </c>
      <c r="B150"/>
      <c r="C150"/>
      <c r="D150" s="219">
        <f>IF(K143=0,0,IF(D145=TRUE,K143,0))</f>
        <v>0</v>
      </c>
      <c r="E150"/>
      <c r="F150"/>
      <c r="G150"/>
      <c r="H150"/>
      <c r="I150"/>
      <c r="J150"/>
      <c r="K150"/>
      <c r="L150"/>
      <c r="M150"/>
    </row>
    <row r="151" spans="1:13" x14ac:dyDescent="0.2">
      <c r="A151" s="59" t="s">
        <v>458</v>
      </c>
      <c r="B151"/>
      <c r="C151"/>
      <c r="D151" s="219">
        <f>'B-Paystubs'!CJ34</f>
        <v>0</v>
      </c>
      <c r="E151"/>
      <c r="F151"/>
      <c r="G151"/>
      <c r="H151"/>
      <c r="I151"/>
      <c r="J151"/>
      <c r="K151"/>
      <c r="L151"/>
      <c r="M151"/>
    </row>
    <row r="152" spans="1:13" x14ac:dyDescent="0.2">
      <c r="A152" s="59" t="s">
        <v>459</v>
      </c>
      <c r="B152"/>
      <c r="C152"/>
      <c r="D152" s="219">
        <f>(D149+D151)-D150</f>
        <v>0</v>
      </c>
      <c r="E152"/>
      <c r="F152"/>
      <c r="G152"/>
      <c r="H152"/>
      <c r="I152"/>
      <c r="J152"/>
      <c r="K152"/>
      <c r="L152"/>
      <c r="M152"/>
    </row>
    <row r="153" spans="1:13" x14ac:dyDescent="0.2">
      <c r="A153"/>
      <c r="B153"/>
      <c r="C153"/>
      <c r="D153"/>
      <c r="E153"/>
      <c r="F153"/>
      <c r="G153"/>
      <c r="H153"/>
      <c r="I153"/>
      <c r="J153"/>
      <c r="K153"/>
      <c r="L153"/>
      <c r="M153"/>
    </row>
    <row r="154" spans="1:13" x14ac:dyDescent="0.2">
      <c r="A154" s="1760" t="s">
        <v>577</v>
      </c>
      <c r="B154" s="1761"/>
      <c r="C154" s="1761"/>
      <c r="D154" s="1761"/>
      <c r="E154" s="1761"/>
      <c r="F154" s="1761"/>
      <c r="G154" s="1761"/>
      <c r="H154" s="1761"/>
      <c r="I154" s="1761"/>
      <c r="J154" s="1761"/>
      <c r="K154" s="1761"/>
      <c r="L154" s="1761"/>
      <c r="M154" s="1762"/>
    </row>
    <row r="155" spans="1:13" x14ac:dyDescent="0.2">
      <c r="A155" s="6"/>
      <c r="B155" s="55"/>
      <c r="C155" s="56"/>
      <c r="D155" s="57"/>
      <c r="E155"/>
      <c r="F155"/>
      <c r="G155"/>
      <c r="H155"/>
      <c r="I155"/>
      <c r="J155"/>
      <c r="K155"/>
      <c r="L155"/>
      <c r="M155"/>
    </row>
    <row r="156" spans="1:13" x14ac:dyDescent="0.2">
      <c r="A156" s="1768"/>
      <c r="B156" s="1768"/>
      <c r="C156" s="320" t="s">
        <v>572</v>
      </c>
      <c r="D156" s="321" t="s">
        <v>573</v>
      </c>
      <c r="E156" s="321" t="s">
        <v>574</v>
      </c>
      <c r="F156" s="322" t="s">
        <v>576</v>
      </c>
      <c r="G156" s="321" t="s">
        <v>575</v>
      </c>
      <c r="H156" s="1773" t="s">
        <v>435</v>
      </c>
      <c r="I156" s="1774"/>
      <c r="J156" s="1774"/>
      <c r="K156" s="1774"/>
      <c r="L156" s="1775"/>
    </row>
    <row r="157" spans="1:13" x14ac:dyDescent="0.2">
      <c r="A157" s="1757" t="str">
        <f>CONCATENATE(" Total ",B133," YTD")</f>
        <v xml:space="preserve"> Total 2018 YTD</v>
      </c>
      <c r="B157" s="1759"/>
      <c r="C157" s="319">
        <f>IF(OR(G133=0,G133=""),0,G133)</f>
        <v>0</v>
      </c>
      <c r="D157" s="319">
        <f>ABS(C157-C158)</f>
        <v>0</v>
      </c>
      <c r="E157" s="60" t="str">
        <f>IF(AND(C157=0,C158=0),"",IF(C158=0,100%,D157/C158))</f>
        <v/>
      </c>
      <c r="F157" s="280" t="str">
        <f>IF(AND(C157=0,C158=0),"",IF(C157&gt;C158," Increase"," Decrease"))</f>
        <v/>
      </c>
      <c r="G157" s="324" t="str">
        <f>IF(AND(C157=0,C158=0),"",IF(AND(F157=" Increase",(C158+(C158*E157))=C157),"PASS",IF(AND(F157=" Decrease",(C158-(C158*E157))=C157),"PASS","FAIL")))</f>
        <v/>
      </c>
      <c r="H157" s="1757" t="str">
        <f>IF(OR(C157=0,C157="")," ",CONCATENATE(B134," to ",B133," = ",TEXT(E157,"###.0%"),F157))</f>
        <v xml:space="preserve"> </v>
      </c>
      <c r="I157" s="1758"/>
      <c r="J157" s="1758"/>
      <c r="K157" s="1758"/>
      <c r="L157" s="1759"/>
    </row>
    <row r="158" spans="1:13" x14ac:dyDescent="0.2">
      <c r="A158" s="1757" t="str">
        <f>CONCATENATE(" Total ",B134)</f>
        <v xml:space="preserve"> Total 2017</v>
      </c>
      <c r="B158" s="1759"/>
      <c r="C158" s="319">
        <f>IF(OR(G134=0,G134=""),0,G134)</f>
        <v>0</v>
      </c>
      <c r="D158" s="319">
        <f>ABS(C158-C159)</f>
        <v>0</v>
      </c>
      <c r="E158" s="60" t="str">
        <f t="shared" ref="E158" si="10">IF(AND(C158=0,C159=0),"",IF(C159=0,100%,D158/C159))</f>
        <v/>
      </c>
      <c r="F158" s="280" t="str">
        <f t="shared" ref="F158" si="11">IF(AND(C158=0,C159=0),"",IF(C158&gt;C159," Increase"," Decrease"))</f>
        <v/>
      </c>
      <c r="G158" s="324" t="str">
        <f>IF(AND(C158=0,C159=0),"",IF(AND(F158=" Increase",(C159+(C159*E158))=C158),"PASS",IF(AND(F158=" Decrease",(C159-(C159*E158))=C158),"PASS","FAIL")))</f>
        <v/>
      </c>
      <c r="H158" s="1757" t="str">
        <f>IF(OR(C158=0,C158="")," ",CONCATENATE(B135," to ",B134," = ",TEXT(E158,"###.0%"),F158))</f>
        <v xml:space="preserve"> </v>
      </c>
      <c r="I158" s="1758"/>
      <c r="J158" s="1758"/>
      <c r="K158" s="1758"/>
      <c r="L158" s="1759"/>
    </row>
    <row r="159" spans="1:13" x14ac:dyDescent="0.2">
      <c r="A159" s="1757" t="str">
        <f>CONCATENATE(" Total ",B135)</f>
        <v xml:space="preserve"> Total 2016</v>
      </c>
      <c r="B159" s="1759"/>
      <c r="C159" s="319">
        <f>IF(OR(G135=0,G135=""),0,G135)</f>
        <v>0</v>
      </c>
      <c r="D159" s="319">
        <f>ABS(C157-C159)</f>
        <v>0</v>
      </c>
      <c r="E159" s="60" t="str">
        <f>IF(AND(C159=0,D159=0),"",IF(C159=0,100%,D159/C159))</f>
        <v/>
      </c>
      <c r="F159" s="280" t="str">
        <f>IF(AND(C159=0,D159=0),"",IF(C159&gt;C160," Increase"," Decrease"))</f>
        <v/>
      </c>
      <c r="G159" s="324" t="str">
        <f>IF(AND(C159=0,D159=0),"",IF((C159+(C159*E159))=C157,"PASS","FAIL"))</f>
        <v/>
      </c>
      <c r="H159" s="1757" t="str">
        <f>IF(OR(C159=0,C159="")," ",CONCATENATE(B135," to ",B133," = ",TEXT(E159,"###.0%"),F159))</f>
        <v xml:space="preserve"> </v>
      </c>
      <c r="I159" s="1758"/>
      <c r="J159" s="1758"/>
      <c r="K159" s="1758"/>
      <c r="L159" s="1759"/>
    </row>
    <row r="160" spans="1:13" x14ac:dyDescent="0.2">
      <c r="A160" s="234"/>
      <c r="B160" s="234"/>
      <c r="C160" s="325"/>
      <c r="D160" s="234"/>
      <c r="E160" s="326"/>
      <c r="F160" s="326"/>
      <c r="G160" s="326"/>
      <c r="H160" s="326"/>
      <c r="I160" s="326"/>
      <c r="J160" s="326"/>
      <c r="K160" s="326"/>
      <c r="L160" s="326"/>
      <c r="M160" s="326"/>
    </row>
    <row r="161" spans="1:13" x14ac:dyDescent="0.2">
      <c r="A161" s="234"/>
      <c r="B161" s="234"/>
      <c r="C161" s="325" t="b">
        <f>IF(AND(H157&lt;&gt;" ",H158&lt;&gt;" "),TRUE,FALSE)</f>
        <v>0</v>
      </c>
      <c r="D161" s="234" t="str">
        <f>CONCATENATE("Variances in earnings:  ",H158,"  &amp;  ",H157)</f>
        <v xml:space="preserve">Variances in earnings:     &amp;   </v>
      </c>
      <c r="E161" s="326"/>
      <c r="F161" s="326"/>
      <c r="G161" s="326"/>
      <c r="H161" s="326"/>
      <c r="I161" s="326"/>
      <c r="J161" s="326"/>
      <c r="K161" s="326"/>
      <c r="L161" s="326"/>
      <c r="M161" s="327"/>
    </row>
    <row r="162" spans="1:13" x14ac:dyDescent="0.2">
      <c r="A162" s="234"/>
      <c r="B162" s="234"/>
      <c r="C162" s="325" t="b">
        <f>IF(AND(H157=" ",H158&lt;&gt;" "),TRUE,FALSE)</f>
        <v>0</v>
      </c>
      <c r="D162" s="234" t="str">
        <f>CONCATENATE("Variances in earnings:  ",H158)</f>
        <v xml:space="preserve">Variances in earnings:   </v>
      </c>
      <c r="E162" s="326"/>
      <c r="F162" s="326"/>
      <c r="G162" s="326"/>
      <c r="H162" s="326"/>
      <c r="I162" s="326"/>
      <c r="J162" s="326"/>
      <c r="K162" s="326"/>
      <c r="L162" s="326"/>
      <c r="M162" s="327"/>
    </row>
    <row r="163" spans="1:13" x14ac:dyDescent="0.2">
      <c r="A163" s="234"/>
      <c r="B163" s="234"/>
      <c r="C163" s="325" t="b">
        <f>IF(AND(H157=" ",H158=" ",H159&lt;&gt;" "),TRUE,FALSE)</f>
        <v>0</v>
      </c>
      <c r="D163" s="234" t="str">
        <f>CONCATENATE("Variances in earnings:  ",H159)</f>
        <v xml:space="preserve">Variances in earnings:   </v>
      </c>
      <c r="E163" s="326"/>
      <c r="F163" s="326"/>
      <c r="G163" s="326"/>
      <c r="H163" s="326"/>
      <c r="I163" s="326"/>
      <c r="J163" s="326"/>
      <c r="K163" s="326"/>
      <c r="L163" s="326"/>
      <c r="M163" s="327"/>
    </row>
    <row r="164" spans="1:13" x14ac:dyDescent="0.2">
      <c r="A164" s="234"/>
      <c r="B164" s="234"/>
      <c r="C164" s="325" t="b">
        <f>IF(AND(H157=" ",H158=" ",H159=" "),TRUE,FALSE)</f>
        <v>1</v>
      </c>
      <c r="D164" s="328" t="s">
        <v>579</v>
      </c>
      <c r="E164" s="326"/>
      <c r="F164" s="326"/>
      <c r="G164" s="326"/>
      <c r="H164" s="326"/>
      <c r="I164" s="326"/>
      <c r="J164" s="326"/>
      <c r="K164" s="326"/>
      <c r="L164" s="326"/>
      <c r="M164" s="327"/>
    </row>
    <row r="165" spans="1:13" x14ac:dyDescent="0.2">
      <c r="A165" s="234"/>
      <c r="B165" s="234"/>
      <c r="C165" s="234"/>
      <c r="D165" s="326"/>
      <c r="E165" s="326"/>
      <c r="F165" s="326"/>
      <c r="G165" s="326"/>
      <c r="H165" s="326"/>
      <c r="I165" s="326"/>
      <c r="J165" s="326"/>
      <c r="K165" s="326"/>
      <c r="L165" s="326"/>
      <c r="M165" s="327"/>
    </row>
    <row r="166" spans="1:13" x14ac:dyDescent="0.2">
      <c r="A166" s="1760" t="s">
        <v>578</v>
      </c>
      <c r="B166" s="1761"/>
      <c r="C166" s="1761"/>
      <c r="D166" s="1761"/>
      <c r="E166" s="1761"/>
      <c r="F166" s="1761"/>
      <c r="G166" s="1761"/>
      <c r="H166" s="1761"/>
      <c r="I166" s="1761"/>
      <c r="J166" s="1761"/>
      <c r="K166" s="1761"/>
      <c r="L166" s="1761"/>
      <c r="M166" s="1762"/>
    </row>
    <row r="167" spans="1:13" x14ac:dyDescent="0.2">
      <c r="A167"/>
      <c r="B167"/>
      <c r="C167"/>
      <c r="D167"/>
      <c r="E167"/>
      <c r="F167"/>
      <c r="G167"/>
      <c r="H167"/>
      <c r="I167"/>
      <c r="J167"/>
      <c r="K167"/>
      <c r="L167"/>
      <c r="M167"/>
    </row>
    <row r="168" spans="1:13" x14ac:dyDescent="0.2">
      <c r="A168" s="9" t="s">
        <v>667</v>
      </c>
      <c r="B168"/>
      <c r="C168"/>
      <c r="D168" s="36" t="str">
        <f>D133</f>
        <v/>
      </c>
      <c r="E168"/>
      <c r="F168"/>
      <c r="G168"/>
      <c r="H168"/>
      <c r="I168"/>
      <c r="J168"/>
      <c r="K168"/>
      <c r="L168"/>
      <c r="M168"/>
    </row>
    <row r="169" spans="1:13" x14ac:dyDescent="0.2">
      <c r="A169" s="9" t="str">
        <f>CONCATENATE(" Total earnings (",B133," YTD)")</f>
        <v xml:space="preserve"> Total earnings (2018 YTD)</v>
      </c>
      <c r="B169"/>
      <c r="C169"/>
      <c r="D169" s="38">
        <f>E133</f>
        <v>0</v>
      </c>
      <c r="E169"/>
      <c r="F169" s="22">
        <f ca="1">EOMONTH(DATE(YEAR(TODAY()),1,1),2)</f>
        <v>43190</v>
      </c>
      <c r="G169"/>
      <c r="H169" s="411"/>
      <c r="I169" s="411"/>
      <c r="J169" s="411"/>
      <c r="K169" s="411"/>
      <c r="L169" s="411"/>
      <c r="M169" s="411"/>
    </row>
    <row r="170" spans="1:13" x14ac:dyDescent="0.2">
      <c r="A170" s="9" t="str">
        <f>CONCATENATE(" Months included (",B133," YTD)")</f>
        <v xml:space="preserve"> Months included (2018 YTD)</v>
      </c>
      <c r="B170"/>
      <c r="C170"/>
      <c r="D170" s="420">
        <f>IF(F133="",0,F133)</f>
        <v>0</v>
      </c>
      <c r="E170"/>
      <c r="F170"/>
      <c r="G170"/>
      <c r="H170" s="411"/>
      <c r="I170" s="411"/>
      <c r="J170" s="411"/>
      <c r="K170" s="411"/>
      <c r="L170" s="411"/>
      <c r="M170" s="411"/>
    </row>
    <row r="171" spans="1:13" x14ac:dyDescent="0.2">
      <c r="A171"/>
      <c r="B171"/>
      <c r="C171"/>
      <c r="D171"/>
      <c r="E171"/>
      <c r="F171"/>
      <c r="G171"/>
      <c r="H171"/>
      <c r="I171"/>
      <c r="J171"/>
      <c r="K171"/>
      <c r="L171"/>
      <c r="M171"/>
    </row>
    <row r="172" spans="1:13" x14ac:dyDescent="0.2">
      <c r="A172" s="9" t="s">
        <v>665</v>
      </c>
      <c r="B172"/>
      <c r="C172"/>
      <c r="D172" s="107">
        <f>IF(OR(A133=FALSE,E133=""),0,D169)</f>
        <v>0</v>
      </c>
      <c r="E172"/>
      <c r="F172" s="107"/>
      <c r="G172" s="206" t="s">
        <v>449</v>
      </c>
      <c r="H172"/>
      <c r="I172"/>
      <c r="J172"/>
      <c r="K172"/>
      <c r="L172"/>
      <c r="M172"/>
    </row>
    <row r="173" spans="1:13" x14ac:dyDescent="0.2">
      <c r="A173" s="9" t="s">
        <v>382</v>
      </c>
      <c r="B173"/>
      <c r="C173"/>
      <c r="D173" s="421">
        <f>IF(OR(A133=FALSE,E133="",E133=0,F133=0),0,F133)</f>
        <v>0</v>
      </c>
      <c r="E173"/>
      <c r="F173" s="56"/>
      <c r="G173" s="206" t="s">
        <v>450</v>
      </c>
      <c r="H173"/>
      <c r="I173"/>
      <c r="J173"/>
      <c r="K173"/>
      <c r="L173"/>
      <c r="M173"/>
    </row>
    <row r="174" spans="1:13" x14ac:dyDescent="0.2">
      <c r="A174" s="9" t="s">
        <v>383</v>
      </c>
      <c r="B174"/>
      <c r="C174"/>
      <c r="D174" s="108">
        <f>D121</f>
        <v>0</v>
      </c>
      <c r="E174"/>
      <c r="F174" s="55"/>
      <c r="G174" s="206" t="s">
        <v>443</v>
      </c>
      <c r="H174" s="39"/>
      <c r="I174" s="39"/>
      <c r="J174" s="39"/>
      <c r="K174"/>
      <c r="L174"/>
      <c r="M174"/>
    </row>
    <row r="175" spans="1:13" x14ac:dyDescent="0.2">
      <c r="A175" s="59" t="s">
        <v>436</v>
      </c>
      <c r="B175"/>
      <c r="C175"/>
      <c r="D175" s="55">
        <f>IF(OR(D172=0,D173=0,),0,D172/D173)</f>
        <v>0</v>
      </c>
      <c r="E175"/>
      <c r="F175" s="55"/>
      <c r="G175" s="206" t="s">
        <v>451</v>
      </c>
      <c r="H175" s="39"/>
      <c r="I175" s="39"/>
      <c r="J175" s="39"/>
      <c r="K175"/>
      <c r="L175"/>
      <c r="M175"/>
    </row>
    <row r="176" spans="1:13" x14ac:dyDescent="0.2">
      <c r="A176" s="59" t="s">
        <v>664</v>
      </c>
      <c r="B176"/>
      <c r="C176"/>
      <c r="D176" s="55">
        <f>H136</f>
        <v>0</v>
      </c>
      <c r="E176"/>
      <c r="F176" s="55"/>
      <c r="G176" s="206" t="s">
        <v>452</v>
      </c>
      <c r="H176" s="39"/>
      <c r="I176" s="39"/>
      <c r="J176" s="39"/>
      <c r="K176"/>
      <c r="L176"/>
      <c r="M176"/>
    </row>
    <row r="177" spans="1:13" x14ac:dyDescent="0.2">
      <c r="A177" s="59"/>
      <c r="B177"/>
      <c r="C177"/>
      <c r="D177" s="55"/>
      <c r="E177"/>
      <c r="F177" s="55"/>
      <c r="G177" s="39"/>
      <c r="H177" s="39"/>
      <c r="I177" s="39"/>
      <c r="J177" s="39"/>
      <c r="K177"/>
      <c r="L177"/>
      <c r="M177"/>
    </row>
    <row r="178" spans="1:13" x14ac:dyDescent="0.2">
      <c r="A178" s="59" t="s">
        <v>894</v>
      </c>
      <c r="B178" s="394"/>
      <c r="C178" s="394"/>
      <c r="D178" s="55"/>
      <c r="E178" s="394"/>
      <c r="F178" s="55"/>
      <c r="G178" s="39"/>
      <c r="H178" s="39"/>
      <c r="I178" s="39"/>
      <c r="J178" s="39"/>
      <c r="K178" s="394"/>
      <c r="L178" s="394"/>
      <c r="M178" s="394"/>
    </row>
    <row r="179" spans="1:13" x14ac:dyDescent="0.2">
      <c r="A179" s="348" t="s">
        <v>895</v>
      </c>
      <c r="B179" s="394"/>
      <c r="C179" s="394"/>
      <c r="D179" s="55">
        <f>D175</f>
        <v>0</v>
      </c>
      <c r="E179" s="394"/>
      <c r="F179" s="55"/>
      <c r="G179" s="39"/>
      <c r="H179" s="39"/>
      <c r="I179" s="39"/>
      <c r="J179" s="39"/>
      <c r="K179" s="394"/>
      <c r="L179" s="394"/>
      <c r="M179" s="394"/>
    </row>
    <row r="180" spans="1:13" x14ac:dyDescent="0.2">
      <c r="A180" s="348" t="s">
        <v>896</v>
      </c>
      <c r="B180" s="394"/>
      <c r="C180" s="394"/>
      <c r="D180" s="55">
        <f>D179*12</f>
        <v>0</v>
      </c>
      <c r="E180" s="394"/>
      <c r="F180" s="55"/>
      <c r="G180" s="39"/>
      <c r="H180" s="39"/>
      <c r="I180" s="39"/>
      <c r="J180" s="39"/>
      <c r="K180" s="394"/>
      <c r="L180" s="394"/>
      <c r="M180" s="394"/>
    </row>
    <row r="181" spans="1:13" x14ac:dyDescent="0.2">
      <c r="A181" s="348" t="s">
        <v>897</v>
      </c>
      <c r="B181" s="394"/>
      <c r="C181" s="394"/>
      <c r="D181" s="55">
        <f>D180/52</f>
        <v>0</v>
      </c>
      <c r="E181" s="394"/>
      <c r="F181" s="55"/>
      <c r="G181" s="39"/>
      <c r="H181" s="39"/>
      <c r="I181" s="39"/>
      <c r="J181" s="39"/>
      <c r="K181" s="394"/>
      <c r="L181" s="394"/>
      <c r="M181" s="394"/>
    </row>
    <row r="182" spans="1:13" x14ac:dyDescent="0.2">
      <c r="A182" s="348" t="s">
        <v>898</v>
      </c>
      <c r="B182" s="394"/>
      <c r="C182" s="394"/>
      <c r="D182" s="55">
        <f>D121</f>
        <v>0</v>
      </c>
      <c r="E182" s="394"/>
      <c r="F182" s="55"/>
      <c r="G182" s="39"/>
      <c r="H182" s="39"/>
      <c r="I182" s="39"/>
      <c r="J182" s="39"/>
      <c r="K182" s="394"/>
      <c r="L182" s="394"/>
      <c r="M182" s="394"/>
    </row>
    <row r="183" spans="1:13" x14ac:dyDescent="0.2">
      <c r="A183" s="348" t="s">
        <v>899</v>
      </c>
      <c r="B183" s="394"/>
      <c r="C183" s="394"/>
      <c r="D183" s="418">
        <f>IF(D182=0,0,IF(D127=TRUE,40,IF(AND(D127=FALSE,D182&gt;0,D123="Hourly (H)",E133=0),40,IF((D181/D182)&gt;40,40,D181/D182))))</f>
        <v>0</v>
      </c>
      <c r="E183" s="394" t="b">
        <f>IF(AND('B-Paystubs'!AZ14="Hourly (H)",'B-Paystubs'!BR14=D183),TRUE,FALSE)</f>
        <v>0</v>
      </c>
      <c r="F183" s="55"/>
      <c r="G183" s="39"/>
      <c r="H183" s="39"/>
      <c r="I183" s="39"/>
      <c r="J183" s="39"/>
      <c r="K183" s="394"/>
      <c r="L183" s="394"/>
      <c r="M183" s="394"/>
    </row>
    <row r="184" spans="1:13" x14ac:dyDescent="0.2">
      <c r="A184" s="348" t="s">
        <v>900</v>
      </c>
      <c r="B184" s="394"/>
      <c r="C184" s="394"/>
      <c r="D184" s="419" t="str">
        <f>IF(D123="Hourly (H)",D183,"N/A")</f>
        <v>N/A</v>
      </c>
      <c r="E184" s="394"/>
      <c r="F184" s="55"/>
      <c r="G184" s="39"/>
      <c r="H184" s="39"/>
      <c r="I184" s="39"/>
      <c r="J184" s="39"/>
      <c r="K184" s="394"/>
      <c r="L184" s="394"/>
      <c r="M184" s="394"/>
    </row>
    <row r="185" spans="1:13" x14ac:dyDescent="0.2">
      <c r="A185" s="348" t="s">
        <v>901</v>
      </c>
      <c r="B185" s="394"/>
      <c r="C185" s="394"/>
      <c r="D185" s="55" t="str">
        <f>IF(D182=0,"Weekly",IF(OR(D123&lt;&gt;"Hourly (H)",(D181/D182)&gt;40),"Weekly","Average Weekly"))</f>
        <v>Weekly</v>
      </c>
      <c r="E185" s="394"/>
      <c r="F185" s="55"/>
      <c r="G185" s="39"/>
      <c r="H185" s="39"/>
      <c r="I185" s="39"/>
      <c r="J185" s="39"/>
      <c r="K185" s="394"/>
      <c r="L185" s="394"/>
      <c r="M185" s="394"/>
    </row>
    <row r="186" spans="1:13" x14ac:dyDescent="0.2">
      <c r="A186" s="59"/>
      <c r="B186" s="394"/>
      <c r="C186" s="394"/>
      <c r="D186" s="55"/>
      <c r="E186" s="394"/>
      <c r="F186" s="55"/>
      <c r="G186" s="39"/>
      <c r="H186" s="39"/>
      <c r="I186" s="39"/>
      <c r="J186" s="39"/>
      <c r="K186" s="394"/>
      <c r="L186" s="394"/>
      <c r="M186" s="394"/>
    </row>
    <row r="187" spans="1:13" x14ac:dyDescent="0.2">
      <c r="A187" s="59" t="str">
        <f>CONCATENATE(" Total days (",B133," YTD)")</f>
        <v xml:space="preserve"> Total days (2018 YTD)</v>
      </c>
      <c r="B187"/>
      <c r="C187"/>
      <c r="D187" s="55">
        <f>IF(D133="",0,(D133-C133)+1)</f>
        <v>0</v>
      </c>
      <c r="E187"/>
      <c r="F187" s="55"/>
      <c r="G187" s="206" t="s">
        <v>468</v>
      </c>
      <c r="H187" s="39"/>
      <c r="I187" s="39"/>
      <c r="J187" s="39"/>
      <c r="K187"/>
      <c r="L187"/>
      <c r="M187"/>
    </row>
    <row r="188" spans="1:13" x14ac:dyDescent="0.2">
      <c r="A188" s="59" t="str">
        <f>CONCATENATE(" Total weeks (",B133," YTD)")</f>
        <v xml:space="preserve"> Total weeks (2018 YTD)</v>
      </c>
      <c r="B188"/>
      <c r="C188"/>
      <c r="D188" s="55">
        <f>ROUND(D187/7,0)</f>
        <v>0</v>
      </c>
      <c r="E188"/>
      <c r="F188" s="55"/>
      <c r="G188" s="206" t="s">
        <v>469</v>
      </c>
      <c r="H188" s="39"/>
      <c r="I188" s="39"/>
      <c r="J188" s="39"/>
      <c r="K188" s="411"/>
      <c r="L188" s="411"/>
      <c r="M188" s="411"/>
    </row>
    <row r="189" spans="1:13" x14ac:dyDescent="0.2">
      <c r="A189" s="59"/>
      <c r="B189"/>
      <c r="C189"/>
      <c r="D189" s="55"/>
      <c r="E189"/>
      <c r="F189" s="55"/>
      <c r="G189" s="39"/>
      <c r="H189" s="39"/>
      <c r="I189" s="39"/>
      <c r="J189" s="39"/>
      <c r="K189"/>
      <c r="L189"/>
      <c r="M189"/>
    </row>
    <row r="190" spans="1:13" x14ac:dyDescent="0.2">
      <c r="A190" s="59" t="s">
        <v>413</v>
      </c>
      <c r="B190"/>
      <c r="C190"/>
      <c r="D190" s="55">
        <f>(D175*12)/52</f>
        <v>0</v>
      </c>
      <c r="E190"/>
      <c r="F190" s="55"/>
      <c r="G190" s="206" t="s">
        <v>472</v>
      </c>
      <c r="H190" s="39"/>
      <c r="I190" s="39"/>
      <c r="J190" s="39"/>
      <c r="K190"/>
      <c r="L190"/>
      <c r="M190"/>
    </row>
    <row r="191" spans="1:13" x14ac:dyDescent="0.2">
      <c r="A191" s="59" t="s">
        <v>414</v>
      </c>
      <c r="B191"/>
      <c r="C191"/>
      <c r="D191" s="55">
        <f>IF(OR(D123=0,D190=0),0,IF(OR(D123=A114,D123=A115,D123=A117),D121,D121/VLOOKUP(D123,A110:E118,3)))</f>
        <v>0</v>
      </c>
      <c r="E191"/>
      <c r="F191" s="55"/>
      <c r="G191" s="206" t="s">
        <v>473</v>
      </c>
      <c r="H191" s="39"/>
      <c r="I191" s="39"/>
      <c r="J191" s="39"/>
      <c r="K191"/>
      <c r="L191"/>
      <c r="M191"/>
    </row>
    <row r="192" spans="1:13" x14ac:dyDescent="0.2">
      <c r="A192" s="59" t="s">
        <v>384</v>
      </c>
      <c r="B192"/>
      <c r="C192"/>
      <c r="D192" s="420">
        <f>IF(D191=0,0,ROUND(D190/D191,1))</f>
        <v>0</v>
      </c>
      <c r="E192" s="38"/>
      <c r="F192" s="38"/>
      <c r="G192" s="206" t="s">
        <v>475</v>
      </c>
      <c r="H192"/>
      <c r="I192"/>
      <c r="J192"/>
      <c r="K192" s="38"/>
      <c r="L192"/>
      <c r="M192"/>
    </row>
    <row r="193" spans="1:13" x14ac:dyDescent="0.2">
      <c r="A193" s="59"/>
      <c r="B193"/>
      <c r="C193"/>
      <c r="D193"/>
      <c r="E193"/>
      <c r="F193"/>
      <c r="G193"/>
      <c r="H193"/>
      <c r="I193"/>
      <c r="J193"/>
      <c r="K193"/>
      <c r="L193"/>
      <c r="M193"/>
    </row>
    <row r="194" spans="1:13" x14ac:dyDescent="0.2">
      <c r="A194" s="9" t="s">
        <v>528</v>
      </c>
      <c r="B194"/>
      <c r="C194"/>
      <c r="D194" s="108">
        <f>IF(OR(D123=A114,D123=A115,D123=A117),J136,D126)</f>
        <v>0</v>
      </c>
      <c r="E194"/>
      <c r="F194"/>
      <c r="G194" s="206" t="s">
        <v>476</v>
      </c>
      <c r="H194"/>
      <c r="I194"/>
      <c r="J194"/>
      <c r="K194"/>
      <c r="L194"/>
      <c r="M194"/>
    </row>
    <row r="195" spans="1:13" x14ac:dyDescent="0.2">
      <c r="A195" s="9" t="s">
        <v>382</v>
      </c>
      <c r="B195"/>
      <c r="C195"/>
      <c r="D195" s="108" t="str">
        <f>IF(OR(E133="",E133=0,A133=FALSE),"",ROUND((((D133-C133)+1)/365)*12,1))</f>
        <v/>
      </c>
      <c r="E195"/>
      <c r="F195"/>
      <c r="G195" s="206" t="s">
        <v>477</v>
      </c>
      <c r="H195"/>
      <c r="I195"/>
      <c r="J195"/>
      <c r="K195"/>
      <c r="L195"/>
      <c r="M195"/>
    </row>
    <row r="196" spans="1:13" x14ac:dyDescent="0.2">
      <c r="A196" s="59" t="s">
        <v>433</v>
      </c>
      <c r="B196"/>
      <c r="C196"/>
      <c r="D196" s="55">
        <f>IF(OR(D194=0,D194="",D195=0,D195=""),0,ROUND(D194*D195,0))</f>
        <v>0</v>
      </c>
      <c r="E196"/>
      <c r="F196"/>
      <c r="G196" s="206" t="s">
        <v>478</v>
      </c>
      <c r="H196"/>
      <c r="I196"/>
      <c r="J196"/>
      <c r="K196"/>
      <c r="L196"/>
      <c r="M196"/>
    </row>
    <row r="197" spans="1:13" x14ac:dyDescent="0.2">
      <c r="A197" s="6"/>
      <c r="B197" s="55"/>
      <c r="C197" s="56"/>
      <c r="D197" s="57"/>
      <c r="E197"/>
      <c r="F197"/>
      <c r="G197"/>
      <c r="H197"/>
      <c r="I197"/>
      <c r="J197"/>
      <c r="K197"/>
      <c r="L197"/>
      <c r="M197"/>
    </row>
    <row r="198" spans="1:13" x14ac:dyDescent="0.2">
      <c r="A198" s="1769" t="s">
        <v>460</v>
      </c>
      <c r="B198" s="1769"/>
      <c r="C198" s="1769"/>
      <c r="D198" s="1769"/>
      <c r="E198" s="1769"/>
      <c r="F198" s="1769"/>
      <c r="G198" s="1769"/>
      <c r="H198" s="1769"/>
      <c r="I198" s="1769"/>
      <c r="J198" s="1769"/>
      <c r="K198" s="1769"/>
      <c r="L198"/>
      <c r="M198"/>
    </row>
    <row r="199" spans="1:13" x14ac:dyDescent="0.2">
      <c r="A199" s="6"/>
      <c r="B199" s="55"/>
      <c r="C199" s="56"/>
      <c r="D199" s="57"/>
      <c r="E199"/>
      <c r="F199"/>
      <c r="G199"/>
      <c r="H199"/>
      <c r="I199"/>
      <c r="J199"/>
      <c r="K199"/>
      <c r="L199"/>
      <c r="M199"/>
    </row>
    <row r="200" spans="1:13" x14ac:dyDescent="0.2">
      <c r="A200" s="211" t="s">
        <v>462</v>
      </c>
      <c r="B200" s="55"/>
      <c r="C200" s="56"/>
      <c r="D200" s="234" t="str">
        <f>IF(AND(E133=0,E134=0,E135=0),"Variances in earnings not determined.",CONCATENATE("Variances in earnings: ",H158,"  &amp;  ",H157))</f>
        <v>Variances in earnings not determined.</v>
      </c>
      <c r="E200"/>
      <c r="F200"/>
      <c r="G200"/>
      <c r="H200"/>
      <c r="I200"/>
      <c r="J200"/>
      <c r="K200"/>
      <c r="L200"/>
      <c r="M200"/>
    </row>
    <row r="201" spans="1:13" x14ac:dyDescent="0.2">
      <c r="A201" s="211"/>
      <c r="B201" s="55"/>
      <c r="C201" s="56"/>
      <c r="D201" s="9"/>
      <c r="E201"/>
      <c r="F201"/>
      <c r="G201"/>
      <c r="H201"/>
      <c r="I201"/>
      <c r="J201"/>
      <c r="K201"/>
      <c r="L201"/>
      <c r="M201"/>
    </row>
    <row r="202" spans="1:13" x14ac:dyDescent="0.2">
      <c r="A202" s="211" t="s">
        <v>529</v>
      </c>
      <c r="B202" s="55"/>
      <c r="C202" s="56"/>
      <c r="D202" s="9" t="b">
        <f>IF(AND(D203=FALSE,D204=FALSE,D205=FALSE,D206=FALSE,D207=FALSE,D208=FALSE),TRUE,FALSE)</f>
        <v>1</v>
      </c>
      <c r="E202" s="9" t="s">
        <v>536</v>
      </c>
      <c r="F202"/>
      <c r="G202"/>
      <c r="H202"/>
      <c r="I202"/>
      <c r="J202"/>
      <c r="K202"/>
      <c r="L202"/>
      <c r="M202"/>
    </row>
    <row r="203" spans="1:13" x14ac:dyDescent="0.2">
      <c r="A203" s="301" t="s">
        <v>921</v>
      </c>
      <c r="B203" s="55"/>
      <c r="C203" s="56"/>
      <c r="D203" s="9" t="b">
        <f>IF(D127=TRUE,TRUE,FALSE)</f>
        <v>0</v>
      </c>
      <c r="E203" s="9" t="s">
        <v>922</v>
      </c>
      <c r="F203" s="405"/>
      <c r="G203" s="405"/>
      <c r="H203" s="405"/>
      <c r="I203" s="405"/>
      <c r="J203" s="405"/>
      <c r="K203" s="405"/>
      <c r="L203" s="405"/>
      <c r="M203" s="405"/>
    </row>
    <row r="204" spans="1:13" x14ac:dyDescent="0.2">
      <c r="A204" s="301" t="s">
        <v>534</v>
      </c>
      <c r="B204" s="55"/>
      <c r="C204" s="56"/>
      <c r="D204" s="9" t="b">
        <f>IF(AND(D127=FALSE,D126&gt;0,D149&gt;0,D149=D126),TRUE,FALSE)</f>
        <v>0</v>
      </c>
      <c r="E204" s="9" t="s">
        <v>535</v>
      </c>
      <c r="F204"/>
      <c r="G204"/>
      <c r="H204"/>
      <c r="I204"/>
      <c r="J204"/>
      <c r="K204"/>
      <c r="L204"/>
      <c r="M204"/>
    </row>
    <row r="205" spans="1:13" x14ac:dyDescent="0.2">
      <c r="A205" s="301" t="s">
        <v>533</v>
      </c>
      <c r="B205" s="55"/>
      <c r="C205" s="56"/>
      <c r="D205" s="9" t="b">
        <f>IF(AND(D127&lt;&gt;FALSE,D149&lt;D126),TRUE,FALSE)</f>
        <v>0</v>
      </c>
      <c r="E205" s="9" t="s">
        <v>532</v>
      </c>
      <c r="F205"/>
      <c r="G205"/>
      <c r="H205"/>
      <c r="I205"/>
      <c r="J205"/>
      <c r="K205"/>
      <c r="L205"/>
      <c r="M205"/>
    </row>
    <row r="206" spans="1:13" x14ac:dyDescent="0.2">
      <c r="A206" s="302" t="s">
        <v>530</v>
      </c>
      <c r="B206" s="55"/>
      <c r="C206" s="56"/>
      <c r="D206" s="79" t="b">
        <f>IF(AND(M133=TRUE,M134=TRUE,M135=TRUE,OR(D123="Part-Time",D123="Varies",D123="Varies / Averaged",D123="Seasonal")),TRUE,FALSE)</f>
        <v>0</v>
      </c>
      <c r="E206" t="str">
        <f>CONCATENATE("Total qualifying income determined with earnings from YTD ",B133,", Year ",B134,", and Year ",B135,".")</f>
        <v>Total qualifying income determined with earnings from YTD 2018, Year 2017, and Year 2016.</v>
      </c>
      <c r="F206"/>
      <c r="G206"/>
      <c r="H206"/>
      <c r="I206"/>
      <c r="J206"/>
      <c r="K206"/>
      <c r="L206"/>
      <c r="M206"/>
    </row>
    <row r="207" spans="1:13" x14ac:dyDescent="0.2">
      <c r="A207" s="302" t="s">
        <v>531</v>
      </c>
      <c r="B207" s="55"/>
      <c r="C207" s="56"/>
      <c r="D207" s="9" t="b">
        <f>IF(AND(M133=TRUE,M134=TRUE,M135=FALSE,OR(D123="Part-Time",D123="Varies",D123="Varies / Averaged",D123="Seasonal")),TRUE,FALSE)</f>
        <v>0</v>
      </c>
      <c r="E207" t="str">
        <f>CONCATENATE("Total qualifying income determined with earnings from YTD ",B133,", and Year ",B134,".")</f>
        <v>Total qualifying income determined with earnings from YTD 2018, and Year 2017.</v>
      </c>
      <c r="F207"/>
      <c r="G207"/>
      <c r="H207"/>
      <c r="I207"/>
      <c r="J207"/>
      <c r="K207"/>
      <c r="L207"/>
      <c r="M207"/>
    </row>
    <row r="208" spans="1:13" x14ac:dyDescent="0.2">
      <c r="A208" s="301" t="s">
        <v>537</v>
      </c>
      <c r="B208" s="55"/>
      <c r="C208" s="56"/>
      <c r="D208" s="9" t="b">
        <f>IF(AND(M133=TRUE,M134=FALSE,M135=FALSE,D175&gt;=J136,OR(D123="Part-Time",D123="Varies",D123="Varies / Averaged",D123="Seasonal")),TRUE,FALSE)</f>
        <v>0</v>
      </c>
      <c r="E208" t="str">
        <f>CONCATENATE("Total qualifying income determined with earnings from YTD ",B133,".")</f>
        <v>Total qualifying income determined with earnings from YTD 2018.</v>
      </c>
      <c r="F208"/>
      <c r="G208"/>
      <c r="H208"/>
      <c r="I208"/>
      <c r="J208"/>
      <c r="K208"/>
      <c r="L208"/>
      <c r="M208"/>
    </row>
    <row r="209" spans="1:13" x14ac:dyDescent="0.2">
      <c r="A209" s="211"/>
      <c r="B209" s="55"/>
      <c r="C209" s="56"/>
      <c r="D209" s="9"/>
      <c r="E209"/>
      <c r="F209"/>
      <c r="G209"/>
      <c r="H209"/>
      <c r="I209"/>
      <c r="J209"/>
      <c r="K209"/>
      <c r="L209"/>
      <c r="M209"/>
    </row>
    <row r="210" spans="1:13" x14ac:dyDescent="0.2">
      <c r="A210" s="59" t="s">
        <v>463</v>
      </c>
      <c r="B210"/>
      <c r="C210"/>
      <c r="D210" t="str">
        <f>IF(ISERROR(J136),"Total qualifying income to be determined.",VLOOKUP(TRUE,D202:E208,2,FALSE))</f>
        <v>Total qualifying income to be determined.</v>
      </c>
      <c r="E210"/>
      <c r="F210"/>
      <c r="G210"/>
      <c r="H210"/>
      <c r="I210"/>
      <c r="J210"/>
      <c r="K210"/>
      <c r="L210"/>
      <c r="M210"/>
    </row>
    <row r="211" spans="1:13" x14ac:dyDescent="0.2">
      <c r="A211" s="59"/>
      <c r="B211"/>
      <c r="C211"/>
      <c r="D211"/>
      <c r="E211"/>
      <c r="F211"/>
      <c r="G211"/>
      <c r="H211"/>
      <c r="I211"/>
      <c r="J211"/>
      <c r="K211"/>
      <c r="L211"/>
      <c r="M211"/>
    </row>
    <row r="212" spans="1:13" x14ac:dyDescent="0.2">
      <c r="A212" s="59" t="s">
        <v>464</v>
      </c>
      <c r="B212"/>
      <c r="C212"/>
      <c r="D212" t="str">
        <f>IF(ISERROR(J136),"Average weekly hours worked to be determined.",IF(AND(E133=0,E134=0,E135=0),"Average weekly hours worked to be determined.",IF(OR(D121=0,D121="",D123=A115,D123=A117),"Average weekly hours worked vary.",CONCATENATE("YTD earnings, at current rate of pay, reflect borrower is working an average of ",TEXT(D192,"##.0")," hours weekly."))))</f>
        <v>Average weekly hours worked to be determined.</v>
      </c>
      <c r="E212"/>
      <c r="F212"/>
      <c r="G212"/>
      <c r="H212"/>
      <c r="I212"/>
      <c r="J212"/>
      <c r="K212"/>
      <c r="L212"/>
      <c r="M212"/>
    </row>
    <row r="213" spans="1:13" x14ac:dyDescent="0.2">
      <c r="A213" s="59"/>
      <c r="B213"/>
      <c r="C213"/>
      <c r="D213"/>
      <c r="E213"/>
      <c r="F213"/>
      <c r="G213"/>
      <c r="H213"/>
      <c r="I213"/>
      <c r="J213"/>
      <c r="K213"/>
      <c r="L213"/>
      <c r="M213"/>
    </row>
    <row r="214" spans="1:13" x14ac:dyDescent="0.2">
      <c r="A214" s="59" t="s">
        <v>465</v>
      </c>
      <c r="B214"/>
      <c r="C214"/>
      <c r="D214" t="str">
        <f>IF(OR(ISERROR(J136),C133="",D196=0),"Expected amount of YTD earnings to be determined.",VLOOKUP(D123,A110:E118,5,FALSE))</f>
        <v>Expected amount of YTD earnings to be determined.</v>
      </c>
      <c r="E214"/>
      <c r="F214"/>
      <c r="G214"/>
      <c r="H214"/>
      <c r="I214"/>
      <c r="J214"/>
      <c r="K214"/>
      <c r="L214"/>
      <c r="M214"/>
    </row>
    <row r="215" spans="1:13" x14ac:dyDescent="0.2">
      <c r="A215" s="59"/>
      <c r="B215"/>
      <c r="C215"/>
      <c r="D215"/>
      <c r="E215"/>
      <c r="F215"/>
      <c r="G215"/>
      <c r="H215"/>
      <c r="I215"/>
      <c r="J215"/>
      <c r="K215"/>
      <c r="L215"/>
      <c r="M215"/>
    </row>
    <row r="216" spans="1:13" x14ac:dyDescent="0.2">
      <c r="A216" s="59" t="s">
        <v>466</v>
      </c>
      <c r="B216" s="55"/>
      <c r="C216" s="56"/>
      <c r="D216" t="str">
        <f>IF(OR(ISERROR(J136),F136=0),"Total Average Base Earnings and period covered to be determined.",CONCATENATE("Average Earnings:  Total earnings = ",DOLLAR(ROUND(H136,0),0)," / Total months = ",Data_Income!I136," / Monthly average = ",DOLLAR(ROUND(J136,0),0),"."))</f>
        <v>Total Average Base Earnings and period covered to be determined.</v>
      </c>
      <c r="E216"/>
      <c r="F216"/>
      <c r="G216"/>
      <c r="H216"/>
      <c r="I216"/>
      <c r="J216"/>
      <c r="K216"/>
      <c r="L216"/>
      <c r="M216"/>
    </row>
    <row r="217" spans="1:13" ht="13.5" thickBot="1" x14ac:dyDescent="0.25">
      <c r="A217" s="6"/>
      <c r="B217" s="55"/>
      <c r="C217" s="56"/>
      <c r="D217" s="57"/>
      <c r="E217"/>
      <c r="F217"/>
      <c r="G217"/>
      <c r="H217"/>
      <c r="I217"/>
      <c r="J217"/>
      <c r="K217"/>
      <c r="L217"/>
      <c r="M217"/>
    </row>
    <row r="218" spans="1:13" ht="18" customHeight="1" thickBot="1" x14ac:dyDescent="0.25">
      <c r="A218" s="1779" t="s">
        <v>192</v>
      </c>
      <c r="B218" s="1780"/>
      <c r="C218" s="1780"/>
      <c r="D218" s="1780"/>
      <c r="E218" s="1780"/>
      <c r="F218" s="1780"/>
      <c r="G218" s="1780"/>
      <c r="H218" s="1780"/>
      <c r="I218" s="1780"/>
      <c r="J218" s="1780"/>
      <c r="K218" s="1780"/>
      <c r="L218" s="1780"/>
      <c r="M218" s="1781"/>
    </row>
    <row r="219" spans="1:13" x14ac:dyDescent="0.2">
      <c r="A219" s="6"/>
      <c r="B219" s="55"/>
      <c r="C219" s="56"/>
      <c r="D219" s="57"/>
      <c r="E219"/>
      <c r="F219"/>
      <c r="G219"/>
      <c r="H219"/>
      <c r="I219"/>
      <c r="J219"/>
      <c r="K219"/>
      <c r="L219"/>
      <c r="M219"/>
    </row>
    <row r="220" spans="1:13" x14ac:dyDescent="0.2">
      <c r="A220" s="1769" t="s">
        <v>416</v>
      </c>
      <c r="B220" s="1769"/>
      <c r="C220" s="1769"/>
      <c r="D220" s="1769"/>
      <c r="E220" s="1769"/>
      <c r="F220" s="1769"/>
      <c r="G220" s="1769"/>
      <c r="H220" s="1769"/>
      <c r="I220" s="1769"/>
      <c r="J220" s="1769"/>
      <c r="K220" s="1769"/>
      <c r="L220"/>
      <c r="M220"/>
    </row>
    <row r="221" spans="1:13" x14ac:dyDescent="0.2">
      <c r="A221" s="337">
        <v>1</v>
      </c>
      <c r="B221" s="337">
        <v>2</v>
      </c>
      <c r="C221" s="337">
        <v>3</v>
      </c>
      <c r="D221" s="338">
        <v>4</v>
      </c>
      <c r="E221" s="339">
        <v>5</v>
      </c>
      <c r="F221" s="340"/>
      <c r="G221" s="340"/>
      <c r="H221" s="340"/>
      <c r="I221" s="340"/>
      <c r="J221" s="340"/>
      <c r="K221" s="341"/>
      <c r="L221"/>
      <c r="M221"/>
    </row>
    <row r="222" spans="1:13" x14ac:dyDescent="0.2">
      <c r="A222" s="31" t="s">
        <v>417</v>
      </c>
      <c r="B222" s="31" t="s">
        <v>418</v>
      </c>
      <c r="C222" s="31" t="s">
        <v>415</v>
      </c>
      <c r="D222" s="31" t="s">
        <v>423</v>
      </c>
      <c r="E222" s="212" t="s">
        <v>435</v>
      </c>
      <c r="F222" s="214"/>
      <c r="G222" s="214"/>
      <c r="H222" s="214"/>
      <c r="I222" s="214"/>
      <c r="J222" s="214"/>
      <c r="K222" s="213"/>
      <c r="L222"/>
      <c r="M222"/>
    </row>
    <row r="223" spans="1:13" x14ac:dyDescent="0.2">
      <c r="A223" s="10" t="str">
        <f>$C$54</f>
        <v>Annually (1)</v>
      </c>
      <c r="B223" s="185">
        <f>$E$49</f>
        <v>1</v>
      </c>
      <c r="C223" s="191">
        <f>$F$49</f>
        <v>2080</v>
      </c>
      <c r="D223" s="10" t="str">
        <f>$G$49</f>
        <v>annually</v>
      </c>
      <c r="E223" s="223" t="str">
        <f>IF(D236=0,"N/A",CONCATENATE("Working full-time at current rate of pay (",DOLLAR(D280,0)," annually), borrower's YTD earnings would need to reflect ",DOLLAR(D302,0)," as the total amount of base earnings from ",MONTH(C246),"/",DAY(C246),"/",YEAR(C246)," to ",MONTH(D246),"/",DAY(D246),"/",YEAR(D246)," (excluding bonus, commissions, differential, incentive, overtime, etc.)."))</f>
        <v>N/A</v>
      </c>
      <c r="F223" s="214"/>
      <c r="G223" s="214"/>
      <c r="H223" s="214"/>
      <c r="I223" s="214"/>
      <c r="J223" s="214"/>
      <c r="K223" s="225"/>
      <c r="L223"/>
      <c r="M223"/>
    </row>
    <row r="224" spans="1:13" x14ac:dyDescent="0.2">
      <c r="A224" s="222" t="str">
        <f>$C$51</f>
        <v>Bi-Weekly (26)</v>
      </c>
      <c r="B224" s="185">
        <f>$E$50</f>
        <v>26</v>
      </c>
      <c r="C224" s="191">
        <f>$F$50</f>
        <v>80</v>
      </c>
      <c r="D224" s="10" t="str">
        <f>$G$50</f>
        <v>bi-weekly</v>
      </c>
      <c r="E224" s="223" t="str">
        <f>IF(D236=0,"N/A",CONCATENATE("Working full-time at current rate of pay (",DOLLAR(D280,0)," bi-weekly), borrower's YTD earnings would need to reflect ",DOLLAR(D302,0)," as the total amount of base earnings from ",MONTH(C246),"/",DAY(C246),"/",YEAR(C246)," to ",MONTH(D246),"/",DAY(D246),"/",YEAR(D246)," (excluding bonus, commissions, differential, incentive, overtime, etc.)."))</f>
        <v>N/A</v>
      </c>
      <c r="F224" s="214"/>
      <c r="G224" s="214"/>
      <c r="H224" s="214"/>
      <c r="I224" s="214"/>
      <c r="J224" s="214"/>
      <c r="K224" s="225"/>
      <c r="L224"/>
      <c r="M224"/>
    </row>
    <row r="225" spans="1:13" x14ac:dyDescent="0.2">
      <c r="A225" s="10" t="str">
        <f>$C$49</f>
        <v>Hourly (H)</v>
      </c>
      <c r="B225" s="185">
        <f>$E$51</f>
        <v>2080</v>
      </c>
      <c r="C225" s="191">
        <f>$F$51</f>
        <v>1</v>
      </c>
      <c r="D225" s="10" t="str">
        <f>$G$51</f>
        <v>hourly</v>
      </c>
      <c r="E225" s="223" t="str">
        <f>IF(D236=0,"N/A",CONCATENATE("Working full-time at current rate of pay (",DOLLAR(D280,2)," hourly), borrower's YTD earnings would need to reflect ",DOLLAR(D302,0)," as the total amount of base earnings from ",MONTH(C246),"/",DAY(C246),"/",YEAR(C246)," to ",MONTH(D246),"/",DAY(D246),"/",YEAR(D246)," (excluding bonus, commissions, differential, incentive, overtime, etc.)."))</f>
        <v>N/A</v>
      </c>
      <c r="F225" s="214"/>
      <c r="G225" s="214"/>
      <c r="H225" s="214"/>
      <c r="I225" s="214"/>
      <c r="J225" s="214"/>
      <c r="K225" s="225"/>
      <c r="L225"/>
      <c r="M225"/>
    </row>
    <row r="226" spans="1:13" x14ac:dyDescent="0.2">
      <c r="A226" s="10" t="str">
        <f>$C$53</f>
        <v>Monthly (12)</v>
      </c>
      <c r="B226" s="185">
        <f>$E$52</f>
        <v>12</v>
      </c>
      <c r="C226" s="191">
        <f>$F$52</f>
        <v>173.33333333333334</v>
      </c>
      <c r="D226" s="33" t="str">
        <f>$G$52</f>
        <v>monthly</v>
      </c>
      <c r="E226" s="224" t="str">
        <f>IF(D236=0,"N/A",CONCATENATE("Working full-time at current rate of pay (",DOLLAR(D280,0)," monthly), borrower's YTD earnings would need to reflect ",DOLLAR(D302,0)," as the total amount of base earnings from ",MONTH(C246),"/",DAY(C246),"/",YEAR(C246)," to ",MONTH(D246),"/",DAY(D246),"/",YEAR(D246)," (excluding bonus, commissions, differential, incentive, overtime, etc.)."))</f>
        <v>N/A</v>
      </c>
      <c r="F226" s="214"/>
      <c r="G226" s="214"/>
      <c r="H226" s="214"/>
      <c r="I226" s="214"/>
      <c r="J226" s="214"/>
      <c r="K226" s="225"/>
      <c r="L226"/>
      <c r="M226"/>
    </row>
    <row r="227" spans="1:13" x14ac:dyDescent="0.2">
      <c r="A227" s="10" t="str">
        <f>$C$55</f>
        <v>Part-Time</v>
      </c>
      <c r="B227" s="185">
        <f>$E$53</f>
        <v>0</v>
      </c>
      <c r="C227" s="191">
        <f>$F$53</f>
        <v>0</v>
      </c>
      <c r="D227" s="10" t="str">
        <f>$G$53</f>
        <v>part-time</v>
      </c>
      <c r="E227" s="223" t="str">
        <f>IF(D236=0,"N/A",CONCATENATE("Working Part-Time at averaged monthly pay, borrower's YTD earnings would need to reflect approximately ",DOLLAR(D302,0)," as the total amount of base earnings from ",MONTH(C246),"/",DAY(C246),"/",YEAR(C246)," to ",MONTH(D246),"/",DAY(D246),"/",YEAR(D246)," (excluding bonus, commissions, differential, incentive, overtime, etc.)."))</f>
        <v>N/A</v>
      </c>
      <c r="F227" s="214"/>
      <c r="G227" s="214"/>
      <c r="H227" s="214"/>
      <c r="I227" s="214"/>
      <c r="J227" s="214"/>
      <c r="K227" s="225"/>
      <c r="L227"/>
      <c r="M227"/>
    </row>
    <row r="228" spans="1:13" x14ac:dyDescent="0.2">
      <c r="A228" s="10" t="str">
        <f>$C$56</f>
        <v>Seasonal</v>
      </c>
      <c r="B228" s="185">
        <f>$E$54</f>
        <v>0</v>
      </c>
      <c r="C228" s="191">
        <f>$F$54</f>
        <v>0</v>
      </c>
      <c r="D228" s="10" t="str">
        <f>$G$54</f>
        <v>seasonal</v>
      </c>
      <c r="E228" s="223" t="str">
        <f>IF(D236=0,"N/A",CONCATENATE("Working Seasonal at averaged monthly pay, borrower's YTD earnings would need to reflect approximately ",DOLLAR(D302,0)," as the total amount of base earnings from ",MONTH(C246),"/",DAY(C246),"/",YEAR(C246)," to ",MONTH(D246),"/",DAY(D246),"/",YEAR(D246)," (excluding bonus, commissions, differential, incentive, overtime, etc.)."))</f>
        <v>N/A</v>
      </c>
      <c r="F228" s="214"/>
      <c r="G228" s="214"/>
      <c r="H228" s="214"/>
      <c r="I228" s="214"/>
      <c r="J228" s="214"/>
      <c r="K228" s="225"/>
      <c r="L228"/>
      <c r="M228"/>
    </row>
    <row r="229" spans="1:13" x14ac:dyDescent="0.2">
      <c r="A229" s="10" t="str">
        <f>$C$52</f>
        <v>Semi-Monthly (24)</v>
      </c>
      <c r="B229" s="185">
        <f>$E$55</f>
        <v>24</v>
      </c>
      <c r="C229" s="191">
        <f>$F$55</f>
        <v>86.666666666666671</v>
      </c>
      <c r="D229" s="10" t="str">
        <f>$G$55</f>
        <v>semi-monthly</v>
      </c>
      <c r="E229" s="223" t="str">
        <f>IF(D236=0,"N/A",CONCATENATE("Working full-time at current rate of pay (",DOLLAR(D280,2)," semi-monthly), borrower's YTD earnings would need to reflect ",DOLLAR(D302,0)," as the total amount of base earnings from ",MONTH(C246),"/",DAY(C246),"/",YEAR(C246)," to ",MONTH(D246),"/",DAY(D246),"/",YEAR(D246)," (excluding bonus, commissions, differential, incentive, overtime, etc.)."))</f>
        <v>N/A</v>
      </c>
      <c r="F229" s="214"/>
      <c r="G229" s="214"/>
      <c r="H229" s="214"/>
      <c r="I229" s="214"/>
      <c r="J229" s="214"/>
      <c r="K229" s="225"/>
      <c r="L229"/>
      <c r="M229"/>
    </row>
    <row r="230" spans="1:13" x14ac:dyDescent="0.2">
      <c r="A230" s="10" t="str">
        <f>$C$57</f>
        <v>Varies / Averaged</v>
      </c>
      <c r="B230" s="185">
        <f>$E$56</f>
        <v>0</v>
      </c>
      <c r="C230" s="191">
        <f>$F$56</f>
        <v>0</v>
      </c>
      <c r="D230" s="10" t="str">
        <f>$G$56</f>
        <v>varies</v>
      </c>
      <c r="E230" s="223" t="str">
        <f>IF(D236=0,"N/A",CONCATENATE("Based on calculated averaged monthly earnings, borrower's YTD earnings should reflect approximately ",DOLLAR(D302,0)," as the total amount of base income earned from ",MONTH(C246),"/",DAY(C246),"/",YEAR(C246)," to ",MONTH(D246),"/",DAY(D246),"/",YEAR(D246)," (excluding bonus, commissions, differential, incentive, overtime, etc.)."))</f>
        <v>N/A</v>
      </c>
      <c r="F230" s="214"/>
      <c r="G230" s="214"/>
      <c r="H230" s="214"/>
      <c r="I230" s="214"/>
      <c r="J230" s="214"/>
      <c r="K230" s="225"/>
      <c r="L230"/>
      <c r="M230"/>
    </row>
    <row r="231" spans="1:13" x14ac:dyDescent="0.2">
      <c r="A231" s="10" t="str">
        <f>$C$50</f>
        <v>Weekly (52)</v>
      </c>
      <c r="B231" s="185">
        <f>$E$57</f>
        <v>52</v>
      </c>
      <c r="C231" s="191">
        <f>$F$57</f>
        <v>40</v>
      </c>
      <c r="D231" s="10" t="str">
        <f>$G$57</f>
        <v>weekly</v>
      </c>
      <c r="E231" s="223" t="str">
        <f>IF(D236=0,"N/A",CONCATENATE("Working full-time at current rate of pay (",DOLLAR(D280,2)," weekly), borrower's YTD earnings would need to reflect ",DOLLAR(D302,0)," as the total amount of base earnings from ",MONTH(C246),"/",DAY(C246),"/",YEAR(C246)," to ",MONTH(D246),"/",DAY(D246),"/",YEAR(D246)," (excluding bonus, commissions, differential, incentive, overtime, etc.)."))</f>
        <v>N/A</v>
      </c>
      <c r="F231" s="214"/>
      <c r="G231" s="214"/>
      <c r="H231" s="214"/>
      <c r="I231" s="214"/>
      <c r="J231" s="214"/>
      <c r="K231" s="225"/>
      <c r="L231"/>
      <c r="M231"/>
    </row>
    <row r="232" spans="1:13" x14ac:dyDescent="0.2">
      <c r="A232"/>
      <c r="B232"/>
      <c r="C232"/>
      <c r="D232"/>
      <c r="E232"/>
      <c r="F232"/>
      <c r="G232"/>
      <c r="H232"/>
      <c r="I232"/>
      <c r="J232"/>
      <c r="K232"/>
      <c r="L232"/>
      <c r="M232"/>
    </row>
    <row r="233" spans="1:13" x14ac:dyDescent="0.2">
      <c r="A233" s="9" t="s">
        <v>402</v>
      </c>
      <c r="B233"/>
      <c r="C233"/>
      <c r="D233" s="184" t="str">
        <f>'B-Written VOE'!V14</f>
        <v/>
      </c>
      <c r="E233"/>
      <c r="F233" s="206"/>
      <c r="G233" s="206" t="s">
        <v>442</v>
      </c>
      <c r="H233" s="206"/>
      <c r="I233" s="206"/>
      <c r="J233" s="206"/>
      <c r="K233"/>
      <c r="L233"/>
      <c r="M233"/>
    </row>
    <row r="234" spans="1:13" x14ac:dyDescent="0.2">
      <c r="A234" s="9" t="s">
        <v>383</v>
      </c>
      <c r="B234"/>
      <c r="C234"/>
      <c r="D234" s="55">
        <f>IF(OR('B-Written VOE'!AK14="",'B-Written VOE'!AK14=0),0,'B-Written VOE'!AK14)</f>
        <v>0</v>
      </c>
      <c r="E234"/>
      <c r="F234" s="206"/>
      <c r="G234" s="206" t="s">
        <v>443</v>
      </c>
      <c r="H234" s="206"/>
      <c r="I234" s="206"/>
      <c r="J234" s="206"/>
      <c r="K234"/>
      <c r="L234"/>
      <c r="M234"/>
    </row>
    <row r="235" spans="1:13" x14ac:dyDescent="0.2">
      <c r="A235" s="59" t="s">
        <v>453</v>
      </c>
      <c r="B235"/>
      <c r="C235"/>
      <c r="D235" s="207" t="str">
        <f>IF(D236=A227,"Hourly Rate of Pay (part-time)","Rate of Pay")</f>
        <v>Rate of Pay</v>
      </c>
      <c r="E235"/>
      <c r="F235" s="206"/>
      <c r="G235" s="206"/>
      <c r="H235" s="206"/>
      <c r="I235" s="206"/>
      <c r="J235" s="206"/>
      <c r="K235"/>
      <c r="L235"/>
      <c r="M235"/>
    </row>
    <row r="236" spans="1:13" x14ac:dyDescent="0.2">
      <c r="A236" s="9" t="s">
        <v>403</v>
      </c>
      <c r="B236"/>
      <c r="C236"/>
      <c r="D236" s="221">
        <f>'B-Written VOE'!AZ14</f>
        <v>0</v>
      </c>
      <c r="E236"/>
      <c r="F236" s="206"/>
      <c r="G236" s="206" t="s">
        <v>444</v>
      </c>
      <c r="H236" s="206"/>
      <c r="I236" s="206"/>
      <c r="J236" s="206"/>
      <c r="K236"/>
      <c r="L236"/>
      <c r="M236"/>
    </row>
    <row r="237" spans="1:13" x14ac:dyDescent="0.2">
      <c r="A237" s="9" t="s">
        <v>404</v>
      </c>
      <c r="B237"/>
      <c r="C237"/>
      <c r="D237" s="55" t="str">
        <f>'B-Written VOE'!BR14</f>
        <v/>
      </c>
      <c r="E237"/>
      <c r="F237" s="206"/>
      <c r="G237" s="206" t="s">
        <v>445</v>
      </c>
      <c r="H237" s="206"/>
      <c r="I237" s="206"/>
      <c r="J237" s="206"/>
      <c r="K237"/>
      <c r="L237"/>
      <c r="M237"/>
    </row>
    <row r="238" spans="1:13" x14ac:dyDescent="0.2">
      <c r="A238" s="9" t="s">
        <v>439</v>
      </c>
      <c r="B238"/>
      <c r="C238"/>
      <c r="D238" s="55" t="str">
        <f>IF(OR(D234=0,D236=0),"",IF(D236="Hourly (H)",(D234*D237)*52,D234*VLOOKUP(D236,A223:E231,2,FALSE)))</f>
        <v/>
      </c>
      <c r="E238" s="205"/>
      <c r="F238" s="206"/>
      <c r="G238" s="206" t="s">
        <v>446</v>
      </c>
      <c r="H238" s="206"/>
      <c r="I238" s="206"/>
      <c r="J238" s="206"/>
      <c r="K238"/>
      <c r="L238"/>
      <c r="M238"/>
    </row>
    <row r="239" spans="1:13" x14ac:dyDescent="0.2">
      <c r="A239" s="9" t="s">
        <v>438</v>
      </c>
      <c r="B239"/>
      <c r="C239"/>
      <c r="D239" s="186">
        <f>IF(OR(D234=0,D236=0),0,IF(OR(D236=A227,D236=A228,D236=A230),J249,ROUND(D238/12,0)))</f>
        <v>0</v>
      </c>
      <c r="E239"/>
      <c r="F239" s="206"/>
      <c r="G239" s="206" t="s">
        <v>447</v>
      </c>
      <c r="H239" s="206"/>
      <c r="I239" s="206"/>
      <c r="J239" s="206"/>
      <c r="K239"/>
      <c r="L239"/>
      <c r="M239"/>
    </row>
    <row r="240" spans="1:13" x14ac:dyDescent="0.2">
      <c r="A240" s="9" t="s">
        <v>408</v>
      </c>
      <c r="B240"/>
      <c r="C240"/>
      <c r="D240" t="b">
        <v>0</v>
      </c>
      <c r="E240"/>
      <c r="F240" s="206"/>
      <c r="G240" s="206" t="s">
        <v>448</v>
      </c>
      <c r="H240" s="206"/>
      <c r="I240" s="206"/>
      <c r="J240" s="206"/>
      <c r="K240"/>
      <c r="L240"/>
      <c r="M240"/>
    </row>
    <row r="241" spans="1:15" x14ac:dyDescent="0.2">
      <c r="A241"/>
      <c r="B241"/>
      <c r="C241"/>
      <c r="D241"/>
      <c r="E241"/>
      <c r="F241"/>
      <c r="G241" s="9"/>
      <c r="H241"/>
      <c r="I241"/>
      <c r="J241"/>
      <c r="K241"/>
      <c r="L241"/>
      <c r="M241"/>
    </row>
    <row r="242" spans="1:15" x14ac:dyDescent="0.2">
      <c r="A242" s="9" t="s">
        <v>974</v>
      </c>
      <c r="B242" s="413"/>
      <c r="C242" s="414">
        <f>HLOOKUP('B-Written VOE'!N18,Data_Income!A62:H63,2)</f>
        <v>6</v>
      </c>
      <c r="D242" s="413" t="str">
        <f>IF(AND('B-Written VOE'!V14="",'B-Written VOE'!AV17=""),"",IF(AND('B-Written VOE'!V14&lt;&gt;"",'B-Written VOE'!AV17=""),'B-Written VOE'!V14,IF('B-Written VOE'!AV17&lt;&gt;"",VLOOKUP('B-Written VOE'!AV17,Data_Income!A64:H89,C129))))</f>
        <v/>
      </c>
      <c r="E242" s="413"/>
      <c r="F242" s="413"/>
      <c r="G242" s="9"/>
      <c r="H242" s="413"/>
      <c r="I242" s="413"/>
      <c r="J242" s="413"/>
      <c r="K242" s="413"/>
      <c r="L242" s="413"/>
      <c r="M242" s="413"/>
    </row>
    <row r="243" spans="1:15" x14ac:dyDescent="0.2">
      <c r="A243" s="413"/>
      <c r="B243" s="413"/>
      <c r="C243" s="413"/>
      <c r="D243" s="413"/>
      <c r="E243" s="413"/>
      <c r="F243" s="413"/>
      <c r="G243" s="9"/>
      <c r="H243" s="413"/>
      <c r="I243" s="413"/>
      <c r="J243" s="413"/>
      <c r="K243" s="413"/>
      <c r="L243" s="413"/>
      <c r="M243" s="413"/>
    </row>
    <row r="244" spans="1:15" x14ac:dyDescent="0.2">
      <c r="A244" s="1764" t="s">
        <v>102</v>
      </c>
      <c r="B244" s="1765"/>
      <c r="C244" s="1765"/>
      <c r="D244" s="1765"/>
      <c r="E244" s="1765"/>
      <c r="F244" s="1765"/>
      <c r="G244" s="1766"/>
      <c r="H244" s="1764" t="s">
        <v>538</v>
      </c>
      <c r="I244" s="1765"/>
      <c r="J244" s="1766"/>
      <c r="K244" s="1764" t="s">
        <v>539</v>
      </c>
      <c r="L244" s="1765"/>
      <c r="M244" s="1766"/>
    </row>
    <row r="245" spans="1:15" ht="13.5" thickBot="1" x14ac:dyDescent="0.25">
      <c r="A245" s="323" t="s">
        <v>406</v>
      </c>
      <c r="B245" s="323" t="s">
        <v>69</v>
      </c>
      <c r="C245" s="323" t="s">
        <v>14</v>
      </c>
      <c r="D245" s="323" t="s">
        <v>15</v>
      </c>
      <c r="E245" s="323" t="s">
        <v>407</v>
      </c>
      <c r="F245" s="323" t="s">
        <v>12</v>
      </c>
      <c r="G245" s="323" t="s">
        <v>105</v>
      </c>
      <c r="H245" s="323" t="s">
        <v>57</v>
      </c>
      <c r="I245" s="323" t="s">
        <v>12</v>
      </c>
      <c r="J245" s="323" t="s">
        <v>407</v>
      </c>
      <c r="K245" s="323" t="s">
        <v>22</v>
      </c>
      <c r="L245" s="323" t="s">
        <v>405</v>
      </c>
      <c r="M245" s="323" t="s">
        <v>480</v>
      </c>
    </row>
    <row r="246" spans="1:15" x14ac:dyDescent="0.2">
      <c r="A246" s="19" t="b">
        <v>1</v>
      </c>
      <c r="B246" s="196">
        <f>'B-Written VOE'!N18</f>
        <v>2018</v>
      </c>
      <c r="C246" s="197">
        <f>'B-Written VOE'!V18</f>
        <v>43101</v>
      </c>
      <c r="D246" s="197" t="str">
        <f>'B-Written VOE'!AK18</f>
        <v/>
      </c>
      <c r="E246" s="201">
        <f>'B-Written VOE'!AZ18</f>
        <v>0</v>
      </c>
      <c r="F246" s="20" t="str">
        <f>IF(OR(E246="",E246=0),"",IF(AND(MONTH(D246)=2,DAY(D246)&gt;27),2,ROUND((((D246-C246)+1)/365)*12,1)))</f>
        <v/>
      </c>
      <c r="G246" s="77" t="str">
        <f>IF(OR(D246="",E246="",E246=0),"",ROUND(E246/F246,0))</f>
        <v/>
      </c>
      <c r="H246" s="77">
        <f>IF(A246=TRUE,E246,0)</f>
        <v>0</v>
      </c>
      <c r="I246" s="352" t="str">
        <f>IF(A246=TRUE,F246,0)</f>
        <v/>
      </c>
      <c r="J246" s="77">
        <f>IF(OR(A246=FALSE,H246=0,I246=0),0,ROUND(H246/I246,0))</f>
        <v>0</v>
      </c>
      <c r="K246" s="20">
        <f>IF(OR(G246="",G246=0,G247="",G247=0),100,IF(G246&gt;G247,((G246-G247)/G247)*100,((G247-G246)/G247)*100))</f>
        <v>100</v>
      </c>
      <c r="L246" s="21" t="str">
        <f>IF(G246&gt;G247,"Increase","Decrease")</f>
        <v>Decrease</v>
      </c>
      <c r="M246" s="21" t="b">
        <f>IF(AND(A246=TRUE,E246&gt;0),TRUE,FALSE)</f>
        <v>0</v>
      </c>
    </row>
    <row r="247" spans="1:15" x14ac:dyDescent="0.2">
      <c r="A247" s="13" t="b">
        <v>1</v>
      </c>
      <c r="B247" s="196">
        <f>'B-Written VOE'!N19</f>
        <v>2017</v>
      </c>
      <c r="C247" s="197">
        <f>'B-Written VOE'!V19</f>
        <v>42736</v>
      </c>
      <c r="D247" s="197">
        <f>'B-Written VOE'!AK19</f>
        <v>43100</v>
      </c>
      <c r="E247" s="201">
        <f>'B-Written VOE'!AZ19</f>
        <v>0</v>
      </c>
      <c r="F247" s="20" t="str">
        <f>IF(OR(E247="",E247=0),"",IF(AND(MONTH(D247)=2,DAY(D247)&gt;27),2,ROUND((((D247-C247)+1)/365)*12,1)))</f>
        <v/>
      </c>
      <c r="G247" s="77" t="str">
        <f>IF(OR(D247="",E247="",E247=0),"",ROUND(E247/F247,0))</f>
        <v/>
      </c>
      <c r="H247" s="77">
        <f>IF(A247=TRUE,E247,0)</f>
        <v>0</v>
      </c>
      <c r="I247" s="352" t="str">
        <f>IF(A247=TRUE,F247,0)</f>
        <v/>
      </c>
      <c r="J247" s="77">
        <f>IF(OR(A247=FALSE,H247=0,I247=0),0,ROUND(H247/I247,0))</f>
        <v>0</v>
      </c>
      <c r="K247" s="20">
        <f>IF(OR(G247="",G247=0,G248="",G248=0),100,IF(G247&gt;G248,((G247-G248)/G248)*100,((G248-G247)/G248)*100))</f>
        <v>100</v>
      </c>
      <c r="L247" s="21" t="str">
        <f>IF(G247&gt;G248,"Increase","Decrease")</f>
        <v>Decrease</v>
      </c>
      <c r="M247" s="21" t="b">
        <f>IF(AND(A247=TRUE,E247&gt;0),TRUE,FALSE)</f>
        <v>0</v>
      </c>
    </row>
    <row r="248" spans="1:15" x14ac:dyDescent="0.2">
      <c r="A248" s="13" t="b">
        <v>1</v>
      </c>
      <c r="B248" s="196">
        <f>'B-Written VOE'!N20</f>
        <v>2016</v>
      </c>
      <c r="C248" s="197">
        <f>'B-Written VOE'!V20</f>
        <v>42370</v>
      </c>
      <c r="D248" s="197">
        <f>'B-Written VOE'!AK20</f>
        <v>42735</v>
      </c>
      <c r="E248" s="201">
        <f>'B-Written VOE'!AZ20</f>
        <v>0</v>
      </c>
      <c r="F248" s="20" t="str">
        <f>IF(OR(E248="",E248=0),"",IF(AND(MONTH(D248)=2,DAY(D248)&gt;27),2,ROUND((((D248-C248)+1)/365)*12,1)))</f>
        <v/>
      </c>
      <c r="G248" s="77" t="str">
        <f>IF(OR(D248="",E248="",E248=0),"",ROUND(E248/F248,0))</f>
        <v/>
      </c>
      <c r="H248" s="77">
        <f>IF(A248=TRUE,E248,0)</f>
        <v>0</v>
      </c>
      <c r="I248" s="352" t="str">
        <f>IF(A248=TRUE,F248,0)</f>
        <v/>
      </c>
      <c r="J248" s="77">
        <f>IF(OR(A248=FALSE,H248=0,I248=0),0,ROUND(H248/I248,0))</f>
        <v>0</v>
      </c>
      <c r="K248" s="20">
        <f>IF(OR(G246="",G246=0,G248="",G248=0),100,IF(G246&gt;G248,((G246-G248)/G248)*100,((G248-G246)/G248)*100))</f>
        <v>100</v>
      </c>
      <c r="L248" s="21" t="str">
        <f>IF(G246&gt;G248,"Increase","Decrease")</f>
        <v>Decrease</v>
      </c>
      <c r="M248" s="21" t="b">
        <f>IF(AND(A248=TRUE,E248&gt;0),TRUE,FALSE)</f>
        <v>0</v>
      </c>
    </row>
    <row r="249" spans="1:15" x14ac:dyDescent="0.2">
      <c r="A249" s="193" t="s">
        <v>72</v>
      </c>
      <c r="B249" s="189"/>
      <c r="C249" s="190"/>
      <c r="D249" s="190"/>
      <c r="E249" s="34">
        <f>SUM(E246:E248)</f>
        <v>0</v>
      </c>
      <c r="F249" s="35">
        <f>SUM(F246:F248)</f>
        <v>0</v>
      </c>
      <c r="G249" s="58">
        <f>IF(AND(D234=0,D236=0),0,IF(D240=TRUE,D239,IF(OR(D236=A227,D236=A228,D236=A230,F246=FALSE,F247=FALSE,F248=FALSE),J249,IF(D240=FALSE,MIN(D239,G246),J249))))</f>
        <v>0</v>
      </c>
      <c r="H249" s="226">
        <f>IF(SUM(E246:E248)=0,0,SUM(H246:H248))</f>
        <v>0</v>
      </c>
      <c r="I249" s="353">
        <f>IF(SUM(F246:F248)=0,0,SUM(I246:I248))</f>
        <v>0</v>
      </c>
      <c r="J249" s="226">
        <f>IF(I249=0,0,ROUND(H249/I249,0))</f>
        <v>0</v>
      </c>
      <c r="K249" s="190"/>
      <c r="L249" s="190"/>
      <c r="M249" s="190"/>
      <c r="O249" s="308" t="s">
        <v>540</v>
      </c>
    </row>
    <row r="250" spans="1:15" x14ac:dyDescent="0.2">
      <c r="A250" s="400"/>
      <c r="B250" s="400"/>
      <c r="C250" s="400"/>
      <c r="D250" s="400"/>
      <c r="E250" s="400"/>
      <c r="F250" s="400"/>
      <c r="G250" s="400"/>
      <c r="H250" s="400"/>
      <c r="I250" s="400"/>
      <c r="J250" s="400"/>
      <c r="K250" s="400"/>
      <c r="L250" s="400"/>
      <c r="M250" s="400"/>
    </row>
    <row r="251" spans="1:15" x14ac:dyDescent="0.2">
      <c r="A251" s="1769" t="s">
        <v>28</v>
      </c>
      <c r="B251" s="1769"/>
      <c r="C251" s="1769"/>
      <c r="D251" s="1769"/>
      <c r="E251" s="1769"/>
      <c r="F251" s="1769"/>
      <c r="G251" s="1769"/>
      <c r="H251" s="1769"/>
      <c r="I251" s="1769"/>
      <c r="J251" s="1769"/>
      <c r="K251" s="1769"/>
      <c r="L251"/>
      <c r="M251"/>
    </row>
    <row r="252" spans="1:15" x14ac:dyDescent="0.2">
      <c r="A252" s="394"/>
      <c r="B252" s="394"/>
      <c r="C252" s="394"/>
      <c r="D252" s="394"/>
      <c r="E252" s="394"/>
      <c r="F252" s="394"/>
      <c r="G252" s="394"/>
      <c r="H252" s="394"/>
      <c r="I252" s="394"/>
      <c r="J252" s="394"/>
      <c r="K252" s="394"/>
      <c r="L252" s="394"/>
      <c r="M252" s="394"/>
    </row>
    <row r="253" spans="1:15" ht="13.5" thickBot="1" x14ac:dyDescent="0.25">
      <c r="A253" s="323" t="s">
        <v>409</v>
      </c>
      <c r="B253" s="323" t="s">
        <v>69</v>
      </c>
      <c r="C253" s="323" t="s">
        <v>420</v>
      </c>
      <c r="D253" s="323" t="s">
        <v>419</v>
      </c>
      <c r="E253" s="323" t="s">
        <v>421</v>
      </c>
      <c r="F253" s="323" t="s">
        <v>422</v>
      </c>
      <c r="G253" s="323" t="s">
        <v>407</v>
      </c>
      <c r="H253" s="323" t="s">
        <v>12</v>
      </c>
      <c r="I253" s="323"/>
      <c r="J253" s="323"/>
      <c r="K253" s="323" t="s">
        <v>71</v>
      </c>
      <c r="L253"/>
      <c r="M253"/>
    </row>
    <row r="254" spans="1:15" x14ac:dyDescent="0.2">
      <c r="A254" s="187" t="b">
        <v>1</v>
      </c>
      <c r="B254" s="185">
        <f>'B-Written VOE'!G50</f>
        <v>2017</v>
      </c>
      <c r="C254" s="202">
        <f>'B-Written VOE'!P50</f>
        <v>0</v>
      </c>
      <c r="D254" s="203">
        <f>'B-Written VOE'!AG50</f>
        <v>0</v>
      </c>
      <c r="E254" s="204">
        <f>'B-Written VOE'!AW50</f>
        <v>0</v>
      </c>
      <c r="F254" s="34">
        <f>IF(OR(A254=FALSE,C254=0,E254=0),0,E254*VLOOKUP(B254,$C$37:$D$42,2))</f>
        <v>0</v>
      </c>
      <c r="G254" s="34">
        <f>IF(A254=FALSE,"",IF(AND(D254&gt;0,E254&gt;0),0,IF(AND(D254&gt;0,E254&lt;=0),ROUNDDOWN(C254-D254,0),IF(AND(D254&lt;=0,E254&gt;0),ROUNDDOWN(C254-F254,0),C254))))</f>
        <v>0</v>
      </c>
      <c r="H254" s="35" t="str">
        <f>'B-Written VOE'!CB50</f>
        <v/>
      </c>
      <c r="I254" s="35"/>
      <c r="J254" s="35"/>
      <c r="K254" s="78">
        <f>IF(A254=FALSE,"",IF(C254=0,0,IF(AND(D254&gt;0,E254&gt;0),"Error Dep &amp; Buss",ROUNDDOWN(G254/H254,0))))</f>
        <v>0</v>
      </c>
      <c r="L254"/>
      <c r="M254"/>
    </row>
    <row r="255" spans="1:15" x14ac:dyDescent="0.2">
      <c r="A255" s="13" t="b">
        <v>1</v>
      </c>
      <c r="B255" s="185">
        <f>'B-Written VOE'!G51</f>
        <v>2016</v>
      </c>
      <c r="C255" s="202">
        <f>'B-Written VOE'!P51</f>
        <v>0</v>
      </c>
      <c r="D255" s="203">
        <f>'B-Written VOE'!AG51</f>
        <v>0</v>
      </c>
      <c r="E255" s="204">
        <f>'B-Written VOE'!AW51</f>
        <v>0</v>
      </c>
      <c r="F255" s="34">
        <f>IF(OR(A255=FALSE,C255=0,E255=0),0,E255*VLOOKUP(B255,$C$37:$D$42,2))</f>
        <v>0</v>
      </c>
      <c r="G255" s="34">
        <f>IF(A255=FALSE,"",IF(AND(D255&gt;0,E255&gt;0),0,IF(AND(D255&gt;0,E255&lt;=0),ROUNDDOWN(C255-D255,0),IF(AND(D255&lt;=0,E255&gt;0),ROUNDDOWN(C255-F255,0),C255))))</f>
        <v>0</v>
      </c>
      <c r="H255" s="35" t="str">
        <f>'B-Written VOE'!CB51</f>
        <v/>
      </c>
      <c r="I255" s="35"/>
      <c r="J255" s="35"/>
      <c r="K255" s="78">
        <f>IF(A255=FALSE,"",IF(C255=0,0,IF(AND(D255&gt;0,E255&gt;0),"Error Dep &amp; Buss",ROUNDDOWN(G255/H255,0))))</f>
        <v>0</v>
      </c>
      <c r="L255"/>
      <c r="M255"/>
    </row>
    <row r="256" spans="1:15" x14ac:dyDescent="0.2">
      <c r="A256" s="220" t="s">
        <v>72</v>
      </c>
      <c r="B256" s="189"/>
      <c r="C256" s="190"/>
      <c r="D256" s="190"/>
      <c r="E256" s="204">
        <f>SUM(E254:E255)</f>
        <v>0</v>
      </c>
      <c r="F256" s="34">
        <f>SUM(F254:F255)</f>
        <v>0</v>
      </c>
      <c r="G256" s="34">
        <f>SUM(G254:G255)</f>
        <v>0</v>
      </c>
      <c r="H256" s="35">
        <f>SUM(H254:H255)</f>
        <v>0</v>
      </c>
      <c r="I256" s="35"/>
      <c r="J256" s="35"/>
      <c r="K256" s="34">
        <f>IF(ISERROR(G256/H256),0,IF(AND(A254=TRUE,A255=TRUE),ROUND(G256/H256,0),IF(AND(A254=TRUE,A255=FALSE),K254,IF(AND(A254=FALSE,A255=TRUE),K255,0))))</f>
        <v>0</v>
      </c>
      <c r="L256"/>
      <c r="M256"/>
    </row>
    <row r="257" spans="1:13" x14ac:dyDescent="0.2">
      <c r="A257" s="6"/>
      <c r="B257" s="55"/>
      <c r="C257" s="56"/>
      <c r="D257" s="57"/>
      <c r="E257"/>
      <c r="F257"/>
      <c r="G257"/>
      <c r="H257"/>
      <c r="I257"/>
      <c r="J257"/>
      <c r="K257"/>
      <c r="L257"/>
      <c r="M257"/>
    </row>
    <row r="258" spans="1:13" x14ac:dyDescent="0.2">
      <c r="A258" s="9" t="s">
        <v>410</v>
      </c>
      <c r="B258" s="9"/>
      <c r="C258"/>
      <c r="D258" t="b">
        <v>1</v>
      </c>
      <c r="E258"/>
      <c r="F258"/>
      <c r="G258" s="206" t="s">
        <v>479</v>
      </c>
      <c r="H258"/>
      <c r="I258"/>
      <c r="J258"/>
      <c r="K258"/>
      <c r="L258"/>
      <c r="M258"/>
    </row>
    <row r="259" spans="1:13" x14ac:dyDescent="0.2">
      <c r="A259"/>
      <c r="B259"/>
      <c r="C259"/>
      <c r="D259"/>
      <c r="E259"/>
      <c r="F259"/>
      <c r="G259"/>
      <c r="H259"/>
      <c r="I259"/>
      <c r="J259"/>
      <c r="K259"/>
      <c r="L259"/>
      <c r="M259"/>
    </row>
    <row r="260" spans="1:13" x14ac:dyDescent="0.2">
      <c r="A260" s="1760" t="s">
        <v>577</v>
      </c>
      <c r="B260" s="1761"/>
      <c r="C260" s="1761"/>
      <c r="D260" s="1761"/>
      <c r="E260" s="1761"/>
      <c r="F260" s="1761"/>
      <c r="G260" s="1761"/>
      <c r="H260" s="1761"/>
      <c r="I260" s="1761"/>
      <c r="J260" s="1761"/>
      <c r="K260" s="1761"/>
      <c r="L260" s="1761"/>
      <c r="M260" s="1762"/>
    </row>
    <row r="261" spans="1:13" x14ac:dyDescent="0.2">
      <c r="A261" s="6"/>
      <c r="B261" s="55"/>
      <c r="C261" s="56"/>
      <c r="D261" s="57"/>
      <c r="E261"/>
      <c r="F261"/>
      <c r="G261"/>
      <c r="H261"/>
      <c r="I261"/>
      <c r="J261"/>
      <c r="K261"/>
      <c r="L261"/>
      <c r="M261"/>
    </row>
    <row r="262" spans="1:13" x14ac:dyDescent="0.2">
      <c r="A262" s="1768"/>
      <c r="B262" s="1768"/>
      <c r="C262" s="320" t="s">
        <v>572</v>
      </c>
      <c r="D262" s="321" t="s">
        <v>573</v>
      </c>
      <c r="E262" s="321" t="s">
        <v>574</v>
      </c>
      <c r="F262" s="322" t="s">
        <v>576</v>
      </c>
      <c r="G262" s="321" t="s">
        <v>575</v>
      </c>
      <c r="H262" s="1773" t="s">
        <v>435</v>
      </c>
      <c r="I262" s="1774"/>
      <c r="J262" s="1774"/>
      <c r="K262" s="1774"/>
      <c r="L262" s="1775"/>
    </row>
    <row r="263" spans="1:13" x14ac:dyDescent="0.2">
      <c r="A263" s="1757" t="str">
        <f>CONCATENATE(" Total ",B246," YTD")</f>
        <v xml:space="preserve"> Total 2018 YTD</v>
      </c>
      <c r="B263" s="1759"/>
      <c r="C263" s="319">
        <f>IF(OR(G246=0,G246=""),0,G246)</f>
        <v>0</v>
      </c>
      <c r="D263" s="319">
        <f>ABS(C263-C264)</f>
        <v>0</v>
      </c>
      <c r="E263" s="60" t="str">
        <f>IF(AND(C263=0,C264=0),"",IF(C264=0,100%,D263/C264))</f>
        <v/>
      </c>
      <c r="F263" s="280" t="str">
        <f>IF(AND(C263=0,C264=0),"",IF(C263&gt;C264," Increase"," Decrease"))</f>
        <v/>
      </c>
      <c r="G263" s="324" t="str">
        <f>IF(AND(C263=0,C264=0),"",IF(AND(F263=" Increase",(C264+(C264*E263))=C263),"PASS",IF(AND(F263=" Decrease",(C264-(C264*E263))=C263),"PASS","FAIL")))</f>
        <v/>
      </c>
      <c r="H263" s="1757" t="str">
        <f>IF(OR(C263=0,C263="")," ",CONCATENATE(B247," to ",B246," = ",TEXT(E263,"###.0%"),F263))</f>
        <v xml:space="preserve"> </v>
      </c>
      <c r="I263" s="1758"/>
      <c r="J263" s="1758"/>
      <c r="K263" s="1758"/>
      <c r="L263" s="1759"/>
    </row>
    <row r="264" spans="1:13" x14ac:dyDescent="0.2">
      <c r="A264" s="1757" t="str">
        <f>CONCATENATE(" Total ",B247)</f>
        <v xml:space="preserve"> Total 2017</v>
      </c>
      <c r="B264" s="1759"/>
      <c r="C264" s="319">
        <f>IF(OR(G247=0,G247=""),0,G247)</f>
        <v>0</v>
      </c>
      <c r="D264" s="319">
        <f>ABS(C264-C265)</f>
        <v>0</v>
      </c>
      <c r="E264" s="60" t="str">
        <f t="shared" ref="E264" si="12">IF(AND(C264=0,C265=0),"",IF(C265=0,100%,D264/C265))</f>
        <v/>
      </c>
      <c r="F264" s="280" t="str">
        <f t="shared" ref="F264" si="13">IF(AND(C264=0,C265=0),"",IF(C264&gt;C265," Increase"," Decrease"))</f>
        <v/>
      </c>
      <c r="G264" s="324" t="str">
        <f>IF(AND(C264=0,C265=0),"",IF(AND(F264=" Increase",(C265+(C265*E264))=C264),"PASS",IF(AND(F264=" Decrease",(C265-(C265*E264))=C264),"PASS","FAIL")))</f>
        <v/>
      </c>
      <c r="H264" s="1757" t="str">
        <f>IF(OR(C264=0,C264="")," ",CONCATENATE(B248," to ",B247," = ",TEXT(E264,"###.0%"),F264))</f>
        <v xml:space="preserve"> </v>
      </c>
      <c r="I264" s="1758"/>
      <c r="J264" s="1758"/>
      <c r="K264" s="1758"/>
      <c r="L264" s="1759"/>
    </row>
    <row r="265" spans="1:13" x14ac:dyDescent="0.2">
      <c r="A265" s="1757" t="str">
        <f>CONCATENATE(" Total ",B248)</f>
        <v xml:space="preserve"> Total 2016</v>
      </c>
      <c r="B265" s="1759"/>
      <c r="C265" s="319">
        <f>IF(OR(G248=0,G248=""),0,G248)</f>
        <v>0</v>
      </c>
      <c r="D265" s="319">
        <f>ABS(C263-C265)</f>
        <v>0</v>
      </c>
      <c r="E265" s="60"/>
      <c r="F265" s="280"/>
      <c r="G265" s="324"/>
      <c r="H265" s="1757" t="str">
        <f>IF(OR(C265=0,C265="")," ",CONCATENATE(B238," to ",B236," = ",TEXT(E265,"###.0%"),F265))</f>
        <v xml:space="preserve"> </v>
      </c>
      <c r="I265" s="1758"/>
      <c r="J265" s="1758"/>
      <c r="K265" s="1758"/>
      <c r="L265" s="1759"/>
    </row>
    <row r="266" spans="1:13" x14ac:dyDescent="0.2">
      <c r="A266" s="234"/>
      <c r="B266" s="234"/>
      <c r="C266" s="325"/>
      <c r="D266" s="234"/>
      <c r="E266" s="326"/>
      <c r="F266" s="326"/>
      <c r="G266" s="326"/>
      <c r="H266" s="326"/>
      <c r="I266" s="326"/>
      <c r="J266" s="326"/>
      <c r="K266" s="326"/>
      <c r="L266" s="326"/>
      <c r="M266" s="326"/>
    </row>
    <row r="267" spans="1:13" x14ac:dyDescent="0.2">
      <c r="A267" s="234"/>
      <c r="B267" s="234"/>
      <c r="C267" s="325" t="b">
        <f>IF(AND(C263&gt;=0,C264&gt;0,C265&gt;0),TRUE,FALSE)</f>
        <v>0</v>
      </c>
      <c r="D267" s="234" t="str">
        <f>CONCATENATE("Variances in earnings:  ",H264,"  &amp;  ",H263)</f>
        <v xml:space="preserve">Variances in earnings:     &amp;   </v>
      </c>
      <c r="E267" s="326"/>
      <c r="F267" s="326"/>
      <c r="G267" s="326"/>
      <c r="H267" s="326"/>
      <c r="I267" s="326"/>
      <c r="J267" s="326"/>
      <c r="K267" s="326"/>
      <c r="L267" s="326"/>
      <c r="M267" s="327"/>
    </row>
    <row r="268" spans="1:13" x14ac:dyDescent="0.2">
      <c r="A268" s="234"/>
      <c r="B268" s="234"/>
      <c r="C268" s="325" t="b">
        <f>IF(AND(C263&gt;0,C264&gt;0,C265&gt;=0),TRUE,FALSE)</f>
        <v>0</v>
      </c>
      <c r="D268" s="234" t="str">
        <f>CONCATENATE("Variances in earnings:  ",H263)</f>
        <v xml:space="preserve">Variances in earnings:   </v>
      </c>
      <c r="E268" s="326"/>
      <c r="F268" s="326"/>
      <c r="G268" s="326"/>
      <c r="H268" s="326"/>
      <c r="I268" s="326"/>
      <c r="J268" s="326"/>
      <c r="K268" s="326"/>
      <c r="L268" s="326"/>
      <c r="M268" s="327"/>
    </row>
    <row r="269" spans="1:13" x14ac:dyDescent="0.2">
      <c r="A269" s="234"/>
      <c r="B269" s="234"/>
      <c r="C269" s="325" t="b">
        <f>IF(AND(C263&gt;0,C264&gt;=0,C265&gt;0),TRUE,FALSE)</f>
        <v>0</v>
      </c>
      <c r="D269" s="234" t="str">
        <f>CONCATENATE("Variances in earnings:  ",H264)</f>
        <v xml:space="preserve">Variances in earnings:   </v>
      </c>
      <c r="E269" s="326"/>
      <c r="F269" s="326"/>
      <c r="G269" s="326"/>
      <c r="H269" s="326"/>
      <c r="I269" s="326"/>
      <c r="J269" s="326"/>
      <c r="K269" s="326"/>
      <c r="L269" s="326"/>
      <c r="M269" s="327"/>
    </row>
    <row r="270" spans="1:13" x14ac:dyDescent="0.2">
      <c r="A270" s="234"/>
      <c r="B270" s="234"/>
      <c r="C270" s="325" t="b">
        <f>IF(AND(C264=0,C265=0,C266=0),TRUE,FALSE)</f>
        <v>1</v>
      </c>
      <c r="D270" s="328" t="s">
        <v>579</v>
      </c>
      <c r="E270" s="326"/>
      <c r="F270" s="326"/>
      <c r="G270" s="326"/>
      <c r="H270" s="326"/>
      <c r="I270" s="326"/>
      <c r="J270" s="326"/>
      <c r="K270" s="326"/>
      <c r="L270" s="326"/>
      <c r="M270" s="327"/>
    </row>
    <row r="271" spans="1:13" x14ac:dyDescent="0.2">
      <c r="A271"/>
      <c r="B271"/>
      <c r="C271"/>
      <c r="D271"/>
      <c r="E271"/>
      <c r="F271"/>
      <c r="G271"/>
      <c r="H271"/>
      <c r="I271"/>
      <c r="J271"/>
      <c r="K271"/>
      <c r="L271"/>
      <c r="M271"/>
    </row>
    <row r="272" spans="1:13" x14ac:dyDescent="0.2">
      <c r="A272" s="1760" t="s">
        <v>578</v>
      </c>
      <c r="B272" s="1761"/>
      <c r="C272" s="1761"/>
      <c r="D272" s="1761"/>
      <c r="E272" s="1761"/>
      <c r="F272" s="1761"/>
      <c r="G272" s="1761"/>
      <c r="H272" s="1761"/>
      <c r="I272" s="1761"/>
      <c r="J272" s="1761"/>
      <c r="K272" s="1761"/>
      <c r="L272" s="1761"/>
      <c r="M272" s="1762"/>
    </row>
    <row r="273" spans="1:13" x14ac:dyDescent="0.2">
      <c r="A273"/>
      <c r="B273"/>
      <c r="C273"/>
      <c r="D273"/>
      <c r="E273"/>
      <c r="F273"/>
      <c r="G273"/>
      <c r="H273"/>
      <c r="I273"/>
      <c r="J273"/>
      <c r="K273"/>
      <c r="L273"/>
      <c r="M273"/>
    </row>
    <row r="274" spans="1:13" x14ac:dyDescent="0.2">
      <c r="A274" s="9" t="s">
        <v>666</v>
      </c>
      <c r="B274"/>
      <c r="C274"/>
      <c r="D274" s="184" t="str">
        <f>D246</f>
        <v/>
      </c>
      <c r="E274"/>
      <c r="F274"/>
      <c r="G274"/>
      <c r="H274"/>
      <c r="I274"/>
      <c r="J274"/>
      <c r="K274"/>
      <c r="L274"/>
      <c r="M274"/>
    </row>
    <row r="275" spans="1:13" x14ac:dyDescent="0.2">
      <c r="A275" s="9" t="str">
        <f>CONCATENATE(" Total earnings (",B246," YTD)")</f>
        <v xml:space="preserve"> Total earnings (2018 YTD)</v>
      </c>
      <c r="B275"/>
      <c r="C275"/>
      <c r="D275" s="38">
        <f>E246</f>
        <v>0</v>
      </c>
      <c r="E275"/>
      <c r="F275" s="22">
        <f ca="1">EOMONTH(DATE(YEAR(TODAY()),1,1),2)</f>
        <v>43190</v>
      </c>
      <c r="G275"/>
      <c r="H275"/>
      <c r="I275"/>
      <c r="J275" s="411"/>
      <c r="K275" s="411"/>
      <c r="L275" s="411"/>
      <c r="M275" s="411"/>
    </row>
    <row r="276" spans="1:13" x14ac:dyDescent="0.2">
      <c r="A276" s="9" t="str">
        <f>CONCATENATE(" Months included (",B246," YTD)")</f>
        <v xml:space="preserve"> Months included (2018 YTD)</v>
      </c>
      <c r="B276"/>
      <c r="C276"/>
      <c r="D276" s="420">
        <f>IF(F246="",0,F246)</f>
        <v>0</v>
      </c>
      <c r="E276"/>
      <c r="F276"/>
      <c r="G276"/>
      <c r="H276"/>
      <c r="I276"/>
      <c r="J276"/>
      <c r="K276"/>
      <c r="L276" s="411"/>
      <c r="M276" s="411"/>
    </row>
    <row r="277" spans="1:13" x14ac:dyDescent="0.2">
      <c r="A277"/>
      <c r="B277"/>
      <c r="C277"/>
      <c r="D277"/>
      <c r="E277"/>
      <c r="F277"/>
      <c r="G277"/>
      <c r="H277"/>
      <c r="I277"/>
      <c r="J277"/>
      <c r="K277"/>
      <c r="L277"/>
      <c r="M277"/>
    </row>
    <row r="278" spans="1:13" x14ac:dyDescent="0.2">
      <c r="A278" s="9" t="s">
        <v>665</v>
      </c>
      <c r="B278"/>
      <c r="C278"/>
      <c r="D278" s="107">
        <f>IF(OR(A246=FALSE,E246=""),0,D275)</f>
        <v>0</v>
      </c>
      <c r="E278"/>
      <c r="F278" s="107"/>
      <c r="G278" s="206" t="s">
        <v>449</v>
      </c>
      <c r="H278"/>
      <c r="I278"/>
      <c r="J278"/>
      <c r="K278"/>
      <c r="L278"/>
      <c r="M278"/>
    </row>
    <row r="279" spans="1:13" x14ac:dyDescent="0.2">
      <c r="A279" s="9" t="s">
        <v>382</v>
      </c>
      <c r="B279"/>
      <c r="C279"/>
      <c r="D279" s="421">
        <f>IF(OR(A246=FALSE,E246="",E246=0,F246=0),0,D276)</f>
        <v>0</v>
      </c>
      <c r="E279"/>
      <c r="F279" s="56"/>
      <c r="G279" s="206" t="s">
        <v>450</v>
      </c>
      <c r="H279"/>
      <c r="I279"/>
      <c r="J279"/>
      <c r="K279"/>
      <c r="L279"/>
      <c r="M279"/>
    </row>
    <row r="280" spans="1:13" x14ac:dyDescent="0.2">
      <c r="A280" s="9" t="s">
        <v>383</v>
      </c>
      <c r="B280"/>
      <c r="C280"/>
      <c r="D280" s="108">
        <f>D234</f>
        <v>0</v>
      </c>
      <c r="E280"/>
      <c r="F280" s="55"/>
      <c r="G280" s="206" t="s">
        <v>443</v>
      </c>
      <c r="H280" s="39"/>
      <c r="I280" s="39"/>
      <c r="J280" s="39"/>
      <c r="K280"/>
      <c r="L280"/>
      <c r="M280"/>
    </row>
    <row r="281" spans="1:13" x14ac:dyDescent="0.2">
      <c r="A281" s="59" t="s">
        <v>436</v>
      </c>
      <c r="B281"/>
      <c r="C281"/>
      <c r="D281" s="55">
        <f>IF(OR(D278=0,D279=0,),0,D278/D279)</f>
        <v>0</v>
      </c>
      <c r="E281"/>
      <c r="F281" s="55"/>
      <c r="G281" s="206" t="s">
        <v>451</v>
      </c>
      <c r="H281" s="39"/>
      <c r="I281" s="39"/>
      <c r="J281" s="39"/>
      <c r="K281"/>
      <c r="L281"/>
      <c r="M281"/>
    </row>
    <row r="282" spans="1:13" x14ac:dyDescent="0.2">
      <c r="A282" s="59" t="s">
        <v>664</v>
      </c>
      <c r="B282"/>
      <c r="C282"/>
      <c r="D282" s="55">
        <f>H249</f>
        <v>0</v>
      </c>
      <c r="E282"/>
      <c r="F282" s="55"/>
      <c r="G282" s="206" t="s">
        <v>452</v>
      </c>
      <c r="H282" s="39"/>
      <c r="I282" s="39"/>
      <c r="J282" s="39"/>
      <c r="K282"/>
      <c r="L282"/>
      <c r="M282"/>
    </row>
    <row r="283" spans="1:13" x14ac:dyDescent="0.2">
      <c r="A283" s="59"/>
      <c r="B283"/>
      <c r="C283"/>
      <c r="D283" s="55"/>
      <c r="E283"/>
      <c r="F283" s="55"/>
      <c r="G283" s="39"/>
      <c r="H283" s="39"/>
      <c r="I283" s="39"/>
      <c r="J283" s="39"/>
      <c r="K283"/>
      <c r="L283"/>
      <c r="M283"/>
    </row>
    <row r="284" spans="1:13" x14ac:dyDescent="0.2">
      <c r="A284" s="59" t="s">
        <v>894</v>
      </c>
      <c r="B284" s="394"/>
      <c r="C284" s="394"/>
      <c r="D284" s="55"/>
      <c r="E284" s="394"/>
      <c r="F284" s="55"/>
      <c r="G284" s="39"/>
      <c r="H284" s="39"/>
      <c r="I284" s="39"/>
      <c r="J284" s="39"/>
      <c r="K284" s="394"/>
      <c r="L284" s="394"/>
      <c r="M284" s="394"/>
    </row>
    <row r="285" spans="1:13" x14ac:dyDescent="0.2">
      <c r="A285" s="348" t="s">
        <v>895</v>
      </c>
      <c r="B285" s="394"/>
      <c r="C285" s="394"/>
      <c r="D285" s="55">
        <f>D281</f>
        <v>0</v>
      </c>
      <c r="E285" s="394"/>
      <c r="F285" s="55"/>
      <c r="G285" s="39"/>
      <c r="H285" s="39"/>
      <c r="I285" s="39"/>
      <c r="J285" s="39"/>
      <c r="K285" s="394"/>
      <c r="L285" s="394"/>
      <c r="M285" s="394"/>
    </row>
    <row r="286" spans="1:13" x14ac:dyDescent="0.2">
      <c r="A286" s="348" t="s">
        <v>896</v>
      </c>
      <c r="B286" s="394"/>
      <c r="C286" s="394"/>
      <c r="D286" s="55">
        <f>D285*12</f>
        <v>0</v>
      </c>
      <c r="E286" s="394"/>
      <c r="F286" s="55"/>
      <c r="G286" s="39"/>
      <c r="H286" s="39"/>
      <c r="I286" s="39"/>
      <c r="J286" s="39"/>
      <c r="K286" s="394"/>
      <c r="L286" s="394"/>
      <c r="M286" s="394"/>
    </row>
    <row r="287" spans="1:13" x14ac:dyDescent="0.2">
      <c r="A287" s="348" t="s">
        <v>897</v>
      </c>
      <c r="B287" s="394"/>
      <c r="C287" s="394"/>
      <c r="D287" s="55">
        <f>D286/52</f>
        <v>0</v>
      </c>
      <c r="E287" s="394"/>
      <c r="F287" s="55"/>
      <c r="G287" s="39"/>
      <c r="H287" s="39"/>
      <c r="I287" s="39"/>
      <c r="J287" s="39"/>
      <c r="K287" s="394"/>
      <c r="L287" s="394"/>
      <c r="M287" s="394"/>
    </row>
    <row r="288" spans="1:13" x14ac:dyDescent="0.2">
      <c r="A288" s="348" t="s">
        <v>898</v>
      </c>
      <c r="B288" s="394"/>
      <c r="C288" s="394"/>
      <c r="D288" s="55">
        <f>D234</f>
        <v>0</v>
      </c>
      <c r="E288" s="394"/>
      <c r="F288" s="55"/>
      <c r="G288" s="39"/>
      <c r="H288" s="39"/>
      <c r="I288" s="39"/>
      <c r="J288" s="39"/>
      <c r="K288" s="394"/>
      <c r="L288" s="394"/>
      <c r="M288" s="394"/>
    </row>
    <row r="289" spans="1:13" x14ac:dyDescent="0.2">
      <c r="A289" s="348" t="s">
        <v>899</v>
      </c>
      <c r="B289" s="394"/>
      <c r="C289" s="394"/>
      <c r="D289" s="55">
        <f>IF(D288=0,0,IF(D240=TRUE,40,IF(AND(D240=FALSE,D288&gt;0,D236="Hourly (H)",E246=0),40,IF((D287/D288)&gt;40,40,D287/D288))))</f>
        <v>0</v>
      </c>
      <c r="E289" s="394"/>
      <c r="F289" s="55"/>
      <c r="G289" s="39"/>
      <c r="H289" s="39"/>
      <c r="I289" s="39"/>
      <c r="J289" s="39"/>
      <c r="K289" s="394"/>
      <c r="L289" s="394"/>
      <c r="M289" s="394"/>
    </row>
    <row r="290" spans="1:13" x14ac:dyDescent="0.2">
      <c r="A290" s="348" t="s">
        <v>900</v>
      </c>
      <c r="B290" s="394"/>
      <c r="C290" s="394"/>
      <c r="D290" s="55" t="str">
        <f>IF(D236="Hourly (H)",D289,"N/A")</f>
        <v>N/A</v>
      </c>
      <c r="E290" s="394"/>
      <c r="F290" s="55"/>
      <c r="G290" s="39"/>
      <c r="H290" s="39"/>
      <c r="I290" s="39"/>
      <c r="J290" s="39"/>
      <c r="K290" s="394"/>
      <c r="L290" s="394"/>
      <c r="M290" s="394"/>
    </row>
    <row r="291" spans="1:13" x14ac:dyDescent="0.2">
      <c r="A291" s="348" t="s">
        <v>901</v>
      </c>
      <c r="B291" s="394"/>
      <c r="C291" s="394"/>
      <c r="D291" s="55" t="str">
        <f>IF(D288=0,"Weekly",IF(OR(D236&lt;&gt;"Hourly (H)",(D287/D288)&gt;40),"Weekly","Average Weekly"))</f>
        <v>Weekly</v>
      </c>
      <c r="E291" s="394"/>
      <c r="F291" s="55"/>
      <c r="G291" s="39"/>
      <c r="H291" s="39"/>
      <c r="I291" s="39"/>
      <c r="J291" s="39"/>
      <c r="K291" s="394"/>
      <c r="L291" s="394"/>
      <c r="M291" s="394"/>
    </row>
    <row r="292" spans="1:13" x14ac:dyDescent="0.2">
      <c r="A292" s="59"/>
      <c r="B292" s="394"/>
      <c r="C292" s="394"/>
      <c r="D292" s="55"/>
      <c r="E292" s="394"/>
      <c r="F292" s="55"/>
      <c r="G292" s="39"/>
      <c r="H292" s="39"/>
      <c r="I292" s="39"/>
      <c r="J292" s="39"/>
      <c r="K292" s="394"/>
      <c r="L292" s="394"/>
      <c r="M292" s="394"/>
    </row>
    <row r="293" spans="1:13" x14ac:dyDescent="0.2">
      <c r="A293" s="59" t="str">
        <f>CONCATENATE(" Total days (",B246," YTD)")</f>
        <v xml:space="preserve"> Total days (2018 YTD)</v>
      </c>
      <c r="B293"/>
      <c r="C293"/>
      <c r="D293" s="55">
        <f>IF(D246="",0,(D246-C246)+1)</f>
        <v>0</v>
      </c>
      <c r="E293"/>
      <c r="F293" s="55"/>
      <c r="G293" s="206" t="s">
        <v>468</v>
      </c>
      <c r="H293" s="39"/>
      <c r="I293" s="39"/>
      <c r="J293" s="39"/>
      <c r="K293"/>
      <c r="L293"/>
      <c r="M293"/>
    </row>
    <row r="294" spans="1:13" x14ac:dyDescent="0.2">
      <c r="A294" s="59" t="str">
        <f>CONCATENATE(" Total weeks (",B246," YTD)")</f>
        <v xml:space="preserve"> Total weeks (2018 YTD)</v>
      </c>
      <c r="B294"/>
      <c r="C294"/>
      <c r="D294" s="55">
        <f>ROUND(D293/7,0)</f>
        <v>0</v>
      </c>
      <c r="E294"/>
      <c r="F294" s="55"/>
      <c r="G294" s="206" t="s">
        <v>469</v>
      </c>
      <c r="H294" s="39"/>
      <c r="I294" s="39"/>
      <c r="J294" s="39"/>
      <c r="K294"/>
      <c r="L294" s="411"/>
      <c r="M294" s="411"/>
    </row>
    <row r="295" spans="1:13" x14ac:dyDescent="0.2">
      <c r="A295" s="59"/>
      <c r="B295"/>
      <c r="C295"/>
      <c r="D295" s="55"/>
      <c r="E295"/>
      <c r="F295" s="55"/>
      <c r="G295" s="39"/>
      <c r="H295" s="39"/>
      <c r="I295" s="39"/>
      <c r="J295" s="39"/>
      <c r="K295"/>
      <c r="L295"/>
      <c r="M295"/>
    </row>
    <row r="296" spans="1:13" x14ac:dyDescent="0.2">
      <c r="A296" s="59" t="s">
        <v>413</v>
      </c>
      <c r="B296"/>
      <c r="C296"/>
      <c r="D296" s="55">
        <f>(D281*12)/52</f>
        <v>0</v>
      </c>
      <c r="E296"/>
      <c r="F296" s="55"/>
      <c r="G296" s="206" t="s">
        <v>472</v>
      </c>
      <c r="H296" s="39"/>
      <c r="I296" s="39"/>
      <c r="J296" s="39"/>
      <c r="K296"/>
      <c r="L296"/>
      <c r="M296"/>
    </row>
    <row r="297" spans="1:13" x14ac:dyDescent="0.2">
      <c r="A297" s="59" t="s">
        <v>414</v>
      </c>
      <c r="B297"/>
      <c r="C297"/>
      <c r="D297" s="55">
        <f>IF(OR(D236=0,D296=0),0,IF(OR(D236=A227,D236=A228,D236=A230),D234,D234/VLOOKUP(D236,A223:E231,3)))</f>
        <v>0</v>
      </c>
      <c r="E297"/>
      <c r="F297" s="55"/>
      <c r="G297" s="206" t="s">
        <v>473</v>
      </c>
      <c r="H297" s="39"/>
      <c r="I297" s="39"/>
      <c r="J297" s="39"/>
      <c r="K297"/>
      <c r="L297"/>
      <c r="M297"/>
    </row>
    <row r="298" spans="1:13" x14ac:dyDescent="0.2">
      <c r="A298" s="59" t="s">
        <v>384</v>
      </c>
      <c r="B298"/>
      <c r="C298"/>
      <c r="D298" s="420">
        <f>IF(D297=0,0,ROUND(D296/D297,1))</f>
        <v>0</v>
      </c>
      <c r="E298" s="38"/>
      <c r="F298" s="38"/>
      <c r="G298" s="206" t="s">
        <v>475</v>
      </c>
      <c r="H298"/>
      <c r="I298"/>
      <c r="J298"/>
      <c r="K298" s="38"/>
      <c r="L298"/>
      <c r="M298"/>
    </row>
    <row r="299" spans="1:13" x14ac:dyDescent="0.2">
      <c r="A299" s="59"/>
      <c r="B299"/>
      <c r="C299"/>
      <c r="D299"/>
      <c r="E299"/>
      <c r="F299"/>
      <c r="G299"/>
      <c r="H299"/>
      <c r="I299"/>
      <c r="J299"/>
      <c r="K299"/>
      <c r="L299"/>
      <c r="M299"/>
    </row>
    <row r="300" spans="1:13" x14ac:dyDescent="0.2">
      <c r="A300" s="9" t="s">
        <v>528</v>
      </c>
      <c r="B300"/>
      <c r="C300"/>
      <c r="D300" s="108">
        <f>IF(OR(D236=A227,D236=A228,D236=A230),J249,D239)</f>
        <v>0</v>
      </c>
      <c r="E300"/>
      <c r="F300"/>
      <c r="G300" s="206" t="s">
        <v>476</v>
      </c>
      <c r="H300"/>
      <c r="I300"/>
      <c r="J300"/>
      <c r="K300"/>
      <c r="L300"/>
      <c r="M300"/>
    </row>
    <row r="301" spans="1:13" x14ac:dyDescent="0.2">
      <c r="A301" s="9" t="s">
        <v>382</v>
      </c>
      <c r="B301"/>
      <c r="C301"/>
      <c r="D301" s="108" t="str">
        <f>IF(OR(E246="",E246=0,A246=FALSE),"",ROUND((((D246-C246)+1)/365)*12,1))</f>
        <v/>
      </c>
      <c r="E301"/>
      <c r="F301" s="411"/>
      <c r="G301" s="206" t="s">
        <v>477</v>
      </c>
      <c r="H301"/>
      <c r="I301"/>
      <c r="J301"/>
      <c r="K301"/>
      <c r="L301"/>
      <c r="M301"/>
    </row>
    <row r="302" spans="1:13" x14ac:dyDescent="0.2">
      <c r="A302" s="59" t="s">
        <v>433</v>
      </c>
      <c r="B302"/>
      <c r="C302"/>
      <c r="D302" s="55">
        <f>IF(OR(D300=0,D300="",D301=0,D301=""),0,ROUND(D300*D301,0))</f>
        <v>0</v>
      </c>
      <c r="E302"/>
      <c r="F302"/>
      <c r="G302" s="206" t="s">
        <v>478</v>
      </c>
      <c r="H302"/>
      <c r="I302"/>
      <c r="J302"/>
      <c r="K302"/>
      <c r="L302"/>
      <c r="M302"/>
    </row>
    <row r="303" spans="1:13" x14ac:dyDescent="0.2">
      <c r="A303"/>
      <c r="B303"/>
      <c r="C303"/>
      <c r="D303"/>
      <c r="E303"/>
      <c r="F303"/>
      <c r="G303"/>
      <c r="H303"/>
      <c r="I303"/>
      <c r="J303"/>
      <c r="K303"/>
      <c r="L303"/>
      <c r="M303"/>
    </row>
    <row r="304" spans="1:13" x14ac:dyDescent="0.2">
      <c r="A304" s="1760" t="str">
        <f>CONCATENATE("STATISTICS  —  CALCULATIONS FOR ",'B-Written VOE'!C23," EARNINGS")</f>
        <v>STATISTICS  —  CALCULATIONS FOR OVERTIME EARNINGS</v>
      </c>
      <c r="B304" s="1761"/>
      <c r="C304" s="1761"/>
      <c r="D304" s="1761"/>
      <c r="E304" s="1761"/>
      <c r="F304" s="1761"/>
      <c r="G304" s="1761"/>
      <c r="H304" s="1761"/>
      <c r="I304" s="1761"/>
      <c r="J304" s="1761"/>
      <c r="K304" s="1761"/>
      <c r="L304" s="1761"/>
      <c r="M304" s="1762"/>
    </row>
    <row r="305" spans="1:13" x14ac:dyDescent="0.2">
      <c r="A305"/>
      <c r="B305"/>
      <c r="C305"/>
      <c r="D305"/>
      <c r="E305"/>
      <c r="F305"/>
      <c r="G305"/>
      <c r="H305"/>
      <c r="I305"/>
      <c r="J305"/>
      <c r="K305"/>
      <c r="L305"/>
      <c r="M305"/>
    </row>
    <row r="306" spans="1:13" x14ac:dyDescent="0.2">
      <c r="A306" s="1764" t="str">
        <f>CONCATENATE("Pay Type #1 -- ",'B-Written VOE'!C23)</f>
        <v>Pay Type #1 -- OVERTIME</v>
      </c>
      <c r="B306" s="1765"/>
      <c r="C306" s="1765"/>
      <c r="D306" s="1765"/>
      <c r="E306" s="1765"/>
      <c r="F306" s="1765"/>
      <c r="G306" s="1766"/>
      <c r="H306" s="1764" t="s">
        <v>538</v>
      </c>
      <c r="I306" s="1765"/>
      <c r="J306" s="1766"/>
      <c r="K306" s="1764" t="s">
        <v>539</v>
      </c>
      <c r="L306" s="1765"/>
      <c r="M306" s="1766"/>
    </row>
    <row r="307" spans="1:13" ht="13.5" thickBot="1" x14ac:dyDescent="0.25">
      <c r="A307" s="323" t="s">
        <v>406</v>
      </c>
      <c r="B307" s="323" t="s">
        <v>69</v>
      </c>
      <c r="C307" s="323" t="s">
        <v>14</v>
      </c>
      <c r="D307" s="323" t="s">
        <v>15</v>
      </c>
      <c r="E307" s="323" t="s">
        <v>407</v>
      </c>
      <c r="F307" s="323" t="s">
        <v>12</v>
      </c>
      <c r="G307" s="323" t="s">
        <v>105</v>
      </c>
      <c r="H307" s="323" t="s">
        <v>57</v>
      </c>
      <c r="I307" s="323" t="s">
        <v>12</v>
      </c>
      <c r="J307" s="323" t="s">
        <v>407</v>
      </c>
      <c r="K307" s="323" t="s">
        <v>22</v>
      </c>
      <c r="L307" s="323" t="s">
        <v>405</v>
      </c>
      <c r="M307" s="323" t="s">
        <v>480</v>
      </c>
    </row>
    <row r="308" spans="1:13" x14ac:dyDescent="0.2">
      <c r="A308" s="19" t="b">
        <v>1</v>
      </c>
      <c r="B308" s="196">
        <f>'B-Written VOE'!N26</f>
        <v>2018</v>
      </c>
      <c r="C308" s="197">
        <f>'B-Written VOE'!V26</f>
        <v>43101</v>
      </c>
      <c r="D308" s="197" t="str">
        <f>'B-Written VOE'!AK26</f>
        <v/>
      </c>
      <c r="E308" s="201">
        <f>'B-Written VOE'!AZ26</f>
        <v>0</v>
      </c>
      <c r="F308" s="20" t="str">
        <f>IF(OR(E308="",E308=0),"",IF(AND(MONTH(D308)=2,DAY(D308)&gt;27),2,ROUND((((D308-C308)+1)/365)*12,1)))</f>
        <v/>
      </c>
      <c r="G308" s="77" t="str">
        <f>IF(OR(D308="",E308="",E308=0),"",ROUND(E308/F308,0))</f>
        <v/>
      </c>
      <c r="H308" s="77">
        <f>IF(A308=TRUE,E308,0)</f>
        <v>0</v>
      </c>
      <c r="I308" s="352" t="str">
        <f>IF(A308=TRUE,F308,0)</f>
        <v/>
      </c>
      <c r="J308" s="77">
        <f>IF(OR(A308=FALSE,H308=0,I308=0),0,ROUND(H308/I308,0))</f>
        <v>0</v>
      </c>
      <c r="K308" s="20">
        <f>IF(OR(G308="",G308=0,G309="",G309=0),100,IF(G308&gt;G309,((G308-G309)/G309)*100,((G309-G308)/G309)*100))</f>
        <v>100</v>
      </c>
      <c r="L308" s="21" t="str">
        <f>IF(G308&gt;G309,"Increase","Decrease")</f>
        <v>Decrease</v>
      </c>
      <c r="M308" s="21" t="b">
        <f>IF(AND(A308=TRUE,E308&gt;0),TRUE,FALSE)</f>
        <v>0</v>
      </c>
    </row>
    <row r="309" spans="1:13" x14ac:dyDescent="0.2">
      <c r="A309" s="13" t="b">
        <v>1</v>
      </c>
      <c r="B309" s="196">
        <f>'B-Written VOE'!N27</f>
        <v>2017</v>
      </c>
      <c r="C309" s="197">
        <f>'B-Written VOE'!V27</f>
        <v>42736</v>
      </c>
      <c r="D309" s="197">
        <f>'B-Written VOE'!AK27</f>
        <v>43100</v>
      </c>
      <c r="E309" s="201">
        <f>'B-Written VOE'!AZ27</f>
        <v>0</v>
      </c>
      <c r="F309" s="20" t="str">
        <f>IF(OR(E309="",E309=0),"",IF(AND(MONTH(D309)=2,DAY(D309)&gt;27),2,ROUND((((D309-C309)+1)/365)*12,1)))</f>
        <v/>
      </c>
      <c r="G309" s="77" t="str">
        <f>IF(OR(D309="",E309="",E309=0),"",ROUND(E309/F309,0))</f>
        <v/>
      </c>
      <c r="H309" s="77">
        <f>IF(A309=TRUE,E309,0)</f>
        <v>0</v>
      </c>
      <c r="I309" s="352" t="str">
        <f>IF(A309=TRUE,F309,0)</f>
        <v/>
      </c>
      <c r="J309" s="77">
        <f>IF(OR(A309=FALSE,H309=0,I309=0),0,ROUND(H309/I309,0))</f>
        <v>0</v>
      </c>
      <c r="K309" s="20">
        <f>IF(OR(G309="",G309=0,G310="",G310=0),100,IF(G309&gt;G310,((G309-G310)/G310)*100,((G310-G309)/G310)*100))</f>
        <v>100</v>
      </c>
      <c r="L309" s="21" t="str">
        <f>IF(G309&gt;G310,"Increase","Decrease")</f>
        <v>Decrease</v>
      </c>
      <c r="M309" s="21" t="b">
        <f>IF(AND(A309=TRUE,E309&gt;0),TRUE,FALSE)</f>
        <v>0</v>
      </c>
    </row>
    <row r="310" spans="1:13" x14ac:dyDescent="0.2">
      <c r="A310" s="13" t="b">
        <v>1</v>
      </c>
      <c r="B310" s="196">
        <f>'B-Written VOE'!N28</f>
        <v>2016</v>
      </c>
      <c r="C310" s="197">
        <f>'B-Written VOE'!V28</f>
        <v>42370</v>
      </c>
      <c r="D310" s="197">
        <f>'B-Written VOE'!AK28</f>
        <v>42735</v>
      </c>
      <c r="E310" s="201">
        <f>'B-Written VOE'!AZ28</f>
        <v>0</v>
      </c>
      <c r="F310" s="20" t="str">
        <f>IF(OR(E310="",E310=0),"",IF(AND(MONTH(D310)=2,DAY(D310)&gt;27),2,ROUND((((D310-C310)+1)/365)*12,1)))</f>
        <v/>
      </c>
      <c r="G310" s="77" t="str">
        <f>IF(OR(D310="",E310="",E310=0),"",ROUND(E310/F310,0))</f>
        <v/>
      </c>
      <c r="H310" s="77">
        <f>IF(A310=TRUE,E310,0)</f>
        <v>0</v>
      </c>
      <c r="I310" s="352" t="str">
        <f>IF(A310=TRUE,F310,0)</f>
        <v/>
      </c>
      <c r="J310" s="77">
        <f>IF(OR(A310=FALSE,H310=0,I310=0),0,ROUND(H310/I310,0))</f>
        <v>0</v>
      </c>
      <c r="K310" s="20">
        <f>IF(OR(G308="",G308=0,G310="",G310=0),100,IF(G308&gt;G310,((G308-G310)/G310)*100,((G310-G308)/G310)*100))</f>
        <v>100</v>
      </c>
      <c r="L310" s="21" t="str">
        <f>IF(G308&gt;G310,"Increase","Decrease")</f>
        <v>Decrease</v>
      </c>
      <c r="M310" s="21" t="b">
        <f>IF(AND(A310=TRUE,E310&gt;0),TRUE,FALSE)</f>
        <v>0</v>
      </c>
    </row>
    <row r="311" spans="1:13" x14ac:dyDescent="0.2">
      <c r="A311" s="193" t="s">
        <v>72</v>
      </c>
      <c r="B311" s="189"/>
      <c r="C311" s="190"/>
      <c r="D311" s="190"/>
      <c r="E311" s="34">
        <f>SUM(E308:E310)</f>
        <v>0</v>
      </c>
      <c r="F311" s="35">
        <f>SUM(F308:F310)</f>
        <v>0</v>
      </c>
      <c r="G311" s="227">
        <f>IF(F311=0,0,ROUND(E311/F311,0))</f>
        <v>0</v>
      </c>
      <c r="H311" s="226">
        <f>IF(SUM(E308:E310)=0,0,ROUND(SUM(H308:H310),0))</f>
        <v>0</v>
      </c>
      <c r="I311" s="353">
        <f>IF(SUM(F308:F310)=0,0,ROUND(SUM(I308:I310),1))</f>
        <v>0</v>
      </c>
      <c r="J311" s="226">
        <f>IF(I311=0,0,ROUND(H311/I311,0))</f>
        <v>0</v>
      </c>
      <c r="K311" s="190"/>
      <c r="L311" s="190"/>
      <c r="M311" s="190"/>
    </row>
    <row r="312" spans="1:13" x14ac:dyDescent="0.2">
      <c r="A312" s="6"/>
      <c r="B312" s="55"/>
      <c r="C312" s="56"/>
      <c r="D312" s="57"/>
      <c r="E312"/>
      <c r="F312"/>
      <c r="G312"/>
      <c r="H312"/>
      <c r="I312"/>
      <c r="J312"/>
      <c r="K312"/>
      <c r="L312"/>
      <c r="M312"/>
    </row>
    <row r="313" spans="1:13" x14ac:dyDescent="0.2">
      <c r="A313" s="1760" t="str">
        <f>CONCATENATE("STATISTICS  —  VARIANCES IN ",'B-Written VOE'!C23," EARNINGS")</f>
        <v>STATISTICS  —  VARIANCES IN OVERTIME EARNINGS</v>
      </c>
      <c r="B313" s="1761"/>
      <c r="C313" s="1761"/>
      <c r="D313" s="1761"/>
      <c r="E313" s="1761"/>
      <c r="F313" s="1761"/>
      <c r="G313" s="1761"/>
      <c r="H313" s="1761"/>
      <c r="I313" s="1761"/>
      <c r="J313" s="1761"/>
      <c r="K313" s="1761"/>
      <c r="L313" s="1761"/>
      <c r="M313" s="1762"/>
    </row>
    <row r="314" spans="1:13" x14ac:dyDescent="0.2">
      <c r="A314" s="6"/>
      <c r="B314" s="55"/>
      <c r="C314" s="56"/>
      <c r="D314" s="57"/>
      <c r="E314"/>
      <c r="F314"/>
      <c r="G314"/>
      <c r="H314"/>
      <c r="I314"/>
      <c r="J314"/>
      <c r="K314"/>
      <c r="L314"/>
      <c r="M314"/>
    </row>
    <row r="315" spans="1:13" x14ac:dyDescent="0.2">
      <c r="A315" s="1768"/>
      <c r="B315" s="1768"/>
      <c r="C315" s="320" t="s">
        <v>572</v>
      </c>
      <c r="D315" s="321" t="s">
        <v>573</v>
      </c>
      <c r="E315" s="321" t="s">
        <v>574</v>
      </c>
      <c r="F315" s="322" t="s">
        <v>576</v>
      </c>
      <c r="G315" s="321" t="s">
        <v>575</v>
      </c>
      <c r="H315" s="1773" t="s">
        <v>435</v>
      </c>
      <c r="I315" s="1774"/>
      <c r="J315" s="1774"/>
      <c r="K315" s="1774"/>
      <c r="L315" s="1775"/>
    </row>
    <row r="316" spans="1:13" x14ac:dyDescent="0.2">
      <c r="A316" s="1757" t="str">
        <f>CONCATENATE(" Total ",B308," YTD")</f>
        <v xml:space="preserve"> Total 2018 YTD</v>
      </c>
      <c r="B316" s="1759"/>
      <c r="C316" s="319">
        <f>IF(OR(G308=0,G308=""),0,G308)</f>
        <v>0</v>
      </c>
      <c r="D316" s="319">
        <f>ABS(C316-C317)</f>
        <v>0</v>
      </c>
      <c r="E316" s="60" t="str">
        <f>IF(AND(C316=0,C317=0),"",IF(C317=0,100%,D316/C317))</f>
        <v/>
      </c>
      <c r="F316" s="280" t="str">
        <f>IF(AND(C316=0,C317=0),"",IF(C316&gt;C317," Increase"," Decrease"))</f>
        <v/>
      </c>
      <c r="G316" s="324" t="str">
        <f>IF(AND(C316=0,C317=0),"",IF(AND(F316=" Increase",(C317+(C317*E316))=C316),"PASS",IF(AND(F316=" Decrease",(C317-(C317*E316))=C316),"PASS","FAIL")))</f>
        <v/>
      </c>
      <c r="H316" s="1757" t="str">
        <f>IF(OR(C316=0,C316="")," ",CONCATENATE(B309," to ",B308," = ",TEXT(E316,"###.0%"),F316))</f>
        <v xml:space="preserve"> </v>
      </c>
      <c r="I316" s="1758"/>
      <c r="J316" s="1758"/>
      <c r="K316" s="1758"/>
      <c r="L316" s="1759"/>
    </row>
    <row r="317" spans="1:13" x14ac:dyDescent="0.2">
      <c r="A317" s="1757" t="str">
        <f>CONCATENATE(" Total ",B309)</f>
        <v xml:space="preserve"> Total 2017</v>
      </c>
      <c r="B317" s="1759"/>
      <c r="C317" s="319">
        <f>IF(OR(G309=0,G309=""),0,G309)</f>
        <v>0</v>
      </c>
      <c r="D317" s="319">
        <f>ABS(C317-C318)</f>
        <v>0</v>
      </c>
      <c r="E317" s="60" t="str">
        <f t="shared" ref="E317" si="14">IF(AND(C317=0,C318=0),"",IF(C318=0,100%,D317/C318))</f>
        <v/>
      </c>
      <c r="F317" s="280" t="str">
        <f t="shared" ref="F317" si="15">IF(AND(C317=0,C318=0),"",IF(C317&gt;C318," Increase"," Decrease"))</f>
        <v/>
      </c>
      <c r="G317" s="324" t="str">
        <f>IF(AND(C317=0,C318=0),"",IF(AND(F317=" Increase",(C318+(C318*E317))=C317),"PASS",IF(AND(F317=" Decrease",(C318-(C318*E317))=C317),"PASS","FAIL")))</f>
        <v/>
      </c>
      <c r="H317" s="1757" t="str">
        <f>IF(OR(C317=0,C317="")," ",CONCATENATE(B310," to ",B309," = ",TEXT(E317,"###.0%"),F317))</f>
        <v xml:space="preserve"> </v>
      </c>
      <c r="I317" s="1758"/>
      <c r="J317" s="1758"/>
      <c r="K317" s="1758"/>
      <c r="L317" s="1759"/>
    </row>
    <row r="318" spans="1:13" x14ac:dyDescent="0.2">
      <c r="A318" s="1757" t="str">
        <f>CONCATENATE(" Total ",B2670)</f>
        <v xml:space="preserve"> Total </v>
      </c>
      <c r="B318" s="1759"/>
      <c r="C318" s="319">
        <f>IF(OR(G310=0,G310=""),0,G310)</f>
        <v>0</v>
      </c>
      <c r="D318" s="319">
        <f>ABS(C316-C318)</f>
        <v>0</v>
      </c>
      <c r="E318" s="60"/>
      <c r="F318" s="280"/>
      <c r="G318" s="324"/>
      <c r="H318" s="1757" t="str">
        <f>IF(OR(C318=0,C318="")," ",CONCATENATE(B281," to ",B279," = ",TEXT(E318,"###.0%"),F318))</f>
        <v xml:space="preserve"> </v>
      </c>
      <c r="I318" s="1758"/>
      <c r="J318" s="1758"/>
      <c r="K318" s="1758"/>
      <c r="L318" s="1759"/>
    </row>
    <row r="319" spans="1:13" x14ac:dyDescent="0.2">
      <c r="A319"/>
      <c r="B319"/>
      <c r="C319"/>
      <c r="D319"/>
      <c r="E319"/>
      <c r="F319"/>
      <c r="G319"/>
      <c r="H319"/>
      <c r="I319"/>
      <c r="J319"/>
      <c r="K319"/>
      <c r="L319"/>
      <c r="M319"/>
    </row>
    <row r="320" spans="1:13" x14ac:dyDescent="0.2">
      <c r="A320" s="1760" t="str">
        <f>CONCATENATE("STATISTICS  —  CALCULATIONS FOR ",'B-Written VOE'!C31," EARNINGS")</f>
        <v>STATISTICS  —  CALCULATIONS FOR BONUS EARNINGS</v>
      </c>
      <c r="B320" s="1761"/>
      <c r="C320" s="1761"/>
      <c r="D320" s="1761"/>
      <c r="E320" s="1761"/>
      <c r="F320" s="1761"/>
      <c r="G320" s="1761"/>
      <c r="H320" s="1761"/>
      <c r="I320" s="1761"/>
      <c r="J320" s="1761"/>
      <c r="K320" s="1761"/>
      <c r="L320" s="1761"/>
      <c r="M320" s="1762"/>
    </row>
    <row r="321" spans="1:13" x14ac:dyDescent="0.2">
      <c r="A321"/>
      <c r="B321"/>
      <c r="C321"/>
      <c r="D321"/>
      <c r="E321"/>
      <c r="F321"/>
      <c r="G321"/>
      <c r="H321"/>
      <c r="I321"/>
      <c r="J321"/>
      <c r="K321"/>
      <c r="L321"/>
      <c r="M321"/>
    </row>
    <row r="322" spans="1:13" x14ac:dyDescent="0.2">
      <c r="A322" s="1764" t="str">
        <f>CONCATENATE("Pay Type #3 -- ",'B-Written VOE'!C31)</f>
        <v>Pay Type #3 -- BONUS</v>
      </c>
      <c r="B322" s="1765"/>
      <c r="C322" s="1765"/>
      <c r="D322" s="1765"/>
      <c r="E322" s="1765"/>
      <c r="F322" s="1765"/>
      <c r="G322" s="1766"/>
      <c r="H322" s="1764" t="s">
        <v>538</v>
      </c>
      <c r="I322" s="1765"/>
      <c r="J322" s="1766"/>
      <c r="K322" s="1764" t="s">
        <v>539</v>
      </c>
      <c r="L322" s="1765"/>
      <c r="M322" s="1766"/>
    </row>
    <row r="323" spans="1:13" ht="13.5" thickBot="1" x14ac:dyDescent="0.25">
      <c r="A323" s="323" t="s">
        <v>406</v>
      </c>
      <c r="B323" s="323" t="s">
        <v>69</v>
      </c>
      <c r="C323" s="323" t="s">
        <v>14</v>
      </c>
      <c r="D323" s="323" t="s">
        <v>15</v>
      </c>
      <c r="E323" s="323" t="s">
        <v>407</v>
      </c>
      <c r="F323" s="323" t="s">
        <v>12</v>
      </c>
      <c r="G323" s="323" t="s">
        <v>105</v>
      </c>
      <c r="H323" s="323" t="s">
        <v>57</v>
      </c>
      <c r="I323" s="323" t="s">
        <v>12</v>
      </c>
      <c r="J323" s="323" t="s">
        <v>407</v>
      </c>
      <c r="K323" s="323" t="s">
        <v>22</v>
      </c>
      <c r="L323" s="323" t="s">
        <v>405</v>
      </c>
      <c r="M323" s="323" t="s">
        <v>480</v>
      </c>
    </row>
    <row r="324" spans="1:13" x14ac:dyDescent="0.2">
      <c r="A324" s="19" t="b">
        <v>1</v>
      </c>
      <c r="B324" s="196">
        <f>'B-Written VOE'!N34</f>
        <v>2018</v>
      </c>
      <c r="C324" s="197">
        <f>'B-Written VOE'!V34</f>
        <v>43101</v>
      </c>
      <c r="D324" s="197" t="str">
        <f>'B-Written VOE'!AK34</f>
        <v/>
      </c>
      <c r="E324" s="201">
        <f>'B-Written VOE'!AZ34</f>
        <v>0</v>
      </c>
      <c r="F324" s="20" t="str">
        <f>IF(OR(E324="",E324=0),"",IF(AND(MONTH(D324)=2,DAY(D324)&gt;27),2,ROUND((((D324-C324)+1)/365)*12,1)))</f>
        <v/>
      </c>
      <c r="G324" s="77" t="str">
        <f>IF(OR(D324="",E324="",E324=0),"",ROUND(E324/F324,0))</f>
        <v/>
      </c>
      <c r="H324" s="77">
        <f>IF(A324=TRUE,E324,0)</f>
        <v>0</v>
      </c>
      <c r="I324" s="352" t="str">
        <f>IF(A324=TRUE,F324,0)</f>
        <v/>
      </c>
      <c r="J324" s="77">
        <f>IF(OR(A324=FALSE,H324=0,I324=0),0,ROUND(H324/I324,0))</f>
        <v>0</v>
      </c>
      <c r="K324" s="20">
        <f>IF(OR(G324="",G324=0,G325="",G325=0),100,IF(G324&gt;G325,((G324-G325)/G325)*100,((G325-G324)/G325)*100))</f>
        <v>100</v>
      </c>
      <c r="L324" s="21" t="str">
        <f>IF(G324&gt;G325,"Increase","Decrease")</f>
        <v>Decrease</v>
      </c>
      <c r="M324" s="21" t="b">
        <f>IF(AND(A324=TRUE,E324&gt;0),TRUE,FALSE)</f>
        <v>0</v>
      </c>
    </row>
    <row r="325" spans="1:13" x14ac:dyDescent="0.2">
      <c r="A325" s="13" t="b">
        <v>1</v>
      </c>
      <c r="B325" s="196">
        <f>'B-Written VOE'!N35</f>
        <v>2017</v>
      </c>
      <c r="C325" s="197">
        <f>'B-Written VOE'!V35</f>
        <v>42736</v>
      </c>
      <c r="D325" s="197">
        <f>'B-Written VOE'!AK35</f>
        <v>43100</v>
      </c>
      <c r="E325" s="201">
        <f>'B-Written VOE'!AZ35</f>
        <v>0</v>
      </c>
      <c r="F325" s="20" t="str">
        <f>IF(OR(E325="",E325=0),"",IF(AND(MONTH(D325)=2,DAY(D325)&gt;27),2,ROUND((((D325-C325)+1)/365)*12,1)))</f>
        <v/>
      </c>
      <c r="G325" s="77" t="str">
        <f>IF(OR(D325="",E325="",E325=0),"",ROUND(E325/F325,0))</f>
        <v/>
      </c>
      <c r="H325" s="77">
        <f>IF(A325=TRUE,E325,0)</f>
        <v>0</v>
      </c>
      <c r="I325" s="352" t="str">
        <f>IF(A325=TRUE,F325,0)</f>
        <v/>
      </c>
      <c r="J325" s="77">
        <f>IF(OR(A325=FALSE,H325=0,I325=0),0,ROUND(H325/I325,0))</f>
        <v>0</v>
      </c>
      <c r="K325" s="20">
        <f>IF(OR(G325="",G325=0,G326="",G326=0),100,IF(G325&gt;G326,((G325-G326)/G326)*100,((G326-G325)/G326)*100))</f>
        <v>100</v>
      </c>
      <c r="L325" s="21" t="str">
        <f>IF(G325&gt;G326,"Increase","Decrease")</f>
        <v>Decrease</v>
      </c>
      <c r="M325" s="21" t="b">
        <f>IF(AND(A325=TRUE,E325&gt;0),TRUE,FALSE)</f>
        <v>0</v>
      </c>
    </row>
    <row r="326" spans="1:13" x14ac:dyDescent="0.2">
      <c r="A326" s="13" t="b">
        <v>1</v>
      </c>
      <c r="B326" s="196">
        <f>'B-Written VOE'!N36</f>
        <v>2016</v>
      </c>
      <c r="C326" s="197">
        <f>'B-Written VOE'!V36</f>
        <v>42370</v>
      </c>
      <c r="D326" s="197">
        <f>'B-Written VOE'!AK36</f>
        <v>42735</v>
      </c>
      <c r="E326" s="201">
        <f>'B-Written VOE'!AZ36</f>
        <v>0</v>
      </c>
      <c r="F326" s="20" t="str">
        <f>IF(OR(E326="",E326=0),"",IF(AND(MONTH(D326)=2,DAY(D326)&gt;27),2,ROUND((((D326-C326)+1)/365)*12,1)))</f>
        <v/>
      </c>
      <c r="G326" s="77" t="str">
        <f>IF(OR(D326="",E326="",E326=0),"",ROUND(E326/F326,0))</f>
        <v/>
      </c>
      <c r="H326" s="77">
        <f>IF(A326=TRUE,E326,0)</f>
        <v>0</v>
      </c>
      <c r="I326" s="352" t="str">
        <f>IF(A326=TRUE,F326,0)</f>
        <v/>
      </c>
      <c r="J326" s="77">
        <f>IF(OR(A326=FALSE,H326=0,I326=0),0,ROUND(H326/I326,0))</f>
        <v>0</v>
      </c>
      <c r="K326" s="20">
        <f>IF(OR(G324="",G324=0,G326="",G326=0),100,IF(G324&gt;G326,((G324-G326)/G326)*100,((G326-G324)/G326)*100))</f>
        <v>100</v>
      </c>
      <c r="L326" s="21" t="str">
        <f>IF(G324&gt;G326,"Increase","Decrease")</f>
        <v>Decrease</v>
      </c>
      <c r="M326" s="21" t="b">
        <f>IF(AND(A326=TRUE,E326&gt;0),TRUE,FALSE)</f>
        <v>0</v>
      </c>
    </row>
    <row r="327" spans="1:13" x14ac:dyDescent="0.2">
      <c r="A327" s="193" t="s">
        <v>72</v>
      </c>
      <c r="B327" s="189"/>
      <c r="C327" s="190"/>
      <c r="D327" s="190"/>
      <c r="E327" s="34">
        <f>SUM(E324:E326)</f>
        <v>0</v>
      </c>
      <c r="F327" s="35">
        <f>SUM(F324:F326)</f>
        <v>0</v>
      </c>
      <c r="G327" s="227">
        <f>IF(F327=0,0,ROUND(E327/F327,0))</f>
        <v>0</v>
      </c>
      <c r="H327" s="226">
        <f>IF(SUM(E324:E326)=0,0,ROUND(SUM(H324:H326),0))</f>
        <v>0</v>
      </c>
      <c r="I327" s="353">
        <f>IF(SUM(F324:F326)=0,0,ROUND(SUM(I324:I326),1))</f>
        <v>0</v>
      </c>
      <c r="J327" s="226">
        <f>IF(I327=0,0,ROUND(H327/I327,0))</f>
        <v>0</v>
      </c>
      <c r="K327" s="190"/>
      <c r="L327" s="190"/>
      <c r="M327" s="190"/>
    </row>
    <row r="328" spans="1:13" x14ac:dyDescent="0.2">
      <c r="A328" s="6"/>
      <c r="B328" s="55"/>
      <c r="C328" s="56"/>
      <c r="D328" s="57"/>
      <c r="E328"/>
      <c r="F328"/>
      <c r="G328"/>
      <c r="H328"/>
      <c r="I328"/>
      <c r="J328"/>
      <c r="K328"/>
      <c r="L328"/>
      <c r="M328"/>
    </row>
    <row r="329" spans="1:13" x14ac:dyDescent="0.2">
      <c r="A329" s="1760" t="str">
        <f>CONCATENATE("STATISTICS  —  VARIANCES IN ",'B-Written VOE'!C31," EARNINGS")</f>
        <v>STATISTICS  —  VARIANCES IN BONUS EARNINGS</v>
      </c>
      <c r="B329" s="1761"/>
      <c r="C329" s="1761"/>
      <c r="D329" s="1761"/>
      <c r="E329" s="1761"/>
      <c r="F329" s="1761"/>
      <c r="G329" s="1761"/>
      <c r="H329" s="1761"/>
      <c r="I329" s="1761"/>
      <c r="J329" s="1761"/>
      <c r="K329" s="1761"/>
      <c r="L329" s="1761"/>
      <c r="M329" s="1762"/>
    </row>
    <row r="330" spans="1:13" x14ac:dyDescent="0.2">
      <c r="A330" s="6"/>
      <c r="B330" s="55"/>
      <c r="C330" s="56"/>
      <c r="D330" s="57"/>
      <c r="E330"/>
      <c r="F330"/>
      <c r="G330"/>
      <c r="H330"/>
      <c r="I330"/>
      <c r="J330"/>
      <c r="K330"/>
      <c r="L330"/>
      <c r="M330"/>
    </row>
    <row r="331" spans="1:13" x14ac:dyDescent="0.2">
      <c r="A331" s="1768"/>
      <c r="B331" s="1768"/>
      <c r="C331" s="320" t="s">
        <v>572</v>
      </c>
      <c r="D331" s="321" t="s">
        <v>573</v>
      </c>
      <c r="E331" s="321" t="s">
        <v>574</v>
      </c>
      <c r="F331" s="322" t="s">
        <v>576</v>
      </c>
      <c r="G331" s="321" t="s">
        <v>575</v>
      </c>
      <c r="H331" s="1773" t="s">
        <v>435</v>
      </c>
      <c r="I331" s="1774"/>
      <c r="J331" s="1774"/>
      <c r="K331" s="1774"/>
      <c r="L331" s="1775"/>
    </row>
    <row r="332" spans="1:13" x14ac:dyDescent="0.2">
      <c r="A332" s="1757" t="str">
        <f>CONCATENATE(" Total ",B324," YTD")</f>
        <v xml:space="preserve"> Total 2018 YTD</v>
      </c>
      <c r="B332" s="1759"/>
      <c r="C332" s="319">
        <f>IF(OR(G324=0,G324=""),0,G324)</f>
        <v>0</v>
      </c>
      <c r="D332" s="319">
        <f>ABS(C332-C333)</f>
        <v>0</v>
      </c>
      <c r="E332" s="60" t="str">
        <f>IF(AND(C332=0,C333=0),"",IF(C333=0,100%,D332/C333))</f>
        <v/>
      </c>
      <c r="F332" s="280" t="str">
        <f>IF(AND(C332=0,C333=0),"",IF(C332&gt;C333," Increase"," Decrease"))</f>
        <v/>
      </c>
      <c r="G332" s="324" t="str">
        <f>IF(AND(C332=0,C333=0),"",IF(AND(F332=" Increase",(C333+(C333*E332))=C332),"PASS",IF(AND(F332=" Decrease",(C333-(C333*E332))=C332),"PASS","FAIL")))</f>
        <v/>
      </c>
      <c r="H332" s="1757" t="str">
        <f>IF(OR(C332=0,C332="")," ",CONCATENATE(B325," to ",B324," = ",TEXT(E332,"###.0%"),F332))</f>
        <v xml:space="preserve"> </v>
      </c>
      <c r="I332" s="1758"/>
      <c r="J332" s="1758"/>
      <c r="K332" s="1758"/>
      <c r="L332" s="1759"/>
    </row>
    <row r="333" spans="1:13" x14ac:dyDescent="0.2">
      <c r="A333" s="1757" t="str">
        <f>CONCATENATE(" Total ",B325)</f>
        <v xml:space="preserve"> Total 2017</v>
      </c>
      <c r="B333" s="1759"/>
      <c r="C333" s="319">
        <f>IF(OR(G325=0,G325=""),0,G325)</f>
        <v>0</v>
      </c>
      <c r="D333" s="319">
        <f>ABS(C333-C334)</f>
        <v>0</v>
      </c>
      <c r="E333" s="60" t="str">
        <f t="shared" ref="E333" si="16">IF(AND(C333=0,C334=0),"",IF(C334=0,100%,D333/C334))</f>
        <v/>
      </c>
      <c r="F333" s="280" t="str">
        <f t="shared" ref="F333" si="17">IF(AND(C333=0,C334=0),"",IF(C333&gt;C334," Increase"," Decrease"))</f>
        <v/>
      </c>
      <c r="G333" s="324" t="str">
        <f>IF(AND(C333=0,C334=0),"",IF(AND(F333=" Increase",(C334+(C334*E333))=C333),"PASS",IF(AND(F333=" Decrease",(C334-(C334*E333))=C333),"PASS","FAIL")))</f>
        <v/>
      </c>
      <c r="H333" s="1757" t="str">
        <f>IF(OR(C333=0,C333="")," ",CONCATENATE(B326," to ",B325," = ",TEXT(E333,"###.0%"),F333))</f>
        <v xml:space="preserve"> </v>
      </c>
      <c r="I333" s="1758"/>
      <c r="J333" s="1758"/>
      <c r="K333" s="1758"/>
      <c r="L333" s="1759"/>
    </row>
    <row r="334" spans="1:13" x14ac:dyDescent="0.2">
      <c r="A334" s="1757" t="str">
        <f>CONCATENATE(" Total ",B2691)</f>
        <v xml:space="preserve"> Total </v>
      </c>
      <c r="B334" s="1759"/>
      <c r="C334" s="319">
        <f>IF(OR(G326=0,G326=""),0,G326)</f>
        <v>0</v>
      </c>
      <c r="D334" s="319">
        <f>ABS(C332-C334)</f>
        <v>0</v>
      </c>
      <c r="E334" s="60"/>
      <c r="F334" s="280"/>
      <c r="G334" s="324"/>
      <c r="H334" s="1757" t="str">
        <f>IF(OR(C334=0,C334="")," ",CONCATENATE(B299," to ",B297," = ",TEXT(E334,"###.0%"),F334))</f>
        <v xml:space="preserve"> </v>
      </c>
      <c r="I334" s="1758"/>
      <c r="J334" s="1758"/>
      <c r="K334" s="1758"/>
      <c r="L334" s="1759"/>
    </row>
    <row r="335" spans="1:13" x14ac:dyDescent="0.2">
      <c r="A335" s="234"/>
      <c r="B335" s="234"/>
      <c r="C335" s="325"/>
      <c r="D335" s="234"/>
      <c r="E335" s="326"/>
      <c r="F335" s="326"/>
      <c r="G335" s="326"/>
      <c r="H335" s="326"/>
      <c r="I335" s="326"/>
      <c r="J335" s="326"/>
      <c r="K335" s="326"/>
      <c r="L335" s="326"/>
      <c r="M335" s="326"/>
    </row>
    <row r="336" spans="1:13" x14ac:dyDescent="0.2">
      <c r="A336" s="1760" t="str">
        <f>CONCATENATE("STATISTICS  —  CALCULATIONS FOR ",'B-Written VOE'!C39," EARNINGS")</f>
        <v>STATISTICS  —  CALCULATIONS FOR COMMISSIONS EARNINGS</v>
      </c>
      <c r="B336" s="1761"/>
      <c r="C336" s="1761"/>
      <c r="D336" s="1761"/>
      <c r="E336" s="1761"/>
      <c r="F336" s="1761"/>
      <c r="G336" s="1761"/>
      <c r="H336" s="1761"/>
      <c r="I336" s="1761"/>
      <c r="J336" s="1761"/>
      <c r="K336" s="1761"/>
      <c r="L336" s="1761"/>
      <c r="M336" s="1762"/>
    </row>
    <row r="337" spans="1:13" x14ac:dyDescent="0.2">
      <c r="A337"/>
      <c r="B337"/>
      <c r="C337"/>
      <c r="D337"/>
      <c r="E337"/>
      <c r="F337"/>
      <c r="G337"/>
      <c r="H337"/>
      <c r="I337"/>
      <c r="J337"/>
      <c r="K337"/>
      <c r="L337"/>
      <c r="M337"/>
    </row>
    <row r="338" spans="1:13" x14ac:dyDescent="0.2">
      <c r="A338" s="1764" t="str">
        <f>CONCATENATE("Pay Type #3 -- ",'B-Written VOE'!C39)</f>
        <v>Pay Type #3 -- COMMISSIONS</v>
      </c>
      <c r="B338" s="1765"/>
      <c r="C338" s="1765"/>
      <c r="D338" s="1765"/>
      <c r="E338" s="1765"/>
      <c r="F338" s="1765"/>
      <c r="G338" s="1766"/>
      <c r="H338" s="1764" t="s">
        <v>538</v>
      </c>
      <c r="I338" s="1765"/>
      <c r="J338" s="1766"/>
      <c r="K338" s="1764" t="s">
        <v>539</v>
      </c>
      <c r="L338" s="1765"/>
      <c r="M338" s="1766"/>
    </row>
    <row r="339" spans="1:13" ht="13.5" thickBot="1" x14ac:dyDescent="0.25">
      <c r="A339" s="323" t="s">
        <v>406</v>
      </c>
      <c r="B339" s="323" t="s">
        <v>69</v>
      </c>
      <c r="C339" s="323" t="s">
        <v>14</v>
      </c>
      <c r="D339" s="323" t="s">
        <v>15</v>
      </c>
      <c r="E339" s="323" t="s">
        <v>407</v>
      </c>
      <c r="F339" s="323" t="s">
        <v>12</v>
      </c>
      <c r="G339" s="323" t="s">
        <v>105</v>
      </c>
      <c r="H339" s="323" t="s">
        <v>57</v>
      </c>
      <c r="I339" s="323" t="s">
        <v>12</v>
      </c>
      <c r="J339" s="323" t="s">
        <v>407</v>
      </c>
      <c r="K339" s="323" t="s">
        <v>22</v>
      </c>
      <c r="L339" s="323" t="s">
        <v>405</v>
      </c>
      <c r="M339" s="323" t="s">
        <v>480</v>
      </c>
    </row>
    <row r="340" spans="1:13" x14ac:dyDescent="0.2">
      <c r="A340" s="19" t="b">
        <v>1</v>
      </c>
      <c r="B340" s="196">
        <f>'B-Written VOE'!N42</f>
        <v>2018</v>
      </c>
      <c r="C340" s="197">
        <f>'B-Written VOE'!V42</f>
        <v>43101</v>
      </c>
      <c r="D340" s="197" t="str">
        <f>'B-Written VOE'!AK42</f>
        <v/>
      </c>
      <c r="E340" s="201">
        <f>'B-Written VOE'!AZ42</f>
        <v>0</v>
      </c>
      <c r="F340" s="20" t="str">
        <f>IF(OR(E340="",E340=0),"",IF(AND(MONTH(D340)=2,DAY(D340)&gt;27),2,ROUND((((D340-C340)+1)/365)*12,1)))</f>
        <v/>
      </c>
      <c r="G340" s="77" t="str">
        <f>IF(OR(D340="",E340="",E340=0),"",ROUND(E340/F340,0))</f>
        <v/>
      </c>
      <c r="H340" s="77">
        <f>IF(A340=TRUE,E340,0)</f>
        <v>0</v>
      </c>
      <c r="I340" s="352" t="str">
        <f>IF(A340=TRUE,F340,0)</f>
        <v/>
      </c>
      <c r="J340" s="77">
        <f>IF(OR(A340=FALSE,H340=0,I340=0),0,ROUND(H340/I340,0))</f>
        <v>0</v>
      </c>
      <c r="K340" s="20">
        <f>IF(OR(G340="",G340=0,G341="",G341=0),100,IF(G340&gt;G341,((G340-G341)/G341)*100,((G341-G340)/G341)*100))</f>
        <v>100</v>
      </c>
      <c r="L340" s="21" t="str">
        <f>IF(G340&gt;G341,"Increase","Decrease")</f>
        <v>Decrease</v>
      </c>
      <c r="M340" s="21" t="b">
        <f>IF(AND(A340=TRUE,E340&gt;0),TRUE,FALSE)</f>
        <v>0</v>
      </c>
    </row>
    <row r="341" spans="1:13" x14ac:dyDescent="0.2">
      <c r="A341" s="13" t="b">
        <v>1</v>
      </c>
      <c r="B341" s="196">
        <f>'B-Written VOE'!N43</f>
        <v>2017</v>
      </c>
      <c r="C341" s="197">
        <f>'B-Written VOE'!V43</f>
        <v>42736</v>
      </c>
      <c r="D341" s="197">
        <f>'B-Written VOE'!AK43</f>
        <v>43100</v>
      </c>
      <c r="E341" s="201">
        <f>'B-Written VOE'!AZ43</f>
        <v>0</v>
      </c>
      <c r="F341" s="20" t="str">
        <f>IF(OR(E341="",E341=0),"",IF(AND(MONTH(D341)=2,DAY(D341)&gt;27),2,ROUND((((D341-C341)+1)/365)*12,1)))</f>
        <v/>
      </c>
      <c r="G341" s="77" t="str">
        <f>IF(OR(D341="",E341="",E341=0),"",ROUND(E341/F341,0))</f>
        <v/>
      </c>
      <c r="H341" s="77">
        <f>IF(A341=TRUE,E341,0)</f>
        <v>0</v>
      </c>
      <c r="I341" s="352" t="str">
        <f>IF(A341=TRUE,F341,0)</f>
        <v/>
      </c>
      <c r="J341" s="77">
        <f>IF(OR(A341=FALSE,H341=0,I341=0),0,ROUND(H341/I341,0))</f>
        <v>0</v>
      </c>
      <c r="K341" s="20">
        <f>IF(OR(G341="",G341=0,G342="",G342=0),100,IF(G341&gt;G342,((G341-G342)/G342)*100,((G342-G341)/G342)*100))</f>
        <v>100</v>
      </c>
      <c r="L341" s="21" t="str">
        <f>IF(G341&gt;G342,"Increase","Decrease")</f>
        <v>Decrease</v>
      </c>
      <c r="M341" s="21" t="b">
        <f>IF(AND(A341=TRUE,E341&gt;0),TRUE,FALSE)</f>
        <v>0</v>
      </c>
    </row>
    <row r="342" spans="1:13" x14ac:dyDescent="0.2">
      <c r="A342" s="13" t="b">
        <v>1</v>
      </c>
      <c r="B342" s="196">
        <f>'B-Written VOE'!N44</f>
        <v>2016</v>
      </c>
      <c r="C342" s="197">
        <f>'B-Written VOE'!V44</f>
        <v>42370</v>
      </c>
      <c r="D342" s="197">
        <f>'B-Written VOE'!AK44</f>
        <v>42735</v>
      </c>
      <c r="E342" s="201">
        <f>'B-Written VOE'!AZ44</f>
        <v>0</v>
      </c>
      <c r="F342" s="20" t="str">
        <f>IF(OR(E342="",E342=0),"",IF(AND(MONTH(D342)=2,DAY(D342)&gt;27),2,ROUND((((D342-C342)+1)/365)*12,1)))</f>
        <v/>
      </c>
      <c r="G342" s="77" t="str">
        <f>IF(OR(D342="",E342="",E342=0),"",ROUND(E342/F342,0))</f>
        <v/>
      </c>
      <c r="H342" s="77">
        <f>IF(A342=TRUE,E342,0)</f>
        <v>0</v>
      </c>
      <c r="I342" s="352" t="str">
        <f>IF(A342=TRUE,F342,0)</f>
        <v/>
      </c>
      <c r="J342" s="77">
        <f>IF(OR(A342=FALSE,H342=0,I342=0),0,ROUND(H342/I342,0))</f>
        <v>0</v>
      </c>
      <c r="K342" s="20">
        <f>IF(OR(G340="",G340=0,G342="",G342=0),100,IF(G340&gt;G342,((G340-G342)/G342)*100,((G342-G340)/G342)*100))</f>
        <v>100</v>
      </c>
      <c r="L342" s="21" t="str">
        <f>IF(G340&gt;G342,"Increase","Decrease")</f>
        <v>Decrease</v>
      </c>
      <c r="M342" s="21" t="b">
        <f>IF(AND(A342=TRUE,E342&gt;0),TRUE,FALSE)</f>
        <v>0</v>
      </c>
    </row>
    <row r="343" spans="1:13" x14ac:dyDescent="0.2">
      <c r="A343" s="342" t="s">
        <v>72</v>
      </c>
      <c r="B343" s="189"/>
      <c r="C343" s="190"/>
      <c r="D343" s="190"/>
      <c r="E343" s="34">
        <f>SUM(E340:E342)</f>
        <v>0</v>
      </c>
      <c r="F343" s="35">
        <f>SUM(F340:F342)</f>
        <v>0</v>
      </c>
      <c r="G343" s="227">
        <f>IF(F343=0,0,ROUND(E343/F343,0))</f>
        <v>0</v>
      </c>
      <c r="H343" s="226">
        <f>IF(SUM(E340:E342)=0,0,ROUND(SUM(H340:H342),0))</f>
        <v>0</v>
      </c>
      <c r="I343" s="353">
        <f>IF(SUM(F340:F342)=0,0,ROUND(SUM(I340:I342),1))</f>
        <v>0</v>
      </c>
      <c r="J343" s="226">
        <f>IF(I343=0,0,ROUND(H343/I343,0))</f>
        <v>0</v>
      </c>
      <c r="K343" s="190"/>
      <c r="L343" s="190"/>
      <c r="M343" s="190"/>
    </row>
    <row r="344" spans="1:13" x14ac:dyDescent="0.2">
      <c r="A344" s="6"/>
      <c r="B344" s="55"/>
      <c r="C344" s="56"/>
      <c r="D344" s="57"/>
      <c r="E344"/>
      <c r="F344"/>
      <c r="G344"/>
      <c r="H344"/>
      <c r="I344"/>
      <c r="J344"/>
      <c r="K344"/>
      <c r="L344"/>
      <c r="M344"/>
    </row>
    <row r="345" spans="1:13" x14ac:dyDescent="0.2">
      <c r="A345" s="1760" t="str">
        <f>CONCATENATE("STATISTICS  —  VARIANCES IN ",'B-Written VOE'!C39," EARNINGS")</f>
        <v>STATISTICS  —  VARIANCES IN COMMISSIONS EARNINGS</v>
      </c>
      <c r="B345" s="1761"/>
      <c r="C345" s="1761"/>
      <c r="D345" s="1761"/>
      <c r="E345" s="1761"/>
      <c r="F345" s="1761"/>
      <c r="G345" s="1761"/>
      <c r="H345" s="1761"/>
      <c r="I345" s="1761"/>
      <c r="J345" s="1761"/>
      <c r="K345" s="1761"/>
      <c r="L345" s="1761"/>
      <c r="M345" s="1762"/>
    </row>
    <row r="346" spans="1:13" x14ac:dyDescent="0.2">
      <c r="A346" s="6"/>
      <c r="B346" s="55"/>
      <c r="C346" s="56"/>
      <c r="D346" s="57"/>
      <c r="E346"/>
      <c r="F346"/>
      <c r="G346"/>
      <c r="H346"/>
      <c r="I346"/>
      <c r="J346"/>
      <c r="K346"/>
      <c r="L346"/>
      <c r="M346"/>
    </row>
    <row r="347" spans="1:13" x14ac:dyDescent="0.2">
      <c r="A347" s="1768"/>
      <c r="B347" s="1768"/>
      <c r="C347" s="320" t="s">
        <v>572</v>
      </c>
      <c r="D347" s="321" t="s">
        <v>573</v>
      </c>
      <c r="E347" s="321" t="s">
        <v>574</v>
      </c>
      <c r="F347" s="322" t="s">
        <v>576</v>
      </c>
      <c r="G347" s="321" t="s">
        <v>575</v>
      </c>
      <c r="H347" s="1773" t="s">
        <v>435</v>
      </c>
      <c r="I347" s="1774"/>
      <c r="J347" s="1774"/>
      <c r="K347" s="1774"/>
      <c r="L347" s="1775"/>
    </row>
    <row r="348" spans="1:13" x14ac:dyDescent="0.2">
      <c r="A348" s="1757" t="str">
        <f>CONCATENATE(" Total ",B340," YTD")</f>
        <v xml:space="preserve"> Total 2018 YTD</v>
      </c>
      <c r="B348" s="1759"/>
      <c r="C348" s="319">
        <f>IF(OR(G340=0,G340=""),0,G340)</f>
        <v>0</v>
      </c>
      <c r="D348" s="319">
        <f>ABS(C348-C349)</f>
        <v>0</v>
      </c>
      <c r="E348" s="60" t="str">
        <f>IF(AND(C348=0,C349=0),"",IF(C349=0,100%,D348/C349))</f>
        <v/>
      </c>
      <c r="F348" s="280" t="str">
        <f>IF(AND(C348=0,C349=0),"",IF(C348&gt;C349," Increase"," Decrease"))</f>
        <v/>
      </c>
      <c r="G348" s="324" t="str">
        <f>IF(AND(C348=0,C349=0),"",IF(AND(F348=" Increase",(C349+(C349*E348))=C348),"PASS",IF(AND(F348=" Decrease",(C349-(C349*E348))=C348),"PASS","FAIL")))</f>
        <v/>
      </c>
      <c r="H348" s="1757" t="str">
        <f>IF(OR(C348=0,C348="")," ",CONCATENATE(B341," to ",B340," = ",TEXT(E348,"###.0%"),F348))</f>
        <v xml:space="preserve"> </v>
      </c>
      <c r="I348" s="1758"/>
      <c r="J348" s="1758"/>
      <c r="K348" s="1758"/>
      <c r="L348" s="1759"/>
    </row>
    <row r="349" spans="1:13" x14ac:dyDescent="0.2">
      <c r="A349" s="1757" t="str">
        <f>CONCATENATE(" Total ",B341)</f>
        <v xml:space="preserve"> Total 2017</v>
      </c>
      <c r="B349" s="1759"/>
      <c r="C349" s="319">
        <f>IF(OR(G341=0,G341=""),0,G341)</f>
        <v>0</v>
      </c>
      <c r="D349" s="319">
        <f>ABS(C349-C350)</f>
        <v>0</v>
      </c>
      <c r="E349" s="60" t="str">
        <f t="shared" ref="E349" si="18">IF(AND(C349=0,C350=0),"",IF(C350=0,100%,D349/C350))</f>
        <v/>
      </c>
      <c r="F349" s="280" t="str">
        <f t="shared" ref="F349" si="19">IF(AND(C349=0,C350=0),"",IF(C349&gt;C350," Increase"," Decrease"))</f>
        <v/>
      </c>
      <c r="G349" s="324" t="str">
        <f>IF(AND(C349=0,C350=0),"",IF(AND(F349=" Increase",(C350+(C350*E349))=C349),"PASS",IF(AND(F349=" Decrease",(C350-(C350*E349))=C349),"PASS","FAIL")))</f>
        <v/>
      </c>
      <c r="H349" s="1757" t="str">
        <f>IF(OR(C349=0,C349="")," ",CONCATENATE(B342," to ",B341," = ",TEXT(E349,"###.0%"),F349))</f>
        <v xml:space="preserve"> </v>
      </c>
      <c r="I349" s="1758"/>
      <c r="J349" s="1758"/>
      <c r="K349" s="1758"/>
      <c r="L349" s="1759"/>
    </row>
    <row r="350" spans="1:13" x14ac:dyDescent="0.2">
      <c r="A350" s="1757" t="str">
        <f>CONCATENATE(" Total ",B2712)</f>
        <v xml:space="preserve"> Total </v>
      </c>
      <c r="B350" s="1759"/>
      <c r="C350" s="319">
        <f>IF(OR(G342=0,G342=""),0,G342)</f>
        <v>0</v>
      </c>
      <c r="D350" s="319">
        <f>ABS(C348-C350)</f>
        <v>0</v>
      </c>
      <c r="E350" s="60"/>
      <c r="F350" s="280"/>
      <c r="G350" s="324"/>
      <c r="H350" s="1757"/>
      <c r="I350" s="1758"/>
      <c r="J350" s="1758"/>
      <c r="K350" s="1758"/>
      <c r="L350" s="1759"/>
    </row>
    <row r="351" spans="1:13" x14ac:dyDescent="0.2">
      <c r="A351" s="6"/>
      <c r="B351" s="55"/>
      <c r="C351" s="56"/>
      <c r="D351" s="57"/>
      <c r="E351"/>
      <c r="F351"/>
      <c r="G351"/>
      <c r="H351"/>
      <c r="I351"/>
      <c r="J351"/>
      <c r="K351"/>
      <c r="L351"/>
      <c r="M351"/>
    </row>
    <row r="352" spans="1:13" x14ac:dyDescent="0.2">
      <c r="A352" s="1760" t="s">
        <v>461</v>
      </c>
      <c r="B352" s="1761"/>
      <c r="C352" s="1761"/>
      <c r="D352" s="1761"/>
      <c r="E352" s="1761"/>
      <c r="F352" s="1761"/>
      <c r="G352" s="1761"/>
      <c r="H352" s="1761"/>
      <c r="I352" s="1761"/>
      <c r="J352" s="1761"/>
      <c r="K352" s="1761"/>
      <c r="L352" s="1761"/>
      <c r="M352" s="1762"/>
    </row>
    <row r="353" spans="1:13" x14ac:dyDescent="0.2">
      <c r="A353"/>
      <c r="B353"/>
      <c r="C353"/>
      <c r="D353"/>
      <c r="E353"/>
      <c r="F353"/>
      <c r="G353"/>
      <c r="H353"/>
      <c r="I353"/>
      <c r="J353"/>
      <c r="K353"/>
      <c r="L353"/>
      <c r="M353"/>
    </row>
    <row r="354" spans="1:13" x14ac:dyDescent="0.2">
      <c r="A354" s="9" t="s">
        <v>456</v>
      </c>
      <c r="B354"/>
      <c r="C354"/>
      <c r="D354" s="219">
        <f>G249</f>
        <v>0</v>
      </c>
      <c r="E354"/>
      <c r="F354" t="str">
        <f>IF(OR(D236=A227,D236=A228,D236=A230),CONCATENATE("total average earnings for the past ",I249," months"),"(lower of Current Rate or YTD avg, or explanation provided)")</f>
        <v>(lower of Current Rate or YTD avg, or explanation provided)</v>
      </c>
      <c r="G354"/>
      <c r="H354"/>
      <c r="I354"/>
      <c r="J354"/>
      <c r="K354"/>
      <c r="L354"/>
      <c r="M354"/>
    </row>
    <row r="355" spans="1:13" x14ac:dyDescent="0.2">
      <c r="A355" s="9" t="s">
        <v>457</v>
      </c>
      <c r="B355"/>
      <c r="C355"/>
      <c r="D355" s="219">
        <f>IF(K256=0,0,IF(D258=TRUE,K256,0))</f>
        <v>0</v>
      </c>
      <c r="E355"/>
      <c r="F355"/>
      <c r="G355"/>
      <c r="H355"/>
      <c r="I355"/>
      <c r="J355"/>
      <c r="K355"/>
      <c r="L355"/>
      <c r="M355"/>
    </row>
    <row r="356" spans="1:13" x14ac:dyDescent="0.2">
      <c r="A356" s="59" t="s">
        <v>459</v>
      </c>
      <c r="B356"/>
      <c r="C356"/>
      <c r="D356" s="219">
        <f>D354-D355</f>
        <v>0</v>
      </c>
      <c r="E356"/>
      <c r="F356"/>
      <c r="G356"/>
      <c r="H356"/>
      <c r="I356"/>
      <c r="J356"/>
      <c r="K356"/>
      <c r="L356"/>
      <c r="M356"/>
    </row>
    <row r="357" spans="1:13" x14ac:dyDescent="0.2">
      <c r="A357" s="9"/>
      <c r="B357"/>
      <c r="C357"/>
      <c r="D357" s="219"/>
      <c r="E357"/>
      <c r="F357"/>
      <c r="G357"/>
      <c r="H357"/>
      <c r="I357"/>
      <c r="J357"/>
      <c r="K357"/>
      <c r="L357"/>
      <c r="M357"/>
    </row>
    <row r="358" spans="1:13" x14ac:dyDescent="0.2">
      <c r="A358" s="9" t="str">
        <f>CONCATENATE(" Total ",A306)</f>
        <v xml:space="preserve"> Total Pay Type #1 -- OVERTIME</v>
      </c>
      <c r="B358"/>
      <c r="C358"/>
      <c r="D358" s="219" t="b">
        <v>1</v>
      </c>
      <c r="E358"/>
      <c r="F358"/>
      <c r="G358"/>
      <c r="H358"/>
      <c r="I358"/>
      <c r="J358"/>
      <c r="K358"/>
      <c r="L358"/>
      <c r="M358"/>
    </row>
    <row r="359" spans="1:13" x14ac:dyDescent="0.2">
      <c r="A359" s="9" t="str">
        <f>CONCATENATE(" Total ",A306)</f>
        <v xml:space="preserve"> Total Pay Type #1 -- OVERTIME</v>
      </c>
      <c r="B359"/>
      <c r="C359"/>
      <c r="D359" s="219">
        <f>IF(D358=TRUE,J311,0)</f>
        <v>0</v>
      </c>
      <c r="E359"/>
      <c r="F359" t="str">
        <f>IF(AND('B-Written VOE'!C23&lt;&gt;"",I311&lt;&gt;0),CONCATENATE(" Additional ",'B-Written VOE'!C23," Earnings"),CONCATENATE(" Total ",I311," Months Average Monthly ",PROPER('B-Written VOE'!C23)," Earnings"))</f>
        <v xml:space="preserve"> Total 0 Months Average Monthly Overtime Earnings</v>
      </c>
      <c r="G359"/>
      <c r="H359"/>
      <c r="I359"/>
      <c r="J359"/>
      <c r="K359"/>
      <c r="L359"/>
      <c r="M359"/>
    </row>
    <row r="360" spans="1:13" x14ac:dyDescent="0.2">
      <c r="A360" s="9"/>
      <c r="B360"/>
      <c r="C360"/>
      <c r="D360" s="219"/>
      <c r="E360"/>
      <c r="F360"/>
      <c r="G360"/>
      <c r="H360"/>
      <c r="I360"/>
      <c r="J360"/>
      <c r="K360"/>
      <c r="L360"/>
      <c r="M360"/>
    </row>
    <row r="361" spans="1:13" x14ac:dyDescent="0.2">
      <c r="A361" s="9" t="str">
        <f>CONCATENATE(" Total ",A322)</f>
        <v xml:space="preserve"> Total Pay Type #3 -- BONUS</v>
      </c>
      <c r="B361"/>
      <c r="C361"/>
      <c r="D361" s="219" t="b">
        <v>1</v>
      </c>
      <c r="E361"/>
      <c r="F361"/>
      <c r="G361"/>
      <c r="H361"/>
      <c r="I361"/>
      <c r="J361"/>
      <c r="K361"/>
      <c r="L361"/>
      <c r="M361"/>
    </row>
    <row r="362" spans="1:13" x14ac:dyDescent="0.2">
      <c r="A362" s="9" t="str">
        <f>CONCATENATE(" Total ",A322)</f>
        <v xml:space="preserve"> Total Pay Type #3 -- BONUS</v>
      </c>
      <c r="B362"/>
      <c r="C362"/>
      <c r="D362" s="219">
        <f>IF(D361=TRUE,J327,0)</f>
        <v>0</v>
      </c>
      <c r="E362"/>
      <c r="F362" t="str">
        <f>IF(AND('B-Written VOE'!C31&lt;&gt;"",I327&lt;&gt;0),CONCATENATE(" Additional ",'B-Written VOE'!C31," Earnings"),CONCATENATE(" Total ",I327," Months Average Monthly ",PROPER('B-Written VOE'!C31)," Earnings"))</f>
        <v xml:space="preserve"> Total 0 Months Average Monthly Bonus Earnings</v>
      </c>
      <c r="G362"/>
      <c r="H362"/>
      <c r="I362"/>
      <c r="J362"/>
      <c r="K362"/>
      <c r="L362"/>
      <c r="M362"/>
    </row>
    <row r="363" spans="1:13" x14ac:dyDescent="0.2">
      <c r="A363" s="9"/>
      <c r="B363"/>
      <c r="C363"/>
      <c r="D363" s="219"/>
      <c r="E363"/>
      <c r="F363"/>
      <c r="G363"/>
      <c r="H363"/>
      <c r="I363"/>
      <c r="J363"/>
      <c r="K363"/>
      <c r="L363"/>
      <c r="M363"/>
    </row>
    <row r="364" spans="1:13" x14ac:dyDescent="0.2">
      <c r="A364" s="9" t="str">
        <f>CONCATENATE(" Total ",A338)</f>
        <v xml:space="preserve"> Total Pay Type #3 -- COMMISSIONS</v>
      </c>
      <c r="B364"/>
      <c r="C364"/>
      <c r="D364" s="219" t="b">
        <v>1</v>
      </c>
      <c r="E364"/>
      <c r="F364"/>
      <c r="G364"/>
      <c r="H364"/>
      <c r="I364"/>
      <c r="J364"/>
      <c r="K364"/>
      <c r="L364"/>
      <c r="M364"/>
    </row>
    <row r="365" spans="1:13" x14ac:dyDescent="0.2">
      <c r="A365" s="9" t="str">
        <f>CONCATENATE(" Total ",A338)</f>
        <v xml:space="preserve"> Total Pay Type #3 -- COMMISSIONS</v>
      </c>
      <c r="B365"/>
      <c r="C365"/>
      <c r="D365" s="219">
        <f>IF(D364=TRUE,J343,0)</f>
        <v>0</v>
      </c>
      <c r="E365"/>
      <c r="F365" t="str">
        <f>IF(AND('B-Written VOE'!C39&lt;&gt;"",I343&lt;&gt;0),CONCATENATE(" Additional ",'B-Written VOE'!C39," Earnings"),CONCATENATE(" Total ",I343," Months Average Monthly ",PROPER('B-Written VOE'!C39)," Earnings"))</f>
        <v xml:space="preserve"> Total 0 Months Average Monthly Commissions Earnings</v>
      </c>
      <c r="G365"/>
      <c r="H365"/>
      <c r="I365"/>
      <c r="J365"/>
      <c r="K365"/>
      <c r="L365"/>
      <c r="M365"/>
    </row>
    <row r="366" spans="1:13" x14ac:dyDescent="0.2">
      <c r="A366" s="9"/>
      <c r="B366"/>
      <c r="C366"/>
      <c r="D366" s="219"/>
      <c r="E366"/>
      <c r="F366"/>
      <c r="G366"/>
      <c r="H366"/>
      <c r="I366"/>
      <c r="J366"/>
      <c r="K366"/>
      <c r="L366"/>
      <c r="M366"/>
    </row>
    <row r="367" spans="1:13" x14ac:dyDescent="0.2">
      <c r="A367" s="59" t="s">
        <v>458</v>
      </c>
      <c r="B367"/>
      <c r="C367"/>
      <c r="D367" s="219">
        <f>'B-Written VOE'!CJ62</f>
        <v>0</v>
      </c>
      <c r="E367"/>
      <c r="F367"/>
      <c r="G367"/>
      <c r="H367"/>
      <c r="I367"/>
      <c r="J367"/>
      <c r="K367"/>
      <c r="L367"/>
      <c r="M367"/>
    </row>
    <row r="368" spans="1:13" x14ac:dyDescent="0.2">
      <c r="A368"/>
      <c r="B368"/>
      <c r="C368"/>
      <c r="D368"/>
      <c r="E368"/>
      <c r="F368"/>
      <c r="G368"/>
      <c r="H368"/>
      <c r="I368"/>
      <c r="J368"/>
      <c r="K368"/>
      <c r="L368"/>
      <c r="M368"/>
    </row>
    <row r="369" spans="1:13" x14ac:dyDescent="0.2">
      <c r="A369" s="211" t="s">
        <v>195</v>
      </c>
      <c r="B369" s="55"/>
      <c r="C369" s="56"/>
      <c r="D369" s="186">
        <f>D356+D359+D362+D365+D367</f>
        <v>0</v>
      </c>
      <c r="E369"/>
      <c r="F369"/>
      <c r="G369"/>
      <c r="H369"/>
      <c r="I369"/>
      <c r="J369"/>
      <c r="K369"/>
      <c r="L369"/>
      <c r="M369"/>
    </row>
    <row r="370" spans="1:13" x14ac:dyDescent="0.2">
      <c r="A370" s="6"/>
      <c r="B370" s="55"/>
      <c r="C370" s="56"/>
      <c r="D370" s="57"/>
      <c r="E370"/>
      <c r="F370"/>
      <c r="G370"/>
      <c r="H370"/>
      <c r="I370"/>
      <c r="J370"/>
      <c r="K370"/>
      <c r="L370"/>
      <c r="M370"/>
    </row>
    <row r="371" spans="1:13" x14ac:dyDescent="0.2">
      <c r="A371" s="1769" t="s">
        <v>460</v>
      </c>
      <c r="B371" s="1769"/>
      <c r="C371" s="1769"/>
      <c r="D371" s="1769"/>
      <c r="E371" s="1769"/>
      <c r="F371" s="1769"/>
      <c r="G371" s="1769"/>
      <c r="H371" s="1769"/>
      <c r="I371" s="1769"/>
      <c r="J371" s="1769"/>
      <c r="K371" s="1769"/>
      <c r="L371"/>
      <c r="M371"/>
    </row>
    <row r="372" spans="1:13" x14ac:dyDescent="0.2">
      <c r="A372" s="6"/>
      <c r="B372" s="55"/>
      <c r="C372" s="56"/>
      <c r="D372" s="57"/>
      <c r="E372"/>
      <c r="F372"/>
      <c r="G372"/>
      <c r="H372"/>
      <c r="I372"/>
      <c r="J372"/>
      <c r="K372"/>
      <c r="L372"/>
      <c r="M372"/>
    </row>
    <row r="373" spans="1:13" x14ac:dyDescent="0.2">
      <c r="A373" s="211" t="s">
        <v>462</v>
      </c>
      <c r="B373" s="55"/>
      <c r="C373" s="56"/>
      <c r="D373" s="9" t="str">
        <f>IF(AND(E246=0,E247=0,E248=0),"Variances in earnings not determined.",CONCATENATE("Variances in earnings: ",H264,"  &amp;  ",H263))</f>
        <v>Variances in earnings not determined.</v>
      </c>
      <c r="E373"/>
      <c r="F373"/>
      <c r="G373"/>
      <c r="H373"/>
      <c r="I373"/>
      <c r="J373"/>
      <c r="K373"/>
      <c r="L373"/>
      <c r="M373"/>
    </row>
    <row r="374" spans="1:13" x14ac:dyDescent="0.2">
      <c r="A374" s="211"/>
      <c r="B374" s="55"/>
      <c r="C374" s="56"/>
      <c r="D374" s="9"/>
      <c r="E374"/>
      <c r="F374"/>
      <c r="G374"/>
      <c r="H374"/>
      <c r="I374"/>
      <c r="J374"/>
      <c r="K374"/>
      <c r="L374"/>
      <c r="M374"/>
    </row>
    <row r="375" spans="1:13" x14ac:dyDescent="0.2">
      <c r="A375" s="211" t="s">
        <v>529</v>
      </c>
      <c r="B375" s="55"/>
      <c r="C375" s="56"/>
      <c r="D375" s="9" t="b">
        <f>IF(AND(D376=FALSE,D377=FALSE,D378=FALSE,D379=FALSE,D380=FALSE,D381=FALSE),TRUE,FALSE)</f>
        <v>1</v>
      </c>
      <c r="E375" s="9" t="s">
        <v>536</v>
      </c>
      <c r="F375"/>
      <c r="G375"/>
      <c r="H375"/>
      <c r="I375"/>
      <c r="J375"/>
      <c r="K375"/>
      <c r="L375"/>
      <c r="M375"/>
    </row>
    <row r="376" spans="1:13" x14ac:dyDescent="0.2">
      <c r="A376" s="301" t="s">
        <v>921</v>
      </c>
      <c r="B376" s="55"/>
      <c r="C376" s="56"/>
      <c r="D376" s="9" t="b">
        <f>IF(D240=TRUE,TRUE,FALSE)</f>
        <v>0</v>
      </c>
      <c r="E376" s="9" t="s">
        <v>922</v>
      </c>
      <c r="F376" s="405"/>
      <c r="G376" s="405"/>
      <c r="H376" s="405"/>
      <c r="I376" s="405"/>
      <c r="J376" s="405"/>
      <c r="K376" s="405"/>
      <c r="L376" s="405"/>
      <c r="M376" s="405"/>
    </row>
    <row r="377" spans="1:13" x14ac:dyDescent="0.2">
      <c r="A377" s="301" t="s">
        <v>534</v>
      </c>
      <c r="B377" s="55"/>
      <c r="C377" s="56"/>
      <c r="D377" s="9" t="b">
        <f>IF(AND(D240=FALSE,D239&gt;0,D354&gt;0,D354=D239),TRUE,FALSE)</f>
        <v>0</v>
      </c>
      <c r="E377" s="9" t="s">
        <v>535</v>
      </c>
      <c r="F377"/>
      <c r="G377"/>
      <c r="H377"/>
      <c r="I377"/>
      <c r="J377"/>
      <c r="K377"/>
      <c r="L377"/>
      <c r="M377"/>
    </row>
    <row r="378" spans="1:13" x14ac:dyDescent="0.2">
      <c r="A378" s="301" t="s">
        <v>533</v>
      </c>
      <c r="B378" s="55"/>
      <c r="C378" s="56"/>
      <c r="D378" s="9" t="b">
        <f>IF(AND(D240&lt;&gt;FALSE,D354&lt;D239),TRUE,FALSE)</f>
        <v>0</v>
      </c>
      <c r="E378" s="9" t="s">
        <v>532</v>
      </c>
      <c r="F378"/>
      <c r="G378"/>
      <c r="H378"/>
      <c r="I378"/>
      <c r="J378"/>
      <c r="K378"/>
      <c r="L378"/>
      <c r="M378"/>
    </row>
    <row r="379" spans="1:13" x14ac:dyDescent="0.2">
      <c r="A379" s="302" t="s">
        <v>530</v>
      </c>
      <c r="B379" s="55"/>
      <c r="C379" s="56"/>
      <c r="D379" s="79" t="b">
        <f>IF(AND(M246=TRUE,M247=TRUE,M248=TRUE,OR(D236="Part-Time",D236="Varies",D236="Varies / Averaged",D236="Seasonal")),TRUE,FALSE)</f>
        <v>0</v>
      </c>
      <c r="E379" t="str">
        <f>CONCATENATE("Total qualifying income determined with earnings averaged from YTD ",B246,", Year ",B247,", and Year ",B248,".")</f>
        <v>Total qualifying income determined with earnings averaged from YTD 2018, Year 2017, and Year 2016.</v>
      </c>
      <c r="F379"/>
      <c r="G379"/>
      <c r="H379"/>
      <c r="I379"/>
      <c r="J379"/>
      <c r="K379"/>
      <c r="L379"/>
      <c r="M379"/>
    </row>
    <row r="380" spans="1:13" x14ac:dyDescent="0.2">
      <c r="A380" s="302" t="s">
        <v>531</v>
      </c>
      <c r="B380" s="55"/>
      <c r="C380" s="56"/>
      <c r="D380" s="9" t="b">
        <f>IF(AND(M246=TRUE,M247=TRUE,M248=FALSE,OR(D236="Part-Time",D236="Varies",D236="Varies / Averaged",D236="Seasonal")),TRUE,FALSE)</f>
        <v>0</v>
      </c>
      <c r="E380" t="str">
        <f>CONCATENATE("Total qualifying income determined with earnings averaged from YTD ",B246,", and Year ",B247,".")</f>
        <v>Total qualifying income determined with earnings averaged from YTD 2018, and Year 2017.</v>
      </c>
      <c r="F380"/>
      <c r="G380"/>
      <c r="H380"/>
      <c r="I380"/>
      <c r="J380"/>
      <c r="K380"/>
      <c r="L380"/>
      <c r="M380"/>
    </row>
    <row r="381" spans="1:13" x14ac:dyDescent="0.2">
      <c r="A381" s="301" t="s">
        <v>537</v>
      </c>
      <c r="B381" s="55"/>
      <c r="C381" s="56"/>
      <c r="D381" s="9" t="b">
        <f>IF(AND(M246=TRUE,M247=FALSE,M248=FALSE,OR(D236="Part-Time",D236="Varies",D236="Varies / Averaged",D236="Seasonal")),TRUE,FALSE)</f>
        <v>0</v>
      </c>
      <c r="E381" t="str">
        <f>CONCATENATE("Total qualifying income determined with earnings averaged from YTD ",B246,".")</f>
        <v>Total qualifying income determined with earnings averaged from YTD 2018.</v>
      </c>
      <c r="F381"/>
      <c r="G381"/>
      <c r="H381"/>
      <c r="I381"/>
      <c r="J381"/>
      <c r="K381"/>
      <c r="L381"/>
      <c r="M381"/>
    </row>
    <row r="382" spans="1:13" x14ac:dyDescent="0.2">
      <c r="A382" s="211"/>
      <c r="B382" s="55"/>
      <c r="C382" s="56"/>
      <c r="D382" s="9"/>
      <c r="E382"/>
      <c r="F382"/>
      <c r="G382"/>
      <c r="H382"/>
      <c r="I382"/>
      <c r="J382"/>
      <c r="K382"/>
      <c r="L382"/>
      <c r="M382"/>
    </row>
    <row r="383" spans="1:13" x14ac:dyDescent="0.2">
      <c r="A383" s="59" t="s">
        <v>463</v>
      </c>
      <c r="B383"/>
      <c r="C383"/>
      <c r="D383" t="str">
        <f>IF(ISERROR(G354),"Total qualifying income to be determined.",VLOOKUP(TRUE,D375:E381,2,FALSE))</f>
        <v>Total qualifying income to be determined.</v>
      </c>
      <c r="E383"/>
      <c r="F383"/>
      <c r="G383"/>
      <c r="H383"/>
      <c r="I383"/>
      <c r="J383"/>
      <c r="K383"/>
      <c r="L383"/>
      <c r="M383"/>
    </row>
    <row r="384" spans="1:13" x14ac:dyDescent="0.2">
      <c r="A384" s="59"/>
      <c r="B384"/>
      <c r="C384"/>
      <c r="D384"/>
      <c r="E384"/>
      <c r="F384"/>
      <c r="G384"/>
      <c r="H384"/>
      <c r="I384"/>
      <c r="J384"/>
      <c r="K384"/>
      <c r="L384"/>
      <c r="M384"/>
    </row>
    <row r="385" spans="1:13" x14ac:dyDescent="0.2">
      <c r="A385" s="59" t="s">
        <v>464</v>
      </c>
      <c r="B385"/>
      <c r="C385"/>
      <c r="D385" t="str">
        <f>IF(ISERROR(G354),"Total qualifying income to be determined.",IF(AND(E246=0,E247=0,E248=0),"Average weekly hours worked to be determined.",IF(OR(D234=0,D234="",D236=A228,D236=A230),"Average weekly hours worked vary.",CONCATENATE("YTD earnings, at current rate of pay, reflect borrower is working an average of ",TEXT(D298,"##.0")," hours weekly."))))</f>
        <v>Average weekly hours worked to be determined.</v>
      </c>
      <c r="E385"/>
      <c r="F385"/>
      <c r="G385"/>
      <c r="H385"/>
      <c r="I385"/>
      <c r="J385"/>
      <c r="K385"/>
      <c r="L385"/>
      <c r="M385"/>
    </row>
    <row r="386" spans="1:13" x14ac:dyDescent="0.2">
      <c r="A386" s="59"/>
      <c r="B386"/>
      <c r="C386"/>
      <c r="D386"/>
      <c r="E386"/>
      <c r="F386"/>
      <c r="G386"/>
      <c r="H386"/>
      <c r="I386"/>
      <c r="J386"/>
      <c r="K386"/>
      <c r="L386"/>
      <c r="M386"/>
    </row>
    <row r="387" spans="1:13" x14ac:dyDescent="0.2">
      <c r="A387" s="59" t="s">
        <v>465</v>
      </c>
      <c r="B387"/>
      <c r="C387"/>
      <c r="D387" t="str">
        <f>IF(ISERROR(G354),"Total qualifying income to be determined.",IF(OR(C246="",D302=0),"Expected amount of YTD earnings to be determined.",VLOOKUP(D236,A223:E231,5,FALSE)))</f>
        <v>Expected amount of YTD earnings to be determined.</v>
      </c>
      <c r="E387"/>
      <c r="F387"/>
      <c r="G387"/>
      <c r="H387"/>
      <c r="I387"/>
      <c r="J387"/>
      <c r="K387"/>
      <c r="L387"/>
      <c r="M387"/>
    </row>
    <row r="388" spans="1:13" x14ac:dyDescent="0.2">
      <c r="A388" s="59"/>
      <c r="B388"/>
      <c r="C388"/>
      <c r="D388"/>
      <c r="E388"/>
      <c r="F388"/>
      <c r="G388"/>
      <c r="H388"/>
      <c r="I388"/>
      <c r="J388"/>
      <c r="K388"/>
      <c r="L388"/>
      <c r="M388"/>
    </row>
    <row r="389" spans="1:13" x14ac:dyDescent="0.2">
      <c r="A389" s="59" t="s">
        <v>466</v>
      </c>
      <c r="B389" s="55"/>
      <c r="C389" s="56"/>
      <c r="D389" s="412" t="str">
        <f>IF(OR(ISERROR(J249),F249=0),"Total Average Base Earnings and period covered to be determined.",CONCATENATE("Average Earnings:  Total earnings = ",DOLLAR(ROUND(H249,0),0)," / Total months = ",Data_Income!I249," / Monthly average = ",DOLLAR(ROUND(J249,0),0),"."))</f>
        <v>Total Average Base Earnings and period covered to be determined.</v>
      </c>
      <c r="E389"/>
      <c r="F389"/>
      <c r="G389"/>
      <c r="H389"/>
      <c r="I389"/>
      <c r="J389"/>
      <c r="K389"/>
      <c r="L389"/>
      <c r="M389"/>
    </row>
    <row r="390" spans="1:13" x14ac:dyDescent="0.2">
      <c r="A390" s="6"/>
      <c r="B390" s="55"/>
      <c r="C390" s="56"/>
      <c r="D390" s="57"/>
      <c r="E390"/>
      <c r="F390"/>
      <c r="G390"/>
      <c r="H390"/>
      <c r="I390"/>
      <c r="J390"/>
      <c r="K390"/>
      <c r="L390"/>
      <c r="M390"/>
    </row>
    <row r="391" spans="1:13" x14ac:dyDescent="0.2">
      <c r="A391" s="6" t="str">
        <f>IF('B-Written VOE'!C23="~  ENTER DESCRIPTION OF ADDITIONAL EARNINGS  ~","Additional Earnings Type 1",CONCATENATE('B-Written VOE'!C23," Earnings"))</f>
        <v>OVERTIME Earnings</v>
      </c>
      <c r="B391" s="55"/>
      <c r="C391" s="56"/>
      <c r="D391" s="57"/>
      <c r="E391"/>
      <c r="F391"/>
      <c r="G391"/>
      <c r="H391"/>
      <c r="I391"/>
      <c r="J391"/>
      <c r="K391"/>
      <c r="L391"/>
      <c r="M391"/>
    </row>
    <row r="392" spans="1:13" x14ac:dyDescent="0.2">
      <c r="A392" s="211" t="s">
        <v>462</v>
      </c>
      <c r="B392" s="55"/>
      <c r="C392" s="56"/>
      <c r="D392" s="233" t="str">
        <f>IF(AND(E308=0,E309=0,E310=0),"Variances in earnings not determined.",CONCATENATE("Variances in earnings: ",H317,"  &amp;  ",H316))</f>
        <v>Variances in earnings not determined.</v>
      </c>
      <c r="E392"/>
      <c r="F392"/>
      <c r="G392"/>
      <c r="H392"/>
      <c r="I392"/>
      <c r="J392"/>
      <c r="K392"/>
      <c r="L392"/>
      <c r="M392"/>
    </row>
    <row r="393" spans="1:13" x14ac:dyDescent="0.2">
      <c r="A393" s="59" t="s">
        <v>975</v>
      </c>
      <c r="B393" s="55"/>
      <c r="C393" s="56"/>
      <c r="D393" s="233" t="str">
        <f>IF(OR(ISERROR(J311),F311=0),"Total Average Base Earnings and period covered to be determined.",CONCATENATE("Average Earnings:  Total earnings = ",DOLLAR(ROUND(H311,0),0)," / Total months = ",Data_Income!I311," / Monthly average = ",DOLLAR(ROUND(J311,0),0),"."))</f>
        <v>Total Average Base Earnings and period covered to be determined.</v>
      </c>
      <c r="E393" s="415"/>
      <c r="F393" s="415"/>
      <c r="G393" s="415"/>
      <c r="H393" s="415"/>
      <c r="I393" s="415"/>
      <c r="J393" s="415"/>
      <c r="K393" s="415"/>
      <c r="L393" s="415"/>
      <c r="M393" s="415"/>
    </row>
    <row r="394" spans="1:13" x14ac:dyDescent="0.2">
      <c r="A394" s="6"/>
      <c r="B394" s="55"/>
      <c r="C394" s="56"/>
      <c r="D394" s="234"/>
      <c r="E394"/>
      <c r="F394"/>
      <c r="G394"/>
      <c r="H394"/>
      <c r="I394"/>
      <c r="J394"/>
      <c r="K394"/>
      <c r="L394"/>
      <c r="M394"/>
    </row>
    <row r="395" spans="1:13" x14ac:dyDescent="0.2">
      <c r="A395" s="6" t="str">
        <f>IF('B-Written VOE'!C31="~  ENTER DESCRIPTION OF ADDITIONAL EARNINGS  ~","Additional Earnings Type 2",CONCATENATE('B-Written VOE'!C31," Earnings"))</f>
        <v>BONUS Earnings</v>
      </c>
      <c r="B395" s="55"/>
      <c r="C395" s="56"/>
      <c r="D395" s="234"/>
      <c r="E395"/>
      <c r="F395"/>
      <c r="G395"/>
      <c r="H395"/>
      <c r="I395"/>
      <c r="J395"/>
      <c r="K395"/>
      <c r="L395"/>
      <c r="M395"/>
    </row>
    <row r="396" spans="1:13" x14ac:dyDescent="0.2">
      <c r="A396" s="211" t="s">
        <v>462</v>
      </c>
      <c r="B396" s="55"/>
      <c r="C396" s="56"/>
      <c r="D396" s="234" t="str">
        <f>IF(AND(E324=0,E325=0,E326=0),"Variances in earnings not determined.",CONCATENATE("Variances in earnings: ",H333,"  &amp;  ",H332))</f>
        <v>Variances in earnings not determined.</v>
      </c>
      <c r="E396"/>
      <c r="F396"/>
      <c r="G396"/>
      <c r="H396"/>
      <c r="I396"/>
      <c r="J396"/>
      <c r="K396"/>
      <c r="L396"/>
      <c r="M396"/>
    </row>
    <row r="397" spans="1:13" x14ac:dyDescent="0.2">
      <c r="A397" s="59" t="s">
        <v>975</v>
      </c>
      <c r="B397" s="55"/>
      <c r="C397" s="56"/>
      <c r="D397" s="234" t="str">
        <f>IF(OR(ISERROR(J327),F327=0),"Total Average Base Earnings and period covered to be determined.",CONCATENATE("Average Earnings:  Total earnings = ",DOLLAR(ROUND(H327,0),0)," / Total months = ",Data_Income!I327," / Monthly average = ",DOLLAR(ROUND(J327,0),0),"."))</f>
        <v>Total Average Base Earnings and period covered to be determined.</v>
      </c>
      <c r="E397" s="415"/>
      <c r="F397" s="415"/>
      <c r="G397" s="415"/>
      <c r="H397" s="415"/>
      <c r="I397" s="415"/>
      <c r="J397" s="415"/>
      <c r="K397" s="415"/>
      <c r="L397" s="415"/>
      <c r="M397" s="415"/>
    </row>
    <row r="398" spans="1:13" x14ac:dyDescent="0.2">
      <c r="A398" s="6"/>
      <c r="B398" s="55"/>
      <c r="C398" s="56"/>
      <c r="D398" s="234"/>
      <c r="E398"/>
      <c r="F398"/>
      <c r="G398"/>
      <c r="H398"/>
      <c r="I398"/>
      <c r="J398"/>
      <c r="K398"/>
      <c r="L398"/>
      <c r="M398"/>
    </row>
    <row r="399" spans="1:13" x14ac:dyDescent="0.2">
      <c r="A399" s="6" t="str">
        <f>IF('B-Written VOE'!C23="~  ENTER DESCRIPTION OF ADDITIONAL EARNINGS  ~","Additional Earnings Type 3",CONCATENATE('B-Written VOE'!C39," Earnings"))</f>
        <v>COMMISSIONS Earnings</v>
      </c>
      <c r="B399" s="55"/>
      <c r="C399" s="56"/>
      <c r="D399" s="234"/>
      <c r="E399"/>
      <c r="F399"/>
      <c r="G399"/>
      <c r="H399"/>
      <c r="I399"/>
      <c r="J399"/>
      <c r="K399"/>
      <c r="L399"/>
      <c r="M399"/>
    </row>
    <row r="400" spans="1:13" x14ac:dyDescent="0.2">
      <c r="A400" s="211" t="s">
        <v>462</v>
      </c>
      <c r="B400" s="55"/>
      <c r="C400" s="56"/>
      <c r="D400" s="234" t="str">
        <f>IF(AND(E340=0,E341=0,E342=0),"Variances in earnings not determined.",CONCATENATE("Variances in earnings: ",H349,"  &amp;  ",H348))</f>
        <v>Variances in earnings not determined.</v>
      </c>
      <c r="E400"/>
      <c r="F400"/>
      <c r="G400"/>
      <c r="H400"/>
      <c r="I400"/>
      <c r="J400"/>
      <c r="K400"/>
      <c r="L400"/>
      <c r="M400"/>
    </row>
    <row r="401" spans="1:13" x14ac:dyDescent="0.2">
      <c r="A401" s="59" t="s">
        <v>975</v>
      </c>
      <c r="B401" s="55"/>
      <c r="C401" s="56"/>
      <c r="D401" s="234" t="str">
        <f>IF(OR(ISERROR(J343),F343=0),"Total Average Base Earnings and period covered to be determined.",CONCATENATE("Average Earnings:  Total earnings = ",DOLLAR(ROUND(H343,0),0)," / Total months = ",Data_Income!I343," / Monthly average = ",DOLLAR(ROUND(J343,0),0),"."))</f>
        <v>Total Average Base Earnings and period covered to be determined.</v>
      </c>
      <c r="E401" s="415"/>
      <c r="F401" s="415"/>
      <c r="G401" s="415"/>
      <c r="H401" s="415"/>
      <c r="I401" s="415"/>
      <c r="J401" s="415"/>
      <c r="K401" s="415"/>
      <c r="L401" s="415"/>
      <c r="M401" s="415"/>
    </row>
    <row r="402" spans="1:13" ht="13.5" thickBot="1" x14ac:dyDescent="0.25">
      <c r="A402" s="6"/>
      <c r="B402" s="55"/>
      <c r="C402" s="56"/>
      <c r="D402" s="57"/>
      <c r="E402"/>
      <c r="F402"/>
      <c r="G402"/>
      <c r="H402"/>
      <c r="I402"/>
      <c r="J402"/>
      <c r="K402"/>
      <c r="L402"/>
      <c r="M402"/>
    </row>
    <row r="403" spans="1:13" ht="18" customHeight="1" thickBot="1" x14ac:dyDescent="0.25">
      <c r="A403" s="1779" t="s">
        <v>191</v>
      </c>
      <c r="B403" s="1780"/>
      <c r="C403" s="1780"/>
      <c r="D403" s="1780"/>
      <c r="E403" s="1780"/>
      <c r="F403" s="1780"/>
      <c r="G403" s="1780"/>
      <c r="H403" s="1780"/>
      <c r="I403" s="1780"/>
      <c r="J403" s="1780"/>
      <c r="K403" s="1780"/>
      <c r="L403" s="1780"/>
      <c r="M403" s="1781"/>
    </row>
    <row r="404" spans="1:13" x14ac:dyDescent="0.2">
      <c r="A404"/>
      <c r="B404"/>
      <c r="C404"/>
      <c r="D404"/>
      <c r="E404"/>
      <c r="F404"/>
      <c r="G404"/>
      <c r="H404"/>
      <c r="I404"/>
      <c r="J404"/>
      <c r="K404"/>
      <c r="L404"/>
      <c r="M404"/>
    </row>
    <row r="405" spans="1:13" x14ac:dyDescent="0.2">
      <c r="A405" s="1785" t="s">
        <v>416</v>
      </c>
      <c r="B405" s="1785"/>
      <c r="C405" s="1785"/>
      <c r="D405" s="1785"/>
      <c r="E405" s="1785"/>
      <c r="F405" s="1785"/>
      <c r="G405" s="1785"/>
      <c r="H405" s="1785"/>
      <c r="I405" s="1785"/>
      <c r="J405" s="1785"/>
      <c r="K405" s="1785"/>
      <c r="L405"/>
      <c r="M405"/>
    </row>
    <row r="406" spans="1:13" x14ac:dyDescent="0.2">
      <c r="A406" s="215">
        <v>1</v>
      </c>
      <c r="B406" s="215">
        <v>2</v>
      </c>
      <c r="C406" s="215">
        <v>3</v>
      </c>
      <c r="D406" s="231">
        <v>4</v>
      </c>
      <c r="E406" s="216">
        <v>5</v>
      </c>
      <c r="F406" s="217"/>
      <c r="G406" s="217"/>
      <c r="H406" s="217"/>
      <c r="I406" s="217"/>
      <c r="J406" s="217"/>
      <c r="K406" s="218"/>
      <c r="L406"/>
      <c r="M406"/>
    </row>
    <row r="407" spans="1:13" x14ac:dyDescent="0.2">
      <c r="A407" s="31" t="s">
        <v>417</v>
      </c>
      <c r="B407" s="31" t="s">
        <v>418</v>
      </c>
      <c r="C407" s="31" t="s">
        <v>415</v>
      </c>
      <c r="D407" s="31" t="s">
        <v>423</v>
      </c>
      <c r="E407" s="212" t="s">
        <v>435</v>
      </c>
      <c r="F407" s="214"/>
      <c r="G407" s="214"/>
      <c r="H407" s="214"/>
      <c r="I407" s="214"/>
      <c r="J407" s="214"/>
      <c r="K407" s="213"/>
      <c r="L407"/>
      <c r="M407"/>
    </row>
    <row r="408" spans="1:13" x14ac:dyDescent="0.2">
      <c r="A408" s="10" t="str">
        <f>$C$54</f>
        <v>Annually (1)</v>
      </c>
      <c r="B408" s="185">
        <f>$E$49</f>
        <v>1</v>
      </c>
      <c r="C408" s="191">
        <f>$F$49</f>
        <v>2080</v>
      </c>
      <c r="D408" s="10" t="str">
        <f>$G$49</f>
        <v>annually</v>
      </c>
      <c r="E408" s="223" t="str">
        <f>IF(D421=0,"N/A",CONCATENATE("Working full-time at current rate of pay (",DOLLAR(D472,0)," annually), borrower's YTD earnings would need to reflect ",DOLLAR(D494,0)," as the total amount of base earnings from ",MONTH(C431),"/",DAY(C431),"/",YEAR(C431)," to ",MONTH(D431),"/",DAY(D431),"/",YEAR(D431)," (excluding bonus, commissions, differential, incentive, overtime, etc.)."))</f>
        <v>N/A</v>
      </c>
      <c r="F408" s="214"/>
      <c r="G408" s="214"/>
      <c r="H408" s="214"/>
      <c r="I408" s="214"/>
      <c r="J408" s="214"/>
      <c r="K408" s="225"/>
      <c r="L408"/>
      <c r="M408"/>
    </row>
    <row r="409" spans="1:13" x14ac:dyDescent="0.2">
      <c r="A409" s="222" t="str">
        <f>$C$51</f>
        <v>Bi-Weekly (26)</v>
      </c>
      <c r="B409" s="185">
        <f>$E$50</f>
        <v>26</v>
      </c>
      <c r="C409" s="191">
        <f>$F$50</f>
        <v>80</v>
      </c>
      <c r="D409" s="10" t="str">
        <f>$G$50</f>
        <v>bi-weekly</v>
      </c>
      <c r="E409" s="223" t="str">
        <f>IF(D421=0,"N/A",CONCATENATE("Working full-time at current rate of pay (",DOLLAR(D472,0)," bi-weekly), borrower's YTD earnings would need to reflect ",DOLLAR(D494,0)," as the total amount of base earnings from ",MONTH(C431),"/",DAY(C431),"/",YEAR(C431)," to ",MONTH(D431),"/",DAY(D431),"/",YEAR(D431)," (excluding bonus, commissions, differential, incentive, overtime, etc.)."))</f>
        <v>N/A</v>
      </c>
      <c r="F409" s="214"/>
      <c r="G409" s="214"/>
      <c r="H409" s="214"/>
      <c r="I409" s="214"/>
      <c r="J409" s="214"/>
      <c r="K409" s="225"/>
      <c r="L409"/>
      <c r="M409"/>
    </row>
    <row r="410" spans="1:13" x14ac:dyDescent="0.2">
      <c r="A410" s="10" t="str">
        <f>$C$49</f>
        <v>Hourly (H)</v>
      </c>
      <c r="B410" s="185">
        <f>$E$51</f>
        <v>2080</v>
      </c>
      <c r="C410" s="191">
        <f>$F$51</f>
        <v>1</v>
      </c>
      <c r="D410" s="10" t="str">
        <f>$G$51</f>
        <v>hourly</v>
      </c>
      <c r="E410" s="223" t="str">
        <f>IF(D421=0,"N/A",CONCATENATE("Working full-time at current rate of pay (",DOLLAR(D472,2)," hourly), borrower's YTD earnings would need to reflect ",DOLLAR(D494,0)," as the total amount of base earnings from ",MONTH(C431),"/",DAY(C431),"/",YEAR(C431)," to ",MONTH(D431),"/",DAY(D431),"/",YEAR(D431)," (excluding bonus, commissions, differential, incentive, overtime, etc.)."))</f>
        <v>N/A</v>
      </c>
      <c r="F410" s="214"/>
      <c r="G410" s="214"/>
      <c r="H410" s="214"/>
      <c r="I410" s="214"/>
      <c r="J410" s="214"/>
      <c r="K410" s="225"/>
      <c r="L410"/>
      <c r="M410"/>
    </row>
    <row r="411" spans="1:13" x14ac:dyDescent="0.2">
      <c r="A411" s="10" t="str">
        <f>$C$53</f>
        <v>Monthly (12)</v>
      </c>
      <c r="B411" s="185">
        <f>$E$52</f>
        <v>12</v>
      </c>
      <c r="C411" s="191">
        <f>$F$52</f>
        <v>173.33333333333334</v>
      </c>
      <c r="D411" s="33" t="str">
        <f>$G$52</f>
        <v>monthly</v>
      </c>
      <c r="E411" s="224" t="str">
        <f>IF(D421=0,"N/A",CONCATENATE("Working full-time at current rate of pay (",DOLLAR(D472,0)," monthly), borrower's YTD earnings would need to reflect ",DOLLAR(D494,0)," as the total amount of base earnings from ",MONTH(C431),"/",DAY(C431),"/",YEAR(C431)," to ",MONTH(D431),"/",DAY(D431),"/",YEAR(D431)," (excluding bonus, commissions, differential, incentive, overtime, etc.)."))</f>
        <v>N/A</v>
      </c>
      <c r="F411" s="214"/>
      <c r="G411" s="214"/>
      <c r="H411" s="214"/>
      <c r="I411" s="214"/>
      <c r="J411" s="214"/>
      <c r="K411" s="225"/>
      <c r="L411"/>
      <c r="M411"/>
    </row>
    <row r="412" spans="1:13" x14ac:dyDescent="0.2">
      <c r="A412" s="10" t="str">
        <f>$C$55</f>
        <v>Part-Time</v>
      </c>
      <c r="B412" s="185">
        <f>$E$53</f>
        <v>0</v>
      </c>
      <c r="C412" s="191">
        <f>$F$53</f>
        <v>0</v>
      </c>
      <c r="D412" s="10" t="str">
        <f>$G$53</f>
        <v>part-time</v>
      </c>
      <c r="E412" s="223" t="str">
        <f>IF(D421=0,"N/A",CONCATENATE("Working Part-Time at averaged monthly pay, borrower's YTD earnings would need to reflect approximately ",DOLLAR(D472,0)," as the total amount of base earnings from ",MONTH(C431),"/",DAY(C431),"/",YEAR(C431)," to ",MONTH(D431),"/",DAY(D431),"/",YEAR(D431)," (excluding bonus, commissions, differential, incentive, overtime, etc.)."))</f>
        <v>N/A</v>
      </c>
      <c r="F412" s="214"/>
      <c r="G412" s="214"/>
      <c r="H412" s="214"/>
      <c r="I412" s="214"/>
      <c r="J412" s="214"/>
      <c r="K412" s="225"/>
      <c r="L412"/>
      <c r="M412"/>
    </row>
    <row r="413" spans="1:13" x14ac:dyDescent="0.2">
      <c r="A413" s="10" t="str">
        <f>$C$56</f>
        <v>Seasonal</v>
      </c>
      <c r="B413" s="185">
        <f>$E$54</f>
        <v>0</v>
      </c>
      <c r="C413" s="191">
        <f>$F$54</f>
        <v>0</v>
      </c>
      <c r="D413" s="10" t="str">
        <f>$G$54</f>
        <v>seasonal</v>
      </c>
      <c r="E413" s="223" t="str">
        <f>IF(D421=0,"N/A",CONCATENATE("Working Seasonal at averaged monthly pay, borrower's YTD earnings would need to reflect approximately ",DOLLAR(D472,0)," as the total amount of base earnings from ",MONTH(C431),"/",DAY(C431),"/",YEAR(C431)," to ",MONTH(D431),"/",DAY(D431),"/",YEAR(D431)," (excluding bonus, commissions, differential, incentive, overtime, etc.)."))</f>
        <v>N/A</v>
      </c>
      <c r="F413" s="214"/>
      <c r="G413" s="214"/>
      <c r="H413" s="214"/>
      <c r="I413" s="214"/>
      <c r="J413" s="214"/>
      <c r="K413" s="225"/>
      <c r="L413"/>
      <c r="M413"/>
    </row>
    <row r="414" spans="1:13" x14ac:dyDescent="0.2">
      <c r="A414" s="10" t="str">
        <f>$C$52</f>
        <v>Semi-Monthly (24)</v>
      </c>
      <c r="B414" s="185">
        <f>$E$55</f>
        <v>24</v>
      </c>
      <c r="C414" s="191">
        <f>$F$55</f>
        <v>86.666666666666671</v>
      </c>
      <c r="D414" s="10" t="str">
        <f>$G$55</f>
        <v>semi-monthly</v>
      </c>
      <c r="E414" s="223" t="str">
        <f>IF(D421=0,"N/A",CONCATENATE("Working full-time at current rate of pay (",DOLLAR(D472,2)," semi-monthly), borrower's YTD earnings would need to reflect ",DOLLAR(D494,0)," as the total amount of base earnings from ",MONTH(C431),"/",DAY(C431),"/",YEAR(C431)," to ",MONTH(D431),"/",DAY(D431),"/",YEAR(D431)," (excluding bonus, commissions, differential, incentive, overtime, etc.)."))</f>
        <v>N/A</v>
      </c>
      <c r="F414" s="214"/>
      <c r="G414" s="214"/>
      <c r="H414" s="214"/>
      <c r="I414" s="214"/>
      <c r="J414" s="214"/>
      <c r="K414" s="225"/>
      <c r="L414"/>
      <c r="M414"/>
    </row>
    <row r="415" spans="1:13" x14ac:dyDescent="0.2">
      <c r="A415" s="10" t="str">
        <f>$C$57</f>
        <v>Varies / Averaged</v>
      </c>
      <c r="B415" s="185">
        <f>$E$56</f>
        <v>0</v>
      </c>
      <c r="C415" s="191">
        <f>$F$56</f>
        <v>0</v>
      </c>
      <c r="D415" s="10" t="str">
        <f>$G$56</f>
        <v>varies</v>
      </c>
      <c r="E415" s="223" t="str">
        <f>IF(D421=0,"N/A",CONCATENATE("Based on calculated averaged monthly earnings, borrower's YTD earnings should reflect approximately ",DOLLAR(D472,0)," as the total amount of base income earned from ",MONTH(C431),"/",DAY(C431),"/",YEAR(C431)," to ",MONTH(D431),"/",DAY(D431),"/",YEAR(D431)," (excluding bonus, commissions, differential, incentive, overtime, etc.)."))</f>
        <v>N/A</v>
      </c>
      <c r="F415" s="214"/>
      <c r="G415" s="214"/>
      <c r="H415" s="214"/>
      <c r="I415" s="214"/>
      <c r="J415" s="214"/>
      <c r="K415" s="225"/>
      <c r="L415"/>
      <c r="M415"/>
    </row>
    <row r="416" spans="1:13" x14ac:dyDescent="0.2">
      <c r="A416" s="10" t="str">
        <f>$C$50</f>
        <v>Weekly (52)</v>
      </c>
      <c r="B416" s="185">
        <f>$E$57</f>
        <v>52</v>
      </c>
      <c r="C416" s="191">
        <f>$F$57</f>
        <v>40</v>
      </c>
      <c r="D416" s="10" t="str">
        <f>$G$57</f>
        <v>weekly</v>
      </c>
      <c r="E416" s="223" t="str">
        <f>IF(D421=0,"N/A",CONCATENATE("Working full-time at current rate of pay (",DOLLAR(#REF!,2)," weekly), borrower's YTD earnings would need to reflect ",DOLLAR(D472,0)," as the total amount of base earnings from ",MONTH(C431),"/",DAY(C431),"/",YEAR(C431)," to ",MONTH(D431),"/",DAY(D431),"/",YEAR(D431)," (excluding bonus, commissions, differential, incentive, overtime, etc.)."))</f>
        <v>N/A</v>
      </c>
      <c r="F416" s="214"/>
      <c r="G416" s="214"/>
      <c r="H416" s="214"/>
      <c r="I416" s="214"/>
      <c r="J416" s="214"/>
      <c r="K416" s="225"/>
      <c r="L416"/>
      <c r="M416"/>
    </row>
    <row r="417" spans="1:13" x14ac:dyDescent="0.2">
      <c r="A417"/>
      <c r="B417"/>
      <c r="C417"/>
      <c r="D417"/>
      <c r="E417"/>
      <c r="F417"/>
      <c r="G417"/>
      <c r="H417"/>
      <c r="I417"/>
      <c r="J417"/>
      <c r="K417"/>
      <c r="L417"/>
      <c r="M417"/>
    </row>
    <row r="418" spans="1:13" x14ac:dyDescent="0.2">
      <c r="A418" s="9" t="s">
        <v>402</v>
      </c>
      <c r="B418"/>
      <c r="C418"/>
      <c r="D418" s="184" t="str">
        <f>IF('CB-Paystubs'!V14="","",'CB-Paystubs'!V14)</f>
        <v/>
      </c>
      <c r="E418"/>
      <c r="F418" s="206"/>
      <c r="G418" s="206" t="s">
        <v>442</v>
      </c>
      <c r="H418" s="206"/>
      <c r="I418" s="206"/>
      <c r="J418" s="206"/>
      <c r="K418"/>
      <c r="L418"/>
      <c r="M418"/>
    </row>
    <row r="419" spans="1:13" x14ac:dyDescent="0.2">
      <c r="A419" s="9" t="s">
        <v>383</v>
      </c>
      <c r="B419"/>
      <c r="C419"/>
      <c r="D419" s="55">
        <f>IF(OR('CB-Paystubs'!AK14=0,'CB-Paystubs'!AK14=""),0,'CB-Paystubs'!AK14)</f>
        <v>0</v>
      </c>
      <c r="E419"/>
      <c r="F419" s="206"/>
      <c r="G419" s="206" t="s">
        <v>443</v>
      </c>
      <c r="H419" s="206"/>
      <c r="I419" s="206"/>
      <c r="J419" s="206"/>
      <c r="K419"/>
      <c r="L419"/>
      <c r="M419"/>
    </row>
    <row r="420" spans="1:13" x14ac:dyDescent="0.2">
      <c r="A420" s="59" t="s">
        <v>453</v>
      </c>
      <c r="B420"/>
      <c r="C420"/>
      <c r="D420" s="207" t="str">
        <f>IF(D421=A412,"Hourly Rate of Pay (part-time)","Rate of Pay")</f>
        <v>Rate of Pay</v>
      </c>
      <c r="E420"/>
      <c r="F420" s="206"/>
      <c r="G420" s="206"/>
      <c r="H420" s="206"/>
      <c r="I420" s="206"/>
      <c r="J420" s="206"/>
      <c r="K420"/>
      <c r="L420"/>
      <c r="M420"/>
    </row>
    <row r="421" spans="1:13" x14ac:dyDescent="0.2">
      <c r="A421" s="9" t="s">
        <v>403</v>
      </c>
      <c r="B421"/>
      <c r="C421"/>
      <c r="D421" s="221">
        <f>'CB-Paystubs'!AZ14</f>
        <v>0</v>
      </c>
      <c r="E421"/>
      <c r="F421" s="206"/>
      <c r="G421" s="206" t="s">
        <v>444</v>
      </c>
      <c r="H421" s="206"/>
      <c r="I421" s="206"/>
      <c r="J421" s="206"/>
      <c r="K421"/>
      <c r="L421"/>
      <c r="M421"/>
    </row>
    <row r="422" spans="1:13" x14ac:dyDescent="0.2">
      <c r="A422" s="9" t="s">
        <v>404</v>
      </c>
      <c r="B422"/>
      <c r="C422"/>
      <c r="D422" s="55" t="str">
        <f>'CB-Paystubs'!BR14</f>
        <v/>
      </c>
      <c r="E422"/>
      <c r="F422" s="206"/>
      <c r="G422" s="206" t="s">
        <v>445</v>
      </c>
      <c r="H422" s="206"/>
      <c r="I422" s="206"/>
      <c r="J422" s="206"/>
      <c r="K422"/>
      <c r="L422"/>
      <c r="M422"/>
    </row>
    <row r="423" spans="1:13" x14ac:dyDescent="0.2">
      <c r="A423" s="9" t="s">
        <v>439</v>
      </c>
      <c r="B423"/>
      <c r="C423"/>
      <c r="D423" s="55" t="str">
        <f>IF(OR(D419=0,D421=0),"",IF(D421="Hourly (H)",(D419*D422)*52,D419*VLOOKUP(D421,A408:E416,2)))</f>
        <v/>
      </c>
      <c r="E423" s="205"/>
      <c r="F423" s="206"/>
      <c r="G423" s="206" t="s">
        <v>446</v>
      </c>
      <c r="H423" s="206"/>
      <c r="I423" s="206"/>
      <c r="J423" s="206"/>
      <c r="K423"/>
      <c r="L423"/>
      <c r="M423"/>
    </row>
    <row r="424" spans="1:13" x14ac:dyDescent="0.2">
      <c r="A424" s="9" t="s">
        <v>438</v>
      </c>
      <c r="B424"/>
      <c r="C424"/>
      <c r="D424" s="186">
        <f>IF(OR(D419=0,D421=0),0,IF(OR(D421=A412,D421=A413,D421=A415),J434,ROUND(D423/12,0)))</f>
        <v>0</v>
      </c>
      <c r="E424"/>
      <c r="F424" s="206"/>
      <c r="G424" s="206" t="s">
        <v>447</v>
      </c>
      <c r="H424" s="206"/>
      <c r="I424" s="206"/>
      <c r="J424" s="206"/>
      <c r="K424"/>
      <c r="L424"/>
      <c r="M424"/>
    </row>
    <row r="425" spans="1:13" x14ac:dyDescent="0.2">
      <c r="A425" s="9" t="s">
        <v>408</v>
      </c>
      <c r="B425"/>
      <c r="C425"/>
      <c r="D425" t="b">
        <v>0</v>
      </c>
      <c r="E425"/>
      <c r="F425" s="206"/>
      <c r="G425" s="206" t="s">
        <v>448</v>
      </c>
      <c r="H425" s="206"/>
      <c r="I425" s="206"/>
      <c r="J425" s="206"/>
      <c r="K425"/>
      <c r="L425"/>
      <c r="M425"/>
    </row>
    <row r="426" spans="1:13" x14ac:dyDescent="0.2">
      <c r="A426" s="9"/>
      <c r="B426" s="413"/>
      <c r="C426" s="413"/>
      <c r="D426" s="413"/>
      <c r="E426" s="413"/>
      <c r="F426" s="206"/>
      <c r="G426" s="206"/>
      <c r="H426" s="206"/>
      <c r="I426" s="206"/>
      <c r="J426" s="206"/>
      <c r="K426" s="413"/>
      <c r="L426" s="413"/>
      <c r="M426" s="413"/>
    </row>
    <row r="427" spans="1:13" x14ac:dyDescent="0.2">
      <c r="A427" s="9" t="s">
        <v>974</v>
      </c>
      <c r="B427" s="413"/>
      <c r="C427" s="414">
        <f>HLOOKUP('CB-Paystubs'!N18,Data_Income!A62:H63,2)</f>
        <v>6</v>
      </c>
      <c r="D427" s="413" t="str">
        <f>IF(AND('CB-Paystubs'!V14="",'CB-Paystubs'!AV17=""),"",IF(AND('CB-Paystubs'!V14&lt;&gt;"",'CB-Paystubs'!AV17=""),'CB-Paystubs'!V14,IF('CB-Paystubs'!AV17&lt;&gt;"",VLOOKUP('CB-Paystubs'!AV17,Data_Income!A64:H89,C129))))</f>
        <v/>
      </c>
      <c r="E427" s="413"/>
      <c r="F427" s="206"/>
      <c r="G427" s="206"/>
      <c r="H427" s="206"/>
      <c r="I427" s="206"/>
      <c r="J427" s="206"/>
      <c r="K427" s="413"/>
      <c r="L427" s="413"/>
      <c r="M427" s="413"/>
    </row>
    <row r="428" spans="1:13" x14ac:dyDescent="0.2">
      <c r="A428"/>
      <c r="B428"/>
      <c r="C428"/>
      <c r="D428"/>
      <c r="E428"/>
      <c r="F428"/>
      <c r="G428" s="9"/>
      <c r="H428"/>
      <c r="I428"/>
      <c r="J428"/>
      <c r="K428"/>
      <c r="L428"/>
      <c r="M428"/>
    </row>
    <row r="429" spans="1:13" x14ac:dyDescent="0.2">
      <c r="A429" s="1764" t="s">
        <v>102</v>
      </c>
      <c r="B429" s="1765"/>
      <c r="C429" s="1765"/>
      <c r="D429" s="1765"/>
      <c r="E429" s="1765"/>
      <c r="F429" s="1765"/>
      <c r="G429" s="1766"/>
      <c r="H429" s="1764" t="s">
        <v>538</v>
      </c>
      <c r="I429" s="1765"/>
      <c r="J429" s="1766"/>
      <c r="K429" s="1764" t="s">
        <v>539</v>
      </c>
      <c r="L429" s="1765"/>
      <c r="M429" s="1766"/>
    </row>
    <row r="430" spans="1:13" ht="13.5" thickBot="1" x14ac:dyDescent="0.25">
      <c r="A430" s="323" t="s">
        <v>406</v>
      </c>
      <c r="B430" s="323" t="s">
        <v>69</v>
      </c>
      <c r="C430" s="323" t="s">
        <v>14</v>
      </c>
      <c r="D430" s="323" t="s">
        <v>15</v>
      </c>
      <c r="E430" s="323" t="s">
        <v>407</v>
      </c>
      <c r="F430" s="323" t="s">
        <v>12</v>
      </c>
      <c r="G430" s="323" t="s">
        <v>105</v>
      </c>
      <c r="H430" s="323" t="s">
        <v>57</v>
      </c>
      <c r="I430" s="323" t="s">
        <v>12</v>
      </c>
      <c r="J430" s="323" t="s">
        <v>407</v>
      </c>
      <c r="K430" s="323" t="s">
        <v>22</v>
      </c>
      <c r="L430" s="323" t="s">
        <v>405</v>
      </c>
      <c r="M430" s="323" t="s">
        <v>480</v>
      </c>
    </row>
    <row r="431" spans="1:13" x14ac:dyDescent="0.2">
      <c r="A431" s="19" t="b">
        <v>1</v>
      </c>
      <c r="B431" s="196">
        <f>'CB-Paystubs'!N18</f>
        <v>2018</v>
      </c>
      <c r="C431" s="197">
        <f>'CB-Paystubs'!V18</f>
        <v>43101</v>
      </c>
      <c r="D431" s="197" t="str">
        <f>'CB-Paystubs'!AK18</f>
        <v/>
      </c>
      <c r="E431" s="201">
        <f>IF('CB-Paystubs'!AZ18="",0,'CB-Paystubs'!AZ18)</f>
        <v>0</v>
      </c>
      <c r="F431" s="20" t="str">
        <f>IF(OR(E431="",E431=0),"",IF(AND(MONTH(D431)=2,DAY(D431)&gt;27),2,ROUND((((D431-C431)+1)/365)*12,1)))</f>
        <v/>
      </c>
      <c r="G431" s="77" t="str">
        <f>IF(OR(D431="",E431="",E431=0),"",ROUND(E431/F431,0))</f>
        <v/>
      </c>
      <c r="H431" s="77">
        <f>IF(A431=TRUE,E431,0)</f>
        <v>0</v>
      </c>
      <c r="I431" s="352" t="str">
        <f>IF(A431=TRUE,F431,0)</f>
        <v/>
      </c>
      <c r="J431" s="77">
        <f>IF(OR(A431=FALSE,H431=0,I431=0),0,ROUND(H431/I431,0))</f>
        <v>0</v>
      </c>
      <c r="K431" s="20">
        <f>IF(OR(G431="",G431=0,G432="",G432=0),100,IF(G431&gt;G432,((G431-G432)/G432)*100,((G432-G431)/G432)*100))</f>
        <v>100</v>
      </c>
      <c r="L431" s="21" t="str">
        <f>IF(G431&gt;G432,"Increase","Decrease")</f>
        <v>Decrease</v>
      </c>
      <c r="M431" s="21" t="b">
        <f>IF(AND(A431=TRUE,E431&gt;0),TRUE,FALSE)</f>
        <v>0</v>
      </c>
    </row>
    <row r="432" spans="1:13" x14ac:dyDescent="0.2">
      <c r="A432" s="13" t="b">
        <v>1</v>
      </c>
      <c r="B432" s="198">
        <f>'CB-Paystubs'!N19</f>
        <v>2017</v>
      </c>
      <c r="C432" s="199">
        <f>'CB-Paystubs'!V19</f>
        <v>42736</v>
      </c>
      <c r="D432" s="199">
        <f>'CB-Paystubs'!AK19</f>
        <v>43100</v>
      </c>
      <c r="E432" s="201">
        <f>IF('CB-Paystubs'!AZ19="",0,'CB-Paystubs'!AZ19)</f>
        <v>0</v>
      </c>
      <c r="F432" s="20" t="str">
        <f>IF(OR(E432="",E432=0),"",IF(AND(MONTH(D432)=2,DAY(D432)&gt;27),2,ROUND((((D432-C432)+1)/365)*12,1)))</f>
        <v/>
      </c>
      <c r="G432" s="77" t="str">
        <f>IF(OR(D432="",E432="",E432=0),"",ROUND(E432/F432,0))</f>
        <v/>
      </c>
      <c r="H432" s="77">
        <f>IF(A432=TRUE,E432,0)</f>
        <v>0</v>
      </c>
      <c r="I432" s="352" t="str">
        <f>IF(A432=TRUE,F432,0)</f>
        <v/>
      </c>
      <c r="J432" s="77">
        <f>IF(OR(A432=FALSE,H432=0,I432=0),0,ROUND(H432/I432,0))</f>
        <v>0</v>
      </c>
      <c r="K432" s="20">
        <f>IF(OR(G432="",G432=0,G433="",G433=0),100,IF(G432&gt;G433,((G432-G433)/G433)*100,((G433-G432)/G433)*100))</f>
        <v>100</v>
      </c>
      <c r="L432" s="21" t="str">
        <f>IF(G432&gt;G433,"Increase","Decrease")</f>
        <v>Decrease</v>
      </c>
      <c r="M432" s="21" t="b">
        <f>IF(AND(A432=TRUE,E432&gt;0),TRUE,FALSE)</f>
        <v>0</v>
      </c>
    </row>
    <row r="433" spans="1:13" x14ac:dyDescent="0.2">
      <c r="A433" s="13" t="b">
        <v>1</v>
      </c>
      <c r="B433" s="198">
        <f>'CB-Paystubs'!N20</f>
        <v>2016</v>
      </c>
      <c r="C433" s="199">
        <f>'CB-Paystubs'!V20</f>
        <v>42370</v>
      </c>
      <c r="D433" s="199">
        <f>'CB-Paystubs'!AK20</f>
        <v>42735</v>
      </c>
      <c r="E433" s="201">
        <f>IF('CB-Paystubs'!AZ20="",0,'CB-Paystubs'!AZ20)</f>
        <v>0</v>
      </c>
      <c r="F433" s="20" t="str">
        <f>IF(OR(E433="",E433=0),"",IF(AND(MONTH(D433)=2,DAY(D433)&gt;27),2,ROUND((((D433-C433)+1)/365)*12,1)))</f>
        <v/>
      </c>
      <c r="G433" s="77" t="str">
        <f>IF(OR(D433="",E433="",E433=0),"",ROUND(E433/F433,0))</f>
        <v/>
      </c>
      <c r="H433" s="77">
        <f>IF(A433=TRUE,E433,0)</f>
        <v>0</v>
      </c>
      <c r="I433" s="352" t="str">
        <f>IF(A433=TRUE,F433,0)</f>
        <v/>
      </c>
      <c r="J433" s="77">
        <f>IF(OR(A433=FALSE,H433=0,I433=0),0,ROUND(H433/I433,0))</f>
        <v>0</v>
      </c>
      <c r="K433" s="20">
        <f>IF(OR(G431="",G431=0,G433="",G433=0),100,IF(G431&gt;G433,((G431-G433)/G433)*100,((G433-G431)/G433)*100))</f>
        <v>100</v>
      </c>
      <c r="L433" s="21" t="str">
        <f>IF(G431&gt;G433,"Increase","Decrease")</f>
        <v>Decrease</v>
      </c>
      <c r="M433" s="21" t="b">
        <f>IF(AND(A433=TRUE,E433&gt;0),TRUE,FALSE)</f>
        <v>0</v>
      </c>
    </row>
    <row r="434" spans="1:13" x14ac:dyDescent="0.2">
      <c r="A434" s="230" t="s">
        <v>72</v>
      </c>
      <c r="B434" s="276" t="s">
        <v>187</v>
      </c>
      <c r="C434" s="190"/>
      <c r="D434" s="190"/>
      <c r="E434" s="34">
        <f>SUM(E431:E433)</f>
        <v>0</v>
      </c>
      <c r="F434" s="35">
        <f>SUM(F431:F433)</f>
        <v>0</v>
      </c>
      <c r="G434" s="58">
        <f>IF(AND(D419=0,D421=0),0,IF(D425=TRUE,D424,IF(OR(D421=A412,D421=A413,D421=A415,F431=FALSE,F432=FALSE,F433=FALSE),J434,IF(D425=FALSE,MIN(D424,G431),J434))))</f>
        <v>0</v>
      </c>
      <c r="H434" s="226">
        <f>IF(SUM(E431:E433)=0,0,SUM(H431:H433))</f>
        <v>0</v>
      </c>
      <c r="I434" s="353">
        <f>IF(SUM(F431:F433)=0,0,SUM(I431:I433))</f>
        <v>0</v>
      </c>
      <c r="J434" s="226">
        <f>IF(I434=0,0,ROUND(H434/I434,0))</f>
        <v>0</v>
      </c>
      <c r="K434" s="190"/>
      <c r="L434" s="190"/>
      <c r="M434" s="190"/>
    </row>
    <row r="435" spans="1:13" x14ac:dyDescent="0.2">
      <c r="A435" s="400"/>
      <c r="B435" s="400"/>
      <c r="C435" s="400"/>
      <c r="D435" s="400"/>
      <c r="E435" s="400"/>
      <c r="F435" s="400"/>
      <c r="G435" s="400"/>
      <c r="H435" s="400"/>
      <c r="I435" s="400"/>
      <c r="J435" s="400"/>
      <c r="K435" s="400"/>
      <c r="L435" s="400"/>
      <c r="M435" s="400"/>
    </row>
    <row r="436" spans="1:13" x14ac:dyDescent="0.2">
      <c r="A436" s="1782" t="s">
        <v>28</v>
      </c>
      <c r="B436" s="1783"/>
      <c r="C436" s="1783"/>
      <c r="D436" s="1783"/>
      <c r="E436" s="1783"/>
      <c r="F436" s="1783"/>
      <c r="G436" s="1783"/>
      <c r="H436" s="1783"/>
      <c r="I436" s="1783"/>
      <c r="J436" s="1783"/>
      <c r="K436" s="1783"/>
      <c r="L436" s="1783"/>
      <c r="M436" s="1784"/>
    </row>
    <row r="437" spans="1:13" x14ac:dyDescent="0.2">
      <c r="A437" s="394"/>
      <c r="B437" s="394"/>
      <c r="C437" s="394"/>
      <c r="D437" s="394"/>
      <c r="E437" s="394"/>
      <c r="F437" s="394"/>
      <c r="G437" s="394"/>
      <c r="H437" s="394"/>
      <c r="I437" s="394"/>
      <c r="J437" s="394"/>
      <c r="K437" s="394"/>
      <c r="L437" s="394"/>
      <c r="M437" s="394"/>
    </row>
    <row r="438" spans="1:13" ht="13.5" thickBot="1" x14ac:dyDescent="0.25">
      <c r="A438" s="323" t="s">
        <v>409</v>
      </c>
      <c r="B438" s="323" t="s">
        <v>69</v>
      </c>
      <c r="C438" s="323" t="s">
        <v>420</v>
      </c>
      <c r="D438" s="323" t="s">
        <v>419</v>
      </c>
      <c r="E438" s="323" t="s">
        <v>421</v>
      </c>
      <c r="F438" s="323" t="s">
        <v>422</v>
      </c>
      <c r="G438" s="323" t="s">
        <v>407</v>
      </c>
      <c r="H438" s="323" t="s">
        <v>12</v>
      </c>
      <c r="I438" s="323"/>
      <c r="J438" s="323"/>
      <c r="K438" s="323" t="s">
        <v>71</v>
      </c>
      <c r="L438"/>
      <c r="M438"/>
    </row>
    <row r="439" spans="1:13" x14ac:dyDescent="0.2">
      <c r="A439" s="187" t="b">
        <v>1</v>
      </c>
      <c r="B439" s="185">
        <f>'CB-Paystubs'!G26</f>
        <v>2017</v>
      </c>
      <c r="C439" s="202">
        <f>'CB-Paystubs'!P26</f>
        <v>0</v>
      </c>
      <c r="D439" s="203">
        <f>'CB-Paystubs'!AG26</f>
        <v>0</v>
      </c>
      <c r="E439" s="204">
        <f>'CB-Paystubs'!AW26</f>
        <v>0</v>
      </c>
      <c r="F439" s="34">
        <f>IF(OR(A439=FALSE,C439=0,E439=0),0,E439*VLOOKUP(B439,$C$37:$D$42,2))</f>
        <v>0</v>
      </c>
      <c r="G439" s="34">
        <f>IF(A439=FALSE,"",IF(AND(D439&gt;0,E439&gt;0),0,IF(AND(D439&gt;0,E439&lt;=0),ROUNDDOWN(C439-D439,0),IF(AND(D439&lt;=0,E439&gt;0),ROUNDDOWN(C439-F439,0),C439))))</f>
        <v>0</v>
      </c>
      <c r="H439" s="35" t="str">
        <f>'CB-Paystubs'!CB26</f>
        <v/>
      </c>
      <c r="I439" s="35"/>
      <c r="J439" s="35"/>
      <c r="K439" s="78">
        <f>IF(A439=FALSE,"",IF(C439=0,0,IF(AND(D439&gt;0,E439&gt;0),"Error Dep &amp; Buss",ROUNDDOWN(G439/H439,0))))</f>
        <v>0</v>
      </c>
      <c r="L439"/>
      <c r="M439"/>
    </row>
    <row r="440" spans="1:13" x14ac:dyDescent="0.2">
      <c r="A440" s="13" t="b">
        <v>1</v>
      </c>
      <c r="B440" s="185">
        <f>'CB-Paystubs'!G27</f>
        <v>2016</v>
      </c>
      <c r="C440" s="202">
        <f>'CB-Paystubs'!P27</f>
        <v>0</v>
      </c>
      <c r="D440" s="203">
        <f>'CB-Paystubs'!AG27</f>
        <v>0</v>
      </c>
      <c r="E440" s="204">
        <f>'CB-Paystubs'!AW27</f>
        <v>0</v>
      </c>
      <c r="F440" s="34">
        <f>IF(OR(A440=FALSE,C440=0,E440=0),0,E440*VLOOKUP(B440,$C$37:$D$42,2))</f>
        <v>0</v>
      </c>
      <c r="G440" s="34">
        <f>IF(A440=FALSE,"",IF(AND(D440&gt;0,E440&gt;0),0,IF(AND(D440&gt;0,E440&lt;=0),ROUNDDOWN(C440-D440,0),IF(AND(D440&lt;=0,E440&gt;0),ROUNDDOWN(C440-F440,0),C440))))</f>
        <v>0</v>
      </c>
      <c r="H440" s="35" t="str">
        <f>'CB-Paystubs'!CB27</f>
        <v/>
      </c>
      <c r="I440" s="35"/>
      <c r="J440" s="35"/>
      <c r="K440" s="78">
        <f>IF(A440=FALSE,"",IF(C440=0,0,IF(AND(D440&gt;0,E440&gt;0),"Error Dep &amp; Buss",ROUNDDOWN(G440/H440,0))))</f>
        <v>0</v>
      </c>
      <c r="L440"/>
      <c r="M440"/>
    </row>
    <row r="441" spans="1:13" x14ac:dyDescent="0.2">
      <c r="A441" s="230" t="s">
        <v>72</v>
      </c>
      <c r="B441" s="189"/>
      <c r="C441" s="190"/>
      <c r="D441" s="190"/>
      <c r="E441" s="204">
        <f>SUM(E439:E440)</f>
        <v>0</v>
      </c>
      <c r="F441" s="34">
        <f>SUM(F439:F440)</f>
        <v>0</v>
      </c>
      <c r="G441" s="34">
        <f>SUM(G439:G440)</f>
        <v>0</v>
      </c>
      <c r="H441" s="35">
        <f>SUM(H439:H440)</f>
        <v>0</v>
      </c>
      <c r="I441" s="35"/>
      <c r="J441" s="35"/>
      <c r="K441" s="34">
        <f>IF(ISERROR(G441/H441),0,IF(AND(A439=TRUE,A440=TRUE),ROUND(G441/H441,0),IF(AND(A439=TRUE,A440=FALSE),K439,IF(AND(A439=FALSE,A440=TRUE),K440,0))))</f>
        <v>0</v>
      </c>
      <c r="L441"/>
      <c r="M441"/>
    </row>
    <row r="442" spans="1:13" x14ac:dyDescent="0.2">
      <c r="A442"/>
      <c r="B442" s="9"/>
      <c r="C442"/>
      <c r="D442"/>
      <c r="E442"/>
      <c r="F442"/>
      <c r="G442"/>
      <c r="H442"/>
      <c r="I442"/>
      <c r="J442"/>
      <c r="K442"/>
      <c r="L442"/>
      <c r="M442"/>
    </row>
    <row r="443" spans="1:13" x14ac:dyDescent="0.2">
      <c r="A443" s="9" t="s">
        <v>410</v>
      </c>
      <c r="B443" s="9"/>
      <c r="C443"/>
      <c r="D443" t="b">
        <v>1</v>
      </c>
      <c r="E443"/>
      <c r="F443"/>
      <c r="G443" s="206" t="s">
        <v>479</v>
      </c>
      <c r="H443"/>
      <c r="I443"/>
      <c r="J443"/>
      <c r="K443"/>
      <c r="L443"/>
      <c r="M443"/>
    </row>
    <row r="444" spans="1:13" x14ac:dyDescent="0.2">
      <c r="A444"/>
      <c r="B444"/>
      <c r="C444"/>
      <c r="D444"/>
      <c r="E444"/>
      <c r="F444"/>
      <c r="G444"/>
      <c r="H444"/>
      <c r="I444"/>
      <c r="J444"/>
      <c r="K444"/>
      <c r="L444"/>
      <c r="M444"/>
    </row>
    <row r="445" spans="1:13" x14ac:dyDescent="0.2">
      <c r="A445" s="1782" t="s">
        <v>461</v>
      </c>
      <c r="B445" s="1783"/>
      <c r="C445" s="1783"/>
      <c r="D445" s="1783"/>
      <c r="E445" s="1783"/>
      <c r="F445" s="1783"/>
      <c r="G445" s="1783"/>
      <c r="H445" s="1783"/>
      <c r="I445" s="1783"/>
      <c r="J445" s="1783"/>
      <c r="K445" s="1783"/>
      <c r="L445" s="1783"/>
      <c r="M445" s="1784"/>
    </row>
    <row r="446" spans="1:13" x14ac:dyDescent="0.2">
      <c r="A446"/>
      <c r="B446"/>
      <c r="C446"/>
      <c r="D446"/>
      <c r="E446"/>
      <c r="F446"/>
      <c r="G446"/>
      <c r="H446"/>
      <c r="I446"/>
      <c r="J446"/>
      <c r="K446"/>
      <c r="L446"/>
      <c r="M446"/>
    </row>
    <row r="447" spans="1:13" x14ac:dyDescent="0.2">
      <c r="A447" s="9" t="s">
        <v>456</v>
      </c>
      <c r="B447"/>
      <c r="C447"/>
      <c r="D447" s="219">
        <f>G434</f>
        <v>0</v>
      </c>
      <c r="E447"/>
      <c r="F447" t="str">
        <f>IF(OR(D421=A412,D421=A413,D421=A415),CONCATENATE("total average earnings for the past ",I434," months"),"(lower of Current Rate or YTD avg, or explanation provided)")</f>
        <v>(lower of Current Rate or YTD avg, or explanation provided)</v>
      </c>
      <c r="G447"/>
      <c r="H447"/>
      <c r="I447"/>
      <c r="J447"/>
      <c r="K447"/>
      <c r="L447"/>
      <c r="M447"/>
    </row>
    <row r="448" spans="1:13" x14ac:dyDescent="0.2">
      <c r="A448" s="9" t="s">
        <v>457</v>
      </c>
      <c r="B448"/>
      <c r="C448"/>
      <c r="D448" s="219">
        <f>IF(K441=0,0,IF(D443=TRUE,K441,0))</f>
        <v>0</v>
      </c>
      <c r="E448"/>
      <c r="F448"/>
      <c r="G448"/>
      <c r="H448"/>
      <c r="I448"/>
      <c r="J448"/>
      <c r="K448"/>
      <c r="L448"/>
      <c r="M448"/>
    </row>
    <row r="449" spans="1:13" x14ac:dyDescent="0.2">
      <c r="A449" s="59" t="s">
        <v>458</v>
      </c>
      <c r="B449"/>
      <c r="C449"/>
      <c r="D449" s="219">
        <f>'CB-Paystubs'!CJ34</f>
        <v>0</v>
      </c>
      <c r="E449"/>
      <c r="F449"/>
      <c r="G449"/>
      <c r="H449"/>
      <c r="I449"/>
      <c r="J449"/>
      <c r="K449"/>
      <c r="L449"/>
      <c r="M449"/>
    </row>
    <row r="450" spans="1:13" x14ac:dyDescent="0.2">
      <c r="A450" s="59" t="s">
        <v>459</v>
      </c>
      <c r="B450"/>
      <c r="C450"/>
      <c r="D450" s="219">
        <f>(D447+D449)-D448</f>
        <v>0</v>
      </c>
      <c r="E450"/>
      <c r="F450"/>
      <c r="G450"/>
      <c r="H450"/>
      <c r="I450"/>
      <c r="J450"/>
      <c r="K450"/>
      <c r="L450"/>
      <c r="M450"/>
    </row>
    <row r="451" spans="1:13" x14ac:dyDescent="0.2">
      <c r="A451"/>
      <c r="B451"/>
      <c r="C451"/>
      <c r="D451"/>
      <c r="E451"/>
      <c r="F451"/>
      <c r="G451"/>
      <c r="H451"/>
      <c r="I451"/>
      <c r="J451"/>
      <c r="K451"/>
      <c r="L451"/>
      <c r="M451"/>
    </row>
    <row r="452" spans="1:13" x14ac:dyDescent="0.2">
      <c r="A452" s="1760" t="s">
        <v>577</v>
      </c>
      <c r="B452" s="1761"/>
      <c r="C452" s="1761"/>
      <c r="D452" s="1761"/>
      <c r="E452" s="1761"/>
      <c r="F452" s="1761"/>
      <c r="G452" s="1761"/>
      <c r="H452" s="1761"/>
      <c r="I452" s="1761"/>
      <c r="J452" s="1761"/>
      <c r="K452" s="1761"/>
      <c r="L452" s="1761"/>
      <c r="M452" s="1762"/>
    </row>
    <row r="453" spans="1:13" x14ac:dyDescent="0.2">
      <c r="A453"/>
      <c r="B453"/>
      <c r="C453"/>
      <c r="D453"/>
      <c r="E453"/>
      <c r="F453"/>
      <c r="G453"/>
      <c r="H453"/>
      <c r="I453"/>
      <c r="J453"/>
      <c r="K453"/>
      <c r="L453"/>
      <c r="M453"/>
    </row>
    <row r="454" spans="1:13" x14ac:dyDescent="0.2">
      <c r="A454" s="1768"/>
      <c r="B454" s="1768"/>
      <c r="C454" s="320" t="s">
        <v>572</v>
      </c>
      <c r="D454" s="321" t="s">
        <v>573</v>
      </c>
      <c r="E454" s="321" t="s">
        <v>574</v>
      </c>
      <c r="F454" s="322" t="s">
        <v>576</v>
      </c>
      <c r="G454" s="321" t="s">
        <v>575</v>
      </c>
      <c r="H454" s="1773" t="s">
        <v>435</v>
      </c>
      <c r="I454" s="1774"/>
      <c r="J454" s="1774"/>
      <c r="K454" s="1774"/>
      <c r="L454" s="1775"/>
    </row>
    <row r="455" spans="1:13" x14ac:dyDescent="0.2">
      <c r="A455" s="1757" t="str">
        <f>CONCATENATE(" Total ",B431," YTD")</f>
        <v xml:space="preserve"> Total 2018 YTD</v>
      </c>
      <c r="B455" s="1759"/>
      <c r="C455" s="319">
        <f>IF(OR(G431=0,G431=""),0,G431)</f>
        <v>0</v>
      </c>
      <c r="D455" s="319">
        <f>ABS(C455-C456)</f>
        <v>0</v>
      </c>
      <c r="E455" s="60" t="str">
        <f>IF(AND(C455=0,C456=0),"",IF(C456=0,100%,D455/C456))</f>
        <v/>
      </c>
      <c r="F455" s="280" t="str">
        <f>IF(AND(C455=0,C456=0),"",IF(C455&gt;C456," Increase"," Decrease"))</f>
        <v/>
      </c>
      <c r="G455" s="324" t="str">
        <f>IF(AND(C455=0,C456=0),"",IF(AND(F455=" Increase",(C456+(C456*E455))=C455),"PASS",IF(AND(F455=" Decrease",(C456-(C456*E455))=C455),"PASS","FAIL")))</f>
        <v/>
      </c>
      <c r="H455" s="1757" t="str">
        <f>IF(OR(C455=0,C455="")," ",CONCATENATE(B431," to ",B430," = ",TEXT(E455,"###.0%"),F455))</f>
        <v xml:space="preserve"> </v>
      </c>
      <c r="I455" s="1758"/>
      <c r="J455" s="1758"/>
      <c r="K455" s="1758"/>
      <c r="L455" s="1759"/>
    </row>
    <row r="456" spans="1:13" x14ac:dyDescent="0.2">
      <c r="A456" s="1757" t="str">
        <f>CONCATENATE(" Total ",B432)</f>
        <v xml:space="preserve"> Total 2017</v>
      </c>
      <c r="B456" s="1759"/>
      <c r="C456" s="319">
        <f>IF(OR(G432=0,G432=""),0,G432)</f>
        <v>0</v>
      </c>
      <c r="D456" s="319">
        <f>ABS(C456-C457)</f>
        <v>0</v>
      </c>
      <c r="E456" s="60" t="str">
        <f t="shared" ref="E456" si="20">IF(AND(C456=0,C457=0),"",IF(C457=0,100%,D456/C457))</f>
        <v/>
      </c>
      <c r="F456" s="280" t="str">
        <f t="shared" ref="F456" si="21">IF(AND(C456=0,C457=0),"",IF(C456&gt;C457," Increase"," Decrease"))</f>
        <v/>
      </c>
      <c r="G456" s="324" t="str">
        <f>IF(AND(C456=0,C457=0),"",IF(AND(F456=" Increase",(C457+(C457*E456))=C456),"PASS",IF(AND(F456=" Decrease",(C457-(C457*E456))=C456),"PASS","FAIL")))</f>
        <v/>
      </c>
      <c r="H456" s="1757" t="str">
        <f>IF(OR(C456=0,C456="")," ",CONCATENATE(B432," to ",B431," = ",TEXT(E456,"###.0%"),F456))</f>
        <v xml:space="preserve"> </v>
      </c>
      <c r="I456" s="1758"/>
      <c r="J456" s="1758"/>
      <c r="K456" s="1758"/>
      <c r="L456" s="1759"/>
    </row>
    <row r="457" spans="1:13" x14ac:dyDescent="0.2">
      <c r="A457" s="1757" t="str">
        <f>CONCATENATE(" Total ",B433)</f>
        <v xml:space="preserve"> Total 2016</v>
      </c>
      <c r="B457" s="1759"/>
      <c r="C457" s="319">
        <f>IF(OR(G433=0,G433=""),0,G433)</f>
        <v>0</v>
      </c>
      <c r="D457" s="319">
        <f>ABS(C455-C457)</f>
        <v>0</v>
      </c>
      <c r="E457" s="60" t="str">
        <f>IF(AND(C457=0,D457=0),"",IF(C457=0,100%,D457/C457))</f>
        <v/>
      </c>
      <c r="F457" s="280" t="str">
        <f>IF(AND(C457=0,D457=0),"",IF(C457&gt;C458," Increase"," Decrease"))</f>
        <v/>
      </c>
      <c r="G457" s="324" t="str">
        <f>IF(AND(C457=0,D457=0),"",IF((C457+(C457*E457))=C455,"PASS","FAIL"))</f>
        <v/>
      </c>
      <c r="H457" s="1757" t="str">
        <f>IF(OR(C457=0,C457="")," ",CONCATENATE(B432," to ",B430," = ",TEXT(E457,"###.0%"),F457))</f>
        <v xml:space="preserve"> </v>
      </c>
      <c r="I457" s="1758"/>
      <c r="J457" s="1758"/>
      <c r="K457" s="1758"/>
      <c r="L457" s="1759"/>
    </row>
    <row r="458" spans="1:13" x14ac:dyDescent="0.2">
      <c r="A458" s="234"/>
      <c r="B458" s="234"/>
      <c r="C458" s="325"/>
      <c r="D458" s="234"/>
      <c r="E458" s="326"/>
      <c r="F458" s="326"/>
      <c r="G458" s="326"/>
      <c r="H458" s="326"/>
      <c r="I458" s="326"/>
      <c r="J458" s="326"/>
      <c r="K458" s="326"/>
      <c r="L458" s="326"/>
      <c r="M458" s="326"/>
    </row>
    <row r="459" spans="1:13" x14ac:dyDescent="0.2">
      <c r="A459" s="234"/>
      <c r="B459" s="234"/>
      <c r="C459" s="325" t="b">
        <f>IF(AND(C455&gt;0,C456&gt;0,C457&gt;0),TRUE,FALSE)</f>
        <v>0</v>
      </c>
      <c r="D459" s="234" t="str">
        <f>CONCATENATE("Variances in earnings:  ",H456,"  &amp;  ",H455)</f>
        <v xml:space="preserve">Variances in earnings:     &amp;   </v>
      </c>
      <c r="E459" s="326"/>
      <c r="F459" s="326"/>
      <c r="G459" s="326"/>
      <c r="H459" s="326"/>
      <c r="I459" s="326"/>
      <c r="J459" s="326"/>
      <c r="K459" s="326"/>
      <c r="L459" s="326"/>
      <c r="M459" s="327"/>
    </row>
    <row r="460" spans="1:13" x14ac:dyDescent="0.2">
      <c r="A460" s="234"/>
      <c r="B460" s="234"/>
      <c r="C460" s="325" t="b">
        <f>IF(AND(C455&gt;0,C456&gt;0,C457=0),TRUE,FALSE)</f>
        <v>0</v>
      </c>
      <c r="D460" s="234" t="str">
        <f>CONCATENATE("Variances in earnings:  ",H455)</f>
        <v xml:space="preserve">Variances in earnings:   </v>
      </c>
      <c r="E460" s="326"/>
      <c r="F460" s="326"/>
      <c r="G460" s="326"/>
      <c r="H460" s="326"/>
      <c r="I460" s="326"/>
      <c r="J460" s="326"/>
      <c r="K460" s="326"/>
      <c r="L460" s="326"/>
      <c r="M460" s="327"/>
    </row>
    <row r="461" spans="1:13" x14ac:dyDescent="0.2">
      <c r="A461" s="234"/>
      <c r="B461" s="234"/>
      <c r="C461" s="325" t="b">
        <f>IF(AND(C455&gt;0,C456=0,C457&gt;0),TRUE,FALSE)</f>
        <v>0</v>
      </c>
      <c r="D461" s="234" t="str">
        <f>CONCATENATE("Variances in earnings:  ",H456)</f>
        <v xml:space="preserve">Variances in earnings:   </v>
      </c>
      <c r="E461" s="326"/>
      <c r="F461" s="326"/>
      <c r="G461" s="326"/>
      <c r="H461" s="326"/>
      <c r="I461" s="326"/>
      <c r="J461" s="326"/>
      <c r="K461" s="326"/>
      <c r="L461" s="326"/>
      <c r="M461" s="327"/>
    </row>
    <row r="462" spans="1:13" x14ac:dyDescent="0.2">
      <c r="A462" s="234"/>
      <c r="B462" s="234"/>
      <c r="C462" s="325" t="b">
        <f>IF(AND(C456=0,C457=0,C458=0),TRUE,FALSE)</f>
        <v>1</v>
      </c>
      <c r="D462" s="328" t="s">
        <v>579</v>
      </c>
      <c r="E462" s="326"/>
      <c r="F462" s="326"/>
      <c r="G462" s="326"/>
      <c r="H462" s="326"/>
      <c r="I462" s="326"/>
      <c r="J462" s="326"/>
      <c r="K462" s="326"/>
      <c r="L462" s="326"/>
      <c r="M462" s="327"/>
    </row>
    <row r="463" spans="1:13" x14ac:dyDescent="0.2">
      <c r="A463" s="234"/>
      <c r="B463" s="234"/>
      <c r="C463" s="234"/>
      <c r="D463" s="326"/>
      <c r="E463" s="326"/>
      <c r="F463" s="326"/>
      <c r="G463" s="326"/>
      <c r="H463" s="326"/>
      <c r="I463" s="326"/>
      <c r="J463" s="326"/>
      <c r="K463" s="326"/>
      <c r="L463" s="326"/>
      <c r="M463" s="327"/>
    </row>
    <row r="464" spans="1:13" x14ac:dyDescent="0.2">
      <c r="A464" s="1760" t="s">
        <v>578</v>
      </c>
      <c r="B464" s="1761"/>
      <c r="C464" s="1761"/>
      <c r="D464" s="1761"/>
      <c r="E464" s="1761"/>
      <c r="F464" s="1761"/>
      <c r="G464" s="1761"/>
      <c r="H464" s="1761"/>
      <c r="I464" s="1761"/>
      <c r="J464" s="1761"/>
      <c r="K464" s="1761"/>
      <c r="L464" s="1761"/>
      <c r="M464" s="1762"/>
    </row>
    <row r="465" spans="1:13" x14ac:dyDescent="0.2">
      <c r="A465"/>
      <c r="B465"/>
      <c r="C465"/>
      <c r="D465"/>
      <c r="E465"/>
      <c r="F465"/>
      <c r="G465"/>
      <c r="H465"/>
      <c r="I465"/>
      <c r="J465"/>
      <c r="K465"/>
      <c r="L465"/>
      <c r="M465"/>
    </row>
    <row r="466" spans="1:13" x14ac:dyDescent="0.2">
      <c r="A466" s="9" t="s">
        <v>667</v>
      </c>
      <c r="B466"/>
      <c r="C466"/>
      <c r="D466" s="36" t="str">
        <f>D431</f>
        <v/>
      </c>
      <c r="E466"/>
      <c r="F466"/>
      <c r="G466"/>
      <c r="H466"/>
      <c r="I466"/>
      <c r="J466"/>
      <c r="K466"/>
      <c r="L466"/>
      <c r="M466"/>
    </row>
    <row r="467" spans="1:13" x14ac:dyDescent="0.2">
      <c r="A467" s="9" t="str">
        <f>CONCATENATE(" Total earnings (",B431," YTD)")</f>
        <v xml:space="preserve"> Total earnings (2018 YTD)</v>
      </c>
      <c r="B467"/>
      <c r="C467"/>
      <c r="D467" s="38">
        <f>E431</f>
        <v>0</v>
      </c>
      <c r="E467"/>
      <c r="F467" s="22">
        <f ca="1">EOMONTH(DATE(YEAR(TODAY()),1,1),2)</f>
        <v>43190</v>
      </c>
      <c r="G467"/>
      <c r="H467" s="411"/>
      <c r="I467" s="411"/>
      <c r="J467" s="411"/>
      <c r="K467" s="411"/>
      <c r="L467" s="411"/>
      <c r="M467" s="411"/>
    </row>
    <row r="468" spans="1:13" x14ac:dyDescent="0.2">
      <c r="A468" s="9" t="str">
        <f>CONCATENATE(" Months included (",B431," YTD)")</f>
        <v xml:space="preserve"> Months included (2018 YTD)</v>
      </c>
      <c r="B468"/>
      <c r="C468"/>
      <c r="D468" s="420">
        <f>IF(F431="",0,F431)</f>
        <v>0</v>
      </c>
      <c r="E468"/>
      <c r="F468"/>
      <c r="G468"/>
      <c r="H468"/>
      <c r="I468" s="411"/>
      <c r="J468" s="411"/>
      <c r="K468" s="411"/>
      <c r="L468" s="411"/>
      <c r="M468" s="411"/>
    </row>
    <row r="469" spans="1:13" x14ac:dyDescent="0.2">
      <c r="A469"/>
      <c r="B469"/>
      <c r="C469"/>
      <c r="D469"/>
      <c r="E469"/>
      <c r="F469"/>
      <c r="G469"/>
      <c r="H469"/>
      <c r="I469"/>
      <c r="J469"/>
      <c r="K469"/>
      <c r="L469"/>
      <c r="M469"/>
    </row>
    <row r="470" spans="1:13" x14ac:dyDescent="0.2">
      <c r="A470" s="9" t="s">
        <v>665</v>
      </c>
      <c r="B470"/>
      <c r="C470"/>
      <c r="D470" s="107">
        <f>IF(OR(A431=FALSE,E431=""),0,D467)</f>
        <v>0</v>
      </c>
      <c r="E470"/>
      <c r="F470" s="107"/>
      <c r="G470" s="206" t="s">
        <v>449</v>
      </c>
      <c r="H470"/>
      <c r="I470"/>
      <c r="J470"/>
      <c r="K470"/>
      <c r="L470"/>
      <c r="M470"/>
    </row>
    <row r="471" spans="1:13" x14ac:dyDescent="0.2">
      <c r="A471" s="9" t="s">
        <v>382</v>
      </c>
      <c r="B471"/>
      <c r="C471"/>
      <c r="D471" s="421">
        <f>IF(OR(A431=FALSE,E431="",E431=0,F431=0),0,D468)</f>
        <v>0</v>
      </c>
      <c r="E471"/>
      <c r="F471" s="56"/>
      <c r="G471" s="206" t="s">
        <v>450</v>
      </c>
      <c r="H471"/>
      <c r="I471"/>
      <c r="J471"/>
      <c r="K471"/>
      <c r="L471"/>
      <c r="M471"/>
    </row>
    <row r="472" spans="1:13" x14ac:dyDescent="0.2">
      <c r="A472" s="9" t="s">
        <v>383</v>
      </c>
      <c r="B472"/>
      <c r="C472"/>
      <c r="D472" s="108">
        <f>D419</f>
        <v>0</v>
      </c>
      <c r="E472"/>
      <c r="F472" s="55"/>
      <c r="G472" s="206" t="s">
        <v>443</v>
      </c>
      <c r="H472" s="39"/>
      <c r="I472" s="39"/>
      <c r="J472" s="39"/>
      <c r="K472"/>
      <c r="L472"/>
      <c r="M472"/>
    </row>
    <row r="473" spans="1:13" x14ac:dyDescent="0.2">
      <c r="A473" s="59" t="s">
        <v>436</v>
      </c>
      <c r="B473"/>
      <c r="C473"/>
      <c r="D473" s="55">
        <f>IF(OR(D470=0,D471=0,),0,D470/D471)</f>
        <v>0</v>
      </c>
      <c r="E473"/>
      <c r="F473" s="55"/>
      <c r="G473" s="206" t="s">
        <v>451</v>
      </c>
      <c r="H473" s="39"/>
      <c r="I473" s="39"/>
      <c r="J473" s="39"/>
      <c r="K473"/>
      <c r="L473"/>
      <c r="M473"/>
    </row>
    <row r="474" spans="1:13" x14ac:dyDescent="0.2">
      <c r="A474" s="59" t="s">
        <v>664</v>
      </c>
      <c r="B474"/>
      <c r="C474"/>
      <c r="D474" s="55">
        <f>H434</f>
        <v>0</v>
      </c>
      <c r="E474"/>
      <c r="F474" s="55"/>
      <c r="G474" s="206" t="s">
        <v>452</v>
      </c>
      <c r="H474" s="39"/>
      <c r="I474" s="39"/>
      <c r="J474" s="39"/>
      <c r="K474"/>
      <c r="L474"/>
      <c r="M474"/>
    </row>
    <row r="475" spans="1:13" x14ac:dyDescent="0.2">
      <c r="A475" s="59"/>
      <c r="B475"/>
      <c r="C475"/>
      <c r="D475" s="55"/>
      <c r="E475"/>
      <c r="F475" s="55"/>
      <c r="G475" s="39"/>
      <c r="H475" s="39"/>
      <c r="I475" s="39"/>
      <c r="J475" s="39"/>
      <c r="K475"/>
      <c r="L475"/>
      <c r="M475"/>
    </row>
    <row r="476" spans="1:13" x14ac:dyDescent="0.2">
      <c r="A476" s="59" t="s">
        <v>894</v>
      </c>
      <c r="B476" s="394"/>
      <c r="C476" s="394"/>
      <c r="D476" s="55"/>
      <c r="E476" s="394"/>
      <c r="F476" s="55"/>
      <c r="G476" s="39"/>
      <c r="H476" s="39"/>
      <c r="I476" s="39"/>
      <c r="J476" s="39"/>
      <c r="K476" s="394"/>
      <c r="L476" s="394"/>
      <c r="M476" s="394"/>
    </row>
    <row r="477" spans="1:13" x14ac:dyDescent="0.2">
      <c r="A477" s="348" t="s">
        <v>895</v>
      </c>
      <c r="B477" s="394"/>
      <c r="C477" s="394"/>
      <c r="D477" s="55">
        <f>D473</f>
        <v>0</v>
      </c>
      <c r="E477" s="394"/>
      <c r="F477" s="55"/>
      <c r="G477" s="39"/>
      <c r="H477" s="39"/>
      <c r="I477" s="39"/>
      <c r="J477" s="39"/>
      <c r="K477" s="394"/>
      <c r="L477" s="394"/>
      <c r="M477" s="394"/>
    </row>
    <row r="478" spans="1:13" x14ac:dyDescent="0.2">
      <c r="A478" s="348" t="s">
        <v>896</v>
      </c>
      <c r="B478" s="394"/>
      <c r="C478" s="394"/>
      <c r="D478" s="55">
        <f>D477*12</f>
        <v>0</v>
      </c>
      <c r="E478" s="394"/>
      <c r="F478" s="55"/>
      <c r="G478" s="39"/>
      <c r="H478" s="39"/>
      <c r="I478" s="39"/>
      <c r="J478" s="39"/>
      <c r="K478" s="394"/>
      <c r="L478" s="394"/>
      <c r="M478" s="394"/>
    </row>
    <row r="479" spans="1:13" x14ac:dyDescent="0.2">
      <c r="A479" s="348" t="s">
        <v>897</v>
      </c>
      <c r="B479" s="394"/>
      <c r="C479" s="394"/>
      <c r="D479" s="55">
        <f>D478/52</f>
        <v>0</v>
      </c>
      <c r="E479" s="394"/>
      <c r="F479" s="55"/>
      <c r="G479" s="39"/>
      <c r="H479" s="39"/>
      <c r="I479" s="39"/>
      <c r="J479" s="39"/>
      <c r="K479" s="394"/>
      <c r="L479" s="394"/>
      <c r="M479" s="394"/>
    </row>
    <row r="480" spans="1:13" x14ac:dyDescent="0.2">
      <c r="A480" s="348" t="s">
        <v>898</v>
      </c>
      <c r="B480" s="394"/>
      <c r="C480" s="394"/>
      <c r="D480" s="55">
        <f>D419</f>
        <v>0</v>
      </c>
      <c r="E480" s="394"/>
      <c r="F480" s="55"/>
      <c r="G480" s="39"/>
      <c r="H480" s="39"/>
      <c r="I480" s="39"/>
      <c r="J480" s="39"/>
      <c r="K480" s="394"/>
      <c r="L480" s="394"/>
      <c r="M480" s="394"/>
    </row>
    <row r="481" spans="1:13" x14ac:dyDescent="0.2">
      <c r="A481" s="348" t="s">
        <v>899</v>
      </c>
      <c r="B481" s="394"/>
      <c r="C481" s="394"/>
      <c r="D481" s="55">
        <f>IF(D480=0,0,IF(D425=TRUE,40,IF(AND(D425=FALSE,D480&gt;0,D421="Hourly (H)",E431=0),40,IF((D479/D480)&gt;40,40,D479/D480))))</f>
        <v>0</v>
      </c>
      <c r="E481" s="394"/>
      <c r="F481" s="55"/>
      <c r="G481" s="39"/>
      <c r="H481" s="39"/>
      <c r="I481" s="39"/>
      <c r="J481" s="39"/>
      <c r="K481" s="394"/>
      <c r="L481" s="394"/>
      <c r="M481" s="394"/>
    </row>
    <row r="482" spans="1:13" x14ac:dyDescent="0.2">
      <c r="A482" s="348" t="s">
        <v>900</v>
      </c>
      <c r="B482" s="394"/>
      <c r="C482" s="394"/>
      <c r="D482" s="221" t="str">
        <f>IF(D421="Hourly (H)",D481,"N/A")</f>
        <v>N/A</v>
      </c>
      <c r="E482" s="394"/>
      <c r="F482" s="55"/>
      <c r="G482" s="39"/>
      <c r="H482" s="39"/>
      <c r="I482" s="39"/>
      <c r="J482" s="39"/>
      <c r="K482" s="394"/>
      <c r="L482" s="394"/>
      <c r="M482" s="394"/>
    </row>
    <row r="483" spans="1:13" x14ac:dyDescent="0.2">
      <c r="A483" s="348" t="s">
        <v>901</v>
      </c>
      <c r="B483" s="394"/>
      <c r="C483" s="394"/>
      <c r="D483" s="55" t="str">
        <f>IF(D480=0,"Weekly",IF(OR(D421&lt;&gt;"Hourly (H)",(D479/D480)&gt;40),"Weekly","Average Weekly"))</f>
        <v>Weekly</v>
      </c>
      <c r="E483" s="394"/>
      <c r="F483" s="55"/>
      <c r="G483" s="39"/>
      <c r="H483" s="39"/>
      <c r="I483" s="39"/>
      <c r="J483" s="39"/>
      <c r="K483" s="394"/>
      <c r="L483" s="394"/>
      <c r="M483" s="394"/>
    </row>
    <row r="484" spans="1:13" x14ac:dyDescent="0.2">
      <c r="A484" s="59"/>
      <c r="B484" s="394"/>
      <c r="C484" s="394"/>
      <c r="D484" s="55"/>
      <c r="E484" s="394"/>
      <c r="F484" s="55"/>
      <c r="G484" s="39"/>
      <c r="H484" s="39"/>
      <c r="I484" s="39"/>
      <c r="J484" s="39"/>
      <c r="K484" s="394"/>
      <c r="L484" s="394"/>
      <c r="M484" s="394"/>
    </row>
    <row r="485" spans="1:13" x14ac:dyDescent="0.2">
      <c r="A485" s="59" t="str">
        <f>CONCATENATE(" Total days (",B431," YTD)")</f>
        <v xml:space="preserve"> Total days (2018 YTD)</v>
      </c>
      <c r="B485"/>
      <c r="C485"/>
      <c r="D485" s="55">
        <f>IF(D431="",0,(D431-C431)+1)</f>
        <v>0</v>
      </c>
      <c r="E485"/>
      <c r="F485" s="55"/>
      <c r="G485" s="206" t="s">
        <v>468</v>
      </c>
      <c r="H485" s="39"/>
      <c r="I485" s="39"/>
      <c r="J485" s="39"/>
      <c r="K485"/>
      <c r="L485"/>
      <c r="M485"/>
    </row>
    <row r="486" spans="1:13" x14ac:dyDescent="0.2">
      <c r="A486" s="59" t="str">
        <f>CONCATENATE(" Total weeks (",B431," YTD)")</f>
        <v xml:space="preserve"> Total weeks (2018 YTD)</v>
      </c>
      <c r="B486"/>
      <c r="C486"/>
      <c r="D486" s="55">
        <f>ROUND(D485/7,0)</f>
        <v>0</v>
      </c>
      <c r="E486"/>
      <c r="F486" s="55"/>
      <c r="G486" s="206" t="s">
        <v>469</v>
      </c>
      <c r="H486" s="39"/>
      <c r="I486" s="39"/>
      <c r="J486" s="39"/>
      <c r="K486"/>
      <c r="L486"/>
      <c r="M486"/>
    </row>
    <row r="487" spans="1:13" x14ac:dyDescent="0.2">
      <c r="A487" s="59"/>
      <c r="B487"/>
      <c r="C487"/>
      <c r="D487" s="55"/>
      <c r="E487"/>
      <c r="F487" s="55"/>
      <c r="G487" s="39"/>
      <c r="H487" s="39"/>
      <c r="I487" s="39"/>
      <c r="J487" s="39"/>
      <c r="K487"/>
      <c r="L487"/>
      <c r="M487"/>
    </row>
    <row r="488" spans="1:13" x14ac:dyDescent="0.2">
      <c r="A488" s="59" t="s">
        <v>413</v>
      </c>
      <c r="B488"/>
      <c r="C488"/>
      <c r="D488" s="55">
        <f>(D473*12)/52</f>
        <v>0</v>
      </c>
      <c r="E488"/>
      <c r="F488" s="55"/>
      <c r="G488" s="206" t="s">
        <v>472</v>
      </c>
      <c r="H488" s="39"/>
      <c r="I488" s="39"/>
      <c r="J488" s="39"/>
      <c r="K488"/>
      <c r="L488"/>
      <c r="M488"/>
    </row>
    <row r="489" spans="1:13" x14ac:dyDescent="0.2">
      <c r="A489" s="59" t="s">
        <v>414</v>
      </c>
      <c r="B489"/>
      <c r="C489"/>
      <c r="D489" s="55">
        <f>IF(OR(D421=0,D488=0),0,IF(OR(D421=A412,D421=A413,D421=A415),D419,D419/VLOOKUP(D421,A408:E416,3)))</f>
        <v>0</v>
      </c>
      <c r="E489"/>
      <c r="F489" s="55"/>
      <c r="G489" s="206" t="s">
        <v>473</v>
      </c>
      <c r="H489" s="39"/>
      <c r="I489" s="39"/>
      <c r="J489" s="39"/>
      <c r="K489"/>
      <c r="L489"/>
      <c r="M489"/>
    </row>
    <row r="490" spans="1:13" x14ac:dyDescent="0.2">
      <c r="A490" s="59" t="s">
        <v>384</v>
      </c>
      <c r="B490"/>
      <c r="C490"/>
      <c r="D490" s="420">
        <f>IF(D489=0,0,ROUND(D488/D489,1))</f>
        <v>0</v>
      </c>
      <c r="E490" s="38"/>
      <c r="F490" s="38"/>
      <c r="G490" s="206" t="s">
        <v>475</v>
      </c>
      <c r="H490"/>
      <c r="I490"/>
      <c r="J490"/>
      <c r="K490" s="38"/>
      <c r="L490"/>
      <c r="M490"/>
    </row>
    <row r="491" spans="1:13" x14ac:dyDescent="0.2">
      <c r="A491" s="59"/>
      <c r="B491"/>
      <c r="C491"/>
      <c r="D491"/>
      <c r="E491"/>
      <c r="F491"/>
      <c r="G491"/>
      <c r="H491"/>
      <c r="I491"/>
      <c r="J491"/>
      <c r="K491"/>
      <c r="L491"/>
      <c r="M491"/>
    </row>
    <row r="492" spans="1:13" x14ac:dyDescent="0.2">
      <c r="A492" s="9" t="s">
        <v>528</v>
      </c>
      <c r="B492"/>
      <c r="C492"/>
      <c r="D492" s="108">
        <f>IF(OR(D421=A412,D421=A413,D421=A415),J434,D424)</f>
        <v>0</v>
      </c>
      <c r="E492"/>
      <c r="F492"/>
      <c r="G492" s="206" t="s">
        <v>476</v>
      </c>
      <c r="H492"/>
      <c r="I492"/>
      <c r="J492"/>
      <c r="K492"/>
      <c r="L492"/>
      <c r="M492"/>
    </row>
    <row r="493" spans="1:13" x14ac:dyDescent="0.2">
      <c r="A493" s="9" t="s">
        <v>382</v>
      </c>
      <c r="B493"/>
      <c r="C493"/>
      <c r="D493" s="108" t="str">
        <f>IF(OR(E431="",E431=0,A431=FALSE),"",ROUND((((D431-C431)+1)/365)*12,1))</f>
        <v/>
      </c>
      <c r="E493"/>
      <c r="F493"/>
      <c r="G493" s="206" t="s">
        <v>477</v>
      </c>
      <c r="H493"/>
      <c r="I493"/>
      <c r="J493"/>
      <c r="K493"/>
      <c r="L493"/>
      <c r="M493"/>
    </row>
    <row r="494" spans="1:13" x14ac:dyDescent="0.2">
      <c r="A494" s="59" t="s">
        <v>433</v>
      </c>
      <c r="B494"/>
      <c r="C494"/>
      <c r="D494" s="55">
        <f>IF(OR(D492=0,D492="",D493=0,D493=""),0,ROUND(D492*D493,0))</f>
        <v>0</v>
      </c>
      <c r="E494"/>
      <c r="F494"/>
      <c r="G494" s="206" t="s">
        <v>478</v>
      </c>
      <c r="H494"/>
      <c r="I494"/>
      <c r="J494"/>
      <c r="K494"/>
      <c r="L494"/>
      <c r="M494"/>
    </row>
    <row r="495" spans="1:13" x14ac:dyDescent="0.2">
      <c r="A495"/>
      <c r="B495"/>
      <c r="C495"/>
      <c r="D495"/>
      <c r="E495"/>
      <c r="F495"/>
      <c r="G495"/>
      <c r="H495"/>
      <c r="I495"/>
      <c r="J495"/>
      <c r="K495"/>
      <c r="L495"/>
      <c r="M495"/>
    </row>
    <row r="496" spans="1:13" x14ac:dyDescent="0.2">
      <c r="A496" s="1769" t="s">
        <v>460</v>
      </c>
      <c r="B496" s="1769"/>
      <c r="C496" s="1769"/>
      <c r="D496" s="1769"/>
      <c r="E496" s="1769"/>
      <c r="F496" s="1769"/>
      <c r="G496" s="1769"/>
      <c r="H496" s="1769"/>
      <c r="I496" s="1769"/>
      <c r="J496" s="1769"/>
      <c r="K496" s="1769"/>
      <c r="L496"/>
      <c r="M496"/>
    </row>
    <row r="497" spans="1:13" x14ac:dyDescent="0.2">
      <c r="A497" s="6"/>
      <c r="B497" s="55"/>
      <c r="C497" s="56"/>
      <c r="D497" s="57"/>
      <c r="E497"/>
      <c r="F497"/>
      <c r="G497"/>
      <c r="H497"/>
      <c r="I497"/>
      <c r="J497"/>
      <c r="K497"/>
      <c r="L497"/>
      <c r="M497"/>
    </row>
    <row r="498" spans="1:13" x14ac:dyDescent="0.2">
      <c r="A498" s="211" t="s">
        <v>462</v>
      </c>
      <c r="B498" s="55"/>
      <c r="C498" s="56"/>
      <c r="D498" s="234" t="str">
        <f>IF(AND(E431=0,E432=0,E433=0),"Variances in earnings not determined.",CONCATENATE("Variances in earnings: ",H456,"  &amp;  ",H455))</f>
        <v>Variances in earnings not determined.</v>
      </c>
      <c r="E498"/>
      <c r="F498"/>
      <c r="G498"/>
      <c r="H498"/>
      <c r="I498"/>
      <c r="J498"/>
      <c r="K498"/>
      <c r="L498"/>
      <c r="M498"/>
    </row>
    <row r="499" spans="1:13" x14ac:dyDescent="0.2">
      <c r="A499" s="211"/>
      <c r="B499" s="55"/>
      <c r="C499" s="56"/>
      <c r="D499" s="9"/>
      <c r="E499"/>
      <c r="F499"/>
      <c r="G499"/>
      <c r="H499"/>
      <c r="I499"/>
      <c r="J499"/>
      <c r="K499"/>
      <c r="L499"/>
      <c r="M499"/>
    </row>
    <row r="500" spans="1:13" x14ac:dyDescent="0.2">
      <c r="A500" s="211" t="s">
        <v>529</v>
      </c>
      <c r="B500" s="55"/>
      <c r="C500" s="56"/>
      <c r="D500" s="9" t="b">
        <f>IF(AND(D501=FALSE,D502=FALSE,D503=FALSE,D504=FALSE,D505=FALSE,D506=FALSE),TRUE,FALSE)</f>
        <v>1</v>
      </c>
      <c r="E500" s="9" t="s">
        <v>536</v>
      </c>
      <c r="F500"/>
      <c r="G500"/>
      <c r="H500"/>
      <c r="I500"/>
      <c r="J500"/>
      <c r="K500"/>
      <c r="L500"/>
      <c r="M500"/>
    </row>
    <row r="501" spans="1:13" x14ac:dyDescent="0.2">
      <c r="A501" s="301" t="s">
        <v>921</v>
      </c>
      <c r="B501" s="55"/>
      <c r="C501" s="56"/>
      <c r="D501" s="9" t="b">
        <f>IF(D425=TRUE,TRUE,FALSE)</f>
        <v>0</v>
      </c>
      <c r="E501" s="9" t="s">
        <v>922</v>
      </c>
      <c r="F501" s="405"/>
      <c r="G501" s="405"/>
      <c r="H501" s="405"/>
      <c r="I501" s="405"/>
      <c r="J501" s="405"/>
      <c r="K501" s="405"/>
      <c r="L501" s="405"/>
      <c r="M501" s="405"/>
    </row>
    <row r="502" spans="1:13" x14ac:dyDescent="0.2">
      <c r="A502" s="301" t="s">
        <v>534</v>
      </c>
      <c r="B502" s="55"/>
      <c r="C502" s="56"/>
      <c r="D502" s="9" t="b">
        <f>IF(AND(D425=FALSE,D424&gt;0,D447&gt;0,D447=D424),TRUE,FALSE)</f>
        <v>0</v>
      </c>
      <c r="E502" s="9" t="s">
        <v>535</v>
      </c>
      <c r="F502"/>
      <c r="G502"/>
      <c r="H502"/>
      <c r="I502"/>
      <c r="J502"/>
      <c r="K502"/>
      <c r="L502"/>
      <c r="M502"/>
    </row>
    <row r="503" spans="1:13" x14ac:dyDescent="0.2">
      <c r="A503" s="301" t="s">
        <v>533</v>
      </c>
      <c r="B503" s="55"/>
      <c r="C503" s="56"/>
      <c r="D503" s="9" t="b">
        <f>IF(AND(D425&lt;&gt;FALSE,D447&lt;D424),TRUE,FALSE)</f>
        <v>0</v>
      </c>
      <c r="E503" s="9" t="s">
        <v>532</v>
      </c>
      <c r="F503"/>
      <c r="G503"/>
      <c r="H503"/>
      <c r="I503"/>
      <c r="J503"/>
      <c r="K503"/>
      <c r="L503"/>
      <c r="M503"/>
    </row>
    <row r="504" spans="1:13" x14ac:dyDescent="0.2">
      <c r="A504" s="348" t="s">
        <v>530</v>
      </c>
      <c r="B504" s="55"/>
      <c r="C504" s="56"/>
      <c r="D504" s="79" t="b">
        <f>IF(AND(M431=TRUE,M432=TRUE,M433=TRUE,OR(D421="Part-Time",D421="Varies",D421="Varies / Averaged",D421="Seasonal")),TRUE,FALSE)</f>
        <v>0</v>
      </c>
      <c r="E504" t="str">
        <f>CONCATENATE("Total qualifying income determined with earnings averaged from YTD ",B431,", Year ",B432,", and Year ",B433,".")</f>
        <v>Total qualifying income determined with earnings averaged from YTD 2018, Year 2017, and Year 2016.</v>
      </c>
      <c r="F504"/>
      <c r="G504"/>
      <c r="H504"/>
      <c r="I504"/>
      <c r="J504"/>
      <c r="K504"/>
      <c r="L504"/>
      <c r="M504"/>
    </row>
    <row r="505" spans="1:13" x14ac:dyDescent="0.2">
      <c r="A505" s="348" t="s">
        <v>531</v>
      </c>
      <c r="B505" s="55"/>
      <c r="C505" s="56"/>
      <c r="D505" s="9" t="b">
        <f>IF(AND(M431=TRUE,M432=TRUE,M433=FALSE,OR(D421="Part-Time",D421="Varies",D421="Varies / Averaged",D421="Seasonal")),TRUE,FALSE)</f>
        <v>0</v>
      </c>
      <c r="E505" t="str">
        <f>CONCATENATE("Total qualifying income determined with earnings averaged from YTD ",B431,", and Year ",B432,".")</f>
        <v>Total qualifying income determined with earnings averaged from YTD 2018, and Year 2017.</v>
      </c>
      <c r="F505"/>
      <c r="G505"/>
      <c r="H505"/>
      <c r="I505"/>
      <c r="J505"/>
      <c r="K505"/>
      <c r="L505"/>
      <c r="M505"/>
    </row>
    <row r="506" spans="1:13" x14ac:dyDescent="0.2">
      <c r="A506" s="301" t="s">
        <v>537</v>
      </c>
      <c r="B506" s="55"/>
      <c r="C506" s="56"/>
      <c r="D506" s="9" t="b">
        <f>IF(AND(M431=TRUE,M432=FALSE,M433=FALSE,D473&gt;=J434,OR(D421="Part-Time",D421="Varies",D421="Varies / Averaged",D421="Seasonal")),TRUE,FALSE)</f>
        <v>0</v>
      </c>
      <c r="E506" t="str">
        <f>CONCATENATE("Total qualifying income determined with earnings averaged from YTD ",B431,".")</f>
        <v>Total qualifying income determined with earnings averaged from YTD 2018.</v>
      </c>
      <c r="F506"/>
      <c r="G506"/>
      <c r="H506"/>
      <c r="I506"/>
      <c r="J506"/>
      <c r="K506"/>
      <c r="L506"/>
      <c r="M506"/>
    </row>
    <row r="507" spans="1:13" x14ac:dyDescent="0.2">
      <c r="A507" s="211"/>
      <c r="B507" s="55"/>
      <c r="C507" s="56"/>
      <c r="D507" s="9"/>
      <c r="E507"/>
      <c r="F507"/>
      <c r="G507"/>
      <c r="H507"/>
      <c r="I507"/>
      <c r="J507"/>
      <c r="K507"/>
      <c r="L507"/>
      <c r="M507"/>
    </row>
    <row r="508" spans="1:13" x14ac:dyDescent="0.2">
      <c r="A508" s="59" t="s">
        <v>463</v>
      </c>
      <c r="B508"/>
      <c r="C508"/>
      <c r="D508" t="str">
        <f>IF(ISERROR(J434),"Total qualifying income to be determined.",VLOOKUP(TRUE,D500:E506,2,FALSE))</f>
        <v>Total qualifying income to be determined.</v>
      </c>
      <c r="E508"/>
      <c r="F508"/>
      <c r="G508"/>
      <c r="H508"/>
      <c r="I508"/>
      <c r="J508"/>
      <c r="K508"/>
      <c r="L508"/>
      <c r="M508"/>
    </row>
    <row r="509" spans="1:13" x14ac:dyDescent="0.2">
      <c r="A509" s="59"/>
      <c r="B509"/>
      <c r="C509"/>
      <c r="D509"/>
      <c r="E509"/>
      <c r="F509"/>
      <c r="G509"/>
      <c r="H509"/>
      <c r="I509"/>
      <c r="J509"/>
      <c r="K509"/>
      <c r="L509"/>
      <c r="M509"/>
    </row>
    <row r="510" spans="1:13" x14ac:dyDescent="0.2">
      <c r="A510" s="59" t="s">
        <v>464</v>
      </c>
      <c r="B510"/>
      <c r="C510"/>
      <c r="D510" t="str">
        <f>IF(ISERROR(J434),"Average weekly hours worked to be determined.",IF(AND(E431=0,E432=0,E433=0),"Average weekly hours worked to be determined.",IF(OR(D419=0,D419="",D421=A413,D421=A415),"Average weekly hours worked vary.",CONCATENATE("YTD earnings, at current rate of pay, reflect borrower is working an average of ",TEXT(D490,"##.0")," hours weekly."))))</f>
        <v>Average weekly hours worked to be determined.</v>
      </c>
      <c r="E510"/>
      <c r="F510"/>
      <c r="G510"/>
      <c r="H510"/>
      <c r="I510"/>
      <c r="J510"/>
      <c r="K510"/>
      <c r="L510"/>
      <c r="M510"/>
    </row>
    <row r="511" spans="1:13" x14ac:dyDescent="0.2">
      <c r="A511" s="59"/>
      <c r="B511"/>
      <c r="C511"/>
      <c r="D511"/>
      <c r="E511"/>
      <c r="F511"/>
      <c r="G511"/>
      <c r="H511"/>
      <c r="I511"/>
      <c r="J511"/>
      <c r="K511"/>
      <c r="L511"/>
      <c r="M511"/>
    </row>
    <row r="512" spans="1:13" x14ac:dyDescent="0.2">
      <c r="A512" s="59" t="s">
        <v>465</v>
      </c>
      <c r="B512"/>
      <c r="C512"/>
      <c r="D512" t="str">
        <f>IF(OR(ISERROR(J434),C431="",D494=0),"Expected amount of YTD earnings to be determined.",VLOOKUP(D421,A408:E416,5,FALSE))</f>
        <v>Expected amount of YTD earnings to be determined.</v>
      </c>
      <c r="E512"/>
      <c r="F512"/>
      <c r="G512"/>
      <c r="H512"/>
      <c r="I512"/>
      <c r="J512"/>
      <c r="K512"/>
      <c r="L512"/>
      <c r="M512"/>
    </row>
    <row r="513" spans="1:13" x14ac:dyDescent="0.2">
      <c r="A513" s="59"/>
      <c r="B513"/>
      <c r="C513"/>
      <c r="D513"/>
      <c r="E513"/>
      <c r="F513"/>
      <c r="G513"/>
      <c r="H513"/>
      <c r="I513"/>
      <c r="J513"/>
      <c r="K513"/>
      <c r="L513"/>
      <c r="M513"/>
    </row>
    <row r="514" spans="1:13" x14ac:dyDescent="0.2">
      <c r="A514" s="59" t="s">
        <v>466</v>
      </c>
      <c r="B514" s="55"/>
      <c r="C514" s="56"/>
      <c r="D514" s="412" t="str">
        <f>IF(OR(ISERROR(J434),F434=0),"Total Average Base Earnings and period covered to be determined.",CONCATENATE("Average Earnings:  Total earnings = ",DOLLAR(ROUND(H434,0),0)," / Total months = ",Data_Income!I434," / Monthly average = ",DOLLAR(ROUND(J434,0),0),"."))</f>
        <v>Total Average Base Earnings and period covered to be determined.</v>
      </c>
      <c r="E514"/>
      <c r="F514"/>
      <c r="G514"/>
      <c r="H514"/>
      <c r="I514"/>
      <c r="J514"/>
      <c r="K514"/>
      <c r="L514"/>
      <c r="M514"/>
    </row>
    <row r="515" spans="1:13" ht="13.5" thickBot="1" x14ac:dyDescent="0.25">
      <c r="A515"/>
      <c r="B515"/>
      <c r="C515"/>
      <c r="D515"/>
      <c r="E515"/>
      <c r="F515"/>
      <c r="G515"/>
      <c r="H515"/>
      <c r="I515"/>
      <c r="J515"/>
      <c r="K515"/>
      <c r="L515"/>
      <c r="M515"/>
    </row>
    <row r="516" spans="1:13" ht="18" customHeight="1" thickBot="1" x14ac:dyDescent="0.25">
      <c r="A516" s="1779" t="s">
        <v>193</v>
      </c>
      <c r="B516" s="1780"/>
      <c r="C516" s="1780"/>
      <c r="D516" s="1780"/>
      <c r="E516" s="1780"/>
      <c r="F516" s="1780"/>
      <c r="G516" s="1780"/>
      <c r="H516" s="1780"/>
      <c r="I516" s="1780"/>
      <c r="J516" s="1780"/>
      <c r="K516" s="1780"/>
      <c r="L516" s="1780"/>
      <c r="M516" s="1781"/>
    </row>
    <row r="517" spans="1:13" x14ac:dyDescent="0.2">
      <c r="A517" s="6"/>
      <c r="B517" s="55"/>
      <c r="C517" s="56"/>
      <c r="D517" s="57"/>
      <c r="E517"/>
      <c r="F517"/>
      <c r="G517"/>
      <c r="H517"/>
      <c r="I517"/>
      <c r="J517"/>
      <c r="K517"/>
      <c r="L517"/>
      <c r="M517"/>
    </row>
    <row r="518" spans="1:13" x14ac:dyDescent="0.2">
      <c r="A518" s="1769" t="s">
        <v>416</v>
      </c>
      <c r="B518" s="1769"/>
      <c r="C518" s="1769"/>
      <c r="D518" s="1769"/>
      <c r="E518" s="1769"/>
      <c r="F518" s="1769"/>
      <c r="G518" s="1769"/>
      <c r="H518" s="1769"/>
      <c r="I518" s="1769"/>
      <c r="J518" s="1769"/>
      <c r="K518" s="1769"/>
      <c r="L518"/>
      <c r="M518"/>
    </row>
    <row r="519" spans="1:13" x14ac:dyDescent="0.2">
      <c r="A519" s="337">
        <v>1</v>
      </c>
      <c r="B519" s="337">
        <v>2</v>
      </c>
      <c r="C519" s="337">
        <v>3</v>
      </c>
      <c r="D519" s="346">
        <v>4</v>
      </c>
      <c r="E519" s="345">
        <v>5</v>
      </c>
      <c r="F519" s="340"/>
      <c r="G519" s="340"/>
      <c r="H519" s="340"/>
      <c r="I519" s="340"/>
      <c r="J519" s="340"/>
      <c r="K519" s="341"/>
      <c r="L519"/>
      <c r="M519"/>
    </row>
    <row r="520" spans="1:13" x14ac:dyDescent="0.2">
      <c r="A520" s="31" t="s">
        <v>417</v>
      </c>
      <c r="B520" s="31" t="s">
        <v>418</v>
      </c>
      <c r="C520" s="31" t="s">
        <v>415</v>
      </c>
      <c r="D520" s="31" t="s">
        <v>423</v>
      </c>
      <c r="E520" s="212" t="s">
        <v>435</v>
      </c>
      <c r="F520" s="344"/>
      <c r="G520" s="344"/>
      <c r="H520" s="344"/>
      <c r="I520" s="344"/>
      <c r="J520" s="344"/>
      <c r="K520" s="213"/>
      <c r="L520"/>
      <c r="M520"/>
    </row>
    <row r="521" spans="1:13" x14ac:dyDescent="0.2">
      <c r="A521" s="10" t="str">
        <f>$C$54</f>
        <v>Annually (1)</v>
      </c>
      <c r="B521" s="185">
        <f>$E$49</f>
        <v>1</v>
      </c>
      <c r="C521" s="191">
        <f>$F$49</f>
        <v>2080</v>
      </c>
      <c r="D521" s="10" t="str">
        <f>$G$49</f>
        <v>annually</v>
      </c>
      <c r="E521" s="223" t="str">
        <f>IF(D534=0,"N/A",CONCATENATE("Working full-time at current rate of pay (",DOLLAR(D578,0)," annually), borrower's YTD earnings would need to reflect ",DOLLAR(D600,0)," as the total amount of base earnings from ",MONTH(C544),"/",DAY(C544),"/",YEAR(C544)," to ",MONTH(D544),"/",DAY(D544),"/",YEAR(D544)," (excluding bonus, commissions, differential, incentive, overtime, etc.)."))</f>
        <v>N/A</v>
      </c>
      <c r="F521" s="344"/>
      <c r="G521" s="344"/>
      <c r="H521" s="344"/>
      <c r="I521" s="344"/>
      <c r="J521" s="344"/>
      <c r="K521" s="343"/>
      <c r="L521"/>
      <c r="M521"/>
    </row>
    <row r="522" spans="1:13" x14ac:dyDescent="0.2">
      <c r="A522" s="222" t="str">
        <f>$C$51</f>
        <v>Bi-Weekly (26)</v>
      </c>
      <c r="B522" s="185">
        <f>$E$50</f>
        <v>26</v>
      </c>
      <c r="C522" s="191">
        <f>$F$50</f>
        <v>80</v>
      </c>
      <c r="D522" s="10" t="str">
        <f>$G$50</f>
        <v>bi-weekly</v>
      </c>
      <c r="E522" s="223" t="str">
        <f>IF(D534=0,"N/A",CONCATENATE("Working full-time at current rate of pay (",DOLLAR(D578,0)," bi-weekly), borrower's YTD earnings would need to reflect ",DOLLAR(D600,0)," as the total amount of base earnings from ",MONTH(C544),"/",DAY(C544),"/",YEAR(C544)," to ",MONTH(D544),"/",DAY(D544),"/",YEAR(D544)," (excluding bonus, commissions, differential, incentive, overtime, etc.)."))</f>
        <v>N/A</v>
      </c>
      <c r="F522" s="344"/>
      <c r="G522" s="344"/>
      <c r="H522" s="344"/>
      <c r="I522" s="344"/>
      <c r="J522" s="344"/>
      <c r="K522" s="343"/>
      <c r="L522"/>
      <c r="M522"/>
    </row>
    <row r="523" spans="1:13" x14ac:dyDescent="0.2">
      <c r="A523" s="10" t="str">
        <f>$C$49</f>
        <v>Hourly (H)</v>
      </c>
      <c r="B523" s="185">
        <f>$E$51</f>
        <v>2080</v>
      </c>
      <c r="C523" s="191">
        <f>$F$51</f>
        <v>1</v>
      </c>
      <c r="D523" s="10" t="str">
        <f>$G$51</f>
        <v>hourly</v>
      </c>
      <c r="E523" s="223" t="str">
        <f>IF(D534=0,"N/A",CONCATENATE("Working full-time at current rate of pay (",DOLLAR(D578,2)," hourly), borrower's YTD earnings would need to reflect ",DOLLAR(D600,0)," as the total amount of base earnings from ",MONTH(C544),"/",DAY(C544),"/",YEAR(C544)," to ",MONTH(D544),"/",DAY(D544),"/",YEAR(D544)," (excluding bonus, commissions, differential, incentive, overtime, etc.)."))</f>
        <v>N/A</v>
      </c>
      <c r="F523" s="344"/>
      <c r="G523" s="344"/>
      <c r="H523" s="344"/>
      <c r="I523" s="344"/>
      <c r="J523" s="344"/>
      <c r="K523" s="343"/>
      <c r="L523"/>
      <c r="M523"/>
    </row>
    <row r="524" spans="1:13" x14ac:dyDescent="0.2">
      <c r="A524" s="10" t="str">
        <f>$C$53</f>
        <v>Monthly (12)</v>
      </c>
      <c r="B524" s="185">
        <f>$E$52</f>
        <v>12</v>
      </c>
      <c r="C524" s="191">
        <f>$F$52</f>
        <v>173.33333333333334</v>
      </c>
      <c r="D524" s="33" t="str">
        <f>$G$52</f>
        <v>monthly</v>
      </c>
      <c r="E524" s="224" t="str">
        <f>IF(D534=0,"N/A",CONCATENATE("Working full-time at current rate of pay (",DOLLAR(D578,0)," monthly), borrower's YTD earnings would need to reflect ",DOLLAR(D600,0)," as the total amount of base earnings from ",MONTH(C544),"/",DAY(C544),"/",YEAR(C544)," to ",MONTH(D544),"/",DAY(D544),"/",YEAR(D544)," (excluding bonus, commissions, differential, incentive, overtime, etc.)."))</f>
        <v>N/A</v>
      </c>
      <c r="F524" s="344"/>
      <c r="G524" s="344"/>
      <c r="H524" s="344"/>
      <c r="I524" s="344"/>
      <c r="J524" s="344"/>
      <c r="K524" s="343"/>
      <c r="L524"/>
      <c r="M524"/>
    </row>
    <row r="525" spans="1:13" x14ac:dyDescent="0.2">
      <c r="A525" s="10" t="str">
        <f>$C$55</f>
        <v>Part-Time</v>
      </c>
      <c r="B525" s="185">
        <f>$E$53</f>
        <v>0</v>
      </c>
      <c r="C525" s="191">
        <f>$F$53</f>
        <v>0</v>
      </c>
      <c r="D525" s="10" t="str">
        <f>$G$53</f>
        <v>part-time</v>
      </c>
      <c r="E525" s="223" t="str">
        <f>IF(D534=0,"N/A",CONCATENATE("Working Part-Time at averaged monthly pay, borrower's YTD earnings would need to reflect approximately ",DOLLAR(D600,0)," as the total amount of base earnings from ",MONTH(C544),"/",DAY(C544),"/",YEAR(C544)," to ",MONTH(D544),"/",DAY(D544),"/",YEAR(D544)," (excluding bonus, commissions, differential, incentive, overtime, etc.)."))</f>
        <v>N/A</v>
      </c>
      <c r="F525" s="344"/>
      <c r="G525" s="344"/>
      <c r="H525" s="344"/>
      <c r="I525" s="344"/>
      <c r="J525" s="344"/>
      <c r="K525" s="343"/>
      <c r="L525"/>
      <c r="M525"/>
    </row>
    <row r="526" spans="1:13" x14ac:dyDescent="0.2">
      <c r="A526" s="10" t="str">
        <f>$C$56</f>
        <v>Seasonal</v>
      </c>
      <c r="B526" s="185">
        <f>$E$54</f>
        <v>0</v>
      </c>
      <c r="C526" s="191">
        <f>$F$54</f>
        <v>0</v>
      </c>
      <c r="D526" s="10" t="str">
        <f>$G$54</f>
        <v>seasonal</v>
      </c>
      <c r="E526" s="223" t="str">
        <f>IF(D534=0,"N/A",CONCATENATE("Working Seasonal at averaged monthly pay, borrower's YTD earnings would need to reflect approximately ",DOLLAR(D600,0)," as the total amount of base earnings from ",MONTH(C544),"/",DAY(C544),"/",YEAR(C544)," to ",MONTH(D544),"/",DAY(D544),"/",YEAR(D544)," (excluding bonus, commissions, differential, incentive, overtime, etc.)."))</f>
        <v>N/A</v>
      </c>
      <c r="F526" s="344"/>
      <c r="G526" s="344"/>
      <c r="H526" s="344"/>
      <c r="I526" s="344"/>
      <c r="J526" s="344"/>
      <c r="K526" s="343"/>
      <c r="L526"/>
      <c r="M526"/>
    </row>
    <row r="527" spans="1:13" x14ac:dyDescent="0.2">
      <c r="A527" s="10" t="str">
        <f>$C$52</f>
        <v>Semi-Monthly (24)</v>
      </c>
      <c r="B527" s="185">
        <f>$E$55</f>
        <v>24</v>
      </c>
      <c r="C527" s="191">
        <f>$F$55</f>
        <v>86.666666666666671</v>
      </c>
      <c r="D527" s="10" t="str">
        <f>$G$55</f>
        <v>semi-monthly</v>
      </c>
      <c r="E527" s="223" t="str">
        <f>IF(D534=0,"N/A",CONCATENATE("Working full-time at current rate of pay (",DOLLAR(D578,2)," semi-monthly), borrower's YTD earnings would need to reflect ",DOLLAR(D600,0)," as the total amount of base earnings from ",MONTH(C544),"/",DAY(C544),"/",YEAR(C544)," to ",MONTH(D544),"/",DAY(D544),"/",YEAR(D544)," (excluding bonus, commissions, differential, incentive, overtime, etc.)."))</f>
        <v>N/A</v>
      </c>
      <c r="F527" s="344"/>
      <c r="G527" s="344"/>
      <c r="H527" s="344"/>
      <c r="I527" s="344"/>
      <c r="J527" s="344"/>
      <c r="K527" s="343"/>
      <c r="L527"/>
      <c r="M527"/>
    </row>
    <row r="528" spans="1:13" x14ac:dyDescent="0.2">
      <c r="A528" s="10" t="str">
        <f>$C$57</f>
        <v>Varies / Averaged</v>
      </c>
      <c r="B528" s="185">
        <f>$E$56</f>
        <v>0</v>
      </c>
      <c r="C528" s="191">
        <f>$F$56</f>
        <v>0</v>
      </c>
      <c r="D528" s="10" t="str">
        <f>$G$56</f>
        <v>varies</v>
      </c>
      <c r="E528" s="223" t="str">
        <f>IF(D534=0,"N/A",CONCATENATE("Based on calculated averaged monthly earnings, borrower's YTD earnings should reflect approximately ",DOLLAR(D600,0)," as the total amount of base income earned from ",MONTH(C544),"/",DAY(C544),"/",YEAR(C544)," to ",MONTH(D544),"/",DAY(D544),"/",YEAR(D544)," (excluding bonus, commissions, differential, incentive, overtime, etc.)."))</f>
        <v>N/A</v>
      </c>
      <c r="F528" s="344"/>
      <c r="G528" s="344"/>
      <c r="H528" s="344"/>
      <c r="I528" s="344"/>
      <c r="J528" s="344"/>
      <c r="K528" s="343"/>
      <c r="L528"/>
      <c r="M528"/>
    </row>
    <row r="529" spans="1:13" x14ac:dyDescent="0.2">
      <c r="A529" s="10" t="str">
        <f>$C$50</f>
        <v>Weekly (52)</v>
      </c>
      <c r="B529" s="185">
        <f>$E$57</f>
        <v>52</v>
      </c>
      <c r="C529" s="191">
        <f>$F$57</f>
        <v>40</v>
      </c>
      <c r="D529" s="10" t="str">
        <f>$G$57</f>
        <v>weekly</v>
      </c>
      <c r="E529" s="223" t="str">
        <f>IF(D534=0,"N/A",CONCATENATE("Working full-time at current rate of pay (",DOLLAR(D578,2)," weekly), borrower's YTD earnings would need to reflect ",DOLLAR(D600,0)," as the total amount of base earnings from ",MONTH(C544),"/",DAY(C544),"/",YEAR(C544)," to ",MONTH(D544),"/",DAY(D544),"/",YEAR(D544)," (excluding bonus, commissions, differential, incentive, overtime, etc.)."))</f>
        <v>N/A</v>
      </c>
      <c r="F529" s="344"/>
      <c r="G529" s="344"/>
      <c r="H529" s="344"/>
      <c r="I529" s="344"/>
      <c r="J529" s="344"/>
      <c r="K529" s="343"/>
      <c r="L529"/>
      <c r="M529"/>
    </row>
    <row r="530" spans="1:13" x14ac:dyDescent="0.2">
      <c r="A530"/>
      <c r="B530"/>
      <c r="C530"/>
      <c r="D530"/>
      <c r="E530"/>
      <c r="F530"/>
      <c r="G530"/>
      <c r="H530"/>
      <c r="I530"/>
      <c r="J530"/>
      <c r="K530"/>
      <c r="L530"/>
      <c r="M530"/>
    </row>
    <row r="531" spans="1:13" x14ac:dyDescent="0.2">
      <c r="A531" s="9" t="s">
        <v>402</v>
      </c>
      <c r="B531"/>
      <c r="C531"/>
      <c r="D531" s="184" t="str">
        <f>'CB-Written VOE'!V14</f>
        <v/>
      </c>
      <c r="E531"/>
      <c r="F531" s="206"/>
      <c r="G531" s="206" t="s">
        <v>442</v>
      </c>
      <c r="H531" s="206"/>
      <c r="I531" s="206"/>
      <c r="J531" s="206"/>
      <c r="K531"/>
      <c r="L531"/>
      <c r="M531"/>
    </row>
    <row r="532" spans="1:13" x14ac:dyDescent="0.2">
      <c r="A532" s="9" t="s">
        <v>383</v>
      </c>
      <c r="B532"/>
      <c r="C532"/>
      <c r="D532" s="55">
        <f>IF(OR('CB-Written VOE'!AK14="",'CB-Written VOE'!AK14=0),0,'CB-Written VOE'!AK14)</f>
        <v>0</v>
      </c>
      <c r="E532"/>
      <c r="F532" s="206"/>
      <c r="G532" s="206" t="s">
        <v>443</v>
      </c>
      <c r="H532" s="206"/>
      <c r="I532" s="206"/>
      <c r="J532" s="206"/>
      <c r="K532"/>
      <c r="L532"/>
      <c r="M532"/>
    </row>
    <row r="533" spans="1:13" x14ac:dyDescent="0.2">
      <c r="A533" s="59" t="s">
        <v>453</v>
      </c>
      <c r="B533"/>
      <c r="C533"/>
      <c r="D533" s="207" t="str">
        <f>IF(D534=A525,"Hourly Rate of Pay (part-time)","Rate of Pay")</f>
        <v>Rate of Pay</v>
      </c>
      <c r="E533"/>
      <c r="F533" s="206"/>
      <c r="G533" s="206"/>
      <c r="H533" s="206"/>
      <c r="I533" s="206"/>
      <c r="J533" s="206"/>
      <c r="K533"/>
      <c r="L533"/>
      <c r="M533"/>
    </row>
    <row r="534" spans="1:13" x14ac:dyDescent="0.2">
      <c r="A534" s="9" t="s">
        <v>403</v>
      </c>
      <c r="B534"/>
      <c r="C534"/>
      <c r="D534" s="221">
        <f>'CB-Written VOE'!AZ14</f>
        <v>0</v>
      </c>
      <c r="E534"/>
      <c r="F534" s="206"/>
      <c r="G534" s="206" t="s">
        <v>444</v>
      </c>
      <c r="H534" s="206"/>
      <c r="I534" s="206"/>
      <c r="J534" s="206"/>
      <c r="K534"/>
      <c r="L534"/>
      <c r="M534"/>
    </row>
    <row r="535" spans="1:13" x14ac:dyDescent="0.2">
      <c r="A535" s="9" t="s">
        <v>404</v>
      </c>
      <c r="B535"/>
      <c r="C535"/>
      <c r="D535" s="55" t="str">
        <f>'CB-Written VOE'!BR14</f>
        <v/>
      </c>
      <c r="E535"/>
      <c r="F535" s="206"/>
      <c r="G535" s="206" t="s">
        <v>445</v>
      </c>
      <c r="H535" s="206"/>
      <c r="I535" s="206"/>
      <c r="J535" s="206"/>
      <c r="K535"/>
      <c r="L535"/>
      <c r="M535"/>
    </row>
    <row r="536" spans="1:13" x14ac:dyDescent="0.2">
      <c r="A536" s="9" t="s">
        <v>439</v>
      </c>
      <c r="B536"/>
      <c r="C536"/>
      <c r="D536" s="55" t="str">
        <f>IF(OR(D532=0,D534=0),"",IF(D534="Hourly (H)",(D532*D535)*52,D532*VLOOKUP(D534,A521:E529,2,FALSE)))</f>
        <v/>
      </c>
      <c r="E536" s="205"/>
      <c r="F536" s="206"/>
      <c r="G536" s="206" t="s">
        <v>446</v>
      </c>
      <c r="H536" s="206"/>
      <c r="I536" s="206"/>
      <c r="J536" s="206"/>
      <c r="K536"/>
      <c r="L536"/>
      <c r="M536"/>
    </row>
    <row r="537" spans="1:13" x14ac:dyDescent="0.2">
      <c r="A537" s="9" t="s">
        <v>438</v>
      </c>
      <c r="B537"/>
      <c r="C537"/>
      <c r="D537" s="186">
        <f>IF(OR(D532=0,D534=0),0,IF(OR(D534=A525,D534=A526,D534=A528),J547,ROUND(D536/12,0)))</f>
        <v>0</v>
      </c>
      <c r="E537"/>
      <c r="F537" s="206"/>
      <c r="G537" s="206" t="s">
        <v>447</v>
      </c>
      <c r="H537" s="206"/>
      <c r="I537" s="206"/>
      <c r="J537" s="206"/>
      <c r="K537"/>
      <c r="L537"/>
      <c r="M537"/>
    </row>
    <row r="538" spans="1:13" x14ac:dyDescent="0.2">
      <c r="A538" s="9" t="s">
        <v>408</v>
      </c>
      <c r="B538"/>
      <c r="C538"/>
      <c r="D538" t="b">
        <v>0</v>
      </c>
      <c r="E538"/>
      <c r="F538" s="206"/>
      <c r="G538" s="206" t="s">
        <v>448</v>
      </c>
      <c r="H538" s="206"/>
      <c r="I538" s="206"/>
      <c r="J538" s="206"/>
      <c r="K538"/>
      <c r="L538"/>
      <c r="M538"/>
    </row>
    <row r="539" spans="1:13" x14ac:dyDescent="0.2">
      <c r="A539" s="9"/>
      <c r="B539" s="413"/>
      <c r="C539" s="413"/>
      <c r="D539" s="413"/>
      <c r="E539" s="413"/>
      <c r="F539" s="206"/>
      <c r="G539" s="206"/>
      <c r="H539" s="206"/>
      <c r="I539" s="206"/>
      <c r="J539" s="206"/>
      <c r="K539" s="413"/>
      <c r="L539" s="413"/>
      <c r="M539" s="413"/>
    </row>
    <row r="540" spans="1:13" x14ac:dyDescent="0.2">
      <c r="A540" s="9" t="s">
        <v>974</v>
      </c>
      <c r="B540" s="413"/>
      <c r="C540" s="414">
        <f>HLOOKUP('CB-Written VOE'!N18,Data_Income!A62:H63,2)</f>
        <v>6</v>
      </c>
      <c r="D540" s="413" t="str">
        <f>IF(AND('CB-Written VOE'!V14="",'CB-Written VOE'!AV17=""),"",IF(AND('CB-Written VOE'!V14&lt;&gt;"",'CB-Written VOE'!AV17=""),'CB-Written VOE'!V14,IF('CB-Written VOE'!AV17&lt;&gt;"",VLOOKUP('CB-Written VOE'!AV17,Data_Income!A64:H89,C129))))</f>
        <v/>
      </c>
      <c r="E540" s="413"/>
      <c r="F540" s="206"/>
      <c r="G540" s="206"/>
      <c r="H540" s="206"/>
      <c r="I540" s="206"/>
      <c r="J540" s="206"/>
      <c r="K540" s="413"/>
      <c r="L540" s="413"/>
      <c r="M540" s="413"/>
    </row>
    <row r="541" spans="1:13" x14ac:dyDescent="0.2">
      <c r="A541"/>
      <c r="B541"/>
      <c r="C541"/>
      <c r="D541"/>
      <c r="E541"/>
      <c r="F541"/>
      <c r="G541" s="9"/>
      <c r="H541"/>
      <c r="I541"/>
      <c r="J541"/>
      <c r="K541"/>
      <c r="L541"/>
      <c r="M541"/>
    </row>
    <row r="542" spans="1:13" x14ac:dyDescent="0.2">
      <c r="A542" s="1764" t="s">
        <v>102</v>
      </c>
      <c r="B542" s="1765"/>
      <c r="C542" s="1765"/>
      <c r="D542" s="1765"/>
      <c r="E542" s="1765"/>
      <c r="F542" s="1765"/>
      <c r="G542" s="1766"/>
      <c r="H542" s="1764" t="s">
        <v>538</v>
      </c>
      <c r="I542" s="1765"/>
      <c r="J542" s="1766"/>
      <c r="K542" s="1764" t="s">
        <v>539</v>
      </c>
      <c r="L542" s="1765"/>
      <c r="M542" s="1766"/>
    </row>
    <row r="543" spans="1:13" ht="13.5" thickBot="1" x14ac:dyDescent="0.25">
      <c r="A543" s="323" t="s">
        <v>406</v>
      </c>
      <c r="B543" s="323" t="s">
        <v>69</v>
      </c>
      <c r="C543" s="323" t="s">
        <v>14</v>
      </c>
      <c r="D543" s="323" t="s">
        <v>15</v>
      </c>
      <c r="E543" s="323" t="s">
        <v>407</v>
      </c>
      <c r="F543" s="323" t="s">
        <v>12</v>
      </c>
      <c r="G543" s="323" t="s">
        <v>105</v>
      </c>
      <c r="H543" s="323" t="s">
        <v>57</v>
      </c>
      <c r="I543" s="323" t="s">
        <v>12</v>
      </c>
      <c r="J543" s="323" t="s">
        <v>407</v>
      </c>
      <c r="K543" s="323" t="s">
        <v>22</v>
      </c>
      <c r="L543" s="323" t="s">
        <v>405</v>
      </c>
      <c r="M543" s="323" t="s">
        <v>480</v>
      </c>
    </row>
    <row r="544" spans="1:13" x14ac:dyDescent="0.2">
      <c r="A544" s="19" t="b">
        <v>1</v>
      </c>
      <c r="B544" s="196">
        <f>'CB-Written VOE'!N18</f>
        <v>2018</v>
      </c>
      <c r="C544" s="197">
        <f>'CB-Written VOE'!V18</f>
        <v>43101</v>
      </c>
      <c r="D544" s="197" t="str">
        <f>'CB-Written VOE'!AK18</f>
        <v/>
      </c>
      <c r="E544" s="201">
        <f>'CB-Written VOE'!AZ18</f>
        <v>0</v>
      </c>
      <c r="F544" s="20" t="str">
        <f>IF(OR(E544="",E544=0),"",IF(AND(MONTH(D544)=2,DAY(D544)&gt;27),2,ROUND((((D544-C544)+1)/365)*12,1)))</f>
        <v/>
      </c>
      <c r="G544" s="77" t="str">
        <f>IF(OR(D544="",E544="",E544=0),"",ROUND(E544/F544,0))</f>
        <v/>
      </c>
      <c r="H544" s="77">
        <f>IF(A544=TRUE,E544,0)</f>
        <v>0</v>
      </c>
      <c r="I544" s="352" t="str">
        <f>IF(A544=TRUE,F544,0)</f>
        <v/>
      </c>
      <c r="J544" s="77">
        <f>IF(OR(A544=FALSE,H544=0,I544=0),0,ROUND(H544/I544,0))</f>
        <v>0</v>
      </c>
      <c r="K544" s="20">
        <f>IF(OR(G544="",G544=0,G545="",G545=0),100,IF(G544&gt;G545,((G544-G545)/G545)*100,((G545-G544)/G545)*100))</f>
        <v>100</v>
      </c>
      <c r="L544" s="21" t="str">
        <f>IF(G544&gt;G545,"Increase","Decrease")</f>
        <v>Decrease</v>
      </c>
      <c r="M544" s="21" t="b">
        <f>IF(AND(A544=TRUE,E544&gt;0),TRUE,FALSE)</f>
        <v>0</v>
      </c>
    </row>
    <row r="545" spans="1:13" x14ac:dyDescent="0.2">
      <c r="A545" s="13" t="b">
        <v>1</v>
      </c>
      <c r="B545" s="196">
        <f>'CB-Written VOE'!N19</f>
        <v>2017</v>
      </c>
      <c r="C545" s="197">
        <f>'CB-Written VOE'!V19</f>
        <v>42736</v>
      </c>
      <c r="D545" s="197">
        <f>'CB-Written VOE'!AK19</f>
        <v>43100</v>
      </c>
      <c r="E545" s="201">
        <f>'CB-Written VOE'!AZ19</f>
        <v>0</v>
      </c>
      <c r="F545" s="20" t="str">
        <f>IF(OR(E545="",E545=0),"",IF(AND(MONTH(D545)=2,DAY(D545)&gt;27),2,ROUND((((D545-C545)+1)/365)*12,1)))</f>
        <v/>
      </c>
      <c r="G545" s="77" t="str">
        <f>IF(OR(D545="",E545="",E545=0),"",ROUND(E545/F545,0))</f>
        <v/>
      </c>
      <c r="H545" s="77">
        <f>IF(A545=TRUE,E545,0)</f>
        <v>0</v>
      </c>
      <c r="I545" s="352" t="str">
        <f>IF(A545=TRUE,F545,0)</f>
        <v/>
      </c>
      <c r="J545" s="77">
        <f>IF(OR(A545=FALSE,H545=0,I545=0),0,ROUND(H545/I545,0))</f>
        <v>0</v>
      </c>
      <c r="K545" s="20">
        <f>IF(OR(G545="",G545=0,G546="",G546=0),100,IF(G545&gt;G546,((G545-G546)/G546)*100,((G546-G545)/G546)*100))</f>
        <v>100</v>
      </c>
      <c r="L545" s="21" t="str">
        <f>IF(G545&gt;G546,"Increase","Decrease")</f>
        <v>Decrease</v>
      </c>
      <c r="M545" s="21" t="b">
        <f>IF(AND(A545=TRUE,E545&gt;0),TRUE,FALSE)</f>
        <v>0</v>
      </c>
    </row>
    <row r="546" spans="1:13" x14ac:dyDescent="0.2">
      <c r="A546" s="13" t="b">
        <v>1</v>
      </c>
      <c r="B546" s="196">
        <f>'CB-Written VOE'!N20</f>
        <v>2016</v>
      </c>
      <c r="C546" s="197">
        <f>'CB-Written VOE'!V20</f>
        <v>42370</v>
      </c>
      <c r="D546" s="197">
        <f>'CB-Written VOE'!AK20</f>
        <v>42735</v>
      </c>
      <c r="E546" s="201">
        <f>'CB-Written VOE'!AZ20</f>
        <v>0</v>
      </c>
      <c r="F546" s="20" t="str">
        <f>IF(OR(E546="",E546=0),"",IF(AND(MONTH(D546)=2,DAY(D546)&gt;27),2,ROUND((((D546-C546)+1)/365)*12,1)))</f>
        <v/>
      </c>
      <c r="G546" s="77" t="str">
        <f>IF(OR(D546="",E546="",E546=0),"",ROUND(E546/F546,0))</f>
        <v/>
      </c>
      <c r="H546" s="77">
        <f>IF(A546=TRUE,E546,0)</f>
        <v>0</v>
      </c>
      <c r="I546" s="352" t="str">
        <f>IF(A546=TRUE,F546,0)</f>
        <v/>
      </c>
      <c r="J546" s="77">
        <f>IF(OR(A546=FALSE,H546=0,I546=0),0,ROUND(H546/I546,0))</f>
        <v>0</v>
      </c>
      <c r="K546" s="20">
        <f>IF(OR(G544="",G544=0,G546="",G546=0),100,IF(G544&gt;G546,((G544-G546)/G546)*100,((G546-G544)/G546)*100))</f>
        <v>100</v>
      </c>
      <c r="L546" s="21" t="str">
        <f>IF(G544&gt;G546,"Increase","Decrease")</f>
        <v>Decrease</v>
      </c>
      <c r="M546" s="21" t="b">
        <f>IF(AND(A546=TRUE,E546&gt;0),TRUE,FALSE)</f>
        <v>0</v>
      </c>
    </row>
    <row r="547" spans="1:13" x14ac:dyDescent="0.2">
      <c r="A547" s="347" t="s">
        <v>72</v>
      </c>
      <c r="B547" s="189"/>
      <c r="C547" s="190"/>
      <c r="D547" s="190"/>
      <c r="E547" s="34">
        <f>SUM(E544:E546)</f>
        <v>0</v>
      </c>
      <c r="F547" s="35">
        <f>SUM(F544:F546)</f>
        <v>0</v>
      </c>
      <c r="G547" s="58">
        <f>IF(AND(D532=0,D534=0),0,IF(D538=TRUE,D537,IF(OR(D534=A525,D534=A526,D534=A528,F544=FALSE,F545=FALSE,F546=FALSE),J547,IF(D538=FALSE,MIN(D537,G544),J547))))</f>
        <v>0</v>
      </c>
      <c r="H547" s="226">
        <f>IF(SUM(E544:E546)=0,0,SUM(H544:H546))</f>
        <v>0</v>
      </c>
      <c r="I547" s="353">
        <f>IF(SUM(F544:F546)=0,0,SUM(I544:I546))</f>
        <v>0</v>
      </c>
      <c r="J547" s="226">
        <f>IF(I547=0,0,ROUND(H547/I547,0))</f>
        <v>0</v>
      </c>
      <c r="K547" s="190"/>
      <c r="L547" s="190"/>
      <c r="M547" s="190"/>
    </row>
    <row r="548" spans="1:13" x14ac:dyDescent="0.2">
      <c r="A548" s="400"/>
      <c r="B548" s="400"/>
      <c r="C548" s="400"/>
      <c r="D548" s="400"/>
      <c r="E548" s="400"/>
      <c r="F548" s="400"/>
      <c r="G548" s="400"/>
      <c r="H548" s="400"/>
      <c r="I548" s="400"/>
      <c r="J548" s="400"/>
      <c r="K548" s="400"/>
      <c r="L548" s="400"/>
      <c r="M548" s="400"/>
    </row>
    <row r="549" spans="1:13" x14ac:dyDescent="0.2">
      <c r="A549" s="1769" t="s">
        <v>28</v>
      </c>
      <c r="B549" s="1769"/>
      <c r="C549" s="1769"/>
      <c r="D549" s="1769"/>
      <c r="E549" s="1769"/>
      <c r="F549" s="1769"/>
      <c r="G549" s="1769"/>
      <c r="H549" s="1769"/>
      <c r="I549" s="1769"/>
      <c r="J549" s="1769"/>
      <c r="K549" s="1769"/>
      <c r="L549"/>
      <c r="M549"/>
    </row>
    <row r="550" spans="1:13" x14ac:dyDescent="0.2">
      <c r="A550" s="394"/>
      <c r="B550" s="394"/>
      <c r="C550" s="394"/>
      <c r="D550" s="394"/>
      <c r="E550" s="394"/>
      <c r="F550" s="394"/>
      <c r="G550" s="394"/>
      <c r="H550" s="394"/>
      <c r="I550" s="394"/>
      <c r="J550" s="394"/>
      <c r="K550" s="394"/>
      <c r="L550" s="394"/>
      <c r="M550" s="394"/>
    </row>
    <row r="551" spans="1:13" ht="13.5" thickBot="1" x14ac:dyDescent="0.25">
      <c r="A551" s="323" t="s">
        <v>409</v>
      </c>
      <c r="B551" s="323" t="s">
        <v>69</v>
      </c>
      <c r="C551" s="323" t="s">
        <v>420</v>
      </c>
      <c r="D551" s="323" t="s">
        <v>419</v>
      </c>
      <c r="E551" s="323" t="s">
        <v>421</v>
      </c>
      <c r="F551" s="323" t="s">
        <v>422</v>
      </c>
      <c r="G551" s="323" t="s">
        <v>407</v>
      </c>
      <c r="H551" s="323" t="s">
        <v>12</v>
      </c>
      <c r="I551" s="323"/>
      <c r="J551" s="323"/>
      <c r="K551" s="323" t="s">
        <v>71</v>
      </c>
      <c r="L551"/>
      <c r="M551"/>
    </row>
    <row r="552" spans="1:13" x14ac:dyDescent="0.2">
      <c r="A552" s="187" t="b">
        <v>1</v>
      </c>
      <c r="B552" s="185">
        <f>'CB-Written VOE'!G50</f>
        <v>2017</v>
      </c>
      <c r="C552" s="202">
        <f>'CB-Written VOE'!P50</f>
        <v>0</v>
      </c>
      <c r="D552" s="203">
        <f>'CB-Written VOE'!AG50</f>
        <v>0</v>
      </c>
      <c r="E552" s="204">
        <f>'CB-Written VOE'!AW50</f>
        <v>0</v>
      </c>
      <c r="F552" s="34">
        <f>IF(OR(A552=FALSE,C552=0,E552=0),0,E552*VLOOKUP(B552,$C$37:$D$42,2))</f>
        <v>0</v>
      </c>
      <c r="G552" s="34">
        <f>IF(A552=FALSE,"",IF(AND(D552&gt;0,E552&gt;0),0,IF(AND(D552&gt;0,E552&lt;=0),ROUNDDOWN(C552-D552,0),IF(AND(D552&lt;=0,E552&gt;0),ROUNDDOWN(C552-F552,0),C552))))</f>
        <v>0</v>
      </c>
      <c r="H552" s="35">
        <f>'CB-Written VOE'!CB50</f>
        <v>12</v>
      </c>
      <c r="I552" s="35"/>
      <c r="J552" s="35"/>
      <c r="K552" s="78">
        <f>IF(A552=FALSE,"",IF(C552=0,0,IF(AND(D552&gt;0,E552&gt;0),"Error Dep &amp; Buss",ROUNDDOWN(G552/H552,0))))</f>
        <v>0</v>
      </c>
      <c r="L552"/>
      <c r="M552"/>
    </row>
    <row r="553" spans="1:13" x14ac:dyDescent="0.2">
      <c r="A553" s="13" t="b">
        <v>1</v>
      </c>
      <c r="B553" s="185">
        <f>'CB-Written VOE'!G51</f>
        <v>2016</v>
      </c>
      <c r="C553" s="202">
        <f>'CB-Written VOE'!P51</f>
        <v>0</v>
      </c>
      <c r="D553" s="203">
        <f>'CB-Written VOE'!AG51</f>
        <v>0</v>
      </c>
      <c r="E553" s="204">
        <f>'CB-Written VOE'!AW51</f>
        <v>0</v>
      </c>
      <c r="F553" s="34">
        <f>IF(OR(A553=FALSE,C553=0,E553=0),0,E553*VLOOKUP(B553,$C$37:$D$42,2))</f>
        <v>0</v>
      </c>
      <c r="G553" s="34">
        <f>IF(A553=FALSE,"",IF(AND(D553&gt;0,E553&gt;0),0,IF(AND(D553&gt;0,E553&lt;=0),ROUNDDOWN(C553-D553,0),IF(AND(D553&lt;=0,E553&gt;0),ROUNDDOWN(C553-F553,0),C553))))</f>
        <v>0</v>
      </c>
      <c r="H553" s="35">
        <f>'CB-Written VOE'!CB51</f>
        <v>12</v>
      </c>
      <c r="I553" s="35"/>
      <c r="J553" s="35"/>
      <c r="K553" s="78">
        <f>IF(A553=FALSE,"",IF(C553=0,0,IF(AND(D553&gt;0,E553&gt;0),"Error Dep &amp; Buss",ROUNDDOWN(G553/H553,0))))</f>
        <v>0</v>
      </c>
      <c r="L553"/>
      <c r="M553"/>
    </row>
    <row r="554" spans="1:13" x14ac:dyDescent="0.2">
      <c r="A554" s="347" t="s">
        <v>72</v>
      </c>
      <c r="B554" s="189"/>
      <c r="C554" s="190"/>
      <c r="D554" s="190"/>
      <c r="E554" s="204">
        <f>SUM(E552:E553)</f>
        <v>0</v>
      </c>
      <c r="F554" s="34">
        <f>SUM(F552:F553)</f>
        <v>0</v>
      </c>
      <c r="G554" s="34">
        <f>SUM(G552:G553)</f>
        <v>0</v>
      </c>
      <c r="H554" s="35">
        <f>SUM(H552:H553)</f>
        <v>24</v>
      </c>
      <c r="I554" s="35"/>
      <c r="J554" s="35"/>
      <c r="K554" s="34">
        <f>IF(ISERROR(G554/H554),0,IF(AND(A552=TRUE,A553=TRUE),ROUND(G554/H554,0),IF(AND(A552=TRUE,A553=FALSE),K552,IF(AND(A552=FALSE,A553=TRUE),K553,0))))</f>
        <v>0</v>
      </c>
      <c r="L554"/>
      <c r="M554"/>
    </row>
    <row r="555" spans="1:13" x14ac:dyDescent="0.2">
      <c r="A555" s="6"/>
      <c r="B555" s="55"/>
      <c r="C555" s="56"/>
      <c r="D555" s="57"/>
      <c r="E555"/>
      <c r="F555"/>
      <c r="G555"/>
      <c r="H555"/>
      <c r="I555"/>
      <c r="J555"/>
      <c r="K555"/>
      <c r="L555"/>
      <c r="M555"/>
    </row>
    <row r="556" spans="1:13" x14ac:dyDescent="0.2">
      <c r="A556" s="9" t="s">
        <v>410</v>
      </c>
      <c r="B556" s="9"/>
      <c r="C556"/>
      <c r="D556" t="b">
        <v>1</v>
      </c>
      <c r="E556"/>
      <c r="F556"/>
      <c r="G556" s="206" t="s">
        <v>479</v>
      </c>
      <c r="H556"/>
      <c r="I556"/>
      <c r="J556"/>
      <c r="K556"/>
      <c r="L556"/>
      <c r="M556"/>
    </row>
    <row r="557" spans="1:13" x14ac:dyDescent="0.2">
      <c r="A557"/>
      <c r="B557"/>
      <c r="C557"/>
      <c r="D557"/>
      <c r="E557"/>
      <c r="F557"/>
      <c r="G557"/>
      <c r="H557"/>
      <c r="I557"/>
      <c r="J557"/>
      <c r="K557"/>
      <c r="L557"/>
      <c r="M557"/>
    </row>
    <row r="558" spans="1:13" x14ac:dyDescent="0.2">
      <c r="A558" s="1760" t="s">
        <v>577</v>
      </c>
      <c r="B558" s="1761"/>
      <c r="C558" s="1761"/>
      <c r="D558" s="1761"/>
      <c r="E558" s="1761"/>
      <c r="F558" s="1761"/>
      <c r="G558" s="1761"/>
      <c r="H558" s="1761"/>
      <c r="I558" s="1761"/>
      <c r="J558" s="1761"/>
      <c r="K558" s="1761"/>
      <c r="L558" s="1761"/>
      <c r="M558" s="1762"/>
    </row>
    <row r="559" spans="1:13" x14ac:dyDescent="0.2">
      <c r="A559" s="6"/>
      <c r="B559" s="55"/>
      <c r="C559" s="56"/>
      <c r="D559" s="57"/>
      <c r="E559"/>
      <c r="F559"/>
      <c r="G559"/>
      <c r="H559"/>
      <c r="I559"/>
      <c r="J559"/>
      <c r="K559"/>
      <c r="L559"/>
      <c r="M559"/>
    </row>
    <row r="560" spans="1:13" x14ac:dyDescent="0.2">
      <c r="A560" s="1768"/>
      <c r="B560" s="1768"/>
      <c r="C560" s="320" t="s">
        <v>572</v>
      </c>
      <c r="D560" s="321" t="s">
        <v>573</v>
      </c>
      <c r="E560" s="321" t="s">
        <v>574</v>
      </c>
      <c r="F560" s="322" t="s">
        <v>576</v>
      </c>
      <c r="G560" s="321" t="s">
        <v>575</v>
      </c>
      <c r="H560" s="1773" t="s">
        <v>435</v>
      </c>
      <c r="I560" s="1774"/>
      <c r="J560" s="1774"/>
      <c r="K560" s="1774"/>
      <c r="L560" s="1775"/>
    </row>
    <row r="561" spans="1:13" x14ac:dyDescent="0.2">
      <c r="A561" s="1757" t="str">
        <f>CONCATENATE(" Total ",B544," YTD")</f>
        <v xml:space="preserve"> Total 2018 YTD</v>
      </c>
      <c r="B561" s="1759"/>
      <c r="C561" s="319">
        <f>IF(OR(G544=0,G544=""),0,G544)</f>
        <v>0</v>
      </c>
      <c r="D561" s="319">
        <f>ABS(C561-C562)</f>
        <v>0</v>
      </c>
      <c r="E561" s="60" t="str">
        <f>IF(AND(C561=0,C562=0),"",IF(C562=0,100%,D561/C562))</f>
        <v/>
      </c>
      <c r="F561" s="280" t="str">
        <f>IF(AND(C561=0,C562=0),"",IF(C561&gt;C562," Increase"," Decrease"))</f>
        <v/>
      </c>
      <c r="G561" s="324" t="str">
        <f>IF(AND(C561=0,C562=0),"",IF(AND(F561=" Increase",(C562+(C562*E561))=C561),"PASS",IF(AND(F561=" Decrease",(C562-(C562*E561))=C561),"PASS","FAIL")))</f>
        <v/>
      </c>
      <c r="H561" s="1757" t="str">
        <f>IF(OR(C561=0,C561="")," ",CONCATENATE(B535," to ",B534," = ",TEXT(E561,"###.0%"),F561))</f>
        <v xml:space="preserve"> </v>
      </c>
      <c r="I561" s="1758"/>
      <c r="J561" s="1758"/>
      <c r="K561" s="1758"/>
      <c r="L561" s="1759"/>
    </row>
    <row r="562" spans="1:13" x14ac:dyDescent="0.2">
      <c r="A562" s="1757" t="str">
        <f>CONCATENATE(" Total ",B545)</f>
        <v xml:space="preserve"> Total 2017</v>
      </c>
      <c r="B562" s="1759"/>
      <c r="C562" s="319">
        <f>IF(OR(G545=0,G545=""),0,G545)</f>
        <v>0</v>
      </c>
      <c r="D562" s="319">
        <f>ABS(C562-C563)</f>
        <v>0</v>
      </c>
      <c r="E562" s="60" t="str">
        <f t="shared" ref="E562" si="22">IF(AND(C562=0,C563=0),"",IF(C563=0,100%,D562/C563))</f>
        <v/>
      </c>
      <c r="F562" s="280" t="str">
        <f t="shared" ref="F562" si="23">IF(AND(C562=0,C563=0),"",IF(C562&gt;C563," Increase"," Decrease"))</f>
        <v/>
      </c>
      <c r="G562" s="324" t="str">
        <f>IF(AND(C562=0,C563=0),"",IF(AND(F562=" Increase",(C563+(C563*E562))=C562),"PASS",IF(AND(F562=" Decrease",(C563-(C563*E562))=C562),"PASS","FAIL")))</f>
        <v/>
      </c>
      <c r="H562" s="1757" t="str">
        <f>IF(OR(C562=0,C562="")," ",CONCATENATE(B536," to ",B535," = ",TEXT(E562,"###.0%"),F562))</f>
        <v xml:space="preserve"> </v>
      </c>
      <c r="I562" s="1758"/>
      <c r="J562" s="1758"/>
      <c r="K562" s="1758"/>
      <c r="L562" s="1759"/>
    </row>
    <row r="563" spans="1:13" x14ac:dyDescent="0.2">
      <c r="A563" s="1757" t="str">
        <f>CONCATENATE(" Total ",B546)</f>
        <v xml:space="preserve"> Total 2016</v>
      </c>
      <c r="B563" s="1759"/>
      <c r="C563" s="319">
        <f>IF(OR(G546=0,G546=""),0,G546)</f>
        <v>0</v>
      </c>
      <c r="D563" s="319">
        <f>ABS(C561-C563)</f>
        <v>0</v>
      </c>
      <c r="E563" s="60" t="str">
        <f>IF(AND(C563=0,D563=0),"",IF(C563=0,100%,D563/C563))</f>
        <v/>
      </c>
      <c r="F563" s="280" t="str">
        <f>IF(AND(C563=0,D563=0),"",IF(C563&gt;C564," Increase"," Decrease"))</f>
        <v/>
      </c>
      <c r="G563" s="324" t="str">
        <f>IF(AND(C563=0,D563=0),"",IF((C563+(C563*E563))=C561,"PASS","FAIL"))</f>
        <v/>
      </c>
      <c r="H563" s="1757" t="str">
        <f>IF(OR(C563=0,C563="")," ",CONCATENATE(B536," to ",B534," = ",TEXT(E563,"###.0%"),F563))</f>
        <v xml:space="preserve"> </v>
      </c>
      <c r="I563" s="1758"/>
      <c r="J563" s="1758"/>
      <c r="K563" s="1758"/>
      <c r="L563" s="1759"/>
    </row>
    <row r="564" spans="1:13" x14ac:dyDescent="0.2">
      <c r="A564" s="234"/>
      <c r="B564" s="234"/>
      <c r="C564" s="325"/>
      <c r="D564" s="234"/>
      <c r="E564" s="326"/>
      <c r="F564" s="326"/>
      <c r="G564" s="326"/>
      <c r="H564" s="326"/>
      <c r="I564" s="326"/>
      <c r="J564" s="326"/>
      <c r="K564" s="326"/>
      <c r="L564" s="326"/>
      <c r="M564" s="326"/>
    </row>
    <row r="565" spans="1:13" x14ac:dyDescent="0.2">
      <c r="A565" s="234"/>
      <c r="B565" s="234"/>
      <c r="C565" s="325" t="b">
        <f>IF(AND(C561&gt;0,C562&gt;0,C563&gt;0),TRUE,FALSE)</f>
        <v>0</v>
      </c>
      <c r="D565" s="234" t="str">
        <f>CONCATENATE("Variances in earnings:  ",H562,"  &amp;  ",H561)</f>
        <v xml:space="preserve">Variances in earnings:     &amp;   </v>
      </c>
      <c r="E565" s="326"/>
      <c r="F565" s="326"/>
      <c r="G565" s="326"/>
      <c r="H565" s="326"/>
      <c r="I565" s="326"/>
      <c r="J565" s="326"/>
      <c r="K565" s="326"/>
      <c r="L565" s="326"/>
      <c r="M565" s="327"/>
    </row>
    <row r="566" spans="1:13" x14ac:dyDescent="0.2">
      <c r="A566" s="234"/>
      <c r="B566" s="234"/>
      <c r="C566" s="325" t="b">
        <f>IF(AND(C561&gt;0,C562&gt;0,C563=0),TRUE,FALSE)</f>
        <v>0</v>
      </c>
      <c r="D566" s="234" t="str">
        <f>CONCATENATE("Variances in earnings:  ",H561)</f>
        <v xml:space="preserve">Variances in earnings:   </v>
      </c>
      <c r="E566" s="326"/>
      <c r="F566" s="326"/>
      <c r="G566" s="326"/>
      <c r="H566" s="326"/>
      <c r="I566" s="326"/>
      <c r="J566" s="326"/>
      <c r="K566" s="326"/>
      <c r="L566" s="326"/>
      <c r="M566" s="327"/>
    </row>
    <row r="567" spans="1:13" x14ac:dyDescent="0.2">
      <c r="A567" s="234"/>
      <c r="B567" s="234"/>
      <c r="C567" s="325" t="b">
        <f>IF(AND(C561&gt;0,C562=0,C563&gt;0),TRUE,FALSE)</f>
        <v>0</v>
      </c>
      <c r="D567" s="234" t="str">
        <f>CONCATENATE("Variances in earnings:  ",H562)</f>
        <v xml:space="preserve">Variances in earnings:   </v>
      </c>
      <c r="E567" s="326"/>
      <c r="F567" s="326"/>
      <c r="G567" s="326"/>
      <c r="H567" s="326"/>
      <c r="I567" s="326"/>
      <c r="J567" s="326"/>
      <c r="K567" s="326"/>
      <c r="L567" s="326"/>
      <c r="M567" s="327"/>
    </row>
    <row r="568" spans="1:13" x14ac:dyDescent="0.2">
      <c r="A568" s="234"/>
      <c r="B568" s="234"/>
      <c r="C568" s="325" t="b">
        <f>IF(AND(C562=0,C563=0,C564=0),TRUE,FALSE)</f>
        <v>1</v>
      </c>
      <c r="D568" s="328" t="s">
        <v>579</v>
      </c>
      <c r="E568" s="326"/>
      <c r="F568" s="326"/>
      <c r="G568" s="326"/>
      <c r="H568" s="326"/>
      <c r="I568" s="326"/>
      <c r="J568" s="326"/>
      <c r="K568" s="326"/>
      <c r="L568" s="326"/>
      <c r="M568" s="327"/>
    </row>
    <row r="569" spans="1:13" x14ac:dyDescent="0.2">
      <c r="A569"/>
      <c r="B569"/>
      <c r="C569"/>
      <c r="D569"/>
      <c r="E569"/>
      <c r="F569"/>
      <c r="G569"/>
      <c r="H569"/>
      <c r="I569"/>
      <c r="J569"/>
      <c r="K569"/>
      <c r="L569"/>
      <c r="M569"/>
    </row>
    <row r="570" spans="1:13" x14ac:dyDescent="0.2">
      <c r="A570" s="1760" t="s">
        <v>578</v>
      </c>
      <c r="B570" s="1761"/>
      <c r="C570" s="1761"/>
      <c r="D570" s="1761"/>
      <c r="E570" s="1761"/>
      <c r="F570" s="1761"/>
      <c r="G570" s="1761"/>
      <c r="H570" s="1761"/>
      <c r="I570" s="1761"/>
      <c r="J570" s="1761"/>
      <c r="K570" s="1761"/>
      <c r="L570" s="1761"/>
      <c r="M570" s="1762"/>
    </row>
    <row r="571" spans="1:13" x14ac:dyDescent="0.2">
      <c r="A571"/>
      <c r="B571"/>
      <c r="C571"/>
      <c r="D571"/>
      <c r="E571"/>
      <c r="F571"/>
      <c r="G571"/>
      <c r="H571"/>
      <c r="I571"/>
      <c r="J571"/>
      <c r="K571"/>
      <c r="L571"/>
      <c r="M571"/>
    </row>
    <row r="572" spans="1:13" x14ac:dyDescent="0.2">
      <c r="A572" s="9" t="s">
        <v>666</v>
      </c>
      <c r="B572"/>
      <c r="C572"/>
      <c r="D572" s="36" t="str">
        <f>D544</f>
        <v/>
      </c>
      <c r="E572"/>
      <c r="F572"/>
      <c r="G572"/>
      <c r="H572"/>
      <c r="I572"/>
      <c r="J572"/>
      <c r="K572"/>
      <c r="L572"/>
      <c r="M572"/>
    </row>
    <row r="573" spans="1:13" x14ac:dyDescent="0.2">
      <c r="A573" s="9" t="str">
        <f>CONCATENATE(" Total earnings (",B544," YTD)")</f>
        <v xml:space="preserve"> Total earnings (2018 YTD)</v>
      </c>
      <c r="B573"/>
      <c r="C573"/>
      <c r="D573" s="38">
        <f>E544</f>
        <v>0</v>
      </c>
      <c r="E573"/>
      <c r="F573" s="22">
        <f ca="1">EOMONTH(DATE(YEAR(TODAY()),1,1),2)</f>
        <v>43190</v>
      </c>
      <c r="G573"/>
      <c r="H573"/>
      <c r="I573"/>
      <c r="J573"/>
      <c r="K573" s="411"/>
      <c r="L573" s="411"/>
      <c r="M573" s="411"/>
    </row>
    <row r="574" spans="1:13" x14ac:dyDescent="0.2">
      <c r="A574" s="9" t="str">
        <f>CONCATENATE(" Months included (",B544," YTD)")</f>
        <v xml:space="preserve"> Months included (2018 YTD)</v>
      </c>
      <c r="B574"/>
      <c r="C574"/>
      <c r="D574" s="420">
        <f>IF(F544="",0,F544)</f>
        <v>0</v>
      </c>
      <c r="E574"/>
      <c r="F574"/>
      <c r="G574"/>
      <c r="H574" s="411"/>
      <c r="I574" s="411"/>
      <c r="J574" s="411"/>
      <c r="K574" s="411"/>
      <c r="L574" s="411"/>
      <c r="M574" s="411"/>
    </row>
    <row r="575" spans="1:13" x14ac:dyDescent="0.2">
      <c r="A575" s="9"/>
      <c r="B575" s="411"/>
      <c r="C575" s="411"/>
      <c r="D575" s="36"/>
      <c r="E575" s="411"/>
      <c r="F575" s="411"/>
      <c r="G575" s="411"/>
      <c r="H575" s="411"/>
      <c r="I575" s="411"/>
      <c r="J575" s="411"/>
      <c r="K575" s="411"/>
      <c r="L575" s="411"/>
      <c r="M575" s="411"/>
    </row>
    <row r="576" spans="1:13" x14ac:dyDescent="0.2">
      <c r="A576" s="9" t="s">
        <v>665</v>
      </c>
      <c r="B576"/>
      <c r="C576"/>
      <c r="D576" s="107">
        <f>IF(OR(A544=FALSE,E544=""),0,D573)</f>
        <v>0</v>
      </c>
      <c r="E576"/>
      <c r="F576" s="107"/>
      <c r="G576" s="206" t="s">
        <v>449</v>
      </c>
      <c r="H576"/>
      <c r="I576"/>
      <c r="J576"/>
      <c r="K576"/>
      <c r="L576"/>
      <c r="M576"/>
    </row>
    <row r="577" spans="1:13" x14ac:dyDescent="0.2">
      <c r="A577" s="9" t="s">
        <v>382</v>
      </c>
      <c r="B577"/>
      <c r="C577"/>
      <c r="D577" s="421">
        <f>IF(OR(A544=FALSE,E544="",E544=0,F544=0),0,D574)</f>
        <v>0</v>
      </c>
      <c r="E577"/>
      <c r="F577" s="56"/>
      <c r="G577" s="206" t="s">
        <v>450</v>
      </c>
      <c r="H577"/>
      <c r="I577"/>
      <c r="J577"/>
      <c r="K577"/>
      <c r="L577"/>
      <c r="M577"/>
    </row>
    <row r="578" spans="1:13" x14ac:dyDescent="0.2">
      <c r="A578" s="9" t="s">
        <v>383</v>
      </c>
      <c r="B578"/>
      <c r="C578"/>
      <c r="D578" s="108">
        <f>D532</f>
        <v>0</v>
      </c>
      <c r="E578"/>
      <c r="F578" s="55"/>
      <c r="G578" s="206" t="s">
        <v>443</v>
      </c>
      <c r="H578" s="39"/>
      <c r="I578" s="39"/>
      <c r="J578" s="39"/>
      <c r="K578"/>
      <c r="L578"/>
      <c r="M578"/>
    </row>
    <row r="579" spans="1:13" x14ac:dyDescent="0.2">
      <c r="A579" s="59" t="s">
        <v>436</v>
      </c>
      <c r="B579"/>
      <c r="C579"/>
      <c r="D579" s="55">
        <f>IF(OR(D576=0,D577=0,),0,D576/D577)</f>
        <v>0</v>
      </c>
      <c r="E579"/>
      <c r="F579" s="55"/>
      <c r="G579" s="206" t="s">
        <v>451</v>
      </c>
      <c r="H579" s="39"/>
      <c r="I579" s="39"/>
      <c r="J579" s="39"/>
      <c r="K579"/>
      <c r="L579"/>
      <c r="M579"/>
    </row>
    <row r="580" spans="1:13" x14ac:dyDescent="0.2">
      <c r="A580" s="59" t="s">
        <v>664</v>
      </c>
      <c r="B580"/>
      <c r="C580"/>
      <c r="D580" s="55">
        <f>H547</f>
        <v>0</v>
      </c>
      <c r="E580"/>
      <c r="F580" s="55"/>
      <c r="G580" s="206" t="s">
        <v>452</v>
      </c>
      <c r="H580" s="39"/>
      <c r="I580" s="39"/>
      <c r="J580" s="39"/>
      <c r="K580"/>
      <c r="L580"/>
      <c r="M580"/>
    </row>
    <row r="581" spans="1:13" x14ac:dyDescent="0.2">
      <c r="A581" s="59"/>
      <c r="B581"/>
      <c r="C581"/>
      <c r="D581" s="55"/>
      <c r="E581"/>
      <c r="F581" s="55"/>
      <c r="G581" s="39"/>
      <c r="H581" s="39"/>
      <c r="I581" s="39"/>
      <c r="J581" s="39"/>
      <c r="K581"/>
      <c r="L581"/>
      <c r="M581"/>
    </row>
    <row r="582" spans="1:13" x14ac:dyDescent="0.2">
      <c r="A582" s="59" t="s">
        <v>894</v>
      </c>
      <c r="B582" s="394"/>
      <c r="C582" s="394"/>
      <c r="D582" s="55"/>
      <c r="E582" s="394"/>
      <c r="F582" s="55"/>
      <c r="G582" s="39"/>
      <c r="H582" s="39"/>
      <c r="I582" s="39"/>
      <c r="J582" s="39"/>
      <c r="K582" s="394"/>
      <c r="L582" s="394"/>
      <c r="M582" s="394"/>
    </row>
    <row r="583" spans="1:13" x14ac:dyDescent="0.2">
      <c r="A583" s="348" t="s">
        <v>895</v>
      </c>
      <c r="B583" s="394"/>
      <c r="C583" s="394"/>
      <c r="D583" s="55">
        <f>D579</f>
        <v>0</v>
      </c>
      <c r="E583" s="394"/>
      <c r="F583" s="55"/>
      <c r="G583" s="39"/>
      <c r="H583" s="39"/>
      <c r="I583" s="39"/>
      <c r="J583" s="39"/>
      <c r="K583" s="394"/>
      <c r="L583" s="394"/>
      <c r="M583" s="394"/>
    </row>
    <row r="584" spans="1:13" x14ac:dyDescent="0.2">
      <c r="A584" s="348" t="s">
        <v>896</v>
      </c>
      <c r="B584" s="394"/>
      <c r="C584" s="394"/>
      <c r="D584" s="55">
        <f>D583*12</f>
        <v>0</v>
      </c>
      <c r="E584" s="394"/>
      <c r="F584" s="55"/>
      <c r="G584" s="39"/>
      <c r="H584" s="39"/>
      <c r="I584" s="39"/>
      <c r="J584" s="39"/>
      <c r="K584" s="394"/>
      <c r="L584" s="394"/>
      <c r="M584" s="394"/>
    </row>
    <row r="585" spans="1:13" x14ac:dyDescent="0.2">
      <c r="A585" s="348" t="s">
        <v>897</v>
      </c>
      <c r="B585" s="394"/>
      <c r="C585" s="394"/>
      <c r="D585" s="55">
        <f>D584/52</f>
        <v>0</v>
      </c>
      <c r="E585" s="394"/>
      <c r="F585" s="55"/>
      <c r="G585" s="39"/>
      <c r="H585" s="39"/>
      <c r="I585" s="39"/>
      <c r="J585" s="39"/>
      <c r="K585" s="394"/>
      <c r="L585" s="394"/>
      <c r="M585" s="394"/>
    </row>
    <row r="586" spans="1:13" x14ac:dyDescent="0.2">
      <c r="A586" s="348" t="s">
        <v>898</v>
      </c>
      <c r="B586" s="394"/>
      <c r="C586" s="394"/>
      <c r="D586" s="55">
        <f>D532</f>
        <v>0</v>
      </c>
      <c r="E586" s="394"/>
      <c r="F586" s="55"/>
      <c r="G586" s="39"/>
      <c r="H586" s="39"/>
      <c r="I586" s="39"/>
      <c r="J586" s="39"/>
      <c r="K586" s="394"/>
      <c r="L586" s="394"/>
      <c r="M586" s="394"/>
    </row>
    <row r="587" spans="1:13" x14ac:dyDescent="0.2">
      <c r="A587" s="348" t="s">
        <v>899</v>
      </c>
      <c r="B587" s="394"/>
      <c r="C587" s="394"/>
      <c r="D587" s="55">
        <f>IF(D586=0,0,IF(D538=TRUE,40,IF(AND(D538=FALSE,D586&gt;0,D534="Hourly (H)",E544=0),40,IF((D585/D586)&gt;40,40,D585/D586))))</f>
        <v>0</v>
      </c>
      <c r="E587" s="394"/>
      <c r="F587" s="55"/>
      <c r="G587" s="39"/>
      <c r="H587" s="39"/>
      <c r="I587" s="39"/>
      <c r="J587" s="39"/>
      <c r="K587" s="394"/>
      <c r="L587" s="394"/>
      <c r="M587" s="394"/>
    </row>
    <row r="588" spans="1:13" x14ac:dyDescent="0.2">
      <c r="A588" s="348" t="s">
        <v>900</v>
      </c>
      <c r="B588" s="394"/>
      <c r="C588" s="394"/>
      <c r="D588" s="221" t="str">
        <f>IF(D534="Hourly (H)",D587,"N/A")</f>
        <v>N/A</v>
      </c>
      <c r="E588" s="394"/>
      <c r="F588" s="55"/>
      <c r="G588" s="39"/>
      <c r="H588" s="39"/>
      <c r="I588" s="39"/>
      <c r="J588" s="39"/>
      <c r="K588" s="394"/>
      <c r="L588" s="394"/>
      <c r="M588" s="394"/>
    </row>
    <row r="589" spans="1:13" x14ac:dyDescent="0.2">
      <c r="A589" s="348" t="s">
        <v>901</v>
      </c>
      <c r="B589" s="394"/>
      <c r="C589" s="394"/>
      <c r="D589" s="55" t="str">
        <f>IF(D534=0,"Weekly",IF(OR(D534&lt;&gt;"Hourly (H)",(D585/D586)&gt;40),"Weekly","Average Weekly"))</f>
        <v>Weekly</v>
      </c>
      <c r="E589" s="394"/>
      <c r="F589" s="55"/>
      <c r="G589" s="39"/>
      <c r="H589" s="39"/>
      <c r="I589" s="39"/>
      <c r="J589" s="39"/>
      <c r="K589" s="394"/>
      <c r="L589" s="394"/>
      <c r="M589" s="394"/>
    </row>
    <row r="590" spans="1:13" x14ac:dyDescent="0.2">
      <c r="A590" s="59"/>
      <c r="B590" s="394"/>
      <c r="C590" s="394"/>
      <c r="D590" s="55"/>
      <c r="E590" s="394"/>
      <c r="F590" s="55"/>
      <c r="G590" s="39"/>
      <c r="H590" s="39"/>
      <c r="I590" s="39"/>
      <c r="J590" s="39"/>
      <c r="K590" s="394"/>
      <c r="L590" s="394"/>
      <c r="M590" s="394"/>
    </row>
    <row r="591" spans="1:13" x14ac:dyDescent="0.2">
      <c r="A591" s="59" t="str">
        <f>CONCATENATE(" Total days (",B544," YTD)")</f>
        <v xml:space="preserve"> Total days (2018 YTD)</v>
      </c>
      <c r="B591"/>
      <c r="C591"/>
      <c r="D591" s="55">
        <f>IF(D544="",0,(D544-C544)+1)</f>
        <v>0</v>
      </c>
      <c r="E591"/>
      <c r="F591" s="55"/>
      <c r="G591" s="206" t="s">
        <v>468</v>
      </c>
      <c r="H591" s="39"/>
      <c r="I591" s="39"/>
      <c r="J591" s="39"/>
      <c r="K591"/>
      <c r="L591"/>
      <c r="M591"/>
    </row>
    <row r="592" spans="1:13" x14ac:dyDescent="0.2">
      <c r="A592" s="59" t="str">
        <f>CONCATENATE(" Total weeks (",B544," YTD)")</f>
        <v xml:space="preserve"> Total weeks (2018 YTD)</v>
      </c>
      <c r="B592"/>
      <c r="C592"/>
      <c r="D592" s="55">
        <f>ROUND(D591/7,0)</f>
        <v>0</v>
      </c>
      <c r="E592"/>
      <c r="F592" s="55"/>
      <c r="G592" s="206" t="s">
        <v>469</v>
      </c>
      <c r="H592" s="39"/>
      <c r="I592" s="39"/>
      <c r="J592" s="39"/>
      <c r="K592"/>
      <c r="L592"/>
      <c r="M592"/>
    </row>
    <row r="593" spans="1:13" x14ac:dyDescent="0.2">
      <c r="A593" s="59"/>
      <c r="B593"/>
      <c r="C593"/>
      <c r="D593" s="55"/>
      <c r="E593"/>
      <c r="F593" s="55"/>
      <c r="G593" s="39"/>
      <c r="H593" s="39"/>
      <c r="I593" s="39"/>
      <c r="J593" s="39"/>
      <c r="K593"/>
      <c r="L593"/>
      <c r="M593"/>
    </row>
    <row r="594" spans="1:13" x14ac:dyDescent="0.2">
      <c r="A594" s="59" t="s">
        <v>413</v>
      </c>
      <c r="B594"/>
      <c r="C594"/>
      <c r="D594" s="55">
        <f>(D579*12)/52</f>
        <v>0</v>
      </c>
      <c r="E594"/>
      <c r="F594" s="55"/>
      <c r="G594" s="206" t="s">
        <v>472</v>
      </c>
      <c r="H594" s="39"/>
      <c r="I594" s="39"/>
      <c r="J594" s="39"/>
      <c r="K594"/>
      <c r="L594"/>
      <c r="M594"/>
    </row>
    <row r="595" spans="1:13" x14ac:dyDescent="0.2">
      <c r="A595" s="59" t="s">
        <v>414</v>
      </c>
      <c r="B595"/>
      <c r="C595"/>
      <c r="D595" s="55">
        <f>IF(OR(D534=0,D594=0),0,IF(OR(D534=A525,D534=A526,D534=A528),D532,D532/VLOOKUP(D534,A521:E529,3)))</f>
        <v>0</v>
      </c>
      <c r="E595"/>
      <c r="F595" s="55"/>
      <c r="G595" s="206" t="s">
        <v>473</v>
      </c>
      <c r="H595" s="39"/>
      <c r="I595" s="39"/>
      <c r="J595" s="39"/>
      <c r="K595"/>
      <c r="L595"/>
      <c r="M595"/>
    </row>
    <row r="596" spans="1:13" x14ac:dyDescent="0.2">
      <c r="A596" s="59" t="s">
        <v>384</v>
      </c>
      <c r="B596"/>
      <c r="C596"/>
      <c r="D596" s="420">
        <f>IF(D595=0,0,ROUND(D594/D595,1))</f>
        <v>0</v>
      </c>
      <c r="E596" s="38"/>
      <c r="F596" s="38"/>
      <c r="G596" s="206" t="s">
        <v>475</v>
      </c>
      <c r="H596"/>
      <c r="I596"/>
      <c r="J596"/>
      <c r="K596" s="38"/>
      <c r="L596"/>
      <c r="M596"/>
    </row>
    <row r="597" spans="1:13" x14ac:dyDescent="0.2">
      <c r="A597" s="59"/>
      <c r="B597"/>
      <c r="C597"/>
      <c r="D597"/>
      <c r="E597"/>
      <c r="F597"/>
      <c r="G597"/>
      <c r="H597"/>
      <c r="I597"/>
      <c r="J597"/>
      <c r="K597"/>
      <c r="L597"/>
      <c r="M597"/>
    </row>
    <row r="598" spans="1:13" x14ac:dyDescent="0.2">
      <c r="A598" s="9" t="s">
        <v>528</v>
      </c>
      <c r="B598"/>
      <c r="C598"/>
      <c r="D598" s="108">
        <f>IF(OR(D534=A525,D534=A526,D534=A528),J547,D537)</f>
        <v>0</v>
      </c>
      <c r="E598"/>
      <c r="F598"/>
      <c r="G598" s="206" t="s">
        <v>476</v>
      </c>
      <c r="H598"/>
      <c r="I598"/>
      <c r="J598"/>
      <c r="K598"/>
      <c r="L598"/>
      <c r="M598"/>
    </row>
    <row r="599" spans="1:13" x14ac:dyDescent="0.2">
      <c r="A599" s="9" t="s">
        <v>382</v>
      </c>
      <c r="B599"/>
      <c r="C599"/>
      <c r="D599" s="108" t="str">
        <f>IF(OR(E544="",E544=0,A544=FALSE),"",ROUND((((D544-C544)+1)/365)*12,1))</f>
        <v/>
      </c>
      <c r="E599"/>
      <c r="F599"/>
      <c r="G599" s="206" t="s">
        <v>477</v>
      </c>
      <c r="H599"/>
      <c r="I599"/>
      <c r="J599"/>
      <c r="K599"/>
      <c r="L599"/>
      <c r="M599"/>
    </row>
    <row r="600" spans="1:13" x14ac:dyDescent="0.2">
      <c r="A600" s="59" t="s">
        <v>433</v>
      </c>
      <c r="B600"/>
      <c r="C600"/>
      <c r="D600" s="55">
        <f>IF(OR(D598=0,D598="",D599=0,D599=""),0,ROUND(D598*D599,0))</f>
        <v>0</v>
      </c>
      <c r="E600"/>
      <c r="F600"/>
      <c r="G600" s="206" t="s">
        <v>478</v>
      </c>
      <c r="H600"/>
      <c r="I600"/>
      <c r="J600"/>
      <c r="K600"/>
      <c r="L600"/>
      <c r="M600"/>
    </row>
    <row r="601" spans="1:13" x14ac:dyDescent="0.2">
      <c r="A601"/>
      <c r="B601"/>
      <c r="C601"/>
      <c r="D601"/>
      <c r="E601"/>
      <c r="F601"/>
      <c r="G601"/>
      <c r="H601"/>
      <c r="I601"/>
      <c r="J601"/>
      <c r="K601"/>
      <c r="L601"/>
      <c r="M601"/>
    </row>
    <row r="602" spans="1:13" x14ac:dyDescent="0.2">
      <c r="A602" s="1760" t="str">
        <f>CONCATENATE("STATISTICS  —  CALCULATIONS FOR ",'CB-Written VOE'!C23," EARNINGS")</f>
        <v>STATISTICS  —  CALCULATIONS FOR OVERTIME EARNINGS</v>
      </c>
      <c r="B602" s="1761"/>
      <c r="C602" s="1761"/>
      <c r="D602" s="1761"/>
      <c r="E602" s="1761"/>
      <c r="F602" s="1761"/>
      <c r="G602" s="1761"/>
      <c r="H602" s="1761"/>
      <c r="I602" s="1761"/>
      <c r="J602" s="1761"/>
      <c r="K602" s="1761"/>
      <c r="L602" s="1761"/>
      <c r="M602" s="1762"/>
    </row>
    <row r="603" spans="1:13" x14ac:dyDescent="0.2">
      <c r="A603"/>
      <c r="B603"/>
      <c r="C603"/>
      <c r="D603"/>
      <c r="E603"/>
      <c r="F603"/>
      <c r="G603"/>
      <c r="H603"/>
      <c r="I603"/>
      <c r="J603"/>
      <c r="K603"/>
      <c r="L603"/>
      <c r="M603"/>
    </row>
    <row r="604" spans="1:13" x14ac:dyDescent="0.2">
      <c r="A604" s="1764" t="str">
        <f>CONCATENATE("Pay Type #1 -- ",'CB-Written VOE'!C338)</f>
        <v xml:space="preserve">Pay Type #1 -- </v>
      </c>
      <c r="B604" s="1765"/>
      <c r="C604" s="1765"/>
      <c r="D604" s="1765"/>
      <c r="E604" s="1765"/>
      <c r="F604" s="1765"/>
      <c r="G604" s="1766"/>
      <c r="H604" s="1764" t="s">
        <v>538</v>
      </c>
      <c r="I604" s="1765"/>
      <c r="J604" s="1766"/>
      <c r="K604" s="1764" t="s">
        <v>539</v>
      </c>
      <c r="L604" s="1765"/>
      <c r="M604" s="1766"/>
    </row>
    <row r="605" spans="1:13" ht="13.5" thickBot="1" x14ac:dyDescent="0.25">
      <c r="A605" s="323" t="s">
        <v>406</v>
      </c>
      <c r="B605" s="323" t="s">
        <v>69</v>
      </c>
      <c r="C605" s="323" t="s">
        <v>14</v>
      </c>
      <c r="D605" s="323" t="s">
        <v>15</v>
      </c>
      <c r="E605" s="323" t="s">
        <v>407</v>
      </c>
      <c r="F605" s="323" t="s">
        <v>12</v>
      </c>
      <c r="G605" s="323" t="s">
        <v>105</v>
      </c>
      <c r="H605" s="323" t="s">
        <v>57</v>
      </c>
      <c r="I605" s="323" t="s">
        <v>12</v>
      </c>
      <c r="J605" s="323" t="s">
        <v>407</v>
      </c>
      <c r="K605" s="323" t="s">
        <v>22</v>
      </c>
      <c r="L605" s="323" t="s">
        <v>405</v>
      </c>
      <c r="M605" s="323" t="s">
        <v>480</v>
      </c>
    </row>
    <row r="606" spans="1:13" x14ac:dyDescent="0.2">
      <c r="A606" s="19" t="b">
        <v>1</v>
      </c>
      <c r="B606" s="196">
        <f>'CB-Written VOE'!N26</f>
        <v>2018</v>
      </c>
      <c r="C606" s="197">
        <f>'CB-Written VOE'!V26</f>
        <v>43101</v>
      </c>
      <c r="D606" s="197" t="str">
        <f>'CB-Written VOE'!AK26</f>
        <v/>
      </c>
      <c r="E606" s="201">
        <f>'CB-Written VOE'!AZ26</f>
        <v>0</v>
      </c>
      <c r="F606" s="20" t="str">
        <f>IF(OR(E606="",E606=0),"",IF(AND(MONTH(D606)=2,DAY(D606)&gt;27),2,ROUND((((D606-C606)+1)/365)*12,1)))</f>
        <v/>
      </c>
      <c r="G606" s="77" t="str">
        <f>IF(OR(D606="",E606="",E606=0),"",ROUND(E606/F606,0))</f>
        <v/>
      </c>
      <c r="H606" s="77">
        <f>IF(A606=TRUE,E606,0)</f>
        <v>0</v>
      </c>
      <c r="I606" s="352" t="str">
        <f>IF(A606=TRUE,F606,0)</f>
        <v/>
      </c>
      <c r="J606" s="77">
        <f>IF(OR(A606=FALSE,H606=0,I606=0),0,ROUND(H606/I606,0))</f>
        <v>0</v>
      </c>
      <c r="K606" s="20">
        <f>IF(OR(G606="",G606=0,G607="",G607=0),100,IF(G606&gt;G607,((G606-G607)/G607)*100,((G607-G606)/G607)*100))</f>
        <v>100</v>
      </c>
      <c r="L606" s="21" t="str">
        <f>IF(G606&gt;G607,"Increase","Decrease")</f>
        <v>Decrease</v>
      </c>
      <c r="M606" s="21" t="b">
        <f>IF(AND(A606=TRUE,E606&gt;0),TRUE,FALSE)</f>
        <v>0</v>
      </c>
    </row>
    <row r="607" spans="1:13" x14ac:dyDescent="0.2">
      <c r="A607" s="13" t="b">
        <v>1</v>
      </c>
      <c r="B607" s="196">
        <f>'CB-Written VOE'!N27</f>
        <v>2017</v>
      </c>
      <c r="C607" s="197">
        <f>'CB-Written VOE'!V27</f>
        <v>42736</v>
      </c>
      <c r="D607" s="197">
        <f>'CB-Written VOE'!AK27</f>
        <v>43100</v>
      </c>
      <c r="E607" s="201">
        <f>'CB-Written VOE'!AZ27</f>
        <v>0</v>
      </c>
      <c r="F607" s="20" t="str">
        <f>IF(OR(E607="",E607=0),"",IF(AND(MONTH(D607)=2,DAY(D607)&gt;27),2,ROUND((((D607-C607)+1)/365)*12,1)))</f>
        <v/>
      </c>
      <c r="G607" s="77" t="str">
        <f>IF(OR(D607="",E607="",E607=0),"",ROUND(E607/F607,0))</f>
        <v/>
      </c>
      <c r="H607" s="77">
        <f>IF(A607=TRUE,E607,0)</f>
        <v>0</v>
      </c>
      <c r="I607" s="352" t="str">
        <f>IF(A607=TRUE,F607,0)</f>
        <v/>
      </c>
      <c r="J607" s="77">
        <f>IF(OR(A607=FALSE,H607=0,I607=0),0,ROUND(H607/I607,0))</f>
        <v>0</v>
      </c>
      <c r="K607" s="20">
        <f>IF(OR(G607="",G607=0,G608="",G608=0),100,IF(G607&gt;G608,((G607-G608)/G608)*100,((G608-G607)/G608)*100))</f>
        <v>100</v>
      </c>
      <c r="L607" s="21" t="str">
        <f>IF(G607&gt;G608,"Increase","Decrease")</f>
        <v>Decrease</v>
      </c>
      <c r="M607" s="21" t="b">
        <f>IF(AND(A607=TRUE,E607&gt;0),TRUE,FALSE)</f>
        <v>0</v>
      </c>
    </row>
    <row r="608" spans="1:13" x14ac:dyDescent="0.2">
      <c r="A608" s="13" t="b">
        <v>1</v>
      </c>
      <c r="B608" s="196">
        <f>'CB-Written VOE'!N28</f>
        <v>2016</v>
      </c>
      <c r="C608" s="197">
        <f>'CB-Written VOE'!V28</f>
        <v>42370</v>
      </c>
      <c r="D608" s="197">
        <f>'CB-Written VOE'!AK28</f>
        <v>42735</v>
      </c>
      <c r="E608" s="201">
        <f>'CB-Written VOE'!AZ28</f>
        <v>0</v>
      </c>
      <c r="F608" s="20" t="str">
        <f>IF(OR(E608="",E608=0),"",IF(AND(MONTH(D608)=2,DAY(D608)&gt;27),2,ROUND((((D608-C608)+1)/365)*12,1)))</f>
        <v/>
      </c>
      <c r="G608" s="77" t="str">
        <f>IF(OR(D608="",E608="",E608=0),"",ROUND(E608/F608,0))</f>
        <v/>
      </c>
      <c r="H608" s="77">
        <f>IF(A608=TRUE,E608,0)</f>
        <v>0</v>
      </c>
      <c r="I608" s="352" t="str">
        <f>IF(A608=TRUE,F608,0)</f>
        <v/>
      </c>
      <c r="J608" s="77">
        <f>IF(OR(A608=FALSE,H608=0,I608=0),0,ROUND(H608/I608,0))</f>
        <v>0</v>
      </c>
      <c r="K608" s="20">
        <f>IF(OR(G606="",G606=0,G608="",G608=0),100,IF(G606&gt;G608,((G606-G608)/G608)*100,((G608-G606)/G608)*100))</f>
        <v>100</v>
      </c>
      <c r="L608" s="21" t="str">
        <f>IF(G606&gt;G608,"Increase","Decrease")</f>
        <v>Decrease</v>
      </c>
      <c r="M608" s="21" t="b">
        <f>IF(AND(A608=TRUE,E608&gt;0),TRUE,FALSE)</f>
        <v>0</v>
      </c>
    </row>
    <row r="609" spans="1:13" x14ac:dyDescent="0.2">
      <c r="A609" s="347" t="s">
        <v>72</v>
      </c>
      <c r="B609" s="189"/>
      <c r="C609" s="190"/>
      <c r="D609" s="190"/>
      <c r="E609" s="34">
        <f>SUM(E606:E608)</f>
        <v>0</v>
      </c>
      <c r="F609" s="35">
        <f>SUM(F606:F608)</f>
        <v>0</v>
      </c>
      <c r="G609" s="227">
        <f>IF(F609=0,0,ROUND(E609/F609,0))</f>
        <v>0</v>
      </c>
      <c r="H609" s="226">
        <f>IF(SUM(E606:E608)=0,0,ROUND(SUM(H606:H608),0))</f>
        <v>0</v>
      </c>
      <c r="I609" s="353">
        <f>IF(SUM(F606:F608)=0,0,ROUND(SUM(I606:I608),1))</f>
        <v>0</v>
      </c>
      <c r="J609" s="226">
        <f>IF(I609=0,0,ROUND(H609/I609,0))</f>
        <v>0</v>
      </c>
      <c r="K609" s="190"/>
      <c r="L609" s="190"/>
      <c r="M609" s="190"/>
    </row>
    <row r="610" spans="1:13" x14ac:dyDescent="0.2">
      <c r="A610" s="6"/>
      <c r="B610" s="55"/>
      <c r="C610" s="56"/>
      <c r="D610" s="57"/>
      <c r="E610"/>
      <c r="F610"/>
      <c r="G610"/>
      <c r="H610"/>
      <c r="I610"/>
      <c r="J610"/>
      <c r="K610"/>
      <c r="L610"/>
      <c r="M610"/>
    </row>
    <row r="611" spans="1:13" x14ac:dyDescent="0.2">
      <c r="A611" s="1760" t="str">
        <f>CONCATENATE("STATISTICS  —  VARIANCES IN ",'CB-Written VOE'!C23," EARNINGS")</f>
        <v>STATISTICS  —  VARIANCES IN OVERTIME EARNINGS</v>
      </c>
      <c r="B611" s="1761"/>
      <c r="C611" s="1761"/>
      <c r="D611" s="1761"/>
      <c r="E611" s="1761"/>
      <c r="F611" s="1761"/>
      <c r="G611" s="1761"/>
      <c r="H611" s="1761"/>
      <c r="I611" s="1761"/>
      <c r="J611" s="1761"/>
      <c r="K611" s="1761"/>
      <c r="L611" s="1761"/>
      <c r="M611" s="1762"/>
    </row>
    <row r="612" spans="1:13" x14ac:dyDescent="0.2">
      <c r="A612" s="6"/>
      <c r="B612" s="55"/>
      <c r="C612" s="56"/>
      <c r="D612" s="57"/>
      <c r="E612"/>
      <c r="F612"/>
      <c r="G612"/>
      <c r="H612"/>
      <c r="I612"/>
      <c r="J612"/>
      <c r="K612"/>
      <c r="L612"/>
      <c r="M612"/>
    </row>
    <row r="613" spans="1:13" x14ac:dyDescent="0.2">
      <c r="A613" s="1768"/>
      <c r="B613" s="1768"/>
      <c r="C613" s="320" t="s">
        <v>572</v>
      </c>
      <c r="D613" s="321" t="s">
        <v>573</v>
      </c>
      <c r="E613" s="321" t="s">
        <v>574</v>
      </c>
      <c r="F613" s="322" t="s">
        <v>576</v>
      </c>
      <c r="G613" s="321" t="s">
        <v>575</v>
      </c>
      <c r="H613" s="1773" t="s">
        <v>435</v>
      </c>
      <c r="I613" s="1774"/>
      <c r="J613" s="1774"/>
      <c r="K613" s="1774"/>
      <c r="L613" s="1775"/>
    </row>
    <row r="614" spans="1:13" x14ac:dyDescent="0.2">
      <c r="A614" s="1757" t="str">
        <f>CONCATENATE(" Total ",B606," YTD")</f>
        <v xml:space="preserve"> Total 2018 YTD</v>
      </c>
      <c r="B614" s="1759"/>
      <c r="C614" s="319">
        <f>IF(OR(G606=0,G606=""),0,G606)</f>
        <v>0</v>
      </c>
      <c r="D614" s="319">
        <f>ABS(C614-C615)</f>
        <v>0</v>
      </c>
      <c r="E614" s="60" t="str">
        <f>IF(AND(C614=0,C615=0),"",IF(C615=0,100%,D614/C615))</f>
        <v/>
      </c>
      <c r="F614" s="280" t="str">
        <f>IF(AND(C614=0,C615=0),"",IF(C614&gt;C615," Increase"," Decrease"))</f>
        <v/>
      </c>
      <c r="G614" s="324" t="str">
        <f>IF(AND(C614=0,C615=0),"",IF(AND(F614=" Increase",(C615+(C615*E614))=C614),"PASS",IF(AND(F614=" Decrease",(C615-(C615*E614))=C614),"PASS","FAIL")))</f>
        <v/>
      </c>
      <c r="H614" s="1757" t="str">
        <f>IF(OR(C614=0,C614="")," ",CONCATENATE(B578," to ",B577," = ",TEXT(E614,"###.0%"),F614))</f>
        <v xml:space="preserve"> </v>
      </c>
      <c r="I614" s="1758"/>
      <c r="J614" s="1758"/>
      <c r="K614" s="1758"/>
      <c r="L614" s="1759"/>
    </row>
    <row r="615" spans="1:13" x14ac:dyDescent="0.2">
      <c r="A615" s="1757" t="str">
        <f>CONCATENATE(" Total ",B607)</f>
        <v xml:space="preserve"> Total 2017</v>
      </c>
      <c r="B615" s="1759"/>
      <c r="C615" s="319">
        <f>IF(OR(G607=0,G607=""),0,G607)</f>
        <v>0</v>
      </c>
      <c r="D615" s="319">
        <f>ABS(C615-C616)</f>
        <v>0</v>
      </c>
      <c r="E615" s="60" t="str">
        <f t="shared" ref="E615" si="24">IF(AND(C615=0,C616=0),"",IF(C616=0,100%,D615/C616))</f>
        <v/>
      </c>
      <c r="F615" s="280" t="str">
        <f t="shared" ref="F615" si="25">IF(AND(C615=0,C616=0),"",IF(C615&gt;C616," Increase"," Decrease"))</f>
        <v/>
      </c>
      <c r="G615" s="324" t="str">
        <f>IF(AND(C615=0,C616=0),"",IF(AND(F615=" Increase",(C616+(C616*E615))=C615),"PASS",IF(AND(F615=" Decrease",(C616-(C616*E615))=C615),"PASS","FAIL")))</f>
        <v/>
      </c>
      <c r="H615" s="1757" t="str">
        <f>IF(OR(C615=0,C615="")," ",CONCATENATE(B579," to ",B578," = ",TEXT(E615,"###.0%"),F615))</f>
        <v xml:space="preserve"> </v>
      </c>
      <c r="I615" s="1758"/>
      <c r="J615" s="1758"/>
      <c r="K615" s="1758"/>
      <c r="L615" s="1759"/>
    </row>
    <row r="616" spans="1:13" x14ac:dyDescent="0.2">
      <c r="A616" s="1757" t="str">
        <f>CONCATENATE(" Total ",B2982)</f>
        <v xml:space="preserve"> Total </v>
      </c>
      <c r="B616" s="1759"/>
      <c r="C616" s="319">
        <f>IF(OR(G608=0,G608=""),0,G608)</f>
        <v>0</v>
      </c>
      <c r="D616" s="319">
        <f>ABS(C614-C616)</f>
        <v>0</v>
      </c>
      <c r="E616" s="60" t="str">
        <f>IF(AND(C616=0,D616=0),"",IF(C616=0,100%,D616/C616))</f>
        <v/>
      </c>
      <c r="F616" s="280" t="str">
        <f>IF(AND(C616=0,D616=0),"",IF(C616&gt;#REF!," Increase"," Decrease"))</f>
        <v/>
      </c>
      <c r="G616" s="324" t="str">
        <f>IF(AND(C616=0,D616=0),"",IF((C616+(C616*E616))=C614,"PASS","FAIL"))</f>
        <v/>
      </c>
      <c r="H616" s="1757" t="str">
        <f>IF(OR(C616=0,C616="")," ",CONCATENATE(B579," to ",B577," = ",TEXT(E616,"###.0%"),F616))</f>
        <v xml:space="preserve"> </v>
      </c>
      <c r="I616" s="1758"/>
      <c r="J616" s="1758"/>
      <c r="K616" s="1758"/>
      <c r="L616" s="1759"/>
    </row>
    <row r="617" spans="1:13" x14ac:dyDescent="0.2">
      <c r="A617"/>
      <c r="B617"/>
      <c r="C617"/>
      <c r="D617"/>
      <c r="E617"/>
      <c r="F617"/>
      <c r="G617"/>
      <c r="H617"/>
      <c r="I617"/>
      <c r="J617"/>
      <c r="K617"/>
      <c r="L617"/>
      <c r="M617"/>
    </row>
    <row r="618" spans="1:13" x14ac:dyDescent="0.2">
      <c r="A618" s="1760" t="str">
        <f>CONCATENATE("STATISTICS  —  CALCULATIONS FOR ",'CB-Written VOE'!C31," EARNINGS")</f>
        <v>STATISTICS  —  CALCULATIONS FOR BONUS EARNINGS</v>
      </c>
      <c r="B618" s="1761"/>
      <c r="C618" s="1761"/>
      <c r="D618" s="1761"/>
      <c r="E618" s="1761"/>
      <c r="F618" s="1761"/>
      <c r="G618" s="1761"/>
      <c r="H618" s="1761"/>
      <c r="I618" s="1761"/>
      <c r="J618" s="1761"/>
      <c r="K618" s="1761"/>
      <c r="L618" s="1761"/>
      <c r="M618" s="1762"/>
    </row>
    <row r="619" spans="1:13" x14ac:dyDescent="0.2">
      <c r="A619"/>
      <c r="B619"/>
      <c r="C619"/>
      <c r="D619"/>
      <c r="E619"/>
      <c r="F619"/>
      <c r="G619"/>
      <c r="H619"/>
      <c r="I619"/>
      <c r="J619"/>
      <c r="K619"/>
      <c r="L619"/>
      <c r="M619"/>
    </row>
    <row r="620" spans="1:13" x14ac:dyDescent="0.2">
      <c r="A620" s="1764" t="str">
        <f>CONCATENATE("Pay Type #3 -- ",'CB-Written VOE'!C345)</f>
        <v xml:space="preserve">Pay Type #3 -- </v>
      </c>
      <c r="B620" s="1765"/>
      <c r="C620" s="1765"/>
      <c r="D620" s="1765"/>
      <c r="E620" s="1765"/>
      <c r="F620" s="1765"/>
      <c r="G620" s="1766"/>
      <c r="H620" s="1764" t="s">
        <v>538</v>
      </c>
      <c r="I620" s="1765"/>
      <c r="J620" s="1766"/>
      <c r="K620" s="1764" t="s">
        <v>539</v>
      </c>
      <c r="L620" s="1765"/>
      <c r="M620" s="1766"/>
    </row>
    <row r="621" spans="1:13" ht="13.5" thickBot="1" x14ac:dyDescent="0.25">
      <c r="A621" s="323" t="s">
        <v>406</v>
      </c>
      <c r="B621" s="323" t="s">
        <v>69</v>
      </c>
      <c r="C621" s="323" t="s">
        <v>14</v>
      </c>
      <c r="D621" s="323" t="s">
        <v>15</v>
      </c>
      <c r="E621" s="323" t="s">
        <v>407</v>
      </c>
      <c r="F621" s="323" t="s">
        <v>12</v>
      </c>
      <c r="G621" s="323" t="s">
        <v>105</v>
      </c>
      <c r="H621" s="323" t="s">
        <v>57</v>
      </c>
      <c r="I621" s="323" t="s">
        <v>12</v>
      </c>
      <c r="J621" s="323" t="s">
        <v>407</v>
      </c>
      <c r="K621" s="323" t="s">
        <v>22</v>
      </c>
      <c r="L621" s="323" t="s">
        <v>405</v>
      </c>
      <c r="M621" s="323" t="s">
        <v>480</v>
      </c>
    </row>
    <row r="622" spans="1:13" x14ac:dyDescent="0.2">
      <c r="A622" s="19" t="b">
        <v>1</v>
      </c>
      <c r="B622" s="196">
        <f>'CB-Written VOE'!N34</f>
        <v>2018</v>
      </c>
      <c r="C622" s="197">
        <f>'CB-Written VOE'!V34</f>
        <v>43101</v>
      </c>
      <c r="D622" s="197" t="str">
        <f>'CB-Written VOE'!AK34</f>
        <v/>
      </c>
      <c r="E622" s="201">
        <f>'CB-Written VOE'!AZ34</f>
        <v>0</v>
      </c>
      <c r="F622" s="20" t="str">
        <f>IF(OR(E622="",E622=0),"",IF(AND(MONTH(D622)=2,DAY(D622)&gt;27),2,ROUND((((D622-C622)+1)/365)*12,1)))</f>
        <v/>
      </c>
      <c r="G622" s="77" t="str">
        <f>IF(OR(D622="",E622="",E622=0),"",ROUND(E622/F622,0))</f>
        <v/>
      </c>
      <c r="H622" s="77">
        <f>IF(A622=TRUE,E622,0)</f>
        <v>0</v>
      </c>
      <c r="I622" s="352" t="str">
        <f>IF(A622=TRUE,F622,0)</f>
        <v/>
      </c>
      <c r="J622" s="77">
        <f>IF(OR(A622=FALSE,H622=0,I622=0),0,ROUND(H622/I622,0))</f>
        <v>0</v>
      </c>
      <c r="K622" s="20">
        <f>IF(OR(G622="",G622=0,G623="",G623=0),100,IF(G622&gt;G623,((G622-G623)/G623)*100,((G623-G622)/G623)*100))</f>
        <v>100</v>
      </c>
      <c r="L622" s="21" t="str">
        <f>IF(G622&gt;G623,"Increase","Decrease")</f>
        <v>Decrease</v>
      </c>
      <c r="M622" s="21" t="b">
        <f>IF(AND(A622=TRUE,E622&gt;0),TRUE,FALSE)</f>
        <v>0</v>
      </c>
    </row>
    <row r="623" spans="1:13" x14ac:dyDescent="0.2">
      <c r="A623" s="13" t="b">
        <v>1</v>
      </c>
      <c r="B623" s="196">
        <f>'CB-Written VOE'!N35</f>
        <v>2017</v>
      </c>
      <c r="C623" s="197">
        <f>'CB-Written VOE'!V35</f>
        <v>42736</v>
      </c>
      <c r="D623" s="197">
        <f>'CB-Written VOE'!AK35</f>
        <v>43100</v>
      </c>
      <c r="E623" s="201">
        <f>'CB-Written VOE'!AZ35</f>
        <v>0</v>
      </c>
      <c r="F623" s="20" t="str">
        <f>IF(OR(E623="",E623=0),"",IF(AND(MONTH(D623)=2,DAY(D623)&gt;27),2,ROUND((((D623-C623)+1)/365)*12,1)))</f>
        <v/>
      </c>
      <c r="G623" s="77" t="str">
        <f>IF(OR(D623="",E623="",E623=0),"",ROUND(E623/F623,0))</f>
        <v/>
      </c>
      <c r="H623" s="77">
        <f>IF(A623=TRUE,E623,0)</f>
        <v>0</v>
      </c>
      <c r="I623" s="352" t="str">
        <f>IF(A623=TRUE,F623,0)</f>
        <v/>
      </c>
      <c r="J623" s="77">
        <f>IF(OR(A623=FALSE,H623=0,I623=0),0,ROUND(H623/I623,0))</f>
        <v>0</v>
      </c>
      <c r="K623" s="20">
        <f>IF(OR(G623="",G623=0,G624="",G624=0),100,IF(G623&gt;G624,((G623-G624)/G624)*100,((G624-G623)/G624)*100))</f>
        <v>100</v>
      </c>
      <c r="L623" s="21" t="str">
        <f>IF(G623&gt;G624,"Increase","Decrease")</f>
        <v>Decrease</v>
      </c>
      <c r="M623" s="21" t="b">
        <f>IF(AND(A623=TRUE,E623&gt;0),TRUE,FALSE)</f>
        <v>0</v>
      </c>
    </row>
    <row r="624" spans="1:13" x14ac:dyDescent="0.2">
      <c r="A624" s="13" t="b">
        <v>1</v>
      </c>
      <c r="B624" s="196">
        <f>'CB-Written VOE'!N36</f>
        <v>2016</v>
      </c>
      <c r="C624" s="197">
        <f>'CB-Written VOE'!V36</f>
        <v>42370</v>
      </c>
      <c r="D624" s="197">
        <f>'CB-Written VOE'!AK36</f>
        <v>42735</v>
      </c>
      <c r="E624" s="201">
        <f>'CB-Written VOE'!AZ36</f>
        <v>0</v>
      </c>
      <c r="F624" s="20" t="str">
        <f>IF(OR(E624="",E624=0),"",IF(AND(MONTH(D624)=2,DAY(D624)&gt;27),2,ROUND((((D624-C624)+1)/365)*12,1)))</f>
        <v/>
      </c>
      <c r="G624" s="77" t="str">
        <f>IF(OR(D624="",E624="",E624=0),"",ROUND(E624/F624,0))</f>
        <v/>
      </c>
      <c r="H624" s="77">
        <f>IF(A624=TRUE,E624,0)</f>
        <v>0</v>
      </c>
      <c r="I624" s="352" t="str">
        <f>IF(A624=TRUE,F624,0)</f>
        <v/>
      </c>
      <c r="J624" s="77">
        <f>IF(OR(A624=FALSE,H624=0,I624=0),0,ROUND(H624/I624,0))</f>
        <v>0</v>
      </c>
      <c r="K624" s="20">
        <f>IF(OR(G622="",G622=0,G624="",G624=0),100,IF(G622&gt;G624,((G622-G624)/G624)*100,((G624-G622)/G624)*100))</f>
        <v>100</v>
      </c>
      <c r="L624" s="21" t="str">
        <f>IF(G622&gt;G624,"Increase","Decrease")</f>
        <v>Decrease</v>
      </c>
      <c r="M624" s="21" t="b">
        <f>IF(AND(A624=TRUE,E624&gt;0),TRUE,FALSE)</f>
        <v>0</v>
      </c>
    </row>
    <row r="625" spans="1:13" x14ac:dyDescent="0.2">
      <c r="A625" s="347" t="s">
        <v>72</v>
      </c>
      <c r="B625" s="189"/>
      <c r="C625" s="190"/>
      <c r="D625" s="190"/>
      <c r="E625" s="34">
        <f>SUM(E622:E624)</f>
        <v>0</v>
      </c>
      <c r="F625" s="35">
        <f>SUM(F622:F624)</f>
        <v>0</v>
      </c>
      <c r="G625" s="227">
        <f>IF(F625=0,0,ROUND(E625/F625,0))</f>
        <v>0</v>
      </c>
      <c r="H625" s="226">
        <f>IF(SUM(E622:E624)=0,0,ROUND(SUM(H622:H624),0))</f>
        <v>0</v>
      </c>
      <c r="I625" s="353">
        <f>IF(SUM(F622:F624)=0,0,ROUND(SUM(I622:I624),1))</f>
        <v>0</v>
      </c>
      <c r="J625" s="226">
        <f>IF(I625=0,0,ROUND(H625/I625,0))</f>
        <v>0</v>
      </c>
      <c r="K625" s="190"/>
      <c r="L625" s="190"/>
      <c r="M625" s="190"/>
    </row>
    <row r="626" spans="1:13" x14ac:dyDescent="0.2">
      <c r="A626" s="6"/>
      <c r="B626" s="55"/>
      <c r="C626" s="56"/>
      <c r="D626" s="57"/>
      <c r="E626"/>
      <c r="F626"/>
      <c r="G626"/>
      <c r="H626"/>
      <c r="I626"/>
      <c r="J626"/>
      <c r="K626"/>
      <c r="L626"/>
      <c r="M626"/>
    </row>
    <row r="627" spans="1:13" x14ac:dyDescent="0.2">
      <c r="A627" s="1760" t="str">
        <f>CONCATENATE("STATISTICS  —  VARIANCES IN ",'CB-Written VOE'!C31," EARNINGS")</f>
        <v>STATISTICS  —  VARIANCES IN BONUS EARNINGS</v>
      </c>
      <c r="B627" s="1761"/>
      <c r="C627" s="1761"/>
      <c r="D627" s="1761"/>
      <c r="E627" s="1761"/>
      <c r="F627" s="1761"/>
      <c r="G627" s="1761"/>
      <c r="H627" s="1761"/>
      <c r="I627" s="1761"/>
      <c r="J627" s="1761"/>
      <c r="K627" s="1761"/>
      <c r="L627" s="1761"/>
      <c r="M627" s="1762"/>
    </row>
    <row r="628" spans="1:13" x14ac:dyDescent="0.2">
      <c r="A628" s="6"/>
      <c r="B628" s="55"/>
      <c r="C628" s="56"/>
      <c r="D628" s="57"/>
      <c r="E628"/>
      <c r="F628"/>
      <c r="G628"/>
      <c r="H628"/>
      <c r="I628"/>
      <c r="J628"/>
      <c r="K628"/>
      <c r="L628"/>
      <c r="M628"/>
    </row>
    <row r="629" spans="1:13" x14ac:dyDescent="0.2">
      <c r="A629" s="1768"/>
      <c r="B629" s="1768"/>
      <c r="C629" s="320" t="s">
        <v>572</v>
      </c>
      <c r="D629" s="321" t="s">
        <v>573</v>
      </c>
      <c r="E629" s="321" t="s">
        <v>574</v>
      </c>
      <c r="F629" s="322" t="s">
        <v>576</v>
      </c>
      <c r="G629" s="321" t="s">
        <v>575</v>
      </c>
      <c r="H629" s="1773" t="s">
        <v>435</v>
      </c>
      <c r="I629" s="1774"/>
      <c r="J629" s="1774"/>
      <c r="K629" s="1774"/>
      <c r="L629" s="1775"/>
    </row>
    <row r="630" spans="1:13" x14ac:dyDescent="0.2">
      <c r="A630" s="1757" t="str">
        <f>CONCATENATE(" Total ",B622," YTD")</f>
        <v xml:space="preserve"> Total 2018 YTD</v>
      </c>
      <c r="B630" s="1759"/>
      <c r="C630" s="319">
        <f>IF(OR(G622=0,G622=""),0,G622)</f>
        <v>0</v>
      </c>
      <c r="D630" s="319">
        <f>ABS(C630-C631)</f>
        <v>0</v>
      </c>
      <c r="E630" s="60" t="str">
        <f>IF(AND(C630=0,C631=0),"",IF(C631=0,100%,D630/C631))</f>
        <v/>
      </c>
      <c r="F630" s="280" t="str">
        <f>IF(AND(C630=0,C631=0),"",IF(C630&gt;C631," Increase"," Decrease"))</f>
        <v/>
      </c>
      <c r="G630" s="324" t="str">
        <f>IF(AND(C630=0,C631=0),"",IF(AND(F630=" Increase",(C631+(C631*E630))=C630),"PASS",IF(AND(F630=" Decrease",(C631-(C631*E630))=C630),"PASS","FAIL")))</f>
        <v/>
      </c>
      <c r="H630" s="1757" t="str">
        <f>IF(OR(C630=0,C630="")," ",CONCATENATE(B596," to ",B595," = ",TEXT(E630,"###.0%"),F630))</f>
        <v xml:space="preserve"> </v>
      </c>
      <c r="I630" s="1758"/>
      <c r="J630" s="1758"/>
      <c r="K630" s="1758"/>
      <c r="L630" s="1759"/>
    </row>
    <row r="631" spans="1:13" x14ac:dyDescent="0.2">
      <c r="A631" s="1757" t="str">
        <f>CONCATENATE(" Total ",B623)</f>
        <v xml:space="preserve"> Total 2017</v>
      </c>
      <c r="B631" s="1759"/>
      <c r="C631" s="319">
        <f>IF(OR(G623=0,G623=""),0,G623)</f>
        <v>0</v>
      </c>
      <c r="D631" s="319">
        <f>ABS(C631-C632)</f>
        <v>0</v>
      </c>
      <c r="E631" s="60" t="str">
        <f t="shared" ref="E631" si="26">IF(AND(C631=0,C632=0),"",IF(C632=0,100%,D631/C632))</f>
        <v/>
      </c>
      <c r="F631" s="280" t="str">
        <f t="shared" ref="F631" si="27">IF(AND(C631=0,C632=0),"",IF(C631&gt;C632," Increase"," Decrease"))</f>
        <v/>
      </c>
      <c r="G631" s="324" t="str">
        <f>IF(AND(C631=0,C632=0),"",IF(AND(F631=" Increase",(C632+(C632*E631))=C631),"PASS",IF(AND(F631=" Decrease",(C632-(C632*E631))=C631),"PASS","FAIL")))</f>
        <v/>
      </c>
      <c r="H631" s="1757" t="str">
        <f>IF(OR(C631=0,C631="")," ",CONCATENATE(B597," to ",B596," = ",TEXT(E631,"###.0%"),F631))</f>
        <v xml:space="preserve"> </v>
      </c>
      <c r="I631" s="1758"/>
      <c r="J631" s="1758"/>
      <c r="K631" s="1758"/>
      <c r="L631" s="1759"/>
    </row>
    <row r="632" spans="1:13" x14ac:dyDescent="0.2">
      <c r="A632" s="1757" t="str">
        <f>CONCATENATE(" Total ",B3003)</f>
        <v xml:space="preserve"> Total </v>
      </c>
      <c r="B632" s="1759"/>
      <c r="C632" s="319">
        <f>IF(OR(G624=0,G624=""),0,G624)</f>
        <v>0</v>
      </c>
      <c r="D632" s="319">
        <f>ABS(C630-C632)</f>
        <v>0</v>
      </c>
      <c r="E632" s="60" t="str">
        <f>IF(AND(C632=0,D632=0),"",IF(C632=0,100%,D632/C632))</f>
        <v/>
      </c>
      <c r="F632" s="280" t="str">
        <f>IF(AND(C632=0,D632=0),"",IF(C632&gt;#REF!," Increase"," Decrease"))</f>
        <v/>
      </c>
      <c r="G632" s="324" t="str">
        <f>IF(AND(C632=0,D632=0),"",IF((C632+(C632*E632))=C630,"PASS","FAIL"))</f>
        <v/>
      </c>
      <c r="H632" s="1757" t="str">
        <f>IF(OR(C632=0,C632="")," ",CONCATENATE(B597," to ",B595," = ",TEXT(E632,"###.0%"),F632))</f>
        <v xml:space="preserve"> </v>
      </c>
      <c r="I632" s="1758"/>
      <c r="J632" s="1758"/>
      <c r="K632" s="1758"/>
      <c r="L632" s="1759"/>
    </row>
    <row r="633" spans="1:13" x14ac:dyDescent="0.2">
      <c r="A633"/>
      <c r="B633"/>
      <c r="C633"/>
      <c r="D633"/>
      <c r="E633"/>
      <c r="F633"/>
      <c r="G633"/>
      <c r="H633"/>
      <c r="I633"/>
      <c r="J633"/>
      <c r="K633"/>
      <c r="L633"/>
      <c r="M633"/>
    </row>
    <row r="634" spans="1:13" x14ac:dyDescent="0.2">
      <c r="A634" s="1760" t="str">
        <f>CONCATENATE("STATISTICS  —  CALCULATIONS FOR ",'CB-Written VOE'!C39," EARNINGS")</f>
        <v>STATISTICS  —  CALCULATIONS FOR COMMISSIONS EARNINGS</v>
      </c>
      <c r="B634" s="1761"/>
      <c r="C634" s="1761"/>
      <c r="D634" s="1761"/>
      <c r="E634" s="1761"/>
      <c r="F634" s="1761"/>
      <c r="G634" s="1761"/>
      <c r="H634" s="1761"/>
      <c r="I634" s="1761"/>
      <c r="J634" s="1761"/>
      <c r="K634" s="1761"/>
      <c r="L634" s="1761"/>
      <c r="M634" s="1762"/>
    </row>
    <row r="635" spans="1:13" x14ac:dyDescent="0.2">
      <c r="A635"/>
      <c r="B635"/>
      <c r="C635"/>
      <c r="D635"/>
      <c r="E635"/>
      <c r="F635"/>
      <c r="G635"/>
      <c r="H635"/>
      <c r="I635"/>
      <c r="J635"/>
      <c r="K635"/>
      <c r="L635"/>
      <c r="M635"/>
    </row>
    <row r="636" spans="1:13" x14ac:dyDescent="0.2">
      <c r="A636" s="1764" t="str">
        <f>CONCATENATE("Pay Type #3 -- ",'CB-Written VOE'!C352)</f>
        <v xml:space="preserve">Pay Type #3 -- </v>
      </c>
      <c r="B636" s="1765"/>
      <c r="C636" s="1765"/>
      <c r="D636" s="1765"/>
      <c r="E636" s="1765"/>
      <c r="F636" s="1765"/>
      <c r="G636" s="1766"/>
      <c r="H636" s="1764" t="s">
        <v>538</v>
      </c>
      <c r="I636" s="1765"/>
      <c r="J636" s="1766"/>
      <c r="K636" s="1764" t="s">
        <v>539</v>
      </c>
      <c r="L636" s="1765"/>
      <c r="M636" s="1766"/>
    </row>
    <row r="637" spans="1:13" ht="13.5" thickBot="1" x14ac:dyDescent="0.25">
      <c r="A637" s="323" t="s">
        <v>406</v>
      </c>
      <c r="B637" s="323" t="s">
        <v>69</v>
      </c>
      <c r="C637" s="323" t="s">
        <v>14</v>
      </c>
      <c r="D637" s="323" t="s">
        <v>15</v>
      </c>
      <c r="E637" s="323" t="s">
        <v>407</v>
      </c>
      <c r="F637" s="323" t="s">
        <v>12</v>
      </c>
      <c r="G637" s="323" t="s">
        <v>105</v>
      </c>
      <c r="H637" s="323" t="s">
        <v>57</v>
      </c>
      <c r="I637" s="323" t="s">
        <v>12</v>
      </c>
      <c r="J637" s="323" t="s">
        <v>407</v>
      </c>
      <c r="K637" s="323" t="s">
        <v>22</v>
      </c>
      <c r="L637" s="323" t="s">
        <v>405</v>
      </c>
      <c r="M637" s="323" t="s">
        <v>480</v>
      </c>
    </row>
    <row r="638" spans="1:13" x14ac:dyDescent="0.2">
      <c r="A638" s="19" t="b">
        <v>1</v>
      </c>
      <c r="B638" s="196">
        <f>'CB-Written VOE'!N42</f>
        <v>2018</v>
      </c>
      <c r="C638" s="197">
        <f>'CB-Written VOE'!V42</f>
        <v>43101</v>
      </c>
      <c r="D638" s="197" t="str">
        <f>'CB-Written VOE'!AK42</f>
        <v/>
      </c>
      <c r="E638" s="201">
        <f>'CB-Written VOE'!AZ42</f>
        <v>0</v>
      </c>
      <c r="F638" s="20" t="str">
        <f>IF(OR(E638="",E638=0),"",IF(AND(MONTH(D638)=2,DAY(D638)&gt;27),2,ROUND((((D638-C638)+1)/365)*12,1)))</f>
        <v/>
      </c>
      <c r="G638" s="77" t="str">
        <f>IF(OR(D638="",E638="",E638=0),"",ROUND(E638/F638,0))</f>
        <v/>
      </c>
      <c r="H638" s="77">
        <f>IF(A638=TRUE,E638,0)</f>
        <v>0</v>
      </c>
      <c r="I638" s="352" t="str">
        <f>IF(A638=TRUE,F638,0)</f>
        <v/>
      </c>
      <c r="J638" s="77">
        <f>IF(OR(A638=FALSE,H638=0,I638=0),0,ROUND(H638/I638,0))</f>
        <v>0</v>
      </c>
      <c r="K638" s="20">
        <f>IF(OR(G638="",G638=0,G639="",G639=0),100,IF(G638&gt;G639,((G638-G639)/G639)*100,((G639-G638)/G639)*100))</f>
        <v>100</v>
      </c>
      <c r="L638" s="21" t="str">
        <f>IF(G638&gt;G639,"Increase","Decrease")</f>
        <v>Decrease</v>
      </c>
      <c r="M638" s="21" t="b">
        <f>IF(AND(A638=TRUE,E638&gt;0),TRUE,FALSE)</f>
        <v>0</v>
      </c>
    </row>
    <row r="639" spans="1:13" x14ac:dyDescent="0.2">
      <c r="A639" s="13" t="b">
        <v>1</v>
      </c>
      <c r="B639" s="196">
        <f>'CB-Written VOE'!N43</f>
        <v>2017</v>
      </c>
      <c r="C639" s="197">
        <f>'CB-Written VOE'!V43</f>
        <v>42736</v>
      </c>
      <c r="D639" s="197">
        <f>'CB-Written VOE'!AK43</f>
        <v>43100</v>
      </c>
      <c r="E639" s="201">
        <f>'CB-Written VOE'!AZ43</f>
        <v>0</v>
      </c>
      <c r="F639" s="20" t="str">
        <f>IF(OR(E639="",E639=0),"",IF(AND(MONTH(D639)=2,DAY(D639)&gt;27),2,ROUND((((D639-C639)+1)/365)*12,1)))</f>
        <v/>
      </c>
      <c r="G639" s="77" t="str">
        <f>IF(OR(D639="",E639="",E639=0),"",ROUND(E639/F639,0))</f>
        <v/>
      </c>
      <c r="H639" s="77">
        <f>IF(A639=TRUE,E639,0)</f>
        <v>0</v>
      </c>
      <c r="I639" s="352" t="str">
        <f>IF(A639=TRUE,F639,0)</f>
        <v/>
      </c>
      <c r="J639" s="77">
        <f>IF(OR(A639=FALSE,H639=0,I639=0),0,ROUND(H639/I639,0))</f>
        <v>0</v>
      </c>
      <c r="K639" s="20">
        <f>IF(OR(G639="",G639=0,G640="",G640=0),100,IF(G639&gt;G640,((G639-G640)/G640)*100,((G640-G639)/G640)*100))</f>
        <v>100</v>
      </c>
      <c r="L639" s="21" t="str">
        <f>IF(G639&gt;G640,"Increase","Decrease")</f>
        <v>Decrease</v>
      </c>
      <c r="M639" s="21" t="b">
        <f>IF(AND(A639=TRUE,E639&gt;0),TRUE,FALSE)</f>
        <v>0</v>
      </c>
    </row>
    <row r="640" spans="1:13" x14ac:dyDescent="0.2">
      <c r="A640" s="13" t="b">
        <v>1</v>
      </c>
      <c r="B640" s="196">
        <f>'CB-Written VOE'!N44</f>
        <v>2016</v>
      </c>
      <c r="C640" s="197">
        <f>'CB-Written VOE'!V44</f>
        <v>42370</v>
      </c>
      <c r="D640" s="197">
        <f>'CB-Written VOE'!AK44</f>
        <v>42735</v>
      </c>
      <c r="E640" s="201">
        <f>'CB-Written VOE'!AZ44</f>
        <v>0</v>
      </c>
      <c r="F640" s="20" t="str">
        <f>IF(OR(E640="",E640=0),"",IF(AND(MONTH(D640)=2,DAY(D640)&gt;27),2,ROUND((((D640-C640)+1)/365)*12,1)))</f>
        <v/>
      </c>
      <c r="G640" s="77" t="str">
        <f>IF(OR(D640="",E640="",E640=0),"",ROUND(E640/F640,0))</f>
        <v/>
      </c>
      <c r="H640" s="77">
        <f>IF(A640=TRUE,E640,0)</f>
        <v>0</v>
      </c>
      <c r="I640" s="352" t="str">
        <f>IF(A640=TRUE,F640,0)</f>
        <v/>
      </c>
      <c r="J640" s="77">
        <f>IF(OR(A640=FALSE,H640=0,I640=0),0,ROUND(H640/I640,0))</f>
        <v>0</v>
      </c>
      <c r="K640" s="20">
        <f>IF(OR(G638="",G638=0,G640="",G640=0),100,IF(G638&gt;G640,((G638-G640)/G640)*100,((G640-G638)/G640)*100))</f>
        <v>100</v>
      </c>
      <c r="L640" s="21" t="str">
        <f>IF(G638&gt;G640,"Increase","Decrease")</f>
        <v>Decrease</v>
      </c>
      <c r="M640" s="21" t="b">
        <f>IF(AND(A640=TRUE,E640&gt;0),TRUE,FALSE)</f>
        <v>0</v>
      </c>
    </row>
    <row r="641" spans="1:13" x14ac:dyDescent="0.2">
      <c r="A641" s="347" t="s">
        <v>72</v>
      </c>
      <c r="B641" s="189"/>
      <c r="C641" s="190"/>
      <c r="D641" s="190"/>
      <c r="E641" s="34">
        <f>SUM(E638:E640)</f>
        <v>0</v>
      </c>
      <c r="F641" s="35">
        <f>SUM(F638:F640)</f>
        <v>0</v>
      </c>
      <c r="G641" s="227">
        <f>IF(F641=0,0,ROUND(E641/F641,0))</f>
        <v>0</v>
      </c>
      <c r="H641" s="226">
        <f>IF(SUM(E638:E640)=0,0,ROUND(SUM(H638:H640),0))</f>
        <v>0</v>
      </c>
      <c r="I641" s="353">
        <f>IF(SUM(F638:F640)=0,0,ROUND(SUM(I638:I640),1))</f>
        <v>0</v>
      </c>
      <c r="J641" s="226">
        <f>IF(I641=0,0,ROUND(H641/I641,0))</f>
        <v>0</v>
      </c>
      <c r="K641" s="190"/>
      <c r="L641" s="190"/>
      <c r="M641" s="190"/>
    </row>
    <row r="642" spans="1:13" x14ac:dyDescent="0.2">
      <c r="A642" s="6"/>
      <c r="B642" s="55"/>
      <c r="C642" s="56"/>
      <c r="D642" s="57"/>
      <c r="E642"/>
      <c r="F642"/>
      <c r="G642"/>
      <c r="H642"/>
      <c r="I642"/>
      <c r="J642"/>
      <c r="K642"/>
      <c r="L642"/>
      <c r="M642"/>
    </row>
    <row r="643" spans="1:13" x14ac:dyDescent="0.2">
      <c r="A643" s="1760" t="str">
        <f>CONCATENATE("STATISTICS  —  VARIANCES IN ",'CB-Written VOE'!C39," EARNINGS")</f>
        <v>STATISTICS  —  VARIANCES IN COMMISSIONS EARNINGS</v>
      </c>
      <c r="B643" s="1761"/>
      <c r="C643" s="1761"/>
      <c r="D643" s="1761"/>
      <c r="E643" s="1761"/>
      <c r="F643" s="1761"/>
      <c r="G643" s="1761"/>
      <c r="H643" s="1761"/>
      <c r="I643" s="1761"/>
      <c r="J643" s="1761"/>
      <c r="K643" s="1761"/>
      <c r="L643" s="1761"/>
      <c r="M643" s="1762"/>
    </row>
    <row r="644" spans="1:13" x14ac:dyDescent="0.2">
      <c r="A644" s="6"/>
      <c r="B644" s="55"/>
      <c r="C644" s="56"/>
      <c r="D644" s="57"/>
      <c r="E644"/>
      <c r="F644"/>
      <c r="G644"/>
      <c r="H644"/>
      <c r="I644"/>
      <c r="J644"/>
      <c r="K644"/>
      <c r="L644"/>
      <c r="M644"/>
    </row>
    <row r="645" spans="1:13" x14ac:dyDescent="0.2">
      <c r="A645" s="1768"/>
      <c r="B645" s="1768"/>
      <c r="C645" s="320" t="s">
        <v>572</v>
      </c>
      <c r="D645" s="321" t="s">
        <v>573</v>
      </c>
      <c r="E645" s="321" t="s">
        <v>574</v>
      </c>
      <c r="F645" s="322" t="s">
        <v>576</v>
      </c>
      <c r="G645" s="321" t="s">
        <v>575</v>
      </c>
      <c r="H645" s="1773" t="s">
        <v>435</v>
      </c>
      <c r="I645" s="1774"/>
      <c r="J645" s="1774"/>
      <c r="K645" s="1774"/>
      <c r="L645" s="1775"/>
    </row>
    <row r="646" spans="1:13" x14ac:dyDescent="0.2">
      <c r="A646" s="1757" t="str">
        <f>CONCATENATE(" Total ",B638," YTD")</f>
        <v xml:space="preserve"> Total 2018 YTD</v>
      </c>
      <c r="B646" s="1759"/>
      <c r="C646" s="319">
        <f>IF(OR(G638=0,G638=""),0,G638)</f>
        <v>0</v>
      </c>
      <c r="D646" s="319">
        <f>ABS(C646-C647)</f>
        <v>0</v>
      </c>
      <c r="E646" s="60" t="str">
        <f>IF(AND(C646=0,C647=0),"",IF(C647=0,100%,D646/C647))</f>
        <v/>
      </c>
      <c r="F646" s="280" t="str">
        <f>IF(AND(C646=0,C647=0),"",IF(C646&gt;C647," Increase"," Decrease"))</f>
        <v/>
      </c>
      <c r="G646" s="324" t="str">
        <f>IF(AND(C646=0,C647=0),"",IF(AND(F646=" Increase",(C647+(C647*E646))=C646),"PASS",IF(AND(F646=" Decrease",(C647-(C647*E646))=C646),"PASS","FAIL")))</f>
        <v/>
      </c>
      <c r="H646" s="1757" t="str">
        <f>IF(OR(C646=0,C646="")," ",CONCATENATE(B614," to ",B613," = ",TEXT(E646,"###.0%"),F646))</f>
        <v xml:space="preserve"> </v>
      </c>
      <c r="I646" s="1758"/>
      <c r="J646" s="1758"/>
      <c r="K646" s="1758"/>
      <c r="L646" s="1759"/>
    </row>
    <row r="647" spans="1:13" x14ac:dyDescent="0.2">
      <c r="A647" s="1757" t="str">
        <f>CONCATENATE(" Total ",B639)</f>
        <v xml:space="preserve"> Total 2017</v>
      </c>
      <c r="B647" s="1759"/>
      <c r="C647" s="319">
        <f>IF(OR(G639=0,G639=""),0,G639)</f>
        <v>0</v>
      </c>
      <c r="D647" s="319">
        <f>ABS(C647-C648)</f>
        <v>0</v>
      </c>
      <c r="E647" s="60" t="str">
        <f t="shared" ref="E647" si="28">IF(AND(C647=0,C648=0),"",IF(C648=0,100%,D647/C648))</f>
        <v/>
      </c>
      <c r="F647" s="280" t="str">
        <f t="shared" ref="F647" si="29">IF(AND(C647=0,C648=0),"",IF(C647&gt;C648," Increase"," Decrease"))</f>
        <v/>
      </c>
      <c r="G647" s="324" t="str">
        <f>IF(AND(C647=0,C648=0),"",IF(AND(F647=" Increase",(C648+(C648*E647))=C647),"PASS",IF(AND(F647=" Decrease",(C648-(C648*E647))=C647),"PASS","FAIL")))</f>
        <v/>
      </c>
      <c r="H647" s="1757" t="str">
        <f>IF(OR(C647=0,C647="")," ",CONCATENATE(B615," to ",B614," = ",TEXT(E647,"###.0%"),F647))</f>
        <v xml:space="preserve"> </v>
      </c>
      <c r="I647" s="1758"/>
      <c r="J647" s="1758"/>
      <c r="K647" s="1758"/>
      <c r="L647" s="1759"/>
    </row>
    <row r="648" spans="1:13" x14ac:dyDescent="0.2">
      <c r="A648" s="1757" t="str">
        <f>CONCATENATE(" Total ",B3024)</f>
        <v xml:space="preserve"> Total </v>
      </c>
      <c r="B648" s="1759"/>
      <c r="C648" s="319">
        <f>IF(OR(G640=0,G640=""),0,G640)</f>
        <v>0</v>
      </c>
      <c r="D648" s="319">
        <f>ABS(C646-C648)</f>
        <v>0</v>
      </c>
      <c r="E648" s="60" t="str">
        <f>IF(AND(C648=0,D648=0),"",IF(C648=0,100%,D648/C648))</f>
        <v/>
      </c>
      <c r="F648" s="280" t="str">
        <f>IF(AND(C648=0,D648=0),"",IF(C648&gt;#REF!," Increase"," Decrease"))</f>
        <v/>
      </c>
      <c r="G648" s="324" t="str">
        <f>IF(AND(C648=0,D648=0),"",IF((C648+(C648*E648))=C646,"PASS","FAIL"))</f>
        <v/>
      </c>
      <c r="H648" s="1757" t="str">
        <f>IF(OR(C648=0,C648="")," ",CONCATENATE(B615," to ",B613," = ",TEXT(E648,"###.0%"),F648))</f>
        <v xml:space="preserve"> </v>
      </c>
      <c r="I648" s="1758"/>
      <c r="J648" s="1758"/>
      <c r="K648" s="1758"/>
      <c r="L648" s="1759"/>
    </row>
    <row r="649" spans="1:13" x14ac:dyDescent="0.2">
      <c r="A649" s="6"/>
      <c r="B649" s="55"/>
      <c r="C649" s="56"/>
      <c r="D649" s="57"/>
      <c r="E649"/>
      <c r="F649"/>
      <c r="G649"/>
      <c r="H649"/>
      <c r="I649"/>
      <c r="J649"/>
      <c r="K649"/>
      <c r="L649"/>
      <c r="M649"/>
    </row>
    <row r="650" spans="1:13" x14ac:dyDescent="0.2">
      <c r="A650" s="1760" t="s">
        <v>461</v>
      </c>
      <c r="B650" s="1761"/>
      <c r="C650" s="1761"/>
      <c r="D650" s="1761"/>
      <c r="E650" s="1761"/>
      <c r="F650" s="1761"/>
      <c r="G650" s="1761"/>
      <c r="H650" s="1761"/>
      <c r="I650" s="1761"/>
      <c r="J650" s="1761"/>
      <c r="K650" s="1761"/>
      <c r="L650" s="1761"/>
      <c r="M650" s="1762"/>
    </row>
    <row r="651" spans="1:13" x14ac:dyDescent="0.2">
      <c r="A651"/>
      <c r="B651"/>
      <c r="C651"/>
      <c r="D651"/>
      <c r="E651"/>
      <c r="F651"/>
      <c r="G651"/>
      <c r="H651"/>
      <c r="I651"/>
      <c r="J651"/>
      <c r="K651"/>
      <c r="L651"/>
      <c r="M651"/>
    </row>
    <row r="652" spans="1:13" x14ac:dyDescent="0.2">
      <c r="A652" s="9" t="s">
        <v>456</v>
      </c>
      <c r="B652"/>
      <c r="C652"/>
      <c r="D652" s="219">
        <f>G547</f>
        <v>0</v>
      </c>
      <c r="E652"/>
      <c r="F652" t="str">
        <f>IF(OR(D534=A525,D534=A526,D534=A528),CONCATENATE("total average earnings for the past ",I547," months"),"(lower of Current Rate or YTD avg, or explanation provided)")</f>
        <v>(lower of Current Rate or YTD avg, or explanation provided)</v>
      </c>
      <c r="G652"/>
      <c r="H652"/>
      <c r="I652"/>
      <c r="J652"/>
      <c r="K652"/>
      <c r="L652"/>
      <c r="M652"/>
    </row>
    <row r="653" spans="1:13" x14ac:dyDescent="0.2">
      <c r="A653" s="9" t="s">
        <v>457</v>
      </c>
      <c r="B653"/>
      <c r="C653"/>
      <c r="D653" s="219">
        <f>IF(K554=0,0,IF(D556=TRUE,K554,0))</f>
        <v>0</v>
      </c>
      <c r="E653"/>
      <c r="F653"/>
      <c r="G653"/>
      <c r="H653"/>
      <c r="I653"/>
      <c r="J653"/>
      <c r="K653"/>
      <c r="L653"/>
      <c r="M653"/>
    </row>
    <row r="654" spans="1:13" x14ac:dyDescent="0.2">
      <c r="A654" s="59" t="s">
        <v>459</v>
      </c>
      <c r="B654"/>
      <c r="C654"/>
      <c r="D654" s="219">
        <f>D652-D653</f>
        <v>0</v>
      </c>
      <c r="E654"/>
      <c r="F654"/>
      <c r="G654"/>
      <c r="H654"/>
      <c r="I654"/>
      <c r="J654"/>
      <c r="K654"/>
      <c r="L654"/>
      <c r="M654"/>
    </row>
    <row r="655" spans="1:13" x14ac:dyDescent="0.2">
      <c r="A655" s="9"/>
      <c r="B655"/>
      <c r="C655"/>
      <c r="D655" s="219"/>
      <c r="E655"/>
      <c r="F655"/>
      <c r="G655"/>
      <c r="H655"/>
      <c r="I655"/>
      <c r="J655"/>
      <c r="K655"/>
      <c r="L655"/>
      <c r="M655"/>
    </row>
    <row r="656" spans="1:13" x14ac:dyDescent="0.2">
      <c r="A656" s="9" t="str">
        <f>CONCATENATE(" Total ",A604)</f>
        <v xml:space="preserve"> Total Pay Type #1 -- </v>
      </c>
      <c r="B656"/>
      <c r="C656"/>
      <c r="D656" s="219" t="b">
        <v>1</v>
      </c>
      <c r="E656"/>
      <c r="F656"/>
      <c r="G656"/>
      <c r="H656"/>
      <c r="I656"/>
      <c r="J656"/>
      <c r="K656"/>
      <c r="L656"/>
      <c r="M656"/>
    </row>
    <row r="657" spans="1:13" x14ac:dyDescent="0.2">
      <c r="A657" s="9" t="str">
        <f>CONCATENATE(" Total ",A604)</f>
        <v xml:space="preserve"> Total Pay Type #1 -- </v>
      </c>
      <c r="B657"/>
      <c r="C657"/>
      <c r="D657" s="219">
        <f>IF(D656=TRUE,J609,0)</f>
        <v>0</v>
      </c>
      <c r="E657"/>
      <c r="F657" t="str">
        <f>IF(AND('CB-Written VOE'!C338&lt;&gt;"",I609&lt;&gt;0),CONCATENATE(" Additional ",'CB-Written VOE'!C23," Earnings"),CONCATENATE(" Total ",I609," Months Average Monthly ",PROPER('CB-Written VOE'!C23)," Earnings"))</f>
        <v xml:space="preserve"> Total 0 Months Average Monthly Overtime Earnings</v>
      </c>
      <c r="G657"/>
      <c r="H657"/>
      <c r="I657"/>
      <c r="J657"/>
      <c r="K657"/>
      <c r="L657"/>
      <c r="M657"/>
    </row>
    <row r="658" spans="1:13" x14ac:dyDescent="0.2">
      <c r="A658" s="9"/>
      <c r="B658"/>
      <c r="C658"/>
      <c r="D658" s="219"/>
      <c r="E658"/>
      <c r="F658"/>
      <c r="G658"/>
      <c r="H658"/>
      <c r="I658"/>
      <c r="J658"/>
      <c r="K658"/>
      <c r="L658"/>
      <c r="M658"/>
    </row>
    <row r="659" spans="1:13" x14ac:dyDescent="0.2">
      <c r="A659" s="9" t="str">
        <f>CONCATENATE(" Total ",A620)</f>
        <v xml:space="preserve"> Total Pay Type #3 -- </v>
      </c>
      <c r="B659"/>
      <c r="C659"/>
      <c r="D659" s="219" t="b">
        <v>1</v>
      </c>
      <c r="E659"/>
      <c r="F659"/>
      <c r="G659"/>
      <c r="H659"/>
      <c r="I659"/>
      <c r="J659"/>
      <c r="K659"/>
      <c r="L659"/>
      <c r="M659"/>
    </row>
    <row r="660" spans="1:13" x14ac:dyDescent="0.2">
      <c r="A660" s="9" t="str">
        <f>CONCATENATE(" Total ",A620)</f>
        <v xml:space="preserve"> Total Pay Type #3 -- </v>
      </c>
      <c r="B660"/>
      <c r="C660"/>
      <c r="D660" s="219">
        <f>IF(D659=TRUE,J625,0)</f>
        <v>0</v>
      </c>
      <c r="E660"/>
      <c r="F660" t="str">
        <f>IF(AND('CB-Written VOE'!C345&lt;&gt;"",I625&lt;&gt;0),CONCATENATE(" Additional ",'CB-Written VOE'!C31," Earnings"),CONCATENATE(" Total ",I625," Months Average Monthly ",PROPER('CB-Written VOE'!C31)," Earnings"))</f>
        <v xml:space="preserve"> Total 0 Months Average Monthly Bonus Earnings</v>
      </c>
      <c r="G660"/>
      <c r="H660"/>
      <c r="I660"/>
      <c r="J660"/>
      <c r="K660"/>
      <c r="L660"/>
      <c r="M660"/>
    </row>
    <row r="661" spans="1:13" x14ac:dyDescent="0.2">
      <c r="A661" s="9"/>
      <c r="B661"/>
      <c r="C661"/>
      <c r="D661" s="219"/>
      <c r="E661"/>
      <c r="F661"/>
      <c r="G661"/>
      <c r="H661"/>
      <c r="I661"/>
      <c r="J661"/>
      <c r="K661"/>
      <c r="L661"/>
      <c r="M661"/>
    </row>
    <row r="662" spans="1:13" x14ac:dyDescent="0.2">
      <c r="A662" s="9" t="str">
        <f>CONCATENATE(" Total ",A636)</f>
        <v xml:space="preserve"> Total Pay Type #3 -- </v>
      </c>
      <c r="B662"/>
      <c r="C662"/>
      <c r="D662" s="219" t="b">
        <v>1</v>
      </c>
      <c r="E662"/>
      <c r="F662"/>
      <c r="G662"/>
      <c r="H662"/>
      <c r="I662"/>
      <c r="J662"/>
      <c r="K662"/>
      <c r="L662"/>
      <c r="M662"/>
    </row>
    <row r="663" spans="1:13" x14ac:dyDescent="0.2">
      <c r="A663" s="9" t="str">
        <f>CONCATENATE(" Total ",A636)</f>
        <v xml:space="preserve"> Total Pay Type #3 -- </v>
      </c>
      <c r="B663"/>
      <c r="C663"/>
      <c r="D663" s="219">
        <f>IF(D662=TRUE,J641,0)</f>
        <v>0</v>
      </c>
      <c r="E663"/>
      <c r="F663" t="str">
        <f>IF(AND('CB-Written VOE'!C352&lt;&gt;"",I641&lt;&gt;0),CONCATENATE(" Additional ",'CB-Written VOE'!C39," Earnings"),CONCATENATE(" Total ",I641," Months Average Monthly ",PROPER('CB-Written VOE'!C39)," Earnings"))</f>
        <v xml:space="preserve"> Total 0 Months Average Monthly Commissions Earnings</v>
      </c>
      <c r="G663"/>
      <c r="H663"/>
      <c r="I663"/>
      <c r="J663"/>
      <c r="K663"/>
      <c r="L663"/>
      <c r="M663"/>
    </row>
    <row r="664" spans="1:13" x14ac:dyDescent="0.2">
      <c r="A664" s="9"/>
      <c r="B664"/>
      <c r="C664"/>
      <c r="D664" s="219"/>
      <c r="E664"/>
      <c r="F664"/>
      <c r="G664"/>
      <c r="H664"/>
      <c r="I664"/>
      <c r="J664"/>
      <c r="K664"/>
      <c r="L664"/>
      <c r="M664"/>
    </row>
    <row r="665" spans="1:13" x14ac:dyDescent="0.2">
      <c r="A665" s="59" t="s">
        <v>458</v>
      </c>
      <c r="B665"/>
      <c r="C665"/>
      <c r="D665" s="219">
        <f>'CB-Written VOE'!CJ62</f>
        <v>0</v>
      </c>
      <c r="E665"/>
      <c r="F665"/>
      <c r="G665"/>
      <c r="H665"/>
      <c r="I665"/>
      <c r="J665"/>
      <c r="K665"/>
      <c r="L665"/>
      <c r="M665"/>
    </row>
    <row r="666" spans="1:13" x14ac:dyDescent="0.2">
      <c r="A666"/>
      <c r="B666"/>
      <c r="C666"/>
      <c r="D666"/>
      <c r="E666"/>
      <c r="F666"/>
      <c r="G666"/>
      <c r="H666"/>
      <c r="I666"/>
      <c r="J666"/>
      <c r="K666"/>
      <c r="L666"/>
      <c r="M666"/>
    </row>
    <row r="667" spans="1:13" x14ac:dyDescent="0.2">
      <c r="A667" s="211" t="s">
        <v>195</v>
      </c>
      <c r="B667" s="55"/>
      <c r="C667" s="56"/>
      <c r="D667" s="186">
        <f>D654+D657+D660+D663+D665</f>
        <v>0</v>
      </c>
      <c r="E667"/>
      <c r="F667"/>
      <c r="G667"/>
      <c r="H667"/>
      <c r="I667"/>
      <c r="J667"/>
      <c r="K667"/>
      <c r="L667"/>
      <c r="M667"/>
    </row>
    <row r="668" spans="1:13" x14ac:dyDescent="0.2">
      <c r="A668" s="6"/>
      <c r="B668" s="55"/>
      <c r="C668" s="56"/>
      <c r="D668" s="57"/>
      <c r="E668"/>
      <c r="F668"/>
      <c r="G668"/>
      <c r="H668"/>
      <c r="I668"/>
      <c r="J668"/>
      <c r="K668"/>
      <c r="L668"/>
      <c r="M668"/>
    </row>
    <row r="669" spans="1:13" x14ac:dyDescent="0.2">
      <c r="A669" s="1769" t="s">
        <v>460</v>
      </c>
      <c r="B669" s="1769"/>
      <c r="C669" s="1769"/>
      <c r="D669" s="1769"/>
      <c r="E669" s="1769"/>
      <c r="F669" s="1769"/>
      <c r="G669" s="1769"/>
      <c r="H669" s="1769"/>
      <c r="I669" s="1769"/>
      <c r="J669" s="1769"/>
      <c r="K669" s="1769"/>
      <c r="L669"/>
      <c r="M669"/>
    </row>
    <row r="670" spans="1:13" x14ac:dyDescent="0.2">
      <c r="A670" s="6"/>
      <c r="B670" s="55"/>
      <c r="C670" s="56"/>
      <c r="D670" s="57"/>
      <c r="E670"/>
      <c r="F670"/>
      <c r="G670"/>
      <c r="H670"/>
      <c r="I670"/>
      <c r="J670"/>
      <c r="K670"/>
      <c r="L670"/>
      <c r="M670"/>
    </row>
    <row r="671" spans="1:13" x14ac:dyDescent="0.2">
      <c r="A671" s="211" t="s">
        <v>462</v>
      </c>
      <c r="B671" s="55"/>
      <c r="C671" s="56"/>
      <c r="D671" s="9" t="str">
        <f>IF(AND(E544=0,E545=0,E546=0),"Variances in earnings not determined.",CONCATENATE("Variances in earnings: ",H562,"  &amp;  ",H561))</f>
        <v>Variances in earnings not determined.</v>
      </c>
      <c r="E671"/>
      <c r="F671"/>
      <c r="G671"/>
      <c r="H671"/>
      <c r="I671"/>
      <c r="J671"/>
      <c r="K671"/>
      <c r="L671"/>
      <c r="M671"/>
    </row>
    <row r="672" spans="1:13" x14ac:dyDescent="0.2">
      <c r="A672" s="211"/>
      <c r="B672" s="55"/>
      <c r="C672" s="56"/>
      <c r="D672" s="9"/>
      <c r="E672"/>
      <c r="F672"/>
      <c r="G672"/>
      <c r="H672"/>
      <c r="I672"/>
      <c r="J672"/>
      <c r="K672"/>
      <c r="L672"/>
      <c r="M672"/>
    </row>
    <row r="673" spans="1:13" x14ac:dyDescent="0.2">
      <c r="A673" s="211" t="s">
        <v>529</v>
      </c>
      <c r="B673" s="55"/>
      <c r="C673" s="56"/>
      <c r="D673" s="9" t="b">
        <f>IF(AND(D674=FALSE,D675=FALSE,D676=FALSE,D677=FALSE,D678=FALSE,D679=FALSE),TRUE,FALSE)</f>
        <v>1</v>
      </c>
      <c r="E673" s="9" t="s">
        <v>536</v>
      </c>
      <c r="F673"/>
      <c r="G673"/>
      <c r="H673"/>
      <c r="I673"/>
      <c r="J673"/>
      <c r="K673"/>
      <c r="L673"/>
      <c r="M673"/>
    </row>
    <row r="674" spans="1:13" x14ac:dyDescent="0.2">
      <c r="A674" s="301" t="s">
        <v>921</v>
      </c>
      <c r="B674" s="55"/>
      <c r="C674" s="56"/>
      <c r="D674" s="9" t="b">
        <f>IF(D538=TRUE,TRUE,FALSE)</f>
        <v>0</v>
      </c>
      <c r="E674" s="9" t="s">
        <v>922</v>
      </c>
      <c r="F674" s="405"/>
      <c r="G674" s="405"/>
      <c r="H674" s="405"/>
      <c r="I674" s="405"/>
      <c r="J674" s="405"/>
      <c r="K674" s="405"/>
      <c r="L674" s="405"/>
      <c r="M674" s="405"/>
    </row>
    <row r="675" spans="1:13" x14ac:dyDescent="0.2">
      <c r="A675" s="301" t="s">
        <v>534</v>
      </c>
      <c r="B675" s="55"/>
      <c r="C675" s="56"/>
      <c r="D675" s="9" t="b">
        <f>IF(AND(D538=FALSE,D537&gt;0,D652&gt;0,D652=D537),TRUE,FALSE)</f>
        <v>0</v>
      </c>
      <c r="E675" s="9" t="s">
        <v>535</v>
      </c>
      <c r="F675"/>
      <c r="G675"/>
      <c r="H675"/>
      <c r="I675"/>
      <c r="J675"/>
      <c r="K675"/>
      <c r="L675"/>
      <c r="M675"/>
    </row>
    <row r="676" spans="1:13" x14ac:dyDescent="0.2">
      <c r="A676" s="301" t="s">
        <v>533</v>
      </c>
      <c r="B676" s="55"/>
      <c r="C676" s="56"/>
      <c r="D676" s="9" t="b">
        <f>IF(AND(D538&lt;&gt;FALSE,D652&lt;D537),TRUE,FALSE)</f>
        <v>0</v>
      </c>
      <c r="E676" s="9" t="s">
        <v>532</v>
      </c>
      <c r="F676"/>
      <c r="G676"/>
      <c r="H676"/>
      <c r="I676"/>
      <c r="J676"/>
      <c r="K676"/>
      <c r="L676"/>
      <c r="M676"/>
    </row>
    <row r="677" spans="1:13" x14ac:dyDescent="0.2">
      <c r="A677" s="348" t="s">
        <v>530</v>
      </c>
      <c r="B677" s="55"/>
      <c r="C677" s="56"/>
      <c r="D677" s="79" t="b">
        <f>IF(AND(M544=TRUE,M545=TRUE,M546=TRUE,OR(D534="Part-Time",D534="Varies",D534="Varies / Averaged",D534="Seasonal")),TRUE,FALSE)</f>
        <v>0</v>
      </c>
      <c r="E677" t="str">
        <f>CONCATENATE("Total qualifying income determined with earnings averaged from YTD ",B544,", Year ",B545,", and Year ",B546,".")</f>
        <v>Total qualifying income determined with earnings averaged from YTD 2018, Year 2017, and Year 2016.</v>
      </c>
      <c r="F677"/>
      <c r="G677"/>
      <c r="H677"/>
      <c r="I677"/>
      <c r="J677"/>
      <c r="K677"/>
      <c r="L677"/>
      <c r="M677"/>
    </row>
    <row r="678" spans="1:13" x14ac:dyDescent="0.2">
      <c r="A678" s="348" t="s">
        <v>531</v>
      </c>
      <c r="B678" s="55"/>
      <c r="C678" s="56"/>
      <c r="D678" s="9" t="b">
        <f>IF(AND(M544=TRUE,M545=TRUE,M546=FALSE,OR(D534="Part-Time",D534="Varies",D534="Varies / Averaged",D534="Seasonal")),TRUE,FALSE)</f>
        <v>0</v>
      </c>
      <c r="E678" t="str">
        <f>CONCATENATE("Total qualifying income determined with earnings averaged from YTD ",B544,", and Year ",B545,".")</f>
        <v>Total qualifying income determined with earnings averaged from YTD 2018, and Year 2017.</v>
      </c>
      <c r="F678"/>
      <c r="G678"/>
      <c r="H678"/>
      <c r="I678"/>
      <c r="J678"/>
      <c r="K678"/>
      <c r="L678"/>
      <c r="M678"/>
    </row>
    <row r="679" spans="1:13" x14ac:dyDescent="0.2">
      <c r="A679" s="301" t="s">
        <v>537</v>
      </c>
      <c r="B679" s="55"/>
      <c r="C679" s="56"/>
      <c r="D679" s="9" t="b">
        <f>IF(AND(M544=TRUE,M545=FALSE,M546=FALSE,OR(D534="Part-Time",D534="Varies",D534="Varies / Averaged",D534="Seasonal")),TRUE,FALSE)</f>
        <v>0</v>
      </c>
      <c r="E679" t="str">
        <f>CONCATENATE("Total qualifying income determined with earnings averaged from YTD ",B544,".")</f>
        <v>Total qualifying income determined with earnings averaged from YTD 2018.</v>
      </c>
      <c r="F679"/>
      <c r="G679"/>
      <c r="H679"/>
      <c r="I679"/>
      <c r="J679"/>
      <c r="K679"/>
      <c r="L679"/>
      <c r="M679"/>
    </row>
    <row r="680" spans="1:13" x14ac:dyDescent="0.2">
      <c r="A680" s="211"/>
      <c r="B680" s="55"/>
      <c r="C680" s="56"/>
      <c r="D680" s="9"/>
      <c r="E680"/>
      <c r="F680"/>
      <c r="G680"/>
      <c r="H680"/>
      <c r="I680"/>
      <c r="J680"/>
      <c r="K680"/>
      <c r="L680"/>
      <c r="M680"/>
    </row>
    <row r="681" spans="1:13" x14ac:dyDescent="0.2">
      <c r="A681" s="59" t="s">
        <v>463</v>
      </c>
      <c r="B681"/>
      <c r="C681"/>
      <c r="D681" t="str">
        <f>IF(ISERROR(G652),"Total qualifying income to be determined.",VLOOKUP(TRUE,D673:E679,2,FALSE))</f>
        <v>Total qualifying income to be determined.</v>
      </c>
      <c r="E681"/>
      <c r="F681"/>
      <c r="G681"/>
      <c r="H681"/>
      <c r="I681"/>
      <c r="J681"/>
      <c r="K681"/>
      <c r="L681"/>
      <c r="M681"/>
    </row>
    <row r="682" spans="1:13" x14ac:dyDescent="0.2">
      <c r="A682" s="59"/>
      <c r="B682"/>
      <c r="C682"/>
      <c r="D682"/>
      <c r="E682"/>
      <c r="F682"/>
      <c r="G682"/>
      <c r="H682"/>
      <c r="I682"/>
      <c r="J682"/>
      <c r="K682"/>
      <c r="L682"/>
      <c r="M682"/>
    </row>
    <row r="683" spans="1:13" x14ac:dyDescent="0.2">
      <c r="A683" s="59" t="s">
        <v>464</v>
      </c>
      <c r="B683"/>
      <c r="C683"/>
      <c r="D683" t="str">
        <f>IF(ISERROR(G652),"Average weekly hours worked to be determined.",IF(AND(E544=0,E545=0,E546=0),"Average weekly hours worked to be determined.",IF(OR(D532=0,D532="",D534=A526,D534=A528),"Average weekly hours worked vary.",CONCATENATE("YTD earnings, at current rate of pay, reflect borrower is working an average of ",TEXT(D596,"##.0")," hours weekly."))))</f>
        <v>Average weekly hours worked to be determined.</v>
      </c>
      <c r="E683"/>
      <c r="F683"/>
      <c r="G683"/>
      <c r="H683"/>
      <c r="I683"/>
      <c r="J683"/>
      <c r="K683"/>
      <c r="L683"/>
      <c r="M683"/>
    </row>
    <row r="684" spans="1:13" x14ac:dyDescent="0.2">
      <c r="A684" s="59"/>
      <c r="B684"/>
      <c r="C684"/>
      <c r="D684"/>
      <c r="E684"/>
      <c r="F684"/>
      <c r="G684"/>
      <c r="H684"/>
      <c r="I684"/>
      <c r="J684"/>
      <c r="K684"/>
      <c r="L684"/>
      <c r="M684"/>
    </row>
    <row r="685" spans="1:13" x14ac:dyDescent="0.2">
      <c r="A685" s="59" t="s">
        <v>465</v>
      </c>
      <c r="B685"/>
      <c r="C685"/>
      <c r="D685" t="str">
        <f>IF(OR(ISERROR(D652),C544="",D600=0),"Expected amount of YTD earnings to be determined.",VLOOKUP(D534,A521:E529,5,FALSE))</f>
        <v>Expected amount of YTD earnings to be determined.</v>
      </c>
      <c r="E685"/>
      <c r="F685"/>
      <c r="G685"/>
      <c r="H685"/>
      <c r="I685"/>
      <c r="J685"/>
      <c r="K685"/>
      <c r="L685"/>
      <c r="M685"/>
    </row>
    <row r="686" spans="1:13" x14ac:dyDescent="0.2">
      <c r="A686" s="59"/>
      <c r="B686"/>
      <c r="C686"/>
      <c r="D686"/>
      <c r="E686"/>
      <c r="F686"/>
      <c r="G686"/>
      <c r="H686"/>
      <c r="I686"/>
      <c r="J686"/>
      <c r="K686"/>
      <c r="L686"/>
      <c r="M686"/>
    </row>
    <row r="687" spans="1:13" x14ac:dyDescent="0.2">
      <c r="A687" s="59" t="s">
        <v>466</v>
      </c>
      <c r="B687" s="55"/>
      <c r="C687" s="56"/>
      <c r="D687" s="412" t="str">
        <f>IF(OR(ISERROR(J547),F547=0),"Total Average Base Earnings and period covered to be determined.",CONCATENATE("Average Earnings:  Total earnings = ",DOLLAR(ROUND(H547,0),0)," / Total months = ",Data_Income!I547," / Monthly average = ",DOLLAR(ROUND(J547,0),0),"."))</f>
        <v>Total Average Base Earnings and period covered to be determined.</v>
      </c>
      <c r="E687"/>
      <c r="F687"/>
      <c r="G687"/>
      <c r="H687"/>
      <c r="I687"/>
      <c r="J687"/>
      <c r="K687"/>
      <c r="L687"/>
      <c r="M687"/>
    </row>
    <row r="688" spans="1:13" x14ac:dyDescent="0.2">
      <c r="A688" s="6"/>
      <c r="B688" s="55"/>
      <c r="C688" s="56"/>
      <c r="D688" s="57"/>
      <c r="E688"/>
      <c r="F688"/>
      <c r="G688"/>
      <c r="H688"/>
      <c r="I688"/>
      <c r="J688"/>
      <c r="K688"/>
      <c r="L688"/>
      <c r="M688"/>
    </row>
    <row r="689" spans="1:13" x14ac:dyDescent="0.2">
      <c r="A689" s="6" t="str">
        <f>IF('CB-Written VOE'!C23="~  ENTER DESCRIPTION OF ADDITIONAL EARNINGS  ~","Additional Earnings Type 1",CONCATENATE('CB-Written VOE'!C23," Earnings"))</f>
        <v>OVERTIME Earnings</v>
      </c>
      <c r="B689" s="55"/>
      <c r="C689" s="56"/>
      <c r="D689" s="57"/>
      <c r="E689"/>
      <c r="F689"/>
      <c r="G689"/>
      <c r="H689"/>
      <c r="I689"/>
      <c r="J689"/>
      <c r="K689"/>
      <c r="L689"/>
      <c r="M689"/>
    </row>
    <row r="690" spans="1:13" x14ac:dyDescent="0.2">
      <c r="A690" s="211" t="s">
        <v>462</v>
      </c>
      <c r="B690" s="55"/>
      <c r="C690" s="56"/>
      <c r="D690" s="233" t="str">
        <f>IF(AND(E606=0,E607=0,E608=0),"Variances in earnings not determined.",CONCATENATE("Variances in earnings: ",H615,"  &amp;  ",H614))</f>
        <v>Variances in earnings not determined.</v>
      </c>
      <c r="E690"/>
      <c r="F690"/>
      <c r="G690"/>
      <c r="H690"/>
      <c r="I690"/>
      <c r="J690"/>
      <c r="K690"/>
      <c r="L690"/>
      <c r="M690"/>
    </row>
    <row r="691" spans="1:13" x14ac:dyDescent="0.2">
      <c r="A691" s="59" t="s">
        <v>975</v>
      </c>
      <c r="B691" s="55"/>
      <c r="C691" s="56"/>
      <c r="D691" s="233" t="str">
        <f>IF(OR(ISERROR(J609),F609=0),"Total Average Base Earnings and period covered to be determined.",CONCATENATE("Average Earnings:  Total earnings = ",DOLLAR(ROUND(H609,0),0)," / Total months = ",Data_Income!I609," / Monthly average = ",DOLLAR(ROUND(J609,0),0),"."))</f>
        <v>Total Average Base Earnings and period covered to be determined.</v>
      </c>
      <c r="E691" s="415"/>
      <c r="F691" s="415"/>
      <c r="G691" s="415"/>
      <c r="H691" s="415"/>
      <c r="I691" s="415"/>
      <c r="J691" s="415"/>
      <c r="K691" s="415"/>
      <c r="L691" s="415"/>
      <c r="M691" s="415"/>
    </row>
    <row r="692" spans="1:13" x14ac:dyDescent="0.2">
      <c r="A692" s="6"/>
      <c r="B692" s="55"/>
      <c r="C692" s="56"/>
      <c r="D692" s="234"/>
      <c r="E692"/>
      <c r="F692"/>
      <c r="G692"/>
      <c r="H692"/>
      <c r="I692"/>
      <c r="J692"/>
      <c r="K692"/>
      <c r="L692"/>
      <c r="M692"/>
    </row>
    <row r="693" spans="1:13" x14ac:dyDescent="0.2">
      <c r="A693" s="6" t="str">
        <f>IF('CB-Written VOE'!C31="~  ENTER DESCRIPTION OF ADDITIONAL EARNINGS  ~","Additional Earnings Type 2",CONCATENATE('CB-Written VOE'!C31," Earnings"))</f>
        <v>BONUS Earnings</v>
      </c>
      <c r="B693" s="55"/>
      <c r="C693" s="56"/>
      <c r="D693" s="234"/>
      <c r="E693"/>
      <c r="F693"/>
      <c r="G693"/>
      <c r="H693"/>
      <c r="I693"/>
      <c r="J693"/>
      <c r="K693"/>
      <c r="L693"/>
      <c r="M693"/>
    </row>
    <row r="694" spans="1:13" x14ac:dyDescent="0.2">
      <c r="A694" s="211" t="s">
        <v>462</v>
      </c>
      <c r="B694" s="55"/>
      <c r="C694" s="56"/>
      <c r="D694" s="234" t="str">
        <f>IF(AND(E622=0,E623=0,E624=0),"Variances in earnings not determined.",CONCATENATE("Variances in earnings: ",H631,"  &amp;  ",H630))</f>
        <v>Variances in earnings not determined.</v>
      </c>
      <c r="E694"/>
      <c r="F694"/>
      <c r="G694"/>
      <c r="H694"/>
      <c r="I694"/>
      <c r="J694"/>
      <c r="K694"/>
      <c r="L694"/>
      <c r="M694"/>
    </row>
    <row r="695" spans="1:13" x14ac:dyDescent="0.2">
      <c r="A695" s="59" t="s">
        <v>975</v>
      </c>
      <c r="B695" s="55"/>
      <c r="C695" s="56"/>
      <c r="D695" s="234" t="str">
        <f>IF(OR(ISERROR(J625),F625=0),"Total Average Base Earnings and period covered to be determined.",CONCATENATE("Average Earnings:  Total earnings = ",DOLLAR(ROUND(H625,0),0)," / Total months = ",Data_Income!I625," / Monthly average = ",DOLLAR(ROUND(J625,0),0),"."))</f>
        <v>Total Average Base Earnings and period covered to be determined.</v>
      </c>
      <c r="E695" s="415"/>
      <c r="F695" s="415"/>
      <c r="G695" s="415"/>
      <c r="H695" s="415"/>
      <c r="I695" s="415"/>
      <c r="J695" s="415"/>
      <c r="K695" s="415"/>
      <c r="L695" s="415"/>
      <c r="M695" s="415"/>
    </row>
    <row r="696" spans="1:13" x14ac:dyDescent="0.2">
      <c r="A696" s="6"/>
      <c r="B696" s="55"/>
      <c r="C696" s="56"/>
      <c r="D696" s="234"/>
      <c r="E696"/>
      <c r="F696"/>
      <c r="G696"/>
      <c r="H696"/>
      <c r="I696"/>
      <c r="J696"/>
      <c r="K696"/>
      <c r="L696"/>
      <c r="M696"/>
    </row>
    <row r="697" spans="1:13" x14ac:dyDescent="0.2">
      <c r="A697" s="6" t="str">
        <f>IF('CB-Written VOE'!C39="~  ENTER DESCRIPTION OF ADDITIONAL EARNINGS  ~","Additional Earnings Type 3",CONCATENATE('CB-Written VOE'!C39," Earnings"))</f>
        <v>COMMISSIONS Earnings</v>
      </c>
      <c r="B697" s="55"/>
      <c r="C697" s="56"/>
      <c r="D697" s="234"/>
      <c r="E697"/>
      <c r="F697"/>
      <c r="G697"/>
      <c r="H697"/>
      <c r="I697"/>
      <c r="J697"/>
      <c r="K697"/>
      <c r="L697"/>
      <c r="M697"/>
    </row>
    <row r="698" spans="1:13" x14ac:dyDescent="0.2">
      <c r="A698" s="211" t="s">
        <v>462</v>
      </c>
      <c r="B698" s="55"/>
      <c r="C698" s="56"/>
      <c r="D698" s="234" t="str">
        <f>IF(AND(E638=0,E639=0,E640=0),"Variances in earnings not determined.",CONCATENATE("Variances in earnings: ",H647,"  &amp;  ",H646))</f>
        <v>Variances in earnings not determined.</v>
      </c>
      <c r="E698"/>
      <c r="F698"/>
      <c r="G698"/>
      <c r="H698"/>
      <c r="I698"/>
      <c r="J698"/>
      <c r="K698"/>
      <c r="L698"/>
      <c r="M698"/>
    </row>
    <row r="699" spans="1:13" x14ac:dyDescent="0.2">
      <c r="A699" s="59" t="s">
        <v>975</v>
      </c>
      <c r="B699" s="55"/>
      <c r="C699" s="56"/>
      <c r="D699" s="234" t="str">
        <f>IF(OR(ISERROR(J641),F641=0),"Total Average Base Earnings and period covered to be determined.",CONCATENATE("Average Earnings:  Total earnings = ",DOLLAR(ROUND(H641,0),0)," / Total months = ",Data_Income!I641," / Monthly average = ",DOLLAR(ROUND(J641,0),0),"."))</f>
        <v>Total Average Base Earnings and period covered to be determined.</v>
      </c>
      <c r="E699" s="415"/>
      <c r="F699" s="415"/>
      <c r="G699" s="415"/>
      <c r="H699" s="415"/>
      <c r="I699" s="415"/>
      <c r="J699" s="415"/>
      <c r="K699" s="415"/>
      <c r="L699" s="415"/>
      <c r="M699" s="415"/>
    </row>
    <row r="700" spans="1:13" x14ac:dyDescent="0.2">
      <c r="A700"/>
      <c r="B700"/>
      <c r="C700"/>
      <c r="D700"/>
      <c r="E700"/>
      <c r="F700"/>
      <c r="G700"/>
      <c r="H700"/>
      <c r="I700"/>
      <c r="J700"/>
      <c r="K700"/>
      <c r="L700"/>
      <c r="M700"/>
    </row>
    <row r="701" spans="1:13" ht="15.95" customHeight="1" x14ac:dyDescent="0.2">
      <c r="A701" s="1756" t="s">
        <v>70</v>
      </c>
      <c r="B701" s="1756"/>
      <c r="C701" s="1756"/>
      <c r="D701" s="1756"/>
      <c r="E701" s="1756"/>
      <c r="F701" s="1756"/>
      <c r="G701" s="1756"/>
      <c r="H701" s="1756"/>
      <c r="I701" s="1756"/>
      <c r="J701" s="1756"/>
      <c r="K701" s="1756"/>
    </row>
    <row r="703" spans="1:13" x14ac:dyDescent="0.2">
      <c r="A703" s="81" t="s">
        <v>504</v>
      </c>
      <c r="C703" s="81" t="s">
        <v>380</v>
      </c>
    </row>
    <row r="704" spans="1:13" x14ac:dyDescent="0.2">
      <c r="C704" s="81" t="s">
        <v>555</v>
      </c>
    </row>
    <row r="705" spans="1:11" x14ac:dyDescent="0.2">
      <c r="C705" s="81" t="s">
        <v>556</v>
      </c>
    </row>
    <row r="706" spans="1:11" x14ac:dyDescent="0.2">
      <c r="C706" s="81" t="s">
        <v>557</v>
      </c>
    </row>
    <row r="707" spans="1:11" x14ac:dyDescent="0.2">
      <c r="C707" s="81" t="s">
        <v>558</v>
      </c>
    </row>
    <row r="708" spans="1:11" x14ac:dyDescent="0.2">
      <c r="C708" s="81" t="s">
        <v>505</v>
      </c>
    </row>
    <row r="709" spans="1:11" x14ac:dyDescent="0.2">
      <c r="C709" s="81" t="s">
        <v>559</v>
      </c>
    </row>
    <row r="710" spans="1:11" x14ac:dyDescent="0.2">
      <c r="C710" s="81" t="s">
        <v>560</v>
      </c>
    </row>
    <row r="711" spans="1:11" x14ac:dyDescent="0.2">
      <c r="C711" s="81" t="s">
        <v>561</v>
      </c>
    </row>
    <row r="712" spans="1:11" x14ac:dyDescent="0.2">
      <c r="C712" s="81" t="s">
        <v>562</v>
      </c>
    </row>
    <row r="713" spans="1:11" x14ac:dyDescent="0.2">
      <c r="C713" s="81" t="s">
        <v>563</v>
      </c>
    </row>
    <row r="714" spans="1:11" x14ac:dyDescent="0.2">
      <c r="C714" s="81" t="s">
        <v>564</v>
      </c>
    </row>
    <row r="715" spans="1:11" x14ac:dyDescent="0.2">
      <c r="C715" s="81" t="s">
        <v>565</v>
      </c>
    </row>
    <row r="716" spans="1:11" x14ac:dyDescent="0.2">
      <c r="C716" s="81" t="s">
        <v>566</v>
      </c>
    </row>
    <row r="717" spans="1:11" x14ac:dyDescent="0.2">
      <c r="C717" s="81" t="s">
        <v>506</v>
      </c>
    </row>
    <row r="718" spans="1:11" x14ac:dyDescent="0.2">
      <c r="C718" s="81" t="s">
        <v>507</v>
      </c>
    </row>
    <row r="720" spans="1:11" x14ac:dyDescent="0.2">
      <c r="A720" s="1785" t="s">
        <v>416</v>
      </c>
      <c r="B720" s="1785"/>
      <c r="C720" s="1785"/>
      <c r="D720" s="1785"/>
      <c r="E720" s="1785"/>
      <c r="F720" s="1785"/>
      <c r="G720" s="1785"/>
      <c r="H720" s="1785"/>
      <c r="I720" s="1785"/>
      <c r="J720" s="1785"/>
      <c r="K720" s="1785"/>
    </row>
    <row r="721" spans="1:13" x14ac:dyDescent="0.2">
      <c r="A721" s="215">
        <v>1</v>
      </c>
      <c r="B721" s="215">
        <v>2</v>
      </c>
      <c r="C721" s="215">
        <v>3</v>
      </c>
      <c r="D721" s="277">
        <v>4</v>
      </c>
      <c r="E721" s="216">
        <v>5</v>
      </c>
      <c r="F721" s="217"/>
      <c r="G721" s="217"/>
      <c r="H721" s="217"/>
      <c r="I721" s="217"/>
      <c r="J721" s="217"/>
      <c r="K721" s="218"/>
    </row>
    <row r="722" spans="1:13" x14ac:dyDescent="0.2">
      <c r="A722" s="31" t="s">
        <v>417</v>
      </c>
      <c r="B722" s="31" t="s">
        <v>418</v>
      </c>
      <c r="C722" s="31" t="s">
        <v>415</v>
      </c>
      <c r="D722" s="31" t="s">
        <v>423</v>
      </c>
      <c r="E722" s="212" t="s">
        <v>435</v>
      </c>
      <c r="F722" s="214"/>
      <c r="G722" s="214"/>
      <c r="H722" s="214"/>
      <c r="I722" s="214"/>
      <c r="J722" s="214"/>
      <c r="K722" s="213"/>
    </row>
    <row r="723" spans="1:13" x14ac:dyDescent="0.2">
      <c r="A723" s="10" t="str">
        <f>$C$54</f>
        <v>Annually (1)</v>
      </c>
      <c r="B723" s="185">
        <f>$E$49</f>
        <v>1</v>
      </c>
      <c r="C723" s="191">
        <f>$F$49</f>
        <v>2080</v>
      </c>
      <c r="D723" s="10" t="str">
        <f>$G$49</f>
        <v>annually</v>
      </c>
      <c r="E723" s="223" t="str">
        <f>IF(D736=0,"N/A",CONCATENATE("Working full-time at current rate of pay (",DOLLAR(D734,0)," annually), borrower's YTD earnings would need to reflect ",DOLLAR(D784,0)," as the total amount of base earnings from ",MONTH(C745),"/",DAY(C745),"/",YEAR(C745)," to ",MONTH(D745),"/",DAY(D745),"/",YEAR(D745)," (excluding bonus, commissions, differential, incentive, overtime, etc.)."))</f>
        <v>N/A</v>
      </c>
      <c r="F723" s="214"/>
      <c r="G723" s="214"/>
      <c r="H723" s="214"/>
      <c r="I723" s="214"/>
      <c r="J723" s="214"/>
      <c r="K723" s="225"/>
    </row>
    <row r="724" spans="1:13" x14ac:dyDescent="0.2">
      <c r="A724" s="222" t="str">
        <f>$C$51</f>
        <v>Bi-Weekly (26)</v>
      </c>
      <c r="B724" s="185">
        <f>$E$50</f>
        <v>26</v>
      </c>
      <c r="C724" s="191">
        <f>$F$50</f>
        <v>80</v>
      </c>
      <c r="D724" s="10" t="str">
        <f>$G$50</f>
        <v>bi-weekly</v>
      </c>
      <c r="E724" s="223" t="str">
        <f>IF(D736=0,"N/A",CONCATENATE("Working full-time at current rate of pay (",DOLLAR(D734,0)," bi-weekly), borrower's YTD earnings would need to reflect ",DOLLAR(D784,0)," as the total amount of base earnings from ",MONTH(C745),"/",DAY(C745),"/",YEAR(C745)," to ",MONTH(D745),"/",DAY(D745),"/",YEAR(D745)," (excluding bonus, commissions, differential, incentive, overtime, etc.)."))</f>
        <v>N/A</v>
      </c>
      <c r="F724" s="214"/>
      <c r="G724" s="214"/>
      <c r="H724" s="214"/>
      <c r="I724" s="214"/>
      <c r="J724" s="214"/>
      <c r="K724" s="225"/>
    </row>
    <row r="725" spans="1:13" x14ac:dyDescent="0.2">
      <c r="A725" s="10" t="str">
        <f>$C$49</f>
        <v>Hourly (H)</v>
      </c>
      <c r="B725" s="185">
        <f>$E$51</f>
        <v>2080</v>
      </c>
      <c r="C725" s="191">
        <f>$F$51</f>
        <v>1</v>
      </c>
      <c r="D725" s="10" t="str">
        <f>$G$51</f>
        <v>hourly</v>
      </c>
      <c r="E725" s="223" t="str">
        <f>IF(D736=0,"N/A",CONCATENATE("Working full-time at current rate of pay (",DOLLAR(D734,2)," hourly), borrower's YTD earnings would need to reflect ",DOLLAR(D784,0)," as the total amount of base earnings from ",MONTH(C745),"/",DAY(C745),"/",YEAR(C745)," to ",MONTH(D745),"/",DAY(D745),"/",YEAR(D745)," (excluding bonus, commissions, differential, incentive, overtime, etc.)."))</f>
        <v>N/A</v>
      </c>
      <c r="F725" s="214"/>
      <c r="G725" s="214"/>
      <c r="H725" s="214"/>
      <c r="I725" s="214"/>
      <c r="J725" s="214"/>
      <c r="K725" s="225"/>
    </row>
    <row r="726" spans="1:13" x14ac:dyDescent="0.2">
      <c r="A726" s="10" t="str">
        <f>$C$53</f>
        <v>Monthly (12)</v>
      </c>
      <c r="B726" s="185">
        <f>$E$52</f>
        <v>12</v>
      </c>
      <c r="C726" s="191">
        <f>$F$52</f>
        <v>173.33333333333334</v>
      </c>
      <c r="D726" s="33" t="str">
        <f>$G$52</f>
        <v>monthly</v>
      </c>
      <c r="E726" s="224" t="str">
        <f>IF(D736=0,"N/A",CONCATENATE("Working full-time at current rate of pay (",DOLLAR(D734,0)," monthly), borrower's YTD earnings would need to reflect ",DOLLAR(D784,0)," as the total amount of base earnings from ",MONTH(C745),"/",DAY(C745),"/",YEAR(C745)," to ",MONTH(D745),"/",DAY(D745),"/",YEAR(D745)," (excluding bonus, commissions, differential, incentive, overtime, etc.)."))</f>
        <v>N/A</v>
      </c>
      <c r="F726" s="214"/>
      <c r="G726" s="214"/>
      <c r="H726" s="214"/>
      <c r="I726" s="214"/>
      <c r="J726" s="214"/>
      <c r="K726" s="225"/>
    </row>
    <row r="727" spans="1:13" x14ac:dyDescent="0.2">
      <c r="A727" s="10" t="str">
        <f>$C$55</f>
        <v>Part-Time</v>
      </c>
      <c r="B727" s="185">
        <f>$E$53</f>
        <v>0</v>
      </c>
      <c r="C727" s="191">
        <f>$F$53</f>
        <v>0</v>
      </c>
      <c r="D727" s="10" t="str">
        <f>$G$53</f>
        <v>part-time</v>
      </c>
      <c r="E727" s="223" t="str">
        <f>IF(D736=0,"N/A",CONCATENATE("Working Part-Time at averaged monthly pay, borrower's YTD earnings would need to reflect approximately ",DOLLAR(D784,0)," as the total amount of base earnings from ",MONTH(C745),"/",DAY(C745),"/",YEAR(C745)," to ",MONTH(D745),"/",DAY(D745),"/",YEAR(D745)," (excluding bonus, commissions, differential, incentive, overtime, etc.)."))</f>
        <v>N/A</v>
      </c>
      <c r="F727" s="214"/>
      <c r="G727" s="214"/>
      <c r="H727" s="214"/>
      <c r="I727" s="214"/>
      <c r="J727" s="214"/>
      <c r="K727" s="225"/>
    </row>
    <row r="728" spans="1:13" x14ac:dyDescent="0.2">
      <c r="A728" s="10" t="str">
        <f>$C$56</f>
        <v>Seasonal</v>
      </c>
      <c r="B728" s="185">
        <f>$E$54</f>
        <v>0</v>
      </c>
      <c r="C728" s="191">
        <f>$F$54</f>
        <v>0</v>
      </c>
      <c r="D728" s="10" t="str">
        <f>$G$54</f>
        <v>seasonal</v>
      </c>
      <c r="E728" s="223" t="str">
        <f>IF(D736=0,"N/A",CONCATENATE("Working Seasonal at averaged monthly pay, borrower's YTD earnings would need to reflect approximately ",DOLLAR(D784,0)," as the total amount of base earnings from ",MONTH(C745),"/",DAY(C745),"/",YEAR(C745)," to ",MONTH(D745),"/",DAY(D745),"/",YEAR(D745)," (excluding bonus, commissions, differential, incentive, overtime, etc.)."))</f>
        <v>N/A</v>
      </c>
      <c r="F728" s="214"/>
      <c r="G728" s="214"/>
      <c r="H728" s="214"/>
      <c r="I728" s="214"/>
      <c r="J728" s="214"/>
      <c r="K728" s="225"/>
    </row>
    <row r="729" spans="1:13" x14ac:dyDescent="0.2">
      <c r="A729" s="10" t="str">
        <f>$C$52</f>
        <v>Semi-Monthly (24)</v>
      </c>
      <c r="B729" s="185">
        <f>$E$55</f>
        <v>24</v>
      </c>
      <c r="C729" s="191">
        <f>$F$55</f>
        <v>86.666666666666671</v>
      </c>
      <c r="D729" s="10" t="str">
        <f>$G$55</f>
        <v>semi-monthly</v>
      </c>
      <c r="E729" s="223" t="str">
        <f>IF(D736=0,"N/A",CONCATENATE("Working full-time at current rate of pay (",DOLLAR(D734,2)," semi-monthly), borrower's YTD earnings would need to reflect ",DOLLAR(D784,0)," as the total amount of base earnings from ",MONTH(C745),"/",DAY(C745),"/",YEAR(C745)," to ",MONTH(D745),"/",DAY(D745),"/",YEAR(D745)," (excluding bonus, commissions, differential, incentive, overtime, etc.)."))</f>
        <v>N/A</v>
      </c>
      <c r="F729" s="214"/>
      <c r="G729" s="214"/>
      <c r="H729" s="214"/>
      <c r="I729" s="214"/>
      <c r="J729" s="214"/>
      <c r="K729" s="225"/>
    </row>
    <row r="730" spans="1:13" x14ac:dyDescent="0.2">
      <c r="A730" s="10" t="str">
        <f>$C$57</f>
        <v>Varies / Averaged</v>
      </c>
      <c r="B730" s="185">
        <f>$E$56</f>
        <v>0</v>
      </c>
      <c r="C730" s="191">
        <f>$F$56</f>
        <v>0</v>
      </c>
      <c r="D730" s="10" t="str">
        <f>$G$56</f>
        <v>varies</v>
      </c>
      <c r="E730" s="223" t="str">
        <f>IF(D736=0,"N/A",CONCATENATE("Based on calculated averaged monthly earnings, borrower's YTD earnings should reflect approximately ",DOLLAR(D784,0)," as the total amount of base income earned from ",MONTH(C745),"/",DAY(C745),"/",YEAR(C745)," to ",MONTH(D745),"/",DAY(D745),"/",YEAR(D745)," (excluding bonus, commissions, differential, incentive, overtime, etc.)."))</f>
        <v>N/A</v>
      </c>
      <c r="F730" s="214"/>
      <c r="G730" s="214"/>
      <c r="H730" s="214"/>
      <c r="I730" s="214"/>
      <c r="J730" s="214"/>
      <c r="K730" s="225"/>
    </row>
    <row r="731" spans="1:13" x14ac:dyDescent="0.2">
      <c r="A731" s="10" t="str">
        <f>$C$50</f>
        <v>Weekly (52)</v>
      </c>
      <c r="B731" s="185">
        <f>$E$57</f>
        <v>52</v>
      </c>
      <c r="C731" s="191">
        <f>$F$57</f>
        <v>40</v>
      </c>
      <c r="D731" s="10" t="str">
        <f>$G$57</f>
        <v>weekly</v>
      </c>
      <c r="E731" s="223" t="str">
        <f>IF(D736=0,"N/A",CONCATENATE("Working full-time at current rate of pay (",DOLLAR(D734,2)," weekly), borrower's YTD earnings would need to reflect ",DOLLAR(D784,0)," as the total amount of base earnings from ",MONTH(C745),"/",DAY(C745),"/",YEAR(C745)," to ",MONTH(D745),"/",DAY(D745),"/",YEAR(D745)," (excluding bonus, commissions, differential, incentive, overtime, etc.)."))</f>
        <v>N/A</v>
      </c>
      <c r="F731" s="214"/>
      <c r="G731" s="214"/>
      <c r="H731" s="214"/>
      <c r="I731" s="214"/>
      <c r="J731" s="214"/>
      <c r="K731" s="225"/>
      <c r="M731" s="308"/>
    </row>
    <row r="733" spans="1:13" x14ac:dyDescent="0.2">
      <c r="A733" s="9" t="s">
        <v>402</v>
      </c>
      <c r="B733"/>
      <c r="C733"/>
      <c r="D733" s="184" t="str">
        <f>IF(Military!V453="","",Military!V14)</f>
        <v/>
      </c>
      <c r="E733"/>
      <c r="F733" s="206"/>
      <c r="G733" s="206" t="s">
        <v>442</v>
      </c>
      <c r="H733" s="206"/>
      <c r="I733" s="206"/>
      <c r="J733" s="206"/>
      <c r="K733"/>
    </row>
    <row r="734" spans="1:13" x14ac:dyDescent="0.2">
      <c r="A734" s="9" t="s">
        <v>383</v>
      </c>
      <c r="B734"/>
      <c r="C734"/>
      <c r="D734" s="55">
        <f>IF(OR(Military!AK14=0,Military!AK14=""),0,Military!AK14)</f>
        <v>0</v>
      </c>
      <c r="E734"/>
      <c r="F734" s="206"/>
      <c r="G734" s="206" t="s">
        <v>443</v>
      </c>
      <c r="H734" s="206"/>
      <c r="I734" s="206"/>
      <c r="J734" s="206"/>
      <c r="K734"/>
    </row>
    <row r="735" spans="1:13" x14ac:dyDescent="0.2">
      <c r="A735" s="59" t="s">
        <v>453</v>
      </c>
      <c r="B735"/>
      <c r="C735"/>
      <c r="D735" s="207" t="str">
        <f>IF(D736=A727,"Hourly Rate of Pay (part-time)","Rate of Pay")</f>
        <v>Rate of Pay</v>
      </c>
      <c r="E735"/>
      <c r="F735" s="206"/>
      <c r="G735" s="206"/>
      <c r="H735" s="206"/>
      <c r="I735" s="206"/>
      <c r="J735" s="206"/>
      <c r="K735"/>
    </row>
    <row r="736" spans="1:13" x14ac:dyDescent="0.2">
      <c r="A736" s="9" t="s">
        <v>403</v>
      </c>
      <c r="B736"/>
      <c r="C736"/>
      <c r="D736" s="221">
        <f>Military!AZ14</f>
        <v>0</v>
      </c>
      <c r="E736"/>
      <c r="F736" s="206"/>
      <c r="G736" s="206" t="s">
        <v>444</v>
      </c>
      <c r="H736" s="206"/>
      <c r="I736" s="206"/>
      <c r="J736" s="206"/>
      <c r="K736"/>
    </row>
    <row r="737" spans="1:13" x14ac:dyDescent="0.2">
      <c r="A737" s="9" t="s">
        <v>404</v>
      </c>
      <c r="B737"/>
      <c r="C737"/>
      <c r="D737" s="55" t="str">
        <f>Military!BR14</f>
        <v/>
      </c>
      <c r="E737"/>
      <c r="F737" s="206"/>
      <c r="G737" s="206" t="s">
        <v>445</v>
      </c>
      <c r="H737" s="206"/>
      <c r="I737" s="206"/>
      <c r="J737" s="206"/>
      <c r="K737"/>
    </row>
    <row r="738" spans="1:13" x14ac:dyDescent="0.2">
      <c r="A738" s="9" t="s">
        <v>439</v>
      </c>
      <c r="B738"/>
      <c r="C738"/>
      <c r="D738" s="55" t="str">
        <f>IF(OR(D734=0,D736=0),"",IF(D736="Hourly (H)",(D734*D737)*52,D734*VLOOKUP(D736,A723:E731,2)))</f>
        <v/>
      </c>
      <c r="E738" s="205"/>
      <c r="F738" s="206"/>
      <c r="G738" s="206" t="s">
        <v>446</v>
      </c>
      <c r="H738" s="206"/>
      <c r="I738" s="206"/>
      <c r="J738" s="206"/>
      <c r="K738"/>
    </row>
    <row r="739" spans="1:13" x14ac:dyDescent="0.2">
      <c r="A739" s="9" t="s">
        <v>438</v>
      </c>
      <c r="B739"/>
      <c r="C739"/>
      <c r="D739" s="186" t="str">
        <f>IF(OR(D734=0,D736=0),"",IF(OR(D736=A727,D736=A728,D736=A730),J747,ROUND(D738/12,0)))</f>
        <v/>
      </c>
      <c r="E739"/>
      <c r="F739" s="206"/>
      <c r="G739" s="206" t="s">
        <v>447</v>
      </c>
      <c r="H739" s="206"/>
      <c r="I739" s="206"/>
      <c r="J739" s="206"/>
      <c r="K739"/>
    </row>
    <row r="740" spans="1:13" x14ac:dyDescent="0.2">
      <c r="A740" s="9" t="s">
        <v>408</v>
      </c>
      <c r="B740"/>
      <c r="C740"/>
      <c r="D740" t="b">
        <v>0</v>
      </c>
      <c r="E740"/>
      <c r="F740" s="206"/>
      <c r="G740" s="206" t="s">
        <v>448</v>
      </c>
      <c r="H740" s="206"/>
      <c r="I740" s="206"/>
      <c r="J740" s="206"/>
      <c r="K740"/>
    </row>
    <row r="741" spans="1:13" x14ac:dyDescent="0.2">
      <c r="A741"/>
      <c r="B741"/>
      <c r="C741"/>
      <c r="D741"/>
      <c r="E741"/>
      <c r="F741"/>
      <c r="G741" s="9"/>
      <c r="H741"/>
      <c r="I741"/>
      <c r="J741"/>
      <c r="K741"/>
    </row>
    <row r="742" spans="1:13" x14ac:dyDescent="0.2">
      <c r="A742" s="1798" t="s">
        <v>102</v>
      </c>
      <c r="B742" s="1799"/>
      <c r="C742" s="1799"/>
      <c r="D742" s="1799"/>
      <c r="E742" s="1799"/>
      <c r="F742" s="1799"/>
      <c r="G742" s="1800"/>
      <c r="H742" s="1798" t="s">
        <v>538</v>
      </c>
      <c r="I742" s="1799"/>
      <c r="J742" s="1800"/>
      <c r="K742" s="1798" t="s">
        <v>539</v>
      </c>
      <c r="L742" s="1799"/>
      <c r="M742" s="1800"/>
    </row>
    <row r="743" spans="1:13" ht="13.5" thickBot="1" x14ac:dyDescent="0.25">
      <c r="A743" s="188" t="s">
        <v>406</v>
      </c>
      <c r="B743" s="188" t="s">
        <v>69</v>
      </c>
      <c r="C743" s="188" t="s">
        <v>14</v>
      </c>
      <c r="D743" s="188" t="s">
        <v>15</v>
      </c>
      <c r="E743" s="188" t="s">
        <v>407</v>
      </c>
      <c r="F743" s="188" t="s">
        <v>12</v>
      </c>
      <c r="G743" s="188" t="s">
        <v>105</v>
      </c>
      <c r="H743" s="188" t="s">
        <v>57</v>
      </c>
      <c r="I743" s="188" t="s">
        <v>12</v>
      </c>
      <c r="J743" s="188" t="s">
        <v>407</v>
      </c>
      <c r="K743" s="188" t="s">
        <v>22</v>
      </c>
      <c r="L743" s="188" t="s">
        <v>405</v>
      </c>
      <c r="M743" s="188" t="s">
        <v>480</v>
      </c>
    </row>
    <row r="744" spans="1:13" x14ac:dyDescent="0.2">
      <c r="A744" s="19" t="b">
        <v>1</v>
      </c>
      <c r="B744" s="196">
        <f>Military!N18</f>
        <v>2018</v>
      </c>
      <c r="C744" s="197">
        <f>Military!V18</f>
        <v>43101</v>
      </c>
      <c r="D744" s="197" t="str">
        <f>Military!AK18</f>
        <v/>
      </c>
      <c r="E744" s="201">
        <f>IF(Military!AZ18="",0,Military!AZ18)</f>
        <v>0</v>
      </c>
      <c r="F744" s="20" t="str">
        <f>IF(OR(E744="",E744=0),"",IF(AND(MONTH(D744)=2,DAY(D744)&gt;27),2,ROUND((((D744-C744)+1)/365)*12,1)))</f>
        <v/>
      </c>
      <c r="G744" s="77" t="str">
        <f>IF(OR(D744="",E744="",E744=0),"",ROUND(E744/F744,0))</f>
        <v/>
      </c>
      <c r="H744" s="77">
        <f>IF(A744=TRUE,E744,0)</f>
        <v>0</v>
      </c>
      <c r="I744" s="352" t="str">
        <f>IF(A744=TRUE,F744,0)</f>
        <v/>
      </c>
      <c r="J744" s="77">
        <f>IF(OR(A744=FALSE,H744=0,I744=0),0,ROUND(H744/I744,0))</f>
        <v>0</v>
      </c>
      <c r="K744" s="20">
        <f>IF(OR(G744="",G744=0,G745="",G745=0),100,IF(G744&gt;G745,((G744-G745)/G745)*100,((G745-G744)/G745)*100))</f>
        <v>100</v>
      </c>
      <c r="L744" s="21" t="str">
        <f>IF(G744&gt;G745,"Increase","Decrease")</f>
        <v>Decrease</v>
      </c>
      <c r="M744" s="21" t="b">
        <f>IF(AND(A744=TRUE,E744&gt;0),TRUE,FALSE)</f>
        <v>0</v>
      </c>
    </row>
    <row r="745" spans="1:13" x14ac:dyDescent="0.2">
      <c r="A745" s="13" t="b">
        <v>1</v>
      </c>
      <c r="B745" s="198">
        <f>Military!N19</f>
        <v>2017</v>
      </c>
      <c r="C745" s="199">
        <f>Military!V19</f>
        <v>42736</v>
      </c>
      <c r="D745" s="200">
        <f>Military!AK19</f>
        <v>43100</v>
      </c>
      <c r="E745" s="201">
        <f>IF(Military!AZ19="",0,Military!AZ19)</f>
        <v>0</v>
      </c>
      <c r="F745" s="20" t="str">
        <f>IF(OR(E745="",E745=0),"",IF(AND(MONTH(D745)=2,DAY(D745)&gt;27),2,ROUND((((D745-C745)+1)/365)*12,1)))</f>
        <v/>
      </c>
      <c r="G745" s="77" t="str">
        <f>IF(OR(D745="",E745="",E745=0),"",ROUND(E745/F745,0))</f>
        <v/>
      </c>
      <c r="H745" s="77">
        <f>IF(A745=TRUE,E745,0)</f>
        <v>0</v>
      </c>
      <c r="I745" s="352" t="str">
        <f>IF(A745=TRUE,F745,0)</f>
        <v/>
      </c>
      <c r="J745" s="77">
        <f>IF(OR(A745=FALSE,H745=0,I745=0),0,ROUND(H745/I745,0))</f>
        <v>0</v>
      </c>
      <c r="K745" s="20">
        <f>IF(OR(G745="",G745=0,G746="",G746=0),100,IF(G745&gt;G746,((G745-G746)/G746)*100,((G746-G745)/G746)*100))</f>
        <v>100</v>
      </c>
      <c r="L745" s="21" t="str">
        <f>IF(G745&gt;G746,"Increase","Decrease")</f>
        <v>Decrease</v>
      </c>
      <c r="M745" s="21" t="b">
        <f>IF(AND(A745=TRUE,E745&gt;0),TRUE,FALSE)</f>
        <v>0</v>
      </c>
    </row>
    <row r="746" spans="1:13" x14ac:dyDescent="0.2">
      <c r="A746" s="13" t="b">
        <v>1</v>
      </c>
      <c r="B746" s="198">
        <f>Military!N20</f>
        <v>2016</v>
      </c>
      <c r="C746" s="199">
        <f>Military!V20</f>
        <v>42370</v>
      </c>
      <c r="D746" s="200">
        <f>Military!AK20</f>
        <v>42735</v>
      </c>
      <c r="E746" s="201">
        <f>IF(Military!AZ20="",0,Military!AZ20)</f>
        <v>0</v>
      </c>
      <c r="F746" s="20" t="str">
        <f>IF(OR(E746="",E746=0),"",IF(AND(MONTH(D746)=2,DAY(D746)&gt;27),2,ROUND((((D746-C746)+1)/365)*12,1)))</f>
        <v/>
      </c>
      <c r="G746" s="77" t="str">
        <f>IF(OR(D746="",E746="",E746=0),"",ROUND(E746/F746,0))</f>
        <v/>
      </c>
      <c r="H746" s="77">
        <f>IF(A746=TRUE,E746,0)</f>
        <v>0</v>
      </c>
      <c r="I746" s="352" t="str">
        <f>IF(A746=TRUE,F746,0)</f>
        <v/>
      </c>
      <c r="J746" s="77">
        <f>IF(OR(A746=FALSE,H746=0,I746=0),0,ROUND(H746/I746,0))</f>
        <v>0</v>
      </c>
      <c r="K746" s="20">
        <f>IF(OR(G744="",G744=0,G746="",G746=0),100,IF(G744&gt;G746,((G744-G746)/G746)*100,((G746-G744)/G746)*100))</f>
        <v>100</v>
      </c>
      <c r="L746" s="21" t="str">
        <f>IF(G744&gt;G746,"Increase","Decrease")</f>
        <v>Decrease</v>
      </c>
      <c r="M746" s="21" t="b">
        <f>IF(AND(A746=TRUE,E746&gt;0),TRUE,FALSE)</f>
        <v>0</v>
      </c>
    </row>
    <row r="747" spans="1:13" x14ac:dyDescent="0.2">
      <c r="A747" s="278" t="s">
        <v>72</v>
      </c>
      <c r="B747" s="189"/>
      <c r="C747" s="190"/>
      <c r="D747" s="190"/>
      <c r="E747" s="34">
        <f>SUM(E744:E746)</f>
        <v>0</v>
      </c>
      <c r="F747" s="35">
        <f>SUM(F744:F746)</f>
        <v>0</v>
      </c>
      <c r="G747" s="58">
        <f>IF(AND(D734=0,D736=0),0,IF(D740=TRUE,D739,IF(OR(D736=A727,D736=A728,D736=A730,F744=FALSE,F745=FALSE,F746=FALSE),J747,IF(D740=FALSE,MIN(D739,G744),J747))))</f>
        <v>0</v>
      </c>
      <c r="H747" s="226">
        <f>IF(SUM(E744:E746)=0,0,ROUND(SUM(H744:H746),0))</f>
        <v>0</v>
      </c>
      <c r="I747" s="353">
        <f>IF(SUM(F744:F746)=0,0,ROUND(SUM(I744:I746),1))</f>
        <v>0</v>
      </c>
      <c r="J747" s="226">
        <f>IF(I747=0,0,ROUND(H747/I747,0))</f>
        <v>0</v>
      </c>
      <c r="K747" s="190"/>
      <c r="L747" s="190"/>
      <c r="M747" s="190"/>
    </row>
    <row r="748" spans="1:13" x14ac:dyDescent="0.2">
      <c r="A748"/>
      <c r="B748"/>
      <c r="C748"/>
      <c r="D748"/>
      <c r="E748"/>
      <c r="F748"/>
      <c r="G748"/>
      <c r="H748"/>
      <c r="I748"/>
      <c r="J748"/>
      <c r="K748"/>
    </row>
    <row r="749" spans="1:13" x14ac:dyDescent="0.2">
      <c r="A749" s="9" t="s">
        <v>411</v>
      </c>
      <c r="B749" s="61" t="str">
        <f>CONCATENATE(B746," – ",B745)</f>
        <v>2016 – 2017</v>
      </c>
      <c r="C749" s="61"/>
      <c r="D749" s="9" t="str">
        <f>IF(AND(E745=0,E746=0),CONCATENATE(B746," to ",B745," = N/A +/–"),IF(AND(E745=0,E746&gt;0),CONCATENATE(B746," to ",B745," = 100% Decrease"),IF(AND(E745&gt;0,E746=0),CONCATENATE(B746," to ",B745," = 100% Increase"),IF(AND(E745&gt;0,E746&gt;0),CONCATENATE(B746," to ",B745," = ",ABS(FIXED(K745,1)),"% ",IF(G745&gt;G746,"Increase","Decrease"))))))</f>
        <v>2016 to 2017 = N/A +/–</v>
      </c>
      <c r="E749"/>
      <c r="F749"/>
      <c r="G749" s="206" t="s">
        <v>474</v>
      </c>
      <c r="H749"/>
      <c r="I749"/>
      <c r="J749"/>
      <c r="K749"/>
    </row>
    <row r="750" spans="1:13" x14ac:dyDescent="0.2">
      <c r="A750" s="9" t="s">
        <v>412</v>
      </c>
      <c r="B750" s="61" t="str">
        <f>CONCATENATE(B745," – ",B744)</f>
        <v>2017 – 2018</v>
      </c>
      <c r="C750" s="61"/>
      <c r="D750" t="str">
        <f>IF(AND(E744=0,E746=0),CONCATENATE(B745," to ",B744," = N/A +/–"),IF(AND(E744=0,E745&gt;0),CONCATENATE(B745," to ",B744," = 100% Decrease"),IF(AND(E744&gt;0,E745=0),CONCATENATE(B745," to ",B744," = 100% Increase"),IF(AND(E744&gt;0,E745&gt;0),CONCATENATE(B745," to ",B744," = ",ABS(FIXED(K744,1)),"% ",IF(G744&gt;G745,"Increase","Decrease"))))))</f>
        <v>2017 to 2018 = N/A +/–</v>
      </c>
      <c r="E750"/>
      <c r="F750"/>
      <c r="G750" s="206" t="s">
        <v>474</v>
      </c>
      <c r="H750"/>
      <c r="I750"/>
      <c r="J750"/>
      <c r="K750"/>
    </row>
    <row r="751" spans="1:13" x14ac:dyDescent="0.2">
      <c r="A751" s="9" t="s">
        <v>455</v>
      </c>
      <c r="B751" s="61" t="str">
        <f>CONCATENATE(B746," – ",B744)</f>
        <v>2016 – 2018</v>
      </c>
      <c r="C751" s="61"/>
      <c r="D751" t="str">
        <f>IF(OR(E744=0,E746=0),CONCATENATE(B746," to ",B744," = N/A +/–"),IF(AND(E744=0,E746&gt;0),CONCATENATE(B746," to ",B744," = 100% Decrease"),IF(AND(E744&gt;0,E746=0),CONCATENATE(B746," to ",B744," = 100% Increase"),IF(AND(E744&gt;0,E746&gt;0),CONCATENATE(B746," to ",B744," = ",ABS(FIXED(K746,1)),"% ",IF(G744&gt;G746,"Increase","Decrease"))))))</f>
        <v>2016 to 2018 = N/A +/–</v>
      </c>
      <c r="E751"/>
      <c r="F751"/>
      <c r="G751" s="206" t="s">
        <v>474</v>
      </c>
      <c r="H751"/>
      <c r="I751"/>
      <c r="J751"/>
      <c r="K751"/>
    </row>
    <row r="752" spans="1:13" x14ac:dyDescent="0.2">
      <c r="A752"/>
      <c r="B752"/>
      <c r="C752"/>
      <c r="D752"/>
      <c r="E752"/>
      <c r="F752"/>
      <c r="G752"/>
      <c r="H752"/>
      <c r="I752"/>
      <c r="J752"/>
      <c r="K752"/>
    </row>
    <row r="753" spans="1:11" x14ac:dyDescent="0.2">
      <c r="A753" s="9" t="s">
        <v>381</v>
      </c>
      <c r="B753"/>
      <c r="C753"/>
      <c r="D753" s="107">
        <f>IF(OR(A744=FALSE,E744=""),0,E744)</f>
        <v>0</v>
      </c>
      <c r="E753"/>
      <c r="F753" s="107"/>
      <c r="G753" s="206" t="s">
        <v>449</v>
      </c>
      <c r="H753"/>
      <c r="I753"/>
      <c r="J753"/>
      <c r="K753"/>
    </row>
    <row r="754" spans="1:11" x14ac:dyDescent="0.2">
      <c r="A754" s="9" t="s">
        <v>382</v>
      </c>
      <c r="B754"/>
      <c r="C754"/>
      <c r="D754" s="421" t="str">
        <f>IF(OR(A744=FALSE,E744="",E744=0,F744=0),"",F744)</f>
        <v/>
      </c>
      <c r="E754"/>
      <c r="F754" s="56"/>
      <c r="G754" s="206" t="s">
        <v>450</v>
      </c>
      <c r="H754"/>
      <c r="I754"/>
      <c r="J754"/>
      <c r="K754"/>
    </row>
    <row r="755" spans="1:11" x14ac:dyDescent="0.2">
      <c r="A755" s="9" t="s">
        <v>383</v>
      </c>
      <c r="B755"/>
      <c r="C755"/>
      <c r="D755" s="108">
        <f>D734</f>
        <v>0</v>
      </c>
      <c r="E755"/>
      <c r="F755" s="55"/>
      <c r="G755" s="206" t="s">
        <v>443</v>
      </c>
      <c r="H755" s="39"/>
      <c r="I755" s="39"/>
      <c r="J755" s="39"/>
      <c r="K755"/>
    </row>
    <row r="756" spans="1:11" x14ac:dyDescent="0.2">
      <c r="A756" s="59" t="s">
        <v>436</v>
      </c>
      <c r="B756"/>
      <c r="C756"/>
      <c r="D756" s="55">
        <f>IF(OR(D753=0,D754=0,),0,D753/D754)</f>
        <v>0</v>
      </c>
      <c r="E756"/>
      <c r="F756" s="55"/>
      <c r="G756" s="206" t="s">
        <v>451</v>
      </c>
      <c r="H756" s="39"/>
      <c r="I756" s="39"/>
      <c r="J756" s="39"/>
      <c r="K756"/>
    </row>
    <row r="757" spans="1:11" x14ac:dyDescent="0.2">
      <c r="A757" s="59" t="s">
        <v>437</v>
      </c>
      <c r="B757"/>
      <c r="C757"/>
      <c r="D757" s="55">
        <f>H747</f>
        <v>0</v>
      </c>
      <c r="E757"/>
      <c r="F757" s="55"/>
      <c r="G757" s="206" t="s">
        <v>452</v>
      </c>
      <c r="H757" s="39"/>
      <c r="I757" s="39"/>
      <c r="J757" s="39"/>
      <c r="K757"/>
    </row>
    <row r="758" spans="1:11" x14ac:dyDescent="0.2">
      <c r="A758" s="59"/>
      <c r="B758"/>
      <c r="C758"/>
      <c r="D758" s="55"/>
      <c r="E758"/>
      <c r="F758" s="55"/>
      <c r="G758" s="39"/>
      <c r="H758" s="39"/>
      <c r="I758" s="39"/>
      <c r="J758" s="39"/>
      <c r="K758"/>
    </row>
    <row r="759" spans="1:11" x14ac:dyDescent="0.2">
      <c r="A759" s="59" t="s">
        <v>894</v>
      </c>
      <c r="B759" s="394"/>
      <c r="C759" s="394"/>
      <c r="D759" s="55"/>
      <c r="E759" s="394"/>
      <c r="F759" s="55"/>
      <c r="G759" s="39"/>
      <c r="H759" s="39"/>
      <c r="I759" s="39"/>
      <c r="J759" s="39"/>
      <c r="K759" s="394"/>
    </row>
    <row r="760" spans="1:11" x14ac:dyDescent="0.2">
      <c r="A760" s="348" t="s">
        <v>895</v>
      </c>
      <c r="B760" s="394"/>
      <c r="C760" s="394"/>
      <c r="D760" s="55">
        <f>D756</f>
        <v>0</v>
      </c>
      <c r="E760" s="394"/>
      <c r="F760" s="55"/>
      <c r="G760" s="39"/>
      <c r="H760" s="39"/>
      <c r="I760" s="39"/>
      <c r="J760" s="39"/>
      <c r="K760" s="394"/>
    </row>
    <row r="761" spans="1:11" x14ac:dyDescent="0.2">
      <c r="A761" s="348" t="s">
        <v>896</v>
      </c>
      <c r="B761" s="394"/>
      <c r="C761" s="394"/>
      <c r="D761" s="55">
        <f>D760*12</f>
        <v>0</v>
      </c>
      <c r="E761" s="394"/>
      <c r="F761" s="55"/>
      <c r="G761" s="39"/>
      <c r="H761" s="39"/>
      <c r="I761" s="39"/>
      <c r="J761" s="39"/>
      <c r="K761" s="394"/>
    </row>
    <row r="762" spans="1:11" x14ac:dyDescent="0.2">
      <c r="A762" s="348" t="s">
        <v>897</v>
      </c>
      <c r="B762" s="394"/>
      <c r="C762" s="394"/>
      <c r="D762" s="55">
        <f>D761/52</f>
        <v>0</v>
      </c>
      <c r="E762" s="394"/>
      <c r="F762" s="55"/>
      <c r="G762" s="39"/>
      <c r="H762" s="39"/>
      <c r="I762" s="39"/>
      <c r="J762" s="39"/>
      <c r="K762" s="394"/>
    </row>
    <row r="763" spans="1:11" x14ac:dyDescent="0.2">
      <c r="A763" s="348" t="s">
        <v>898</v>
      </c>
      <c r="B763" s="394"/>
      <c r="C763" s="394"/>
      <c r="D763" s="55">
        <f>D734</f>
        <v>0</v>
      </c>
      <c r="E763" s="394"/>
      <c r="F763" s="55"/>
      <c r="G763" s="39"/>
      <c r="H763" s="39"/>
      <c r="I763" s="39"/>
      <c r="J763" s="39"/>
      <c r="K763" s="394"/>
    </row>
    <row r="764" spans="1:11" x14ac:dyDescent="0.2">
      <c r="A764" s="348" t="s">
        <v>899</v>
      </c>
      <c r="B764" s="394"/>
      <c r="C764" s="394"/>
      <c r="D764" s="55">
        <f>IF(D763=0,0,IF((D762/D763)&gt;40,40,D762/D763))</f>
        <v>0</v>
      </c>
      <c r="E764" s="394"/>
      <c r="F764" s="55"/>
      <c r="G764" s="39"/>
      <c r="H764" s="39"/>
      <c r="I764" s="39"/>
      <c r="J764" s="39"/>
      <c r="K764" s="394"/>
    </row>
    <row r="765" spans="1:11" x14ac:dyDescent="0.2">
      <c r="A765" s="348" t="s">
        <v>900</v>
      </c>
      <c r="B765" s="394"/>
      <c r="C765" s="394"/>
      <c r="D765" s="221" t="str">
        <f>IF(D736="Hourly (H)",D764,"N/A")</f>
        <v>N/A</v>
      </c>
      <c r="E765" s="394"/>
      <c r="F765" s="55"/>
      <c r="G765" s="39"/>
      <c r="H765" s="39"/>
      <c r="I765" s="39"/>
      <c r="J765" s="39"/>
      <c r="K765" s="394"/>
    </row>
    <row r="766" spans="1:11" x14ac:dyDescent="0.2">
      <c r="A766" s="348" t="s">
        <v>901</v>
      </c>
      <c r="B766" s="394"/>
      <c r="C766" s="394"/>
      <c r="D766" s="55" t="str">
        <f>IF(D763=0,"Weekly",IF(OR(D736&lt;&gt;"Hourly (H)",(D762/D763)&gt;40),"Weekly","Average Weekly"))</f>
        <v>Weekly</v>
      </c>
      <c r="E766" s="394"/>
      <c r="F766" s="55"/>
      <c r="G766" s="39"/>
      <c r="H766" s="39"/>
      <c r="I766" s="39"/>
      <c r="J766" s="39"/>
      <c r="K766" s="394"/>
    </row>
    <row r="767" spans="1:11" x14ac:dyDescent="0.2">
      <c r="A767" s="59"/>
      <c r="B767" s="394"/>
      <c r="C767" s="394"/>
      <c r="D767" s="55"/>
      <c r="E767" s="394"/>
      <c r="F767" s="55"/>
      <c r="G767" s="39"/>
      <c r="H767" s="39"/>
      <c r="I767" s="39"/>
      <c r="J767" s="39"/>
      <c r="K767" s="394"/>
    </row>
    <row r="768" spans="1:11" x14ac:dyDescent="0.2">
      <c r="A768" s="59" t="str">
        <f>CONCATENATE("Total days (",B744," YTD)")</f>
        <v>Total days (2018 YTD)</v>
      </c>
      <c r="B768"/>
      <c r="C768"/>
      <c r="D768" s="55">
        <f>IF(D744="",0,ROUND(D744-C744,0))</f>
        <v>0</v>
      </c>
      <c r="E768"/>
      <c r="F768" s="55"/>
      <c r="G768" s="206" t="s">
        <v>468</v>
      </c>
      <c r="H768" s="39"/>
      <c r="I768" s="39"/>
      <c r="J768" s="39"/>
      <c r="K768"/>
    </row>
    <row r="769" spans="1:11" x14ac:dyDescent="0.2">
      <c r="A769" s="59" t="str">
        <f>CONCATENATE("Total days (",B745,")")</f>
        <v>Total days (2017)</v>
      </c>
      <c r="B769"/>
      <c r="C769"/>
      <c r="D769" s="55">
        <f>IF(OR(D736=A727,D736=A728,D736=A730),ROUND(D745-C745,0),0)</f>
        <v>0</v>
      </c>
      <c r="E769"/>
      <c r="F769" s="55"/>
      <c r="G769" s="206" t="s">
        <v>468</v>
      </c>
      <c r="H769" s="39"/>
      <c r="I769" s="39"/>
      <c r="J769" s="39"/>
      <c r="K769"/>
    </row>
    <row r="770" spans="1:11" x14ac:dyDescent="0.2">
      <c r="A770" s="59" t="str">
        <f>CONCATENATE("Total days (",B746,")")</f>
        <v>Total days (2016)</v>
      </c>
      <c r="B770"/>
      <c r="C770"/>
      <c r="D770" s="55">
        <f>IF(OR(D736=A727,D736=A728,D736=A730),ROUND(D746-C746,0),0)</f>
        <v>0</v>
      </c>
      <c r="E770"/>
      <c r="F770" s="55"/>
      <c r="G770" s="206" t="s">
        <v>468</v>
      </c>
      <c r="H770" s="39"/>
      <c r="I770" s="39"/>
      <c r="J770" s="39"/>
      <c r="K770"/>
    </row>
    <row r="771" spans="1:11" x14ac:dyDescent="0.2">
      <c r="A771" s="59" t="s">
        <v>440</v>
      </c>
      <c r="B771"/>
      <c r="C771"/>
      <c r="D771" s="55">
        <f>SUM(D768:D770)</f>
        <v>0</v>
      </c>
      <c r="E771"/>
      <c r="F771" s="55"/>
      <c r="G771" s="206" t="s">
        <v>471</v>
      </c>
      <c r="H771" s="39"/>
      <c r="I771" s="39"/>
      <c r="J771" s="39"/>
      <c r="K771"/>
    </row>
    <row r="772" spans="1:11" x14ac:dyDescent="0.2">
      <c r="A772" s="59"/>
      <c r="B772"/>
      <c r="C772"/>
      <c r="D772" s="55"/>
      <c r="E772"/>
      <c r="F772" s="55"/>
      <c r="G772" s="39"/>
      <c r="H772" s="39"/>
      <c r="I772" s="39"/>
      <c r="J772" s="39"/>
      <c r="K772"/>
    </row>
    <row r="773" spans="1:11" x14ac:dyDescent="0.2">
      <c r="A773" s="59" t="str">
        <f>CONCATENATE("Total weeks (",B744," YTD)")</f>
        <v>Total weeks (2018 YTD)</v>
      </c>
      <c r="B773"/>
      <c r="C773"/>
      <c r="D773" s="55">
        <f>ROUND(D768/7,0)</f>
        <v>0</v>
      </c>
      <c r="E773"/>
      <c r="F773" s="55"/>
      <c r="G773" s="206" t="s">
        <v>469</v>
      </c>
      <c r="H773" s="39"/>
      <c r="I773" s="39"/>
      <c r="J773" s="39"/>
      <c r="K773"/>
    </row>
    <row r="774" spans="1:11" x14ac:dyDescent="0.2">
      <c r="A774" s="59" t="str">
        <f>CONCATENATE("Total weeks (",B745,")")</f>
        <v>Total weeks (2017)</v>
      </c>
      <c r="B774"/>
      <c r="C774"/>
      <c r="D774" s="55">
        <f>IF(OR(D736=A727,D736=A728,D736=A730),ROUND(D769/7,0),0)</f>
        <v>0</v>
      </c>
      <c r="E774"/>
      <c r="F774" s="55"/>
      <c r="G774" s="206" t="s">
        <v>469</v>
      </c>
      <c r="H774" s="39"/>
      <c r="I774" s="39"/>
      <c r="J774" s="39"/>
      <c r="K774"/>
    </row>
    <row r="775" spans="1:11" x14ac:dyDescent="0.2">
      <c r="A775" s="59" t="str">
        <f>CONCATENATE("Total weeks (",B746,")")</f>
        <v>Total weeks (2016)</v>
      </c>
      <c r="B775"/>
      <c r="C775"/>
      <c r="D775" s="55">
        <f>IF(OR(D736=A727,D736=A728,D736=A730),ROUND(D770/7,0),0)</f>
        <v>0</v>
      </c>
      <c r="E775"/>
      <c r="F775" s="55"/>
      <c r="G775" s="206" t="s">
        <v>469</v>
      </c>
      <c r="H775" s="39"/>
      <c r="I775" s="39"/>
      <c r="J775" s="39"/>
      <c r="K775"/>
    </row>
    <row r="776" spans="1:11" x14ac:dyDescent="0.2">
      <c r="A776" s="59" t="s">
        <v>441</v>
      </c>
      <c r="B776"/>
      <c r="C776"/>
      <c r="D776" s="55">
        <f>SUM(D773:D775)</f>
        <v>0</v>
      </c>
      <c r="E776"/>
      <c r="F776" s="55"/>
      <c r="G776" s="206" t="s">
        <v>470</v>
      </c>
      <c r="H776" s="39"/>
      <c r="I776" s="39"/>
      <c r="J776" s="39"/>
      <c r="K776"/>
    </row>
    <row r="777" spans="1:11" x14ac:dyDescent="0.2">
      <c r="A777" s="59"/>
      <c r="B777"/>
      <c r="C777"/>
      <c r="D777" s="55"/>
      <c r="E777"/>
      <c r="F777" s="55"/>
      <c r="G777" s="39"/>
      <c r="H777" s="39"/>
      <c r="I777" s="39"/>
      <c r="J777" s="39"/>
      <c r="K777"/>
    </row>
    <row r="778" spans="1:11" x14ac:dyDescent="0.2">
      <c r="A778" s="59" t="s">
        <v>413</v>
      </c>
      <c r="B778"/>
      <c r="C778"/>
      <c r="D778" s="55">
        <f>IF(OR(D776=0,D773=0),0,IF(OR(D736=A727,D736=A728,D736=A730),E747/D776,D753/D773))</f>
        <v>0</v>
      </c>
      <c r="E778"/>
      <c r="F778" s="55"/>
      <c r="G778" s="206" t="s">
        <v>472</v>
      </c>
      <c r="H778" s="39"/>
      <c r="I778" s="39"/>
      <c r="J778" s="39"/>
      <c r="K778"/>
    </row>
    <row r="779" spans="1:11" x14ac:dyDescent="0.2">
      <c r="A779" s="59" t="s">
        <v>414</v>
      </c>
      <c r="B779"/>
      <c r="C779"/>
      <c r="D779" s="55">
        <f>IF(D778=0,0,IF(OR(D736=A727,D736=A728,D736=A730),D734,D734/VLOOKUP(D736,A723:E731,3)))</f>
        <v>0</v>
      </c>
      <c r="E779"/>
      <c r="F779" s="55"/>
      <c r="G779" s="206" t="s">
        <v>473</v>
      </c>
      <c r="H779" s="39"/>
      <c r="I779" s="39"/>
      <c r="J779" s="39"/>
      <c r="K779"/>
    </row>
    <row r="780" spans="1:11" x14ac:dyDescent="0.2">
      <c r="A780" s="59" t="s">
        <v>384</v>
      </c>
      <c r="B780"/>
      <c r="C780"/>
      <c r="D780" s="420">
        <f>IF(D779=0,0,ROUND(D778/D779,1))</f>
        <v>0</v>
      </c>
      <c r="E780" s="38"/>
      <c r="F780" s="38"/>
      <c r="G780" s="206" t="s">
        <v>475</v>
      </c>
      <c r="H780"/>
      <c r="I780"/>
      <c r="J780"/>
      <c r="K780" s="38"/>
    </row>
    <row r="781" spans="1:11" x14ac:dyDescent="0.2">
      <c r="A781" s="59"/>
      <c r="B781"/>
      <c r="C781"/>
      <c r="D781"/>
      <c r="E781"/>
      <c r="F781"/>
      <c r="G781"/>
      <c r="H781"/>
      <c r="I781"/>
      <c r="J781"/>
      <c r="K781"/>
    </row>
    <row r="782" spans="1:11" x14ac:dyDescent="0.2">
      <c r="A782" s="9" t="s">
        <v>434</v>
      </c>
      <c r="B782"/>
      <c r="C782"/>
      <c r="D782" s="108">
        <f>MIN(G744,G747)</f>
        <v>0</v>
      </c>
      <c r="E782"/>
      <c r="F782"/>
      <c r="G782" s="206" t="s">
        <v>476</v>
      </c>
      <c r="H782"/>
      <c r="I782"/>
      <c r="J782"/>
      <c r="K782"/>
    </row>
    <row r="783" spans="1:11" x14ac:dyDescent="0.2">
      <c r="A783" s="9" t="s">
        <v>382</v>
      </c>
      <c r="B783"/>
      <c r="C783"/>
      <c r="D783" s="108" t="str">
        <f>IF(OR(E744="",E744=0,A744=FALSE),"",ROUND(((D744-C744)/365)*12,1))</f>
        <v/>
      </c>
      <c r="E783"/>
      <c r="F783"/>
      <c r="G783" s="206" t="s">
        <v>477</v>
      </c>
      <c r="H783"/>
      <c r="I783"/>
      <c r="J783"/>
      <c r="K783"/>
    </row>
    <row r="784" spans="1:11" x14ac:dyDescent="0.2">
      <c r="A784" s="59" t="s">
        <v>433</v>
      </c>
      <c r="B784"/>
      <c r="C784"/>
      <c r="D784" s="55">
        <f>IF(OR(D782=0,D782="",D783=0,D783=""),0,ROUND(D782*D783,0))</f>
        <v>0</v>
      </c>
      <c r="E784"/>
      <c r="F784"/>
      <c r="G784" s="206" t="s">
        <v>478</v>
      </c>
      <c r="H784"/>
      <c r="I784"/>
      <c r="J784"/>
      <c r="K784"/>
    </row>
    <row r="785" spans="1:11" x14ac:dyDescent="0.2">
      <c r="A785" s="59"/>
      <c r="B785"/>
      <c r="C785"/>
      <c r="D785"/>
      <c r="E785"/>
      <c r="F785"/>
      <c r="G785"/>
      <c r="H785"/>
      <c r="I785"/>
      <c r="J785"/>
      <c r="K785"/>
    </row>
    <row r="786" spans="1:11" x14ac:dyDescent="0.2">
      <c r="A786" s="1785" t="s">
        <v>28</v>
      </c>
      <c r="B786" s="1785"/>
      <c r="C786" s="1785"/>
      <c r="D786" s="1785"/>
      <c r="E786" s="1785"/>
      <c r="F786" s="1785"/>
      <c r="G786" s="1785"/>
      <c r="H786" s="1785"/>
      <c r="I786" s="1785"/>
      <c r="J786" s="1785"/>
      <c r="K786" s="1785"/>
    </row>
    <row r="787" spans="1:11" x14ac:dyDescent="0.2">
      <c r="A787" s="394"/>
      <c r="B787" s="394"/>
      <c r="C787" s="394"/>
      <c r="D787" s="394"/>
      <c r="E787" s="394"/>
      <c r="F787" s="394"/>
      <c r="G787" s="394"/>
      <c r="H787" s="394"/>
      <c r="I787" s="394"/>
      <c r="J787" s="394"/>
      <c r="K787" s="394"/>
    </row>
    <row r="788" spans="1:11" ht="13.5" thickBot="1" x14ac:dyDescent="0.25">
      <c r="A788" s="188" t="s">
        <v>409</v>
      </c>
      <c r="B788" s="188" t="s">
        <v>69</v>
      </c>
      <c r="C788" s="188" t="s">
        <v>420</v>
      </c>
      <c r="D788" s="188" t="s">
        <v>419</v>
      </c>
      <c r="E788" s="188" t="s">
        <v>421</v>
      </c>
      <c r="F788" s="188" t="s">
        <v>422</v>
      </c>
      <c r="G788" s="188" t="s">
        <v>407</v>
      </c>
      <c r="H788" s="188" t="s">
        <v>12</v>
      </c>
      <c r="I788" s="188"/>
      <c r="J788" s="188"/>
      <c r="K788" s="188" t="s">
        <v>71</v>
      </c>
    </row>
    <row r="789" spans="1:11" x14ac:dyDescent="0.2">
      <c r="A789" s="187" t="b">
        <v>1</v>
      </c>
      <c r="B789" s="185">
        <f>Military!G32</f>
        <v>2017</v>
      </c>
      <c r="C789" s="202">
        <f>Military!P32</f>
        <v>0</v>
      </c>
      <c r="D789" s="203">
        <f>Military!AG32</f>
        <v>0</v>
      </c>
      <c r="E789" s="204">
        <f>Military!AW32</f>
        <v>0</v>
      </c>
      <c r="F789" s="34">
        <f>IF(OR(A789=FALSE,C789=0,E789=0),0,E789*VLOOKUP(B789,$C$37:$D$42,2))</f>
        <v>0</v>
      </c>
      <c r="G789" s="34">
        <f>IF(A789=FALSE,"",IF(AND(D789&gt;0,E789&gt;0),0,IF(AND(D789&gt;0,E789&lt;=0),ROUNDDOWN(C789-D789,0),IF(AND(D789&lt;=0,E789&gt;0),ROUNDDOWN(C789-F789,0),C789))))</f>
        <v>0</v>
      </c>
      <c r="H789" s="35">
        <f>Military!CB32</f>
        <v>12</v>
      </c>
      <c r="I789" s="35"/>
      <c r="J789" s="35"/>
      <c r="K789" s="78">
        <f>IF(A789=FALSE,"",IF(C789=0,0,IF(AND(D789&gt;0,E789&gt;0),"Error Dep &amp; Buss",ROUNDDOWN(G789/H789,0))))</f>
        <v>0</v>
      </c>
    </row>
    <row r="790" spans="1:11" x14ac:dyDescent="0.2">
      <c r="A790" s="13" t="b">
        <v>1</v>
      </c>
      <c r="B790" s="185">
        <f>Military!G33</f>
        <v>2016</v>
      </c>
      <c r="C790" s="202">
        <f>Military!P33</f>
        <v>0</v>
      </c>
      <c r="D790" s="203">
        <f>Military!AG33</f>
        <v>0</v>
      </c>
      <c r="E790" s="204">
        <f>Military!AW33</f>
        <v>0</v>
      </c>
      <c r="F790" s="34">
        <f>IF(OR(A790=FALSE,C790=0,E790=0),0,E790*VLOOKUP(B790,$C$37:$D$42,2))</f>
        <v>0</v>
      </c>
      <c r="G790" s="34">
        <f>IF(A790=FALSE,"",IF(AND(D790&gt;0,E790&gt;0),0,IF(AND(D790&gt;0,E790&lt;=0),ROUNDDOWN(C790-D790,0),IF(AND(D790&lt;=0,E790&gt;0),ROUNDDOWN(C790-F790,0),C790))))</f>
        <v>0</v>
      </c>
      <c r="H790" s="35">
        <f>Military!CB33</f>
        <v>12</v>
      </c>
      <c r="I790" s="35"/>
      <c r="J790" s="35"/>
      <c r="K790" s="78">
        <f>IF(A790=FALSE,"",IF(C790=0,0,IF(AND(D790&gt;0,E790&gt;0),"Error Dep &amp; Buss",ROUNDDOWN(G790/H790,0))))</f>
        <v>0</v>
      </c>
    </row>
    <row r="791" spans="1:11" x14ac:dyDescent="0.2">
      <c r="A791" s="278" t="s">
        <v>72</v>
      </c>
      <c r="B791" s="189"/>
      <c r="C791" s="190"/>
      <c r="D791" s="190"/>
      <c r="E791" s="204">
        <f>SUM(E789:E790)</f>
        <v>0</v>
      </c>
      <c r="F791" s="34">
        <f>SUM(F789:F790)</f>
        <v>0</v>
      </c>
      <c r="G791" s="34">
        <f>SUM(G789:G790)</f>
        <v>0</v>
      </c>
      <c r="H791" s="35">
        <f>SUM(H789:H790)</f>
        <v>24</v>
      </c>
      <c r="I791" s="35"/>
      <c r="J791" s="35"/>
      <c r="K791" s="34">
        <f>IF(ISERROR(G791/H791),0,IF(AND(A789=TRUE,A790=TRUE),ROUND(G791/H791,0),IF(AND(A789=TRUE,A790=FALSE),K789,IF(AND(A789=FALSE,A790=TRUE),K790,0))))</f>
        <v>0</v>
      </c>
    </row>
    <row r="792" spans="1:11" x14ac:dyDescent="0.2">
      <c r="A792"/>
      <c r="B792" s="9"/>
      <c r="C792"/>
      <c r="D792"/>
      <c r="E792"/>
      <c r="F792"/>
      <c r="G792"/>
      <c r="H792"/>
      <c r="I792"/>
      <c r="J792"/>
      <c r="K792"/>
    </row>
    <row r="793" spans="1:11" x14ac:dyDescent="0.2">
      <c r="A793" s="9" t="s">
        <v>410</v>
      </c>
      <c r="B793" s="9"/>
      <c r="C793"/>
      <c r="D793" t="b">
        <v>1</v>
      </c>
      <c r="E793"/>
      <c r="F793"/>
      <c r="G793" s="206" t="s">
        <v>479</v>
      </c>
      <c r="H793"/>
      <c r="I793"/>
      <c r="J793"/>
      <c r="K793"/>
    </row>
    <row r="794" spans="1:11" x14ac:dyDescent="0.2">
      <c r="A794"/>
      <c r="B794"/>
      <c r="C794"/>
      <c r="D794"/>
      <c r="E794"/>
      <c r="F794"/>
      <c r="G794"/>
      <c r="H794"/>
      <c r="I794"/>
      <c r="J794"/>
      <c r="K794"/>
    </row>
    <row r="795" spans="1:11" x14ac:dyDescent="0.2">
      <c r="A795" s="1785" t="s">
        <v>567</v>
      </c>
      <c r="B795" s="1785"/>
      <c r="C795" s="1785"/>
      <c r="D795" s="1785"/>
      <c r="E795" s="1785"/>
      <c r="F795" s="1785"/>
      <c r="G795" s="1785"/>
      <c r="H795" s="1785"/>
      <c r="I795" s="1785"/>
      <c r="J795" s="1785"/>
      <c r="K795" s="1785"/>
    </row>
    <row r="796" spans="1:11" x14ac:dyDescent="0.2">
      <c r="A796"/>
      <c r="B796"/>
      <c r="C796"/>
      <c r="D796"/>
      <c r="E796"/>
      <c r="F796"/>
      <c r="G796"/>
      <c r="H796"/>
      <c r="I796"/>
      <c r="J796"/>
      <c r="K796"/>
    </row>
    <row r="797" spans="1:11" x14ac:dyDescent="0.2">
      <c r="A797"/>
      <c r="B797"/>
      <c r="C797"/>
      <c r="D797" s="61">
        <v>2016</v>
      </c>
      <c r="E797"/>
      <c r="F797"/>
      <c r="G797"/>
      <c r="H797"/>
      <c r="I797"/>
      <c r="J797"/>
      <c r="K797"/>
    </row>
    <row r="798" spans="1:11" x14ac:dyDescent="0.2">
      <c r="A798" s="9" t="s">
        <v>568</v>
      </c>
      <c r="B798"/>
      <c r="C798"/>
      <c r="D798">
        <v>253.63</v>
      </c>
      <c r="E798"/>
      <c r="F798"/>
      <c r="G798" s="206"/>
      <c r="H798"/>
      <c r="I798"/>
      <c r="J798"/>
      <c r="K798"/>
    </row>
    <row r="799" spans="1:11" x14ac:dyDescent="0.2">
      <c r="A799" s="9" t="s">
        <v>569</v>
      </c>
      <c r="B799"/>
      <c r="C799"/>
      <c r="D799">
        <v>368.29</v>
      </c>
      <c r="E799"/>
      <c r="F799"/>
      <c r="G799" s="206"/>
      <c r="H799"/>
      <c r="I799"/>
      <c r="J799"/>
      <c r="K799"/>
    </row>
    <row r="800" spans="1:11" x14ac:dyDescent="0.2">
      <c r="A800" s="9"/>
      <c r="B800"/>
      <c r="C800"/>
      <c r="D800"/>
      <c r="E800"/>
      <c r="F800"/>
      <c r="G800" s="206"/>
      <c r="H800"/>
      <c r="I800"/>
      <c r="J800"/>
      <c r="K800"/>
    </row>
    <row r="801" spans="1:11" x14ac:dyDescent="0.2">
      <c r="A801" s="9" t="s">
        <v>570</v>
      </c>
      <c r="B801"/>
      <c r="C801"/>
      <c r="D801" s="38">
        <f>Military!CM25</f>
        <v>0</v>
      </c>
      <c r="E801"/>
      <c r="F801"/>
      <c r="G801" s="206"/>
      <c r="H801"/>
      <c r="I801"/>
      <c r="J801"/>
      <c r="K801"/>
    </row>
    <row r="802" spans="1:11" x14ac:dyDescent="0.2">
      <c r="A802" s="9"/>
      <c r="B802"/>
      <c r="C802"/>
      <c r="D802" s="38"/>
      <c r="E802"/>
      <c r="F802"/>
      <c r="G802" s="206"/>
      <c r="H802"/>
      <c r="I802"/>
      <c r="J802"/>
      <c r="K802"/>
    </row>
    <row r="803" spans="1:11" x14ac:dyDescent="0.2">
      <c r="A803" s="9" t="s">
        <v>571</v>
      </c>
      <c r="B803"/>
      <c r="C803"/>
      <c r="D803" t="str">
        <f ca="1">IF(D801=0,CONCATENATE("BAS rate for year ",YEAR(TODAY())),IF(D801&lt;350,CONCATENATE("BAS rate for Officers for year ",YEAR(TODAY())),CONCATENATE("BAS rate for Enlisted Personnal for year ",YEAR(TODAY()))))</f>
        <v>BAS rate for year 2018</v>
      </c>
      <c r="E803"/>
      <c r="F803"/>
      <c r="G803"/>
      <c r="H803"/>
      <c r="I803"/>
      <c r="J803"/>
      <c r="K803"/>
    </row>
    <row r="804" spans="1:11" x14ac:dyDescent="0.2">
      <c r="A804"/>
      <c r="B804"/>
      <c r="C804"/>
      <c r="D804"/>
      <c r="E804"/>
      <c r="F804"/>
      <c r="G804"/>
      <c r="H804"/>
      <c r="I804"/>
      <c r="J804"/>
      <c r="K804"/>
    </row>
    <row r="805" spans="1:11" x14ac:dyDescent="0.2">
      <c r="A805" s="1785" t="s">
        <v>461</v>
      </c>
      <c r="B805" s="1785"/>
      <c r="C805" s="1785"/>
      <c r="D805" s="1785"/>
      <c r="E805" s="1785"/>
      <c r="F805" s="1785"/>
      <c r="G805" s="1785"/>
      <c r="H805" s="1785"/>
      <c r="I805" s="1785"/>
      <c r="J805" s="1785"/>
      <c r="K805" s="1785"/>
    </row>
    <row r="806" spans="1:11" x14ac:dyDescent="0.2">
      <c r="A806"/>
      <c r="B806"/>
      <c r="C806"/>
      <c r="D806"/>
      <c r="E806"/>
      <c r="F806"/>
      <c r="G806"/>
      <c r="H806"/>
      <c r="I806"/>
      <c r="J806"/>
      <c r="K806"/>
    </row>
    <row r="807" spans="1:11" x14ac:dyDescent="0.2">
      <c r="A807" s="9" t="s">
        <v>456</v>
      </c>
      <c r="B807"/>
      <c r="C807"/>
      <c r="D807" s="219">
        <f>G747</f>
        <v>0</v>
      </c>
      <c r="E807"/>
      <c r="F807" t="str">
        <f>IF(OR(D746=A737,D746=A738,D746=A740),CONCATENATE("total average earnings for the past ",I747," months"),"(lower of Current Rate or YTD avg, or explanation provided)")</f>
        <v>(lower of Current Rate or YTD avg, or explanation provided)</v>
      </c>
      <c r="G807"/>
      <c r="H807"/>
      <c r="I807"/>
      <c r="J807"/>
      <c r="K807"/>
    </row>
    <row r="808" spans="1:11" x14ac:dyDescent="0.2">
      <c r="A808" s="9" t="s">
        <v>509</v>
      </c>
      <c r="B808"/>
      <c r="C808"/>
      <c r="D808" s="219">
        <f>ROUND(Military!AN25+(Military!AN25*Military!AN26),0)</f>
        <v>0</v>
      </c>
      <c r="E808"/>
      <c r="F808"/>
      <c r="G808"/>
      <c r="H808"/>
      <c r="I808"/>
      <c r="J808"/>
      <c r="K808"/>
    </row>
    <row r="809" spans="1:11" x14ac:dyDescent="0.2">
      <c r="A809" s="9" t="s">
        <v>510</v>
      </c>
      <c r="B809"/>
      <c r="C809"/>
      <c r="D809" s="219">
        <f>ROUND(Military!CM25+(Military!CM25*Military!CM26),0)</f>
        <v>0</v>
      </c>
      <c r="E809"/>
      <c r="F809"/>
      <c r="G809"/>
      <c r="H809"/>
      <c r="I809"/>
      <c r="J809"/>
      <c r="K809"/>
    </row>
    <row r="810" spans="1:11" x14ac:dyDescent="0.2">
      <c r="A810" s="9" t="s">
        <v>457</v>
      </c>
      <c r="B810"/>
      <c r="C810"/>
      <c r="D810" s="219">
        <f>IF(K791=0,0,IF(D793=TRUE,K791,0))</f>
        <v>0</v>
      </c>
      <c r="E810"/>
      <c r="F810"/>
      <c r="G810"/>
      <c r="H810"/>
      <c r="I810"/>
      <c r="J810"/>
      <c r="K810"/>
    </row>
    <row r="811" spans="1:11" x14ac:dyDescent="0.2">
      <c r="A811" s="59" t="s">
        <v>458</v>
      </c>
      <c r="B811"/>
      <c r="C811"/>
      <c r="D811" s="219">
        <f>Military!CJ42</f>
        <v>0</v>
      </c>
      <c r="E811"/>
      <c r="F811"/>
      <c r="G811"/>
      <c r="H811"/>
      <c r="I811"/>
      <c r="J811"/>
      <c r="K811"/>
    </row>
    <row r="812" spans="1:11" x14ac:dyDescent="0.2">
      <c r="A812" s="59" t="s">
        <v>459</v>
      </c>
      <c r="B812"/>
      <c r="C812"/>
      <c r="D812" s="219">
        <f>SUM(D807:D811)</f>
        <v>0</v>
      </c>
      <c r="E812"/>
      <c r="F812"/>
      <c r="G812"/>
      <c r="H812"/>
      <c r="I812"/>
      <c r="J812"/>
      <c r="K812"/>
    </row>
    <row r="813" spans="1:11" x14ac:dyDescent="0.2">
      <c r="A813" s="6"/>
      <c r="B813" s="55"/>
      <c r="C813" s="56"/>
      <c r="D813" s="57"/>
      <c r="E813"/>
      <c r="F813"/>
      <c r="G813"/>
      <c r="H813"/>
      <c r="I813"/>
      <c r="J813"/>
      <c r="K813"/>
    </row>
    <row r="814" spans="1:11" x14ac:dyDescent="0.2">
      <c r="A814" s="1785" t="s">
        <v>460</v>
      </c>
      <c r="B814" s="1785"/>
      <c r="C814" s="1785"/>
      <c r="D814" s="1785"/>
      <c r="E814" s="1785"/>
      <c r="F814" s="1785"/>
      <c r="G814" s="1785"/>
      <c r="H814" s="1785"/>
      <c r="I814" s="1785"/>
      <c r="J814" s="1785"/>
      <c r="K814" s="1785"/>
    </row>
    <row r="815" spans="1:11" x14ac:dyDescent="0.2">
      <c r="A815" s="6"/>
      <c r="B815" s="55"/>
      <c r="C815" s="56"/>
      <c r="D815" s="57"/>
      <c r="E815"/>
      <c r="F815"/>
      <c r="G815"/>
      <c r="H815"/>
      <c r="I815"/>
      <c r="J815"/>
      <c r="K815"/>
    </row>
    <row r="816" spans="1:11" x14ac:dyDescent="0.2">
      <c r="A816" s="211" t="s">
        <v>462</v>
      </c>
      <c r="B816" s="55"/>
      <c r="C816" s="56"/>
      <c r="D816" s="9" t="str">
        <f>IF(AND(E744=0,E745=0,E746=0),"Variances in annual earnings to be determined",IF(AND(E744&gt;0,E745&gt;0,E746&gt;0),CONCATENATE("Variances in annual earnings:  ",D749," &amp; ",D750),IF(AND(E744&gt;0,E745&gt;0,E746=0),CONCATENATE("Variances in annual earnings:  ",D750),IF(AND(E744=0,E745&gt;0,E746&gt;0),CONCATENATE("Variances in annual earnings:  ",D749),IF(AND(E744&gt;0,E745=0,E746&gt;0),CONCATENATE("Variances in annual earnings:  ",D751),"")))))</f>
        <v>Variances in annual earnings to be determined</v>
      </c>
      <c r="E816"/>
      <c r="F816"/>
      <c r="G816"/>
      <c r="H816"/>
      <c r="I816"/>
      <c r="J816"/>
      <c r="K816"/>
    </row>
    <row r="817" spans="1:11" x14ac:dyDescent="0.2">
      <c r="A817" s="59" t="s">
        <v>463</v>
      </c>
      <c r="B817"/>
      <c r="C817"/>
      <c r="D817" t="str">
        <f>IF(AND(E744=0,E745=0,E746=0),"Years included in Total Qualifying Income calculations to be determined",CONCATENATE("Total qualifying income determined with earnings from ",IF(AND(M744=TRUE,M745=TRUE,M746=TRUE),CONCATENATE("YTD ",B744,", Year ",B745,", and Year ",B746),IF(AND(M744=TRUE,M745=TRUE,M746=FALSE),CONCATENATE("YTD ",B744,", and Year ",B745),IF(AND(M744=TRUE,M745=FALSE,M746=TRUE),CONCATENATE("YTD ",B744," and Year ",B746),IF(AND(M744=FALSE,M745=TRUE,M746=TRUE),CONCATENATE("Year ",B745," and Year ",B746),IF(AND(M744=FALSE,M745=TRUE,M746=FALSE),CONCATENATE("Year ",B745),IF(AND(A744=FALSE,A745=FALSE,A746=TRUE),CONCATENATE("Year ",B746),))))))))</f>
        <v>Years included in Total Qualifying Income calculations to be determined</v>
      </c>
      <c r="E817"/>
      <c r="F817"/>
      <c r="G817"/>
      <c r="H817"/>
      <c r="I817"/>
      <c r="J817"/>
      <c r="K817"/>
    </row>
    <row r="818" spans="1:11" x14ac:dyDescent="0.2">
      <c r="A818" s="59" t="s">
        <v>464</v>
      </c>
      <c r="B818"/>
      <c r="C818"/>
      <c r="D818" t="str">
        <f>IF(AND(E744=0,E745=0,E746=0),"Average weekly hours worked to be determined",IF(OR(D734=0,D734="",D736=A728,D736=A730),"Average weekly hours worked vary.",CONCATENATE("YTD earnings, at current rate of pay, reflect borrower is working an average of ",TEXT(D780,"##.0")," hours weekly.")))</f>
        <v>Average weekly hours worked to be determined</v>
      </c>
      <c r="E818"/>
      <c r="F818"/>
      <c r="G818"/>
      <c r="H818"/>
      <c r="I818"/>
      <c r="J818"/>
      <c r="K818"/>
    </row>
    <row r="819" spans="1:11" x14ac:dyDescent="0.2">
      <c r="A819" s="59" t="s">
        <v>465</v>
      </c>
      <c r="B819"/>
      <c r="C819"/>
      <c r="D819" t="str">
        <f>IF(OR(C744="",D784=0),"Expected amount of YTD earnings to be determined.",VLOOKUP(D736,A723:E731,5))</f>
        <v>Expected amount of YTD earnings to be determined.</v>
      </c>
      <c r="E819"/>
      <c r="F819"/>
      <c r="G819"/>
      <c r="H819"/>
      <c r="I819"/>
      <c r="J819"/>
      <c r="K819"/>
    </row>
    <row r="820" spans="1:11" x14ac:dyDescent="0.2">
      <c r="A820" s="59" t="s">
        <v>466</v>
      </c>
      <c r="B820" s="55"/>
      <c r="C820" s="56"/>
      <c r="D820" s="412" t="str">
        <f>IF(OR(ISERROR(J747),F747=0),"Total Average Base Earnings and period covered to be determined.",CONCATENATE("Average Earnings:  Total earnings = ",DOLLAR(ROUND(E747,0),0)," / Total months = ",Data_Income!I747," / Monthly average = ",DOLLAR(ROUND(J747,0),0),"."))</f>
        <v>Total Average Base Earnings and period covered to be determined.</v>
      </c>
      <c r="E820"/>
      <c r="F820"/>
      <c r="G820"/>
      <c r="H820"/>
      <c r="I820"/>
      <c r="J820"/>
      <c r="K820"/>
    </row>
    <row r="822" spans="1:11" ht="15.95" customHeight="1" x14ac:dyDescent="0.2">
      <c r="A822" s="1756" t="s">
        <v>501</v>
      </c>
      <c r="B822" s="1756"/>
      <c r="C822" s="1756"/>
      <c r="D822" s="1756"/>
      <c r="E822" s="1756"/>
      <c r="F822" s="1756"/>
      <c r="G822" s="1756"/>
      <c r="H822" s="1756"/>
      <c r="I822" s="1756"/>
      <c r="J822" s="1756"/>
      <c r="K822" s="1756"/>
    </row>
    <row r="824" spans="1:11" x14ac:dyDescent="0.2">
      <c r="A824" s="81" t="s">
        <v>502</v>
      </c>
    </row>
    <row r="826" spans="1:11" ht="15.95" customHeight="1" x14ac:dyDescent="0.2">
      <c r="A826" s="1756" t="s">
        <v>114</v>
      </c>
      <c r="B826" s="1756"/>
      <c r="C826" s="1756"/>
      <c r="D826" s="1756"/>
      <c r="E826" s="1756"/>
      <c r="F826" s="1756"/>
      <c r="G826" s="1756"/>
      <c r="H826" s="1756"/>
      <c r="I826" s="1756"/>
      <c r="J826" s="1756"/>
      <c r="K826" s="1756"/>
    </row>
    <row r="828" spans="1:11" ht="13.5" thickBot="1" x14ac:dyDescent="0.25">
      <c r="A828" s="1792" t="s">
        <v>16</v>
      </c>
      <c r="B828" s="1793"/>
      <c r="C828" s="279" t="s">
        <v>119</v>
      </c>
    </row>
    <row r="829" spans="1:11" x14ac:dyDescent="0.2">
      <c r="A829" s="1794" t="s">
        <v>147</v>
      </c>
      <c r="B829" s="1795"/>
      <c r="C829" s="285">
        <f>'Back-to-Work'!CK11</f>
        <v>0</v>
      </c>
    </row>
    <row r="830" spans="1:11" x14ac:dyDescent="0.2">
      <c r="A830" s="1796" t="s">
        <v>198</v>
      </c>
      <c r="B830" s="1797"/>
      <c r="C830" s="285">
        <f>C829+1</f>
        <v>1</v>
      </c>
    </row>
    <row r="831" spans="1:11" x14ac:dyDescent="0.2">
      <c r="A831" s="1796" t="s">
        <v>148</v>
      </c>
      <c r="B831" s="1797"/>
      <c r="C831" s="285">
        <f>EDATE(C830,6)</f>
        <v>183</v>
      </c>
    </row>
    <row r="833" spans="1:10" ht="13.5" thickBot="1" x14ac:dyDescent="0.25">
      <c r="A833" s="279" t="s">
        <v>112</v>
      </c>
      <c r="B833" s="279" t="s">
        <v>117</v>
      </c>
      <c r="C833" s="279" t="s">
        <v>118</v>
      </c>
      <c r="D833" s="279" t="s">
        <v>12</v>
      </c>
      <c r="E833" s="279" t="s">
        <v>71</v>
      </c>
    </row>
    <row r="834" spans="1:10" x14ac:dyDescent="0.2">
      <c r="A834" s="88" t="s">
        <v>115</v>
      </c>
      <c r="B834" s="282">
        <f>'Back-to-Work'!CK12</f>
        <v>0</v>
      </c>
      <c r="C834" s="282">
        <f>'Back-to-Work'!CK19</f>
        <v>0</v>
      </c>
      <c r="D834" s="281">
        <f>IF(OR(B834=0,C834=0),0,((C831-C829)/365)*12)</f>
        <v>0</v>
      </c>
      <c r="E834" s="286">
        <f>IF(OR(B834=0,C834=0),0,C834/D834)</f>
        <v>0</v>
      </c>
    </row>
    <row r="835" spans="1:10" x14ac:dyDescent="0.2">
      <c r="A835" s="91" t="s">
        <v>116</v>
      </c>
      <c r="B835" s="282">
        <f>'Back-to-Work'!CK13</f>
        <v>0</v>
      </c>
      <c r="C835" s="282">
        <f>'Back-to-Work'!CK20</f>
        <v>0</v>
      </c>
      <c r="D835" s="281">
        <f>IF(OR(B835=0,C835=0),0,((C831-C829)/365)*12)</f>
        <v>0</v>
      </c>
      <c r="E835" s="286">
        <f>IF(OR(B835=0,C835=0),0,C835/D835)</f>
        <v>0</v>
      </c>
    </row>
    <row r="836" spans="1:10" x14ac:dyDescent="0.2">
      <c r="A836" s="280" t="s">
        <v>72</v>
      </c>
      <c r="B836" s="283">
        <f>SUM(B834:B835)</f>
        <v>0</v>
      </c>
      <c r="C836" s="283">
        <f>SUM(C834:C835)</f>
        <v>0</v>
      </c>
      <c r="D836" s="284">
        <f>IF(OR(B836=0,C836=0),0,((C831-C829)/365)*12)</f>
        <v>0</v>
      </c>
      <c r="E836" s="286">
        <f>IF(OR(B836=0,C836=0),0,ROUND(C836/D836,0))</f>
        <v>0</v>
      </c>
      <c r="F836" s="60" t="str">
        <f>IF(OR(B836=0,C836=0)," ",(B836-E836)/B836)</f>
        <v xml:space="preserve"> </v>
      </c>
    </row>
    <row r="838" spans="1:10" x14ac:dyDescent="0.2">
      <c r="A838" s="41" t="s">
        <v>143</v>
      </c>
      <c r="B838" s="81" t="str">
        <f>IF(C829=""," ",CONCATENATE(" Borrower's total income beginning on ",MONTH(C830),"/",DAY(C830),"/",YEAR(C830)," and ending on ",MONTH(C831),"/",DAY(C831),"/",YEAR(C831)))</f>
        <v xml:space="preserve"> Borrower's total income beginning on 1/1/1900 and ending on 7/1/1900</v>
      </c>
      <c r="G838" s="287" t="s">
        <v>149</v>
      </c>
      <c r="H838" s="287"/>
      <c r="I838" s="287"/>
      <c r="J838" s="287"/>
    </row>
    <row r="839" spans="1:10" x14ac:dyDescent="0.2">
      <c r="A839" s="41" t="s">
        <v>144</v>
      </c>
      <c r="B839" s="81" t="str">
        <f>IF(C829=""," ",CONCATENATE(" Other household total income beginning on ",MONTH(C830),"/",DAY(C830),"/",YEAR(C830)," and ending on ",MONTH(C831),"/",DAY(C831),"/",YEAR(C831)))</f>
        <v xml:space="preserve"> Other household total income beginning on 1/1/1900 and ending on 7/1/1900</v>
      </c>
      <c r="G839" s="287" t="s">
        <v>150</v>
      </c>
    </row>
    <row r="840" spans="1:10" x14ac:dyDescent="0.2">
      <c r="A840" s="41" t="s">
        <v>145</v>
      </c>
      <c r="B840" s="81" t="str">
        <f>IF(C829=""," ",CONCATENATE(" Grand Total Household Income beginning on ",MONTH(C830),"/",DAY(C830),"/",YEAR(C830)," and ending on ",MONTH(C831),"/",DAY(C831),"/",YEAR(C831)))</f>
        <v xml:space="preserve"> Grand Total Household Income beginning on 1/1/1900 and ending on 7/1/1900</v>
      </c>
      <c r="G840" s="287" t="s">
        <v>151</v>
      </c>
    </row>
    <row r="841" spans="1:10" x14ac:dyDescent="0.2">
      <c r="A841" s="288" t="s">
        <v>146</v>
      </c>
      <c r="B841" s="81" t="str">
        <f>IF(C829=""," ",CONCATENATE(" Grand Total Household Monthly Income Average for the period of ",MONTH(C830),"/",DAY(C830),"/",YEAR(C830)," to ",MONTH(C831),"/",DAY(C831),"/",YEAR(C831)))</f>
        <v xml:space="preserve"> Grand Total Household Monthly Income Average for the period of 1/1/1900 to 7/1/1900</v>
      </c>
      <c r="G841" s="287" t="s">
        <v>152</v>
      </c>
    </row>
    <row r="843" spans="1:10" x14ac:dyDescent="0.2">
      <c r="A843" s="41" t="s">
        <v>141</v>
      </c>
      <c r="B843" s="41" t="str">
        <f>IF(F836=" "," ",CONCATENATE("Based on figures above, it appears the Economic Event caused a reduction in borrower's household income of ",ROUND(F836*100,1),"% for a period of ",ROUND(((C831-C829)/365)*12,1)," months following the economic event."))</f>
        <v xml:space="preserve"> </v>
      </c>
      <c r="G843" s="287" t="s">
        <v>153</v>
      </c>
    </row>
    <row r="844" spans="1:10" x14ac:dyDescent="0.2">
      <c r="A844" s="41" t="s">
        <v>142</v>
      </c>
      <c r="B844" s="41" t="str">
        <f>IF(F836=" "," ",IF(F836&gt;19.99%,B846,B847))</f>
        <v xml:space="preserve"> </v>
      </c>
      <c r="G844" s="287" t="s">
        <v>154</v>
      </c>
    </row>
    <row r="845" spans="1:10" x14ac:dyDescent="0.2">
      <c r="A845" s="41"/>
      <c r="B845" s="41"/>
    </row>
    <row r="846" spans="1:10" x14ac:dyDescent="0.2">
      <c r="A846" s="288" t="s">
        <v>137</v>
      </c>
      <c r="B846" s="41" t="s">
        <v>140</v>
      </c>
    </row>
    <row r="847" spans="1:10" x14ac:dyDescent="0.2">
      <c r="A847" s="41" t="s">
        <v>138</v>
      </c>
      <c r="B847" s="41" t="s">
        <v>139</v>
      </c>
    </row>
    <row r="849" spans="1:65" ht="15" x14ac:dyDescent="0.2">
      <c r="A849" s="1756" t="s">
        <v>1460</v>
      </c>
      <c r="B849" s="1756"/>
      <c r="C849" s="1756"/>
      <c r="D849" s="1756"/>
      <c r="E849" s="1756"/>
      <c r="F849" s="1756"/>
      <c r="G849" s="1756"/>
      <c r="H849" s="1756"/>
      <c r="I849" s="1756"/>
      <c r="J849" s="1756"/>
      <c r="K849" s="1756"/>
    </row>
    <row r="851" spans="1:65" x14ac:dyDescent="0.2">
      <c r="A851" s="81" t="s">
        <v>1470</v>
      </c>
      <c r="E851" s="365" t="str">
        <f>'SE FNMA 1084'!BW12</f>
        <v>Select Year</v>
      </c>
      <c r="F851" s="350" t="str">
        <f>'SE FNMA 1084'!CS12</f>
        <v>Select Year</v>
      </c>
    </row>
    <row r="852" spans="1:65" x14ac:dyDescent="0.2">
      <c r="A852" s="292" t="s">
        <v>1182</v>
      </c>
      <c r="D852" s="372"/>
      <c r="E852" s="372">
        <f>'SE FNMA 1084'!BV14</f>
        <v>0</v>
      </c>
      <c r="F852" s="372">
        <f>'SE FNMA 1084'!CR14</f>
        <v>0</v>
      </c>
      <c r="G852" s="372"/>
      <c r="H852" s="372"/>
    </row>
    <row r="853" spans="1:65" x14ac:dyDescent="0.2">
      <c r="A853" s="292" t="s">
        <v>1539</v>
      </c>
      <c r="D853" s="372"/>
      <c r="E853" s="372">
        <f>E852</f>
        <v>0</v>
      </c>
      <c r="F853" s="372">
        <f>F852</f>
        <v>0</v>
      </c>
      <c r="G853" s="372"/>
      <c r="H853" s="372"/>
    </row>
    <row r="854" spans="1:65" x14ac:dyDescent="0.2">
      <c r="A854" s="292"/>
      <c r="C854" s="291"/>
      <c r="D854" s="372"/>
      <c r="E854" s="372"/>
      <c r="F854" s="372"/>
      <c r="G854" s="372"/>
      <c r="H854" s="372"/>
    </row>
    <row r="855" spans="1:65" x14ac:dyDescent="0.2">
      <c r="A855" s="300" t="s">
        <v>1462</v>
      </c>
      <c r="C855" s="291"/>
      <c r="D855" s="372"/>
      <c r="E855" s="350" t="str">
        <f>'SE FNMA 1084'!BW17</f>
        <v>Select Yr</v>
      </c>
      <c r="F855" s="350" t="str">
        <f>'SE FNMA 1084'!CS17</f>
        <v>Select Yr</v>
      </c>
      <c r="G855" s="372"/>
      <c r="H855" s="372"/>
    </row>
    <row r="856" spans="1:65" x14ac:dyDescent="0.2">
      <c r="A856" s="510" t="s">
        <v>1184</v>
      </c>
      <c r="B856" s="505"/>
      <c r="C856" s="505"/>
      <c r="D856" s="512"/>
      <c r="E856" s="372">
        <f>'SE FNMA 1084'!BV19</f>
        <v>0</v>
      </c>
      <c r="F856" s="372">
        <f>'SE FNMA 1084'!CR19</f>
        <v>0</v>
      </c>
      <c r="G856" s="512"/>
      <c r="H856" s="512"/>
      <c r="I856" s="505"/>
      <c r="J856" s="505"/>
      <c r="K856" s="505"/>
      <c r="L856" s="505"/>
      <c r="M856" s="505"/>
      <c r="N856" s="505"/>
      <c r="O856" s="505"/>
      <c r="P856" s="505"/>
      <c r="Q856" s="505"/>
      <c r="R856" s="505"/>
      <c r="S856" s="505"/>
      <c r="T856" s="505"/>
      <c r="U856" s="505"/>
      <c r="V856" s="505"/>
      <c r="W856" s="505"/>
      <c r="X856" s="505"/>
      <c r="Y856" s="505"/>
      <c r="Z856" s="505"/>
      <c r="AA856" s="505"/>
      <c r="AB856" s="505"/>
      <c r="AC856" s="505"/>
      <c r="AD856" s="505"/>
      <c r="AE856" s="505"/>
      <c r="AF856" s="505"/>
      <c r="AG856" s="505"/>
      <c r="AH856" s="505"/>
      <c r="AI856" s="505"/>
      <c r="AJ856" s="505"/>
      <c r="AK856" s="505"/>
      <c r="AL856" s="505"/>
      <c r="AM856" s="505"/>
      <c r="AN856" s="505"/>
      <c r="AO856" s="505"/>
      <c r="AP856" s="505"/>
      <c r="AQ856" s="505"/>
      <c r="AR856" s="505"/>
      <c r="AS856" s="505"/>
      <c r="AT856" s="505"/>
      <c r="AU856" s="505"/>
      <c r="AV856" s="505"/>
      <c r="AW856" s="505"/>
      <c r="AX856" s="505"/>
      <c r="AY856" s="505"/>
      <c r="AZ856" s="505"/>
      <c r="BA856" s="505"/>
      <c r="BB856" s="505"/>
      <c r="BC856" s="505"/>
      <c r="BD856" s="505"/>
      <c r="BE856" s="505"/>
      <c r="BF856" s="505"/>
      <c r="BG856" s="505"/>
      <c r="BH856" s="505"/>
      <c r="BI856" s="505"/>
      <c r="BJ856" s="505"/>
      <c r="BK856" s="505"/>
      <c r="BL856" s="505"/>
      <c r="BM856" s="505"/>
    </row>
    <row r="857" spans="1:65" x14ac:dyDescent="0.2">
      <c r="A857" s="510" t="s">
        <v>1183</v>
      </c>
      <c r="B857" s="505"/>
      <c r="C857" s="505"/>
      <c r="D857" s="512"/>
      <c r="E857" s="372">
        <f>'SE FNMA 1084'!BV20</f>
        <v>0</v>
      </c>
      <c r="F857" s="372">
        <f>'SE FNMA 1084'!CR20</f>
        <v>0</v>
      </c>
      <c r="G857" s="512"/>
      <c r="H857" s="512"/>
      <c r="I857" s="505"/>
      <c r="J857" s="505"/>
      <c r="K857" s="505"/>
      <c r="L857" s="505"/>
      <c r="M857" s="505"/>
      <c r="N857" s="505"/>
      <c r="O857" s="505"/>
      <c r="P857" s="505"/>
      <c r="Q857" s="505"/>
      <c r="R857" s="505"/>
      <c r="S857" s="505"/>
      <c r="T857" s="505"/>
      <c r="U857" s="505"/>
      <c r="V857" s="505"/>
      <c r="W857" s="505"/>
      <c r="X857" s="505"/>
      <c r="Y857" s="505"/>
      <c r="Z857" s="505"/>
      <c r="AA857" s="505"/>
      <c r="AB857" s="505"/>
      <c r="AC857" s="505"/>
      <c r="AD857" s="505"/>
      <c r="AE857" s="505"/>
      <c r="AF857" s="505"/>
      <c r="AG857" s="505"/>
      <c r="AH857" s="505"/>
      <c r="AI857" s="505"/>
      <c r="AJ857" s="505"/>
      <c r="AK857" s="505"/>
      <c r="AL857" s="505"/>
      <c r="AM857" s="505"/>
      <c r="AN857" s="505"/>
      <c r="AO857" s="505"/>
      <c r="AP857" s="505"/>
      <c r="AQ857" s="505"/>
      <c r="AR857" s="505"/>
      <c r="AS857" s="505"/>
      <c r="AT857" s="505"/>
      <c r="AU857" s="505"/>
      <c r="AV857" s="505"/>
      <c r="AW857" s="505"/>
      <c r="AX857" s="505"/>
      <c r="AY857" s="505"/>
      <c r="AZ857" s="505"/>
      <c r="BA857" s="505"/>
      <c r="BB857" s="505"/>
      <c r="BC857" s="505"/>
      <c r="BD857" s="505"/>
      <c r="BE857" s="505"/>
      <c r="BF857" s="505"/>
      <c r="BG857" s="505"/>
      <c r="BH857" s="505"/>
      <c r="BI857" s="505"/>
      <c r="BJ857" s="505"/>
      <c r="BK857" s="505"/>
      <c r="BL857" s="505"/>
      <c r="BM857" s="505"/>
    </row>
    <row r="858" spans="1:65" x14ac:dyDescent="0.2">
      <c r="A858" s="292" t="s">
        <v>1540</v>
      </c>
      <c r="B858" s="505"/>
      <c r="C858" s="505"/>
      <c r="D858" s="512"/>
      <c r="E858" s="372">
        <f>SUM(E856:E857)</f>
        <v>0</v>
      </c>
      <c r="F858" s="372">
        <f>SUM(F856:F857)</f>
        <v>0</v>
      </c>
      <c r="G858" s="512"/>
      <c r="H858" s="512"/>
      <c r="I858" s="505"/>
      <c r="J858" s="505"/>
      <c r="K858" s="505"/>
      <c r="L858" s="505"/>
      <c r="M858" s="505"/>
      <c r="N858" s="505"/>
      <c r="O858" s="505"/>
      <c r="P858" s="505"/>
      <c r="Q858" s="505"/>
      <c r="R858" s="505"/>
      <c r="S858" s="505"/>
      <c r="T858" s="505"/>
      <c r="U858" s="505"/>
      <c r="V858" s="505"/>
      <c r="W858" s="505"/>
      <c r="X858" s="505"/>
      <c r="Y858" s="505"/>
      <c r="Z858" s="505"/>
      <c r="AA858" s="505"/>
      <c r="AB858" s="505"/>
      <c r="AC858" s="505"/>
      <c r="AD858" s="505"/>
      <c r="AE858" s="505"/>
      <c r="AF858" s="505"/>
      <c r="AG858" s="505"/>
      <c r="AH858" s="505"/>
      <c r="AI858" s="505"/>
      <c r="AJ858" s="505"/>
      <c r="AK858" s="505"/>
      <c r="AL858" s="505"/>
      <c r="AM858" s="505"/>
      <c r="AN858" s="505"/>
      <c r="AO858" s="505"/>
      <c r="AP858" s="505"/>
      <c r="AQ858" s="505"/>
      <c r="AR858" s="505"/>
      <c r="AS858" s="505"/>
      <c r="AT858" s="505"/>
      <c r="AU858" s="505"/>
      <c r="AV858" s="505"/>
      <c r="AW858" s="505"/>
      <c r="AX858" s="505"/>
      <c r="AY858" s="505"/>
      <c r="AZ858" s="505"/>
      <c r="BA858" s="505"/>
      <c r="BB858" s="505"/>
      <c r="BC858" s="505"/>
      <c r="BD858" s="505"/>
      <c r="BE858" s="505"/>
      <c r="BF858" s="505"/>
      <c r="BG858" s="505"/>
      <c r="BH858" s="505"/>
      <c r="BI858" s="505"/>
      <c r="BJ858" s="505"/>
      <c r="BK858" s="505"/>
      <c r="BL858" s="505"/>
      <c r="BM858" s="505"/>
    </row>
    <row r="859" spans="1:65" x14ac:dyDescent="0.2">
      <c r="A859" s="300"/>
      <c r="C859" s="291"/>
      <c r="D859" s="372"/>
      <c r="E859" s="372"/>
      <c r="F859" s="372"/>
      <c r="G859" s="372"/>
      <c r="H859" s="372"/>
    </row>
    <row r="860" spans="1:65" x14ac:dyDescent="0.2">
      <c r="A860" s="300" t="s">
        <v>1463</v>
      </c>
      <c r="C860" s="291"/>
      <c r="D860" s="372"/>
      <c r="E860" s="350" t="str">
        <f>'SE FNMA 1084'!BW23</f>
        <v>Select Yr</v>
      </c>
      <c r="F860" s="350" t="str">
        <f>'SE FNMA 1084'!CS23</f>
        <v>Select Yr</v>
      </c>
      <c r="G860" s="372"/>
      <c r="H860" s="372"/>
    </row>
    <row r="861" spans="1:65" x14ac:dyDescent="0.2">
      <c r="A861" s="510" t="s">
        <v>588</v>
      </c>
      <c r="B861" s="505"/>
      <c r="C861" s="505"/>
      <c r="D861" s="512"/>
      <c r="E861" s="372">
        <f>'SE FNMA 1084'!BV25</f>
        <v>0</v>
      </c>
      <c r="F861" s="372">
        <f>'SE FNMA 1084'!CR25</f>
        <v>0</v>
      </c>
      <c r="G861" s="512"/>
      <c r="H861" s="512"/>
      <c r="I861" s="505"/>
      <c r="J861" s="505"/>
      <c r="K861" s="505"/>
      <c r="L861" s="505"/>
      <c r="M861" s="505"/>
      <c r="N861" s="505"/>
      <c r="O861" s="505"/>
      <c r="P861" s="505"/>
      <c r="Q861" s="505"/>
      <c r="R861" s="505"/>
      <c r="S861" s="505"/>
      <c r="T861" s="505"/>
      <c r="U861" s="505"/>
      <c r="V861" s="505"/>
      <c r="W861" s="505"/>
      <c r="X861" s="505"/>
      <c r="Y861" s="505"/>
      <c r="Z861" s="505"/>
      <c r="AA861" s="505"/>
      <c r="AB861" s="505"/>
      <c r="AC861" s="505"/>
      <c r="AD861" s="505"/>
      <c r="AE861" s="505"/>
      <c r="AF861" s="505"/>
      <c r="AG861" s="505"/>
      <c r="AH861" s="505"/>
      <c r="AI861" s="505"/>
      <c r="AJ861" s="505"/>
      <c r="AK861" s="505"/>
      <c r="AL861" s="505"/>
      <c r="AM861" s="505"/>
      <c r="AN861" s="505"/>
      <c r="AO861" s="505"/>
      <c r="AP861" s="505"/>
      <c r="AQ861" s="505"/>
      <c r="AR861" s="505"/>
      <c r="AS861" s="505"/>
      <c r="AT861" s="505"/>
      <c r="AU861" s="505"/>
      <c r="AV861" s="505"/>
      <c r="AW861" s="505"/>
      <c r="AX861" s="505"/>
      <c r="AY861" s="505"/>
      <c r="AZ861" s="505"/>
      <c r="BA861" s="505"/>
      <c r="BB861" s="505"/>
      <c r="BC861" s="505"/>
      <c r="BD861" s="505"/>
      <c r="BE861" s="505"/>
      <c r="BF861" s="505"/>
      <c r="BG861" s="505"/>
      <c r="BH861" s="505"/>
      <c r="BI861" s="505"/>
      <c r="BJ861" s="505"/>
      <c r="BK861" s="505"/>
      <c r="BL861" s="505"/>
      <c r="BM861" s="505"/>
    </row>
    <row r="862" spans="1:65" x14ac:dyDescent="0.2">
      <c r="A862" s="510" t="s">
        <v>589</v>
      </c>
      <c r="B862" s="505"/>
      <c r="C862" s="505"/>
      <c r="D862" s="512"/>
      <c r="E862" s="372">
        <f>'SE FNMA 1084'!BV26</f>
        <v>0</v>
      </c>
      <c r="F862" s="372">
        <f>'SE FNMA 1084'!CR26</f>
        <v>0</v>
      </c>
      <c r="G862" s="512"/>
      <c r="H862" s="512"/>
      <c r="I862" s="505"/>
      <c r="J862" s="505"/>
      <c r="K862" s="505"/>
      <c r="L862" s="505"/>
      <c r="M862" s="505"/>
      <c r="N862" s="505"/>
      <c r="O862" s="505"/>
      <c r="P862" s="505"/>
      <c r="Q862" s="505"/>
      <c r="R862" s="505"/>
      <c r="S862" s="505"/>
      <c r="T862" s="505"/>
      <c r="U862" s="505"/>
      <c r="V862" s="505"/>
      <c r="W862" s="505"/>
      <c r="X862" s="505"/>
      <c r="Y862" s="505"/>
      <c r="Z862" s="505"/>
      <c r="AA862" s="505"/>
      <c r="AB862" s="505"/>
      <c r="AC862" s="505"/>
      <c r="AD862" s="505"/>
      <c r="AE862" s="505"/>
      <c r="AF862" s="505"/>
      <c r="AG862" s="505"/>
      <c r="AH862" s="505"/>
      <c r="AI862" s="505"/>
      <c r="AJ862" s="505"/>
      <c r="AK862" s="505"/>
      <c r="AL862" s="505"/>
      <c r="AM862" s="505"/>
      <c r="AN862" s="505"/>
      <c r="AO862" s="505"/>
      <c r="AP862" s="505"/>
      <c r="AQ862" s="505"/>
      <c r="AR862" s="505"/>
      <c r="AS862" s="505"/>
      <c r="AT862" s="505"/>
      <c r="AU862" s="505"/>
      <c r="AV862" s="505"/>
      <c r="AW862" s="505"/>
      <c r="AX862" s="505"/>
      <c r="AY862" s="505"/>
      <c r="AZ862" s="505"/>
      <c r="BA862" s="505"/>
      <c r="BB862" s="505"/>
      <c r="BC862" s="505"/>
      <c r="BD862" s="505"/>
      <c r="BE862" s="505"/>
      <c r="BF862" s="505"/>
      <c r="BG862" s="505"/>
      <c r="BH862" s="505"/>
      <c r="BI862" s="505"/>
      <c r="BJ862" s="505"/>
      <c r="BK862" s="505"/>
      <c r="BL862" s="505"/>
      <c r="BM862" s="505"/>
    </row>
    <row r="863" spans="1:65" x14ac:dyDescent="0.2">
      <c r="A863" s="510" t="s">
        <v>590</v>
      </c>
      <c r="B863" s="505"/>
      <c r="C863" s="505"/>
      <c r="D863" s="512"/>
      <c r="E863" s="372">
        <f>'SE FNMA 1084'!BV27</f>
        <v>0</v>
      </c>
      <c r="F863" s="372">
        <f>'SE FNMA 1084'!CR27</f>
        <v>0</v>
      </c>
      <c r="G863" s="512"/>
      <c r="H863" s="512"/>
      <c r="I863" s="505"/>
      <c r="J863" s="505"/>
      <c r="K863" s="505"/>
      <c r="L863" s="505"/>
      <c r="M863" s="505"/>
      <c r="N863" s="505"/>
      <c r="O863" s="505"/>
      <c r="P863" s="505"/>
      <c r="Q863" s="505"/>
      <c r="R863" s="505"/>
      <c r="S863" s="505"/>
      <c r="T863" s="505"/>
      <c r="U863" s="505"/>
      <c r="V863" s="505"/>
      <c r="W863" s="505"/>
      <c r="X863" s="505"/>
      <c r="Y863" s="505"/>
      <c r="Z863" s="505"/>
      <c r="AA863" s="505"/>
      <c r="AB863" s="505"/>
      <c r="AC863" s="505"/>
      <c r="AD863" s="505"/>
      <c r="AE863" s="505"/>
      <c r="AF863" s="505"/>
      <c r="AG863" s="505"/>
      <c r="AH863" s="505"/>
      <c r="AI863" s="505"/>
      <c r="AJ863" s="505"/>
      <c r="AK863" s="505"/>
      <c r="AL863" s="505"/>
      <c r="AM863" s="505"/>
      <c r="AN863" s="505"/>
      <c r="AO863" s="505"/>
      <c r="AP863" s="505"/>
      <c r="AQ863" s="505"/>
      <c r="AR863" s="505"/>
      <c r="AS863" s="505"/>
      <c r="AT863" s="505"/>
      <c r="AU863" s="505"/>
      <c r="AV863" s="505"/>
      <c r="AW863" s="505"/>
      <c r="AX863" s="505"/>
      <c r="AY863" s="505"/>
      <c r="AZ863" s="505"/>
      <c r="BA863" s="505"/>
      <c r="BB863" s="505"/>
      <c r="BC863" s="505"/>
      <c r="BD863" s="505"/>
      <c r="BE863" s="505"/>
      <c r="BF863" s="505"/>
      <c r="BG863" s="505"/>
      <c r="BH863" s="505"/>
      <c r="BI863" s="505"/>
      <c r="BJ863" s="505"/>
      <c r="BK863" s="505"/>
      <c r="BL863" s="505"/>
      <c r="BM863" s="505"/>
    </row>
    <row r="864" spans="1:65" x14ac:dyDescent="0.2">
      <c r="A864" s="510" t="s">
        <v>419</v>
      </c>
      <c r="B864" s="505"/>
      <c r="C864" s="505"/>
      <c r="D864" s="512"/>
      <c r="E864" s="372">
        <f>'SE FNMA 1084'!BV28</f>
        <v>0</v>
      </c>
      <c r="F864" s="372">
        <f>'SE FNMA 1084'!CR28</f>
        <v>0</v>
      </c>
      <c r="G864" s="512"/>
      <c r="H864" s="512"/>
      <c r="I864" s="505"/>
      <c r="J864" s="505"/>
      <c r="K864" s="505"/>
      <c r="L864" s="505"/>
      <c r="M864" s="505"/>
      <c r="N864" s="505"/>
      <c r="O864" s="505"/>
      <c r="P864" s="505"/>
      <c r="Q864" s="505"/>
      <c r="R864" s="505"/>
      <c r="S864" s="505"/>
      <c r="T864" s="505"/>
      <c r="U864" s="505"/>
      <c r="V864" s="505"/>
      <c r="W864" s="505"/>
      <c r="X864" s="505"/>
      <c r="Y864" s="505"/>
      <c r="Z864" s="505"/>
      <c r="AA864" s="505"/>
      <c r="AB864" s="505"/>
      <c r="AC864" s="505"/>
      <c r="AD864" s="505"/>
      <c r="AE864" s="505"/>
      <c r="AF864" s="505"/>
      <c r="AG864" s="505"/>
      <c r="AH864" s="505"/>
      <c r="AI864" s="505"/>
      <c r="AJ864" s="505"/>
      <c r="AK864" s="505"/>
      <c r="AL864" s="505"/>
      <c r="AM864" s="505"/>
      <c r="AN864" s="505"/>
      <c r="AO864" s="505"/>
      <c r="AP864" s="505"/>
      <c r="AQ864" s="505"/>
      <c r="AR864" s="505"/>
      <c r="AS864" s="505"/>
      <c r="AT864" s="505"/>
      <c r="AU864" s="505"/>
      <c r="AV864" s="505"/>
      <c r="AW864" s="505"/>
      <c r="AX864" s="505"/>
      <c r="AY864" s="505"/>
      <c r="AZ864" s="505"/>
      <c r="BA864" s="505"/>
      <c r="BB864" s="505"/>
      <c r="BC864" s="505"/>
      <c r="BD864" s="505"/>
      <c r="BE864" s="505"/>
      <c r="BF864" s="505"/>
      <c r="BG864" s="505"/>
      <c r="BH864" s="505"/>
      <c r="BI864" s="505"/>
      <c r="BJ864" s="505"/>
      <c r="BK864" s="505"/>
      <c r="BL864" s="505"/>
      <c r="BM864" s="505"/>
    </row>
    <row r="865" spans="1:65" x14ac:dyDescent="0.2">
      <c r="A865" s="510" t="s">
        <v>591</v>
      </c>
      <c r="B865" s="505"/>
      <c r="C865" s="505"/>
      <c r="D865" s="512"/>
      <c r="E865" s="372">
        <f>'SE FNMA 1084'!BV29</f>
        <v>0</v>
      </c>
      <c r="F865" s="372">
        <f>'SE FNMA 1084'!CR29</f>
        <v>0</v>
      </c>
      <c r="G865" s="512"/>
      <c r="H865" s="512"/>
      <c r="I865" s="505"/>
      <c r="J865" s="505"/>
      <c r="K865" s="505"/>
      <c r="L865" s="505"/>
      <c r="M865" s="505"/>
      <c r="N865" s="505"/>
      <c r="O865" s="505"/>
      <c r="P865" s="505"/>
      <c r="Q865" s="505"/>
      <c r="R865" s="505"/>
      <c r="S865" s="505"/>
      <c r="T865" s="505"/>
      <c r="U865" s="505"/>
      <c r="V865" s="505"/>
      <c r="W865" s="505"/>
      <c r="X865" s="505"/>
      <c r="Y865" s="505"/>
      <c r="Z865" s="505"/>
      <c r="AA865" s="505"/>
      <c r="AB865" s="505"/>
      <c r="AC865" s="505"/>
      <c r="AD865" s="505"/>
      <c r="AE865" s="505"/>
      <c r="AF865" s="505"/>
      <c r="AG865" s="505"/>
      <c r="AH865" s="505"/>
      <c r="AI865" s="505"/>
      <c r="AJ865" s="505"/>
      <c r="AK865" s="505"/>
      <c r="AL865" s="505"/>
      <c r="AM865" s="505"/>
      <c r="AN865" s="505"/>
      <c r="AO865" s="505"/>
      <c r="AP865" s="505"/>
      <c r="AQ865" s="505"/>
      <c r="AR865" s="505"/>
      <c r="AS865" s="505"/>
      <c r="AT865" s="505"/>
      <c r="AU865" s="505"/>
      <c r="AV865" s="505"/>
      <c r="AW865" s="505"/>
      <c r="AX865" s="505"/>
      <c r="AY865" s="505"/>
      <c r="AZ865" s="505"/>
      <c r="BA865" s="505"/>
      <c r="BB865" s="505"/>
      <c r="BC865" s="505"/>
      <c r="BD865" s="505"/>
      <c r="BE865" s="505"/>
      <c r="BF865" s="505"/>
      <c r="BG865" s="505"/>
      <c r="BH865" s="505"/>
      <c r="BI865" s="505"/>
      <c r="BJ865" s="505"/>
      <c r="BK865" s="505"/>
      <c r="BL865" s="505"/>
      <c r="BM865" s="505"/>
    </row>
    <row r="866" spans="1:65" x14ac:dyDescent="0.2">
      <c r="A866" s="510" t="s">
        <v>592</v>
      </c>
      <c r="B866" s="505"/>
      <c r="C866" s="505"/>
      <c r="D866" s="512"/>
      <c r="E866" s="372">
        <f>'SE FNMA 1084'!BV30</f>
        <v>0</v>
      </c>
      <c r="F866" s="372">
        <f>'SE FNMA 1084'!CR30</f>
        <v>0</v>
      </c>
      <c r="G866" s="512"/>
      <c r="H866" s="512"/>
      <c r="I866" s="505"/>
      <c r="J866" s="505"/>
      <c r="K866" s="505"/>
      <c r="L866" s="505"/>
      <c r="M866" s="505"/>
      <c r="N866" s="505"/>
      <c r="O866" s="505"/>
      <c r="P866" s="505"/>
      <c r="Q866" s="505"/>
      <c r="R866" s="505"/>
      <c r="S866" s="505"/>
      <c r="T866" s="505"/>
      <c r="U866" s="505"/>
      <c r="V866" s="505"/>
      <c r="W866" s="505"/>
      <c r="X866" s="505"/>
      <c r="Y866" s="505"/>
      <c r="Z866" s="505"/>
      <c r="AA866" s="505"/>
      <c r="AB866" s="505"/>
      <c r="AC866" s="505"/>
      <c r="AD866" s="505"/>
      <c r="AE866" s="505"/>
      <c r="AF866" s="505"/>
      <c r="AG866" s="505"/>
      <c r="AH866" s="505"/>
      <c r="AI866" s="505"/>
      <c r="AJ866" s="505"/>
      <c r="AK866" s="505"/>
      <c r="AL866" s="505"/>
      <c r="AM866" s="505"/>
      <c r="AN866" s="505"/>
      <c r="AO866" s="505"/>
      <c r="AP866" s="505"/>
      <c r="AQ866" s="505"/>
      <c r="AR866" s="505"/>
      <c r="AS866" s="505"/>
      <c r="AT866" s="505"/>
      <c r="AU866" s="505"/>
      <c r="AV866" s="505"/>
      <c r="AW866" s="505"/>
      <c r="AX866" s="505"/>
      <c r="AY866" s="505"/>
      <c r="AZ866" s="505"/>
      <c r="BA866" s="505"/>
      <c r="BB866" s="505"/>
      <c r="BC866" s="505"/>
      <c r="BD866" s="505"/>
      <c r="BE866" s="505"/>
      <c r="BF866" s="505"/>
      <c r="BG866" s="505"/>
      <c r="BH866" s="505"/>
      <c r="BI866" s="505"/>
      <c r="BJ866" s="505"/>
      <c r="BK866" s="505"/>
      <c r="BL866" s="505"/>
      <c r="BM866" s="505"/>
    </row>
    <row r="867" spans="1:65" x14ac:dyDescent="0.2">
      <c r="A867" s="510" t="s">
        <v>593</v>
      </c>
      <c r="B867" s="505"/>
      <c r="C867" s="505"/>
      <c r="D867" s="512"/>
      <c r="E867" s="372">
        <f>'SE FNMA 1084'!BV31</f>
        <v>0</v>
      </c>
      <c r="F867" s="372">
        <f>'SE FNMA 1084'!CR31</f>
        <v>0</v>
      </c>
      <c r="G867" s="512"/>
      <c r="H867" s="512"/>
      <c r="I867" s="505"/>
      <c r="J867" s="505"/>
      <c r="K867" s="505"/>
      <c r="L867" s="505"/>
      <c r="M867" s="505"/>
      <c r="N867" s="505"/>
      <c r="O867" s="505"/>
      <c r="P867" s="505"/>
      <c r="Q867" s="505"/>
      <c r="R867" s="505"/>
      <c r="S867" s="505"/>
      <c r="T867" s="505"/>
      <c r="U867" s="505"/>
      <c r="V867" s="505"/>
      <c r="W867" s="505"/>
      <c r="X867" s="505"/>
      <c r="Y867" s="505"/>
      <c r="Z867" s="505"/>
      <c r="AA867" s="505"/>
      <c r="AB867" s="505"/>
      <c r="AC867" s="505"/>
      <c r="AD867" s="505"/>
      <c r="AE867" s="505"/>
      <c r="AF867" s="505"/>
      <c r="AG867" s="505"/>
      <c r="AH867" s="505"/>
      <c r="AI867" s="505"/>
      <c r="AJ867" s="505"/>
      <c r="AK867" s="505"/>
      <c r="AL867" s="505"/>
      <c r="AM867" s="505"/>
      <c r="AN867" s="505"/>
      <c r="AO867" s="505"/>
      <c r="AP867" s="505"/>
      <c r="AQ867" s="505"/>
      <c r="AR867" s="505"/>
      <c r="AS867" s="505"/>
      <c r="AT867" s="505"/>
      <c r="AU867" s="505"/>
      <c r="AV867" s="505"/>
      <c r="AW867" s="505"/>
      <c r="AX867" s="505"/>
      <c r="AY867" s="505"/>
      <c r="AZ867" s="505"/>
      <c r="BA867" s="505"/>
      <c r="BB867" s="505"/>
      <c r="BC867" s="505"/>
      <c r="BD867" s="505"/>
      <c r="BE867" s="505"/>
      <c r="BF867" s="505"/>
      <c r="BG867" s="505"/>
      <c r="BH867" s="505"/>
      <c r="BI867" s="505"/>
      <c r="BJ867" s="505"/>
      <c r="BK867" s="505"/>
      <c r="BL867" s="505"/>
      <c r="BM867" s="505"/>
    </row>
    <row r="868" spans="1:65" x14ac:dyDescent="0.2">
      <c r="A868" s="292" t="s">
        <v>1541</v>
      </c>
      <c r="B868" s="505"/>
      <c r="C868" s="505"/>
      <c r="D868" s="512"/>
      <c r="E868" s="372">
        <f>(E861+E862+E863+E864+E866+E867)-E865</f>
        <v>0</v>
      </c>
      <c r="F868" s="372">
        <f>(F861+F862+F863+F864+F866+F867)-F865</f>
        <v>0</v>
      </c>
      <c r="G868" s="512"/>
      <c r="H868" s="512"/>
      <c r="I868" s="505"/>
      <c r="J868" s="505"/>
      <c r="K868" s="505"/>
      <c r="L868" s="505"/>
      <c r="M868" s="505"/>
      <c r="N868" s="505"/>
      <c r="O868" s="505"/>
      <c r="P868" s="505"/>
      <c r="Q868" s="505"/>
      <c r="R868" s="505"/>
      <c r="S868" s="505"/>
      <c r="T868" s="505"/>
      <c r="U868" s="505"/>
      <c r="V868" s="505"/>
      <c r="W868" s="505"/>
      <c r="X868" s="505"/>
      <c r="Y868" s="505"/>
      <c r="Z868" s="505"/>
      <c r="AA868" s="505"/>
      <c r="AB868" s="505"/>
      <c r="AC868" s="505"/>
      <c r="AD868" s="505"/>
      <c r="AE868" s="505"/>
      <c r="AF868" s="505"/>
      <c r="AG868" s="505"/>
      <c r="AH868" s="505"/>
      <c r="AI868" s="505"/>
      <c r="AJ868" s="505"/>
      <c r="AK868" s="505"/>
      <c r="AL868" s="505"/>
      <c r="AM868" s="505"/>
      <c r="AN868" s="505"/>
      <c r="AO868" s="505"/>
      <c r="AP868" s="505"/>
      <c r="AQ868" s="505"/>
      <c r="AR868" s="505"/>
      <c r="AS868" s="505"/>
      <c r="AT868" s="505"/>
      <c r="AU868" s="505"/>
      <c r="AV868" s="505"/>
      <c r="AW868" s="505"/>
      <c r="AX868" s="505"/>
      <c r="AY868" s="505"/>
      <c r="AZ868" s="505"/>
      <c r="BA868" s="505"/>
      <c r="BB868" s="505"/>
      <c r="BC868" s="505"/>
      <c r="BD868" s="505"/>
      <c r="BE868" s="505"/>
      <c r="BF868" s="505"/>
      <c r="BG868" s="505"/>
      <c r="BH868" s="505"/>
      <c r="BI868" s="505"/>
      <c r="BJ868" s="505"/>
      <c r="BK868" s="505"/>
      <c r="BL868" s="505"/>
      <c r="BM868" s="505"/>
    </row>
    <row r="869" spans="1:65" x14ac:dyDescent="0.2">
      <c r="A869" s="300"/>
      <c r="C869" s="291"/>
      <c r="D869" s="372"/>
      <c r="E869" s="372"/>
      <c r="F869" s="372"/>
      <c r="G869" s="372"/>
      <c r="H869" s="372"/>
    </row>
    <row r="870" spans="1:65" x14ac:dyDescent="0.2">
      <c r="A870" s="300" t="s">
        <v>1464</v>
      </c>
      <c r="C870" s="291"/>
      <c r="D870" s="372"/>
      <c r="E870" s="350" t="str">
        <f>'SE FNMA 1084'!BW34</f>
        <v>Select Yr</v>
      </c>
      <c r="F870" s="350" t="str">
        <f>'SE FNMA 1084'!CS34</f>
        <v>Select Yr</v>
      </c>
      <c r="G870" s="372"/>
      <c r="H870" s="372"/>
    </row>
    <row r="871" spans="1:65" x14ac:dyDescent="0.2">
      <c r="A871" s="510" t="s">
        <v>1190</v>
      </c>
      <c r="B871" s="505"/>
      <c r="C871" s="505"/>
      <c r="D871" s="512"/>
      <c r="E871" s="372">
        <f>'SE FNMA 1084'!BV36</f>
        <v>0</v>
      </c>
      <c r="F871" s="372">
        <f>'SE FNMA 1084'!CR36</f>
        <v>0</v>
      </c>
      <c r="G871" s="512"/>
      <c r="H871" s="512"/>
      <c r="I871" s="505"/>
      <c r="J871" s="505"/>
      <c r="K871" s="505"/>
      <c r="L871" s="505"/>
      <c r="M871" s="505"/>
      <c r="N871" s="505"/>
      <c r="O871" s="505"/>
      <c r="P871" s="505"/>
      <c r="Q871" s="505"/>
      <c r="R871" s="505"/>
      <c r="S871" s="505"/>
      <c r="T871" s="505"/>
      <c r="U871" s="505"/>
      <c r="V871" s="505"/>
      <c r="W871" s="505"/>
      <c r="X871" s="505"/>
      <c r="Y871" s="505"/>
      <c r="Z871" s="505"/>
      <c r="AA871" s="505"/>
      <c r="AB871" s="505"/>
      <c r="AC871" s="505"/>
      <c r="AD871" s="505"/>
      <c r="AE871" s="505"/>
      <c r="AF871" s="505"/>
      <c r="AG871" s="505"/>
      <c r="AH871" s="505"/>
      <c r="AI871" s="505"/>
      <c r="AJ871" s="505"/>
      <c r="AK871" s="505"/>
      <c r="AL871" s="505"/>
      <c r="AM871" s="505"/>
      <c r="AN871" s="505"/>
      <c r="AO871" s="505"/>
      <c r="AP871" s="505"/>
      <c r="AQ871" s="505"/>
      <c r="AR871" s="505"/>
      <c r="AS871" s="505"/>
      <c r="AT871" s="505"/>
      <c r="AU871" s="505"/>
      <c r="AV871" s="505"/>
      <c r="AW871" s="505"/>
      <c r="AX871" s="505"/>
      <c r="AY871" s="505"/>
      <c r="AZ871" s="505"/>
      <c r="BA871" s="505"/>
      <c r="BB871" s="505"/>
      <c r="BC871" s="505"/>
      <c r="BD871" s="505"/>
      <c r="BE871" s="505"/>
      <c r="BF871" s="505"/>
      <c r="BG871" s="505"/>
      <c r="BH871" s="505"/>
      <c r="BI871" s="505"/>
      <c r="BJ871" s="505"/>
      <c r="BK871" s="505"/>
      <c r="BL871" s="505"/>
      <c r="BM871" s="505"/>
    </row>
    <row r="872" spans="1:65" x14ac:dyDescent="0.2">
      <c r="A872" s="510" t="s">
        <v>1189</v>
      </c>
      <c r="B872" s="505"/>
      <c r="C872" s="505"/>
      <c r="D872" s="512"/>
      <c r="E872" s="372">
        <f>'SE FNMA 1084'!BV37</f>
        <v>0</v>
      </c>
      <c r="F872" s="372">
        <f>'SE FNMA 1084'!CR37</f>
        <v>0</v>
      </c>
      <c r="G872" s="512"/>
      <c r="H872" s="512"/>
      <c r="I872" s="505"/>
      <c r="J872" s="505"/>
      <c r="K872" s="505"/>
      <c r="L872" s="505"/>
      <c r="M872" s="505"/>
      <c r="N872" s="505"/>
      <c r="O872" s="505"/>
      <c r="P872" s="505"/>
      <c r="Q872" s="505"/>
      <c r="R872" s="505"/>
      <c r="S872" s="505"/>
      <c r="T872" s="505"/>
      <c r="U872" s="505"/>
      <c r="V872" s="505"/>
      <c r="W872" s="505"/>
      <c r="X872" s="505"/>
      <c r="Y872" s="505"/>
      <c r="Z872" s="505"/>
      <c r="AA872" s="505"/>
      <c r="AB872" s="505"/>
      <c r="AC872" s="505"/>
      <c r="AD872" s="505"/>
      <c r="AE872" s="505"/>
      <c r="AF872" s="505"/>
      <c r="AG872" s="505"/>
      <c r="AH872" s="505"/>
      <c r="AI872" s="505"/>
      <c r="AJ872" s="505"/>
      <c r="AK872" s="505"/>
      <c r="AL872" s="505"/>
      <c r="AM872" s="505"/>
      <c r="AN872" s="505"/>
      <c r="AO872" s="505"/>
      <c r="AP872" s="505"/>
      <c r="AQ872" s="505"/>
      <c r="AR872" s="505"/>
      <c r="AS872" s="505"/>
      <c r="AT872" s="505"/>
      <c r="AU872" s="505"/>
      <c r="AV872" s="505"/>
      <c r="AW872" s="505"/>
      <c r="AX872" s="505"/>
      <c r="AY872" s="505"/>
      <c r="AZ872" s="505"/>
      <c r="BA872" s="505"/>
      <c r="BB872" s="505"/>
      <c r="BC872" s="505"/>
      <c r="BD872" s="505"/>
      <c r="BE872" s="505"/>
      <c r="BF872" s="505"/>
      <c r="BG872" s="505"/>
      <c r="BH872" s="505"/>
      <c r="BI872" s="505"/>
      <c r="BJ872" s="505"/>
      <c r="BK872" s="505"/>
      <c r="BL872" s="505"/>
      <c r="BM872" s="505"/>
    </row>
    <row r="873" spans="1:65" x14ac:dyDescent="0.2">
      <c r="A873" s="292" t="s">
        <v>1542</v>
      </c>
      <c r="B873" s="505"/>
      <c r="C873" s="505"/>
      <c r="D873" s="512"/>
      <c r="E873" s="372">
        <f>SUM(E871:E872)</f>
        <v>0</v>
      </c>
      <c r="F873" s="372">
        <f>SUM(F871:F872)</f>
        <v>0</v>
      </c>
      <c r="G873" s="512"/>
      <c r="H873" s="512"/>
      <c r="I873" s="505"/>
      <c r="J873" s="505"/>
      <c r="K873" s="505"/>
      <c r="L873" s="505"/>
      <c r="M873" s="505"/>
      <c r="N873" s="505"/>
      <c r="O873" s="505"/>
      <c r="P873" s="505"/>
      <c r="Q873" s="505"/>
      <c r="R873" s="505"/>
      <c r="S873" s="505"/>
      <c r="T873" s="505"/>
      <c r="U873" s="505"/>
      <c r="V873" s="505"/>
      <c r="W873" s="505"/>
      <c r="X873" s="505"/>
      <c r="Y873" s="505"/>
      <c r="Z873" s="505"/>
      <c r="AA873" s="505"/>
      <c r="AB873" s="505"/>
      <c r="AC873" s="505"/>
      <c r="AD873" s="505"/>
      <c r="AE873" s="505"/>
      <c r="AF873" s="505"/>
      <c r="AG873" s="505"/>
      <c r="AH873" s="505"/>
      <c r="AI873" s="505"/>
      <c r="AJ873" s="505"/>
      <c r="AK873" s="505"/>
      <c r="AL873" s="505"/>
      <c r="AM873" s="505"/>
      <c r="AN873" s="505"/>
      <c r="AO873" s="505"/>
      <c r="AP873" s="505"/>
      <c r="AQ873" s="505"/>
      <c r="AR873" s="505"/>
      <c r="AS873" s="505"/>
      <c r="AT873" s="505"/>
      <c r="AU873" s="505"/>
      <c r="AV873" s="505"/>
      <c r="AW873" s="505"/>
      <c r="AX873" s="505"/>
      <c r="AY873" s="505"/>
      <c r="AZ873" s="505"/>
      <c r="BA873" s="505"/>
      <c r="BB873" s="505"/>
      <c r="BC873" s="505"/>
      <c r="BD873" s="505"/>
      <c r="BE873" s="505"/>
      <c r="BF873" s="505"/>
      <c r="BG873" s="505"/>
      <c r="BH873" s="505"/>
      <c r="BI873" s="505"/>
      <c r="BJ873" s="505"/>
      <c r="BK873" s="505"/>
      <c r="BL873" s="505"/>
      <c r="BM873" s="505"/>
    </row>
    <row r="874" spans="1:65" x14ac:dyDescent="0.2">
      <c r="A874" s="300"/>
      <c r="C874" s="291"/>
      <c r="D874" s="372"/>
      <c r="E874" s="372"/>
      <c r="F874" s="372"/>
      <c r="G874" s="372"/>
      <c r="H874" s="372"/>
    </row>
    <row r="875" spans="1:65" x14ac:dyDescent="0.2">
      <c r="A875" s="300" t="s">
        <v>1465</v>
      </c>
      <c r="C875" s="291"/>
      <c r="D875" s="372"/>
      <c r="E875" s="350" t="str">
        <f>'SE FNMA 1084'!BW40</f>
        <v>Select Yr</v>
      </c>
      <c r="F875" s="350" t="str">
        <f>'SE FNMA 1084'!CS40</f>
        <v>Select Yr</v>
      </c>
      <c r="G875" s="372"/>
      <c r="H875" s="372"/>
    </row>
    <row r="876" spans="1:65" x14ac:dyDescent="0.2">
      <c r="A876" s="510" t="s">
        <v>605</v>
      </c>
      <c r="B876" s="505"/>
      <c r="C876" s="505"/>
      <c r="D876" s="512"/>
      <c r="E876" s="372">
        <f>'SE FNMA 1084'!BV44</f>
        <v>0</v>
      </c>
      <c r="F876" s="372">
        <f>'SE FNMA 1084'!CR44</f>
        <v>0</v>
      </c>
      <c r="G876" s="512"/>
      <c r="H876" s="512"/>
      <c r="I876" s="505"/>
      <c r="J876" s="505"/>
      <c r="K876" s="505"/>
      <c r="L876" s="505"/>
      <c r="M876" s="505"/>
      <c r="N876" s="505"/>
      <c r="O876" s="505"/>
      <c r="P876" s="505"/>
      <c r="Q876" s="505"/>
      <c r="R876" s="505"/>
      <c r="S876" s="505"/>
      <c r="T876" s="505"/>
      <c r="U876" s="505"/>
      <c r="V876" s="505"/>
      <c r="W876" s="505"/>
      <c r="X876" s="505"/>
      <c r="Y876" s="505"/>
      <c r="Z876" s="505"/>
      <c r="AA876" s="505"/>
      <c r="AB876" s="505"/>
      <c r="AC876" s="505"/>
      <c r="AD876" s="505"/>
      <c r="AE876" s="505"/>
      <c r="AF876" s="505"/>
      <c r="AG876" s="505"/>
      <c r="AH876" s="505"/>
      <c r="AI876" s="505"/>
      <c r="AJ876" s="505"/>
      <c r="AK876" s="505"/>
      <c r="AL876" s="505"/>
      <c r="AM876" s="505"/>
      <c r="AN876" s="505"/>
      <c r="AO876" s="505"/>
      <c r="AP876" s="505"/>
      <c r="AQ876" s="505"/>
      <c r="AR876" s="505"/>
      <c r="AS876" s="505"/>
      <c r="AT876" s="505"/>
      <c r="AU876" s="505"/>
      <c r="AV876" s="505"/>
      <c r="AW876" s="505"/>
      <c r="AX876" s="505"/>
      <c r="AY876" s="505"/>
      <c r="AZ876" s="505"/>
      <c r="BA876" s="505"/>
      <c r="BB876" s="505"/>
      <c r="BC876" s="505"/>
      <c r="BD876" s="505"/>
      <c r="BE876" s="505"/>
      <c r="BF876" s="505"/>
      <c r="BG876" s="505"/>
      <c r="BH876" s="505"/>
      <c r="BI876" s="505"/>
      <c r="BJ876" s="505"/>
      <c r="BK876" s="505"/>
      <c r="BL876" s="505"/>
      <c r="BM876" s="505"/>
    </row>
    <row r="877" spans="1:65" x14ac:dyDescent="0.2">
      <c r="A877" s="510" t="s">
        <v>606</v>
      </c>
      <c r="B877" s="505"/>
      <c r="C877" s="505"/>
      <c r="D877" s="512"/>
      <c r="E877" s="372">
        <f>'SE FNMA 1084'!BV45</f>
        <v>0</v>
      </c>
      <c r="F877" s="372">
        <f>'SE FNMA 1084'!CR45</f>
        <v>0</v>
      </c>
      <c r="G877" s="512"/>
      <c r="H877" s="512"/>
      <c r="I877" s="505"/>
      <c r="J877" s="505"/>
      <c r="K877" s="505"/>
      <c r="L877" s="505"/>
      <c r="M877" s="505"/>
      <c r="N877" s="505"/>
      <c r="O877" s="505"/>
      <c r="P877" s="505"/>
      <c r="Q877" s="505"/>
      <c r="R877" s="505"/>
      <c r="S877" s="505"/>
      <c r="T877" s="505"/>
      <c r="U877" s="505"/>
      <c r="V877" s="505"/>
      <c r="W877" s="505"/>
      <c r="X877" s="505"/>
      <c r="Y877" s="505"/>
      <c r="Z877" s="505"/>
      <c r="AA877" s="505"/>
      <c r="AB877" s="505"/>
      <c r="AC877" s="505"/>
      <c r="AD877" s="505"/>
      <c r="AE877" s="505"/>
      <c r="AF877" s="505"/>
      <c r="AG877" s="505"/>
      <c r="AH877" s="505"/>
      <c r="AI877" s="505"/>
      <c r="AJ877" s="505"/>
      <c r="AK877" s="505"/>
      <c r="AL877" s="505"/>
      <c r="AM877" s="505"/>
      <c r="AN877" s="505"/>
      <c r="AO877" s="505"/>
      <c r="AP877" s="505"/>
      <c r="AQ877" s="505"/>
      <c r="AR877" s="505"/>
      <c r="AS877" s="505"/>
      <c r="AT877" s="505"/>
      <c r="AU877" s="505"/>
      <c r="AV877" s="505"/>
      <c r="AW877" s="505"/>
      <c r="AX877" s="505"/>
      <c r="AY877" s="505"/>
      <c r="AZ877" s="505"/>
      <c r="BA877" s="505"/>
      <c r="BB877" s="505"/>
      <c r="BC877" s="505"/>
      <c r="BD877" s="505"/>
      <c r="BE877" s="505"/>
      <c r="BF877" s="505"/>
      <c r="BG877" s="505"/>
      <c r="BH877" s="505"/>
      <c r="BI877" s="505"/>
      <c r="BJ877" s="505"/>
      <c r="BK877" s="505"/>
      <c r="BL877" s="505"/>
      <c r="BM877" s="505"/>
    </row>
    <row r="878" spans="1:65" x14ac:dyDescent="0.2">
      <c r="A878" s="510" t="s">
        <v>590</v>
      </c>
      <c r="B878" s="505"/>
      <c r="C878" s="505"/>
      <c r="D878" s="512"/>
      <c r="E878" s="372">
        <f>'SE FNMA 1084'!BV46</f>
        <v>0</v>
      </c>
      <c r="F878" s="372">
        <f>'SE FNMA 1084'!CR46</f>
        <v>0</v>
      </c>
      <c r="G878" s="512"/>
      <c r="H878" s="512"/>
      <c r="I878" s="505"/>
      <c r="J878" s="505"/>
      <c r="K878" s="505"/>
      <c r="L878" s="505"/>
      <c r="M878" s="505"/>
      <c r="N878" s="505"/>
      <c r="O878" s="505"/>
      <c r="P878" s="505"/>
      <c r="Q878" s="505"/>
      <c r="R878" s="505"/>
      <c r="S878" s="505"/>
      <c r="T878" s="505"/>
      <c r="U878" s="505"/>
      <c r="V878" s="505"/>
      <c r="W878" s="505"/>
      <c r="X878" s="505"/>
      <c r="Y878" s="505"/>
      <c r="Z878" s="505"/>
      <c r="AA878" s="505"/>
      <c r="AB878" s="505"/>
      <c r="AC878" s="505"/>
      <c r="AD878" s="505"/>
      <c r="AE878" s="505"/>
      <c r="AF878" s="505"/>
      <c r="AG878" s="505"/>
      <c r="AH878" s="505"/>
      <c r="AI878" s="505"/>
      <c r="AJ878" s="505"/>
      <c r="AK878" s="505"/>
      <c r="AL878" s="505"/>
      <c r="AM878" s="505"/>
      <c r="AN878" s="505"/>
      <c r="AO878" s="505"/>
      <c r="AP878" s="505"/>
      <c r="AQ878" s="505"/>
      <c r="AR878" s="505"/>
      <c r="AS878" s="505"/>
      <c r="AT878" s="505"/>
      <c r="AU878" s="505"/>
      <c r="AV878" s="505"/>
      <c r="AW878" s="505"/>
      <c r="AX878" s="505"/>
      <c r="AY878" s="505"/>
      <c r="AZ878" s="505"/>
      <c r="BA878" s="505"/>
      <c r="BB878" s="505"/>
      <c r="BC878" s="505"/>
      <c r="BD878" s="505"/>
      <c r="BE878" s="505"/>
      <c r="BF878" s="505"/>
      <c r="BG878" s="505"/>
      <c r="BH878" s="505"/>
      <c r="BI878" s="505"/>
      <c r="BJ878" s="505"/>
      <c r="BK878" s="505"/>
      <c r="BL878" s="505"/>
      <c r="BM878" s="505"/>
    </row>
    <row r="879" spans="1:65" x14ac:dyDescent="0.2">
      <c r="A879" s="292" t="s">
        <v>1543</v>
      </c>
      <c r="B879" s="505"/>
      <c r="C879" s="505"/>
      <c r="D879" s="512"/>
      <c r="E879" s="372">
        <f>(E876+E878)-E877</f>
        <v>0</v>
      </c>
      <c r="F879" s="372">
        <f>(F876+F878)-F877</f>
        <v>0</v>
      </c>
      <c r="G879" s="512"/>
      <c r="H879" s="512"/>
      <c r="I879" s="505"/>
      <c r="J879" s="505"/>
      <c r="K879" s="505"/>
      <c r="L879" s="505"/>
      <c r="M879" s="505"/>
      <c r="N879" s="505"/>
      <c r="O879" s="505"/>
      <c r="P879" s="505"/>
      <c r="Q879" s="505"/>
      <c r="R879" s="505"/>
      <c r="S879" s="505"/>
      <c r="T879" s="505"/>
      <c r="U879" s="505"/>
      <c r="V879" s="505"/>
      <c r="W879" s="505"/>
      <c r="X879" s="505"/>
      <c r="Y879" s="505"/>
      <c r="Z879" s="505"/>
      <c r="AA879" s="505"/>
      <c r="AB879" s="505"/>
      <c r="AC879" s="505"/>
      <c r="AD879" s="505"/>
      <c r="AE879" s="505"/>
      <c r="AF879" s="505"/>
      <c r="AG879" s="505"/>
      <c r="AH879" s="505"/>
      <c r="AI879" s="505"/>
      <c r="AJ879" s="505"/>
      <c r="AK879" s="505"/>
      <c r="AL879" s="505"/>
      <c r="AM879" s="505"/>
      <c r="AN879" s="505"/>
      <c r="AO879" s="505"/>
      <c r="AP879" s="505"/>
      <c r="AQ879" s="505"/>
      <c r="AR879" s="505"/>
      <c r="AS879" s="505"/>
      <c r="AT879" s="505"/>
      <c r="AU879" s="505"/>
      <c r="AV879" s="505"/>
      <c r="AW879" s="505"/>
      <c r="AX879" s="505"/>
      <c r="AY879" s="505"/>
      <c r="AZ879" s="505"/>
      <c r="BA879" s="505"/>
      <c r="BB879" s="505"/>
      <c r="BC879" s="505"/>
      <c r="BD879" s="505"/>
      <c r="BE879" s="505"/>
      <c r="BF879" s="505"/>
      <c r="BG879" s="505"/>
      <c r="BH879" s="505"/>
      <c r="BI879" s="505"/>
      <c r="BJ879" s="505"/>
      <c r="BK879" s="505"/>
      <c r="BL879" s="505"/>
      <c r="BM879" s="505"/>
    </row>
    <row r="880" spans="1:65" x14ac:dyDescent="0.2">
      <c r="A880" s="300"/>
      <c r="C880" s="291"/>
      <c r="D880" s="372"/>
      <c r="E880" s="372"/>
      <c r="F880" s="372"/>
      <c r="G880" s="372"/>
      <c r="H880" s="372"/>
    </row>
    <row r="881" spans="1:65" x14ac:dyDescent="0.2">
      <c r="A881" s="300" t="s">
        <v>1466</v>
      </c>
      <c r="C881" s="291"/>
      <c r="D881" s="372"/>
      <c r="E881" s="350" t="str">
        <f>'SE FNMA 1084'!BW49</f>
        <v>Select Yr</v>
      </c>
      <c r="F881" s="350" t="str">
        <f>'SE FNMA 1084'!CS49</f>
        <v>Select Yr</v>
      </c>
      <c r="G881" s="372"/>
      <c r="H881" s="372"/>
    </row>
    <row r="882" spans="1:65" x14ac:dyDescent="0.2">
      <c r="A882" s="510" t="s">
        <v>609</v>
      </c>
      <c r="B882" s="505"/>
      <c r="C882" s="505"/>
      <c r="D882" s="512"/>
      <c r="E882" s="372">
        <f>'SE FNMA 1084'!BV51</f>
        <v>0</v>
      </c>
      <c r="F882" s="372">
        <f>'SE FNMA 1084'!CR51</f>
        <v>0</v>
      </c>
      <c r="G882" s="512"/>
      <c r="H882" s="512"/>
      <c r="I882" s="505"/>
      <c r="J882" s="505"/>
      <c r="K882" s="505"/>
      <c r="L882" s="505"/>
      <c r="M882" s="505"/>
      <c r="N882" s="505"/>
      <c r="O882" s="505"/>
      <c r="P882" s="505"/>
      <c r="Q882" s="505"/>
      <c r="R882" s="505"/>
      <c r="S882" s="505"/>
      <c r="T882" s="505"/>
      <c r="U882" s="505"/>
      <c r="V882" s="505"/>
      <c r="W882" s="505"/>
      <c r="X882" s="505"/>
      <c r="Y882" s="505"/>
      <c r="Z882" s="505"/>
      <c r="AA882" s="505"/>
      <c r="AB882" s="505"/>
      <c r="AC882" s="505"/>
      <c r="AD882" s="505"/>
      <c r="AE882" s="505"/>
      <c r="AF882" s="505"/>
      <c r="AG882" s="505"/>
      <c r="AH882" s="505"/>
      <c r="AI882" s="505"/>
      <c r="AJ882" s="505"/>
      <c r="AK882" s="505"/>
      <c r="AL882" s="505"/>
      <c r="AM882" s="505"/>
      <c r="AN882" s="505"/>
      <c r="AO882" s="505"/>
      <c r="AP882" s="505"/>
      <c r="AQ882" s="505"/>
      <c r="AR882" s="505"/>
      <c r="AS882" s="505"/>
      <c r="AT882" s="505"/>
      <c r="AU882" s="505"/>
      <c r="AV882" s="505"/>
      <c r="AW882" s="505"/>
      <c r="AX882" s="505"/>
      <c r="AY882" s="505"/>
      <c r="AZ882" s="505"/>
      <c r="BA882" s="505"/>
      <c r="BB882" s="505"/>
      <c r="BC882" s="505"/>
      <c r="BD882" s="505"/>
      <c r="BE882" s="505"/>
      <c r="BF882" s="505"/>
      <c r="BG882" s="505"/>
      <c r="BH882" s="505"/>
      <c r="BI882" s="505"/>
      <c r="BJ882" s="505"/>
      <c r="BK882" s="505"/>
      <c r="BL882" s="505"/>
      <c r="BM882" s="505"/>
    </row>
    <row r="883" spans="1:65" x14ac:dyDescent="0.2">
      <c r="A883" s="510" t="s">
        <v>610</v>
      </c>
      <c r="B883" s="505"/>
      <c r="C883" s="505"/>
      <c r="D883" s="512"/>
      <c r="E883" s="372">
        <f>'SE FNMA 1084'!BV52</f>
        <v>0</v>
      </c>
      <c r="F883" s="372">
        <f>'SE FNMA 1084'!CR52</f>
        <v>0</v>
      </c>
      <c r="G883" s="512"/>
      <c r="H883" s="512"/>
      <c r="I883" s="505"/>
      <c r="J883" s="505"/>
      <c r="K883" s="505"/>
      <c r="L883" s="505"/>
      <c r="M883" s="505"/>
      <c r="N883" s="505"/>
      <c r="O883" s="505"/>
      <c r="P883" s="505"/>
      <c r="Q883" s="505"/>
      <c r="R883" s="505"/>
      <c r="S883" s="505"/>
      <c r="T883" s="505"/>
      <c r="U883" s="505"/>
      <c r="V883" s="505"/>
      <c r="W883" s="505"/>
      <c r="X883" s="505"/>
      <c r="Y883" s="505"/>
      <c r="Z883" s="505"/>
      <c r="AA883" s="505"/>
      <c r="AB883" s="505"/>
      <c r="AC883" s="505"/>
      <c r="AD883" s="505"/>
      <c r="AE883" s="505"/>
      <c r="AF883" s="505"/>
      <c r="AG883" s="505"/>
      <c r="AH883" s="505"/>
      <c r="AI883" s="505"/>
      <c r="AJ883" s="505"/>
      <c r="AK883" s="505"/>
      <c r="AL883" s="505"/>
      <c r="AM883" s="505"/>
      <c r="AN883" s="505"/>
      <c r="AO883" s="505"/>
      <c r="AP883" s="505"/>
      <c r="AQ883" s="505"/>
      <c r="AR883" s="505"/>
      <c r="AS883" s="505"/>
      <c r="AT883" s="505"/>
      <c r="AU883" s="505"/>
      <c r="AV883" s="505"/>
      <c r="AW883" s="505"/>
      <c r="AX883" s="505"/>
      <c r="AY883" s="505"/>
      <c r="AZ883" s="505"/>
      <c r="BA883" s="505"/>
      <c r="BB883" s="505"/>
      <c r="BC883" s="505"/>
      <c r="BD883" s="505"/>
      <c r="BE883" s="505"/>
      <c r="BF883" s="505"/>
      <c r="BG883" s="505"/>
      <c r="BH883" s="505"/>
      <c r="BI883" s="505"/>
      <c r="BJ883" s="505"/>
      <c r="BK883" s="505"/>
      <c r="BL883" s="505"/>
      <c r="BM883" s="505"/>
    </row>
    <row r="884" spans="1:65" x14ac:dyDescent="0.2">
      <c r="A884" s="510" t="s">
        <v>611</v>
      </c>
      <c r="B884" s="505"/>
      <c r="C884" s="505"/>
      <c r="D884" s="512"/>
      <c r="E884" s="372">
        <f>'SE FNMA 1084'!BV53</f>
        <v>0</v>
      </c>
      <c r="F884" s="372">
        <f>'SE FNMA 1084'!CR53</f>
        <v>0</v>
      </c>
      <c r="G884" s="512"/>
      <c r="H884" s="512"/>
      <c r="I884" s="505"/>
      <c r="J884" s="505"/>
      <c r="K884" s="505"/>
      <c r="L884" s="505"/>
      <c r="M884" s="505"/>
      <c r="N884" s="505"/>
      <c r="O884" s="505"/>
      <c r="P884" s="505"/>
      <c r="Q884" s="505"/>
      <c r="R884" s="505"/>
      <c r="S884" s="505"/>
      <c r="T884" s="505"/>
      <c r="U884" s="505"/>
      <c r="V884" s="505"/>
      <c r="W884" s="505"/>
      <c r="X884" s="505"/>
      <c r="Y884" s="505"/>
      <c r="Z884" s="505"/>
      <c r="AA884" s="505"/>
      <c r="AB884" s="505"/>
      <c r="AC884" s="505"/>
      <c r="AD884" s="505"/>
      <c r="AE884" s="505"/>
      <c r="AF884" s="505"/>
      <c r="AG884" s="505"/>
      <c r="AH884" s="505"/>
      <c r="AI884" s="505"/>
      <c r="AJ884" s="505"/>
      <c r="AK884" s="505"/>
      <c r="AL884" s="505"/>
      <c r="AM884" s="505"/>
      <c r="AN884" s="505"/>
      <c r="AO884" s="505"/>
      <c r="AP884" s="505"/>
      <c r="AQ884" s="505"/>
      <c r="AR884" s="505"/>
      <c r="AS884" s="505"/>
      <c r="AT884" s="505"/>
      <c r="AU884" s="505"/>
      <c r="AV884" s="505"/>
      <c r="AW884" s="505"/>
      <c r="AX884" s="505"/>
      <c r="AY884" s="505"/>
      <c r="AZ884" s="505"/>
      <c r="BA884" s="505"/>
      <c r="BB884" s="505"/>
      <c r="BC884" s="505"/>
      <c r="BD884" s="505"/>
      <c r="BE884" s="505"/>
      <c r="BF884" s="505"/>
      <c r="BG884" s="505"/>
      <c r="BH884" s="505"/>
      <c r="BI884" s="505"/>
      <c r="BJ884" s="505"/>
      <c r="BK884" s="505"/>
      <c r="BL884" s="505"/>
      <c r="BM884" s="505"/>
    </row>
    <row r="885" spans="1:65" x14ac:dyDescent="0.2">
      <c r="A885" s="510" t="s">
        <v>419</v>
      </c>
      <c r="B885" s="505"/>
      <c r="C885" s="505"/>
      <c r="D885" s="512"/>
      <c r="E885" s="372">
        <f>'SE FNMA 1084'!BV54</f>
        <v>0</v>
      </c>
      <c r="F885" s="372">
        <f>'SE FNMA 1084'!CR54</f>
        <v>0</v>
      </c>
      <c r="G885" s="512"/>
      <c r="H885" s="512"/>
      <c r="I885" s="505"/>
      <c r="J885" s="505"/>
      <c r="K885" s="505"/>
      <c r="L885" s="505"/>
      <c r="M885" s="505"/>
      <c r="N885" s="505"/>
      <c r="O885" s="505"/>
      <c r="P885" s="505"/>
      <c r="Q885" s="505"/>
      <c r="R885" s="505"/>
      <c r="S885" s="505"/>
      <c r="T885" s="505"/>
      <c r="U885" s="505"/>
      <c r="V885" s="505"/>
      <c r="W885" s="505"/>
      <c r="X885" s="505"/>
      <c r="Y885" s="505"/>
      <c r="Z885" s="505"/>
      <c r="AA885" s="505"/>
      <c r="AB885" s="505"/>
      <c r="AC885" s="505"/>
      <c r="AD885" s="505"/>
      <c r="AE885" s="505"/>
      <c r="AF885" s="505"/>
      <c r="AG885" s="505"/>
      <c r="AH885" s="505"/>
      <c r="AI885" s="505"/>
      <c r="AJ885" s="505"/>
      <c r="AK885" s="505"/>
      <c r="AL885" s="505"/>
      <c r="AM885" s="505"/>
      <c r="AN885" s="505"/>
      <c r="AO885" s="505"/>
      <c r="AP885" s="505"/>
      <c r="AQ885" s="505"/>
      <c r="AR885" s="505"/>
      <c r="AS885" s="505"/>
      <c r="AT885" s="505"/>
      <c r="AU885" s="505"/>
      <c r="AV885" s="505"/>
      <c r="AW885" s="505"/>
      <c r="AX885" s="505"/>
      <c r="AY885" s="505"/>
      <c r="AZ885" s="505"/>
      <c r="BA885" s="505"/>
      <c r="BB885" s="505"/>
      <c r="BC885" s="505"/>
      <c r="BD885" s="505"/>
      <c r="BE885" s="505"/>
      <c r="BF885" s="505"/>
      <c r="BG885" s="505"/>
      <c r="BH885" s="505"/>
      <c r="BI885" s="505"/>
      <c r="BJ885" s="505"/>
      <c r="BK885" s="505"/>
      <c r="BL885" s="505"/>
      <c r="BM885" s="505"/>
    </row>
    <row r="886" spans="1:65" x14ac:dyDescent="0.2">
      <c r="A886" s="510" t="s">
        <v>612</v>
      </c>
      <c r="B886" s="505"/>
      <c r="C886" s="505"/>
      <c r="D886" s="512"/>
      <c r="E886" s="372">
        <f>'SE FNMA 1084'!BV55</f>
        <v>0</v>
      </c>
      <c r="F886" s="372">
        <f>'SE FNMA 1084'!CR55</f>
        <v>0</v>
      </c>
      <c r="G886" s="512"/>
      <c r="H886" s="512"/>
      <c r="I886" s="505"/>
      <c r="J886" s="505"/>
      <c r="K886" s="505"/>
      <c r="L886" s="505"/>
      <c r="M886" s="505"/>
      <c r="N886" s="505"/>
      <c r="O886" s="505"/>
      <c r="P886" s="505"/>
      <c r="Q886" s="505"/>
      <c r="R886" s="505"/>
      <c r="S886" s="505"/>
      <c r="T886" s="505"/>
      <c r="U886" s="505"/>
      <c r="V886" s="505"/>
      <c r="W886" s="505"/>
      <c r="X886" s="505"/>
      <c r="Y886" s="505"/>
      <c r="Z886" s="505"/>
      <c r="AA886" s="505"/>
      <c r="AB886" s="505"/>
      <c r="AC886" s="505"/>
      <c r="AD886" s="505"/>
      <c r="AE886" s="505"/>
      <c r="AF886" s="505"/>
      <c r="AG886" s="505"/>
      <c r="AH886" s="505"/>
      <c r="AI886" s="505"/>
      <c r="AJ886" s="505"/>
      <c r="AK886" s="505"/>
      <c r="AL886" s="505"/>
      <c r="AM886" s="505"/>
      <c r="AN886" s="505"/>
      <c r="AO886" s="505"/>
      <c r="AP886" s="505"/>
      <c r="AQ886" s="505"/>
      <c r="AR886" s="505"/>
      <c r="AS886" s="505"/>
      <c r="AT886" s="505"/>
      <c r="AU886" s="505"/>
      <c r="AV886" s="505"/>
      <c r="AW886" s="505"/>
      <c r="AX886" s="505"/>
      <c r="AY886" s="505"/>
      <c r="AZ886" s="505"/>
      <c r="BA886" s="505"/>
      <c r="BB886" s="505"/>
      <c r="BC886" s="505"/>
      <c r="BD886" s="505"/>
      <c r="BE886" s="505"/>
      <c r="BF886" s="505"/>
      <c r="BG886" s="505"/>
      <c r="BH886" s="505"/>
      <c r="BI886" s="505"/>
      <c r="BJ886" s="505"/>
      <c r="BK886" s="505"/>
      <c r="BL886" s="505"/>
      <c r="BM886" s="505"/>
    </row>
    <row r="887" spans="1:65" x14ac:dyDescent="0.2">
      <c r="A887" s="510" t="s">
        <v>592</v>
      </c>
      <c r="B887" s="505"/>
      <c r="C887" s="505"/>
      <c r="D887" s="512"/>
      <c r="E887" s="372">
        <f>'SE FNMA 1084'!BV56</f>
        <v>0</v>
      </c>
      <c r="F887" s="372">
        <f>'SE FNMA 1084'!CR56</f>
        <v>0</v>
      </c>
      <c r="G887" s="512"/>
      <c r="H887" s="512"/>
      <c r="I887" s="505"/>
      <c r="J887" s="505"/>
      <c r="K887" s="505"/>
      <c r="L887" s="505"/>
      <c r="M887" s="505"/>
      <c r="N887" s="505"/>
      <c r="O887" s="505"/>
      <c r="P887" s="505"/>
      <c r="Q887" s="505"/>
      <c r="R887" s="505"/>
      <c r="S887" s="505"/>
      <c r="T887" s="505"/>
      <c r="U887" s="505"/>
      <c r="V887" s="505"/>
      <c r="W887" s="505"/>
      <c r="X887" s="505"/>
      <c r="Y887" s="505"/>
      <c r="Z887" s="505"/>
      <c r="AA887" s="505"/>
      <c r="AB887" s="505"/>
      <c r="AC887" s="505"/>
      <c r="AD887" s="505"/>
      <c r="AE887" s="505"/>
      <c r="AF887" s="505"/>
      <c r="AG887" s="505"/>
      <c r="AH887" s="505"/>
      <c r="AI887" s="505"/>
      <c r="AJ887" s="505"/>
      <c r="AK887" s="505"/>
      <c r="AL887" s="505"/>
      <c r="AM887" s="505"/>
      <c r="AN887" s="505"/>
      <c r="AO887" s="505"/>
      <c r="AP887" s="505"/>
      <c r="AQ887" s="505"/>
      <c r="AR887" s="505"/>
      <c r="AS887" s="505"/>
      <c r="AT887" s="505"/>
      <c r="AU887" s="505"/>
      <c r="AV887" s="505"/>
      <c r="AW887" s="505"/>
      <c r="AX887" s="505"/>
      <c r="AY887" s="505"/>
      <c r="AZ887" s="505"/>
      <c r="BA887" s="505"/>
      <c r="BB887" s="505"/>
      <c r="BC887" s="505"/>
      <c r="BD887" s="505"/>
      <c r="BE887" s="505"/>
      <c r="BF887" s="505"/>
      <c r="BG887" s="505"/>
      <c r="BH887" s="505"/>
      <c r="BI887" s="505"/>
      <c r="BJ887" s="505"/>
      <c r="BK887" s="505"/>
      <c r="BL887" s="505"/>
      <c r="BM887" s="505"/>
    </row>
    <row r="888" spans="1:65" x14ac:dyDescent="0.2">
      <c r="A888" s="292" t="s">
        <v>1544</v>
      </c>
      <c r="B888" s="505"/>
      <c r="C888" s="505"/>
      <c r="D888" s="512"/>
      <c r="E888" s="372">
        <f>SUM(E882:E887)</f>
        <v>0</v>
      </c>
      <c r="F888" s="372">
        <f>SUM(F882:F887)</f>
        <v>0</v>
      </c>
      <c r="G888" s="512"/>
      <c r="H888" s="512"/>
      <c r="I888" s="505"/>
      <c r="J888" s="505"/>
      <c r="K888" s="505"/>
      <c r="L888" s="505"/>
      <c r="M888" s="505"/>
      <c r="N888" s="505"/>
      <c r="O888" s="505"/>
      <c r="P888" s="505"/>
      <c r="Q888" s="505"/>
      <c r="R888" s="505"/>
      <c r="S888" s="505"/>
      <c r="T888" s="505"/>
      <c r="U888" s="505"/>
      <c r="V888" s="505"/>
      <c r="W888" s="505"/>
      <c r="X888" s="505"/>
      <c r="Y888" s="505"/>
      <c r="Z888" s="505"/>
      <c r="AA888" s="505"/>
      <c r="AB888" s="505"/>
      <c r="AC888" s="505"/>
      <c r="AD888" s="505"/>
      <c r="AE888" s="505"/>
      <c r="AF888" s="505"/>
      <c r="AG888" s="505"/>
      <c r="AH888" s="505"/>
      <c r="AI888" s="505"/>
      <c r="AJ888" s="505"/>
      <c r="AK888" s="505"/>
      <c r="AL888" s="505"/>
      <c r="AM888" s="505"/>
      <c r="AN888" s="505"/>
      <c r="AO888" s="505"/>
      <c r="AP888" s="505"/>
      <c r="AQ888" s="505"/>
      <c r="AR888" s="505"/>
      <c r="AS888" s="505"/>
      <c r="AT888" s="505"/>
      <c r="AU888" s="505"/>
      <c r="AV888" s="505"/>
      <c r="AW888" s="505"/>
      <c r="AX888" s="505"/>
      <c r="AY888" s="505"/>
      <c r="AZ888" s="505"/>
      <c r="BA888" s="505"/>
      <c r="BB888" s="505"/>
      <c r="BC888" s="505"/>
      <c r="BD888" s="505"/>
      <c r="BE888" s="505"/>
      <c r="BF888" s="505"/>
      <c r="BG888" s="505"/>
      <c r="BH888" s="505"/>
      <c r="BI888" s="505"/>
      <c r="BJ888" s="505"/>
      <c r="BK888" s="505"/>
      <c r="BL888" s="505"/>
      <c r="BM888" s="505"/>
    </row>
    <row r="889" spans="1:65" x14ac:dyDescent="0.2">
      <c r="A889" s="300"/>
      <c r="C889" s="291"/>
      <c r="D889" s="372"/>
      <c r="E889" s="372"/>
      <c r="F889" s="372"/>
      <c r="G889" s="372"/>
      <c r="H889" s="372"/>
    </row>
    <row r="890" spans="1:65" x14ac:dyDescent="0.2">
      <c r="A890" s="300" t="s">
        <v>1461</v>
      </c>
      <c r="C890" s="291"/>
      <c r="D890" s="372"/>
      <c r="E890" s="372"/>
      <c r="F890" s="372"/>
      <c r="G890" s="372"/>
      <c r="H890" s="372"/>
    </row>
    <row r="891" spans="1:65" x14ac:dyDescent="0.2">
      <c r="A891" s="300"/>
      <c r="C891" s="291"/>
      <c r="D891" s="372"/>
      <c r="E891" s="372"/>
      <c r="F891" s="372"/>
      <c r="G891" s="372"/>
      <c r="H891" s="372"/>
    </row>
    <row r="892" spans="1:65" x14ac:dyDescent="0.2">
      <c r="A892" s="300" t="s">
        <v>1483</v>
      </c>
      <c r="C892" s="291"/>
      <c r="D892" s="372"/>
      <c r="E892" s="350" t="str">
        <f>'SE FNMA 1084'!BW67</f>
        <v>Select Yr</v>
      </c>
      <c r="F892" s="350" t="str">
        <f>'SE FNMA 1084'!CS67</f>
        <v>Select Yr</v>
      </c>
      <c r="G892" s="372"/>
      <c r="H892" s="372"/>
    </row>
    <row r="893" spans="1:65" x14ac:dyDescent="0.2">
      <c r="A893" s="510" t="s">
        <v>1467</v>
      </c>
      <c r="B893" s="505"/>
      <c r="C893" s="505"/>
      <c r="D893" s="512"/>
      <c r="E893" s="372">
        <f>'SE FNMA 1084'!BV68</f>
        <v>0</v>
      </c>
      <c r="F893" s="372">
        <f>'SE FNMA 1084'!CR68</f>
        <v>0</v>
      </c>
      <c r="G893" s="512"/>
      <c r="H893" s="512"/>
      <c r="I893" s="505"/>
      <c r="J893" s="505"/>
      <c r="K893" s="505"/>
      <c r="L893" s="505"/>
      <c r="M893" s="505"/>
      <c r="N893" s="505"/>
      <c r="O893" s="505"/>
      <c r="P893" s="505"/>
      <c r="Q893" s="505"/>
      <c r="R893" s="505"/>
      <c r="S893" s="505"/>
      <c r="T893" s="505"/>
      <c r="U893" s="505"/>
      <c r="V893" s="505"/>
      <c r="W893" s="505"/>
      <c r="X893" s="505"/>
      <c r="Y893" s="505"/>
      <c r="Z893" s="505"/>
      <c r="AA893" s="505"/>
      <c r="AB893" s="505"/>
      <c r="AC893" s="505"/>
      <c r="AD893" s="505"/>
      <c r="AE893" s="505"/>
      <c r="AF893" s="505"/>
      <c r="AG893" s="505"/>
      <c r="AH893" s="505"/>
      <c r="AI893" s="505"/>
      <c r="AJ893" s="505"/>
      <c r="AK893" s="505"/>
      <c r="AL893" s="505"/>
      <c r="AM893" s="505"/>
      <c r="AN893" s="505"/>
      <c r="AO893" s="505"/>
      <c r="AP893" s="505"/>
      <c r="AQ893" s="505"/>
      <c r="AR893" s="505"/>
      <c r="AS893" s="505"/>
      <c r="AT893" s="505"/>
      <c r="AU893" s="505"/>
      <c r="AV893" s="505"/>
      <c r="AW893" s="505"/>
      <c r="AX893" s="505"/>
      <c r="AY893" s="505"/>
      <c r="AZ893" s="505"/>
      <c r="BA893" s="505"/>
      <c r="BB893" s="505"/>
      <c r="BC893" s="505"/>
      <c r="BD893" s="505"/>
      <c r="BE893" s="505"/>
      <c r="BF893" s="505"/>
    </row>
    <row r="894" spans="1:65" x14ac:dyDescent="0.2">
      <c r="A894" s="510" t="s">
        <v>1468</v>
      </c>
      <c r="B894" s="505"/>
      <c r="C894" s="505"/>
      <c r="D894" s="512"/>
      <c r="E894" s="372">
        <f>'SE FNMA 1084'!BV69</f>
        <v>0</v>
      </c>
      <c r="F894" s="372">
        <f>'SE FNMA 1084'!CR69</f>
        <v>0</v>
      </c>
      <c r="G894" s="512"/>
      <c r="H894" s="512"/>
      <c r="I894" s="505"/>
      <c r="J894" s="505"/>
      <c r="K894" s="505"/>
      <c r="L894" s="505"/>
      <c r="M894" s="505"/>
      <c r="N894" s="505"/>
      <c r="O894" s="505"/>
      <c r="P894" s="505"/>
      <c r="Q894" s="505"/>
      <c r="R894" s="505"/>
      <c r="S894" s="505"/>
      <c r="T894" s="505"/>
      <c r="U894" s="505"/>
      <c r="V894" s="505"/>
      <c r="W894" s="505"/>
      <c r="X894" s="505"/>
      <c r="Y894" s="505"/>
      <c r="Z894" s="505"/>
      <c r="AA894" s="505"/>
      <c r="AB894" s="505"/>
      <c r="AC894" s="505"/>
      <c r="AD894" s="505"/>
      <c r="AE894" s="505"/>
      <c r="AF894" s="505"/>
      <c r="AG894" s="505"/>
      <c r="AH894" s="505"/>
      <c r="AI894" s="505"/>
      <c r="AJ894" s="505"/>
      <c r="AK894" s="505"/>
      <c r="AL894" s="505"/>
      <c r="AM894" s="505"/>
      <c r="AN894" s="505"/>
      <c r="AO894" s="505"/>
      <c r="AP894" s="505"/>
      <c r="AQ894" s="505"/>
      <c r="AR894" s="505"/>
      <c r="AS894" s="505"/>
      <c r="AT894" s="505"/>
      <c r="AU894" s="505"/>
      <c r="AV894" s="505"/>
      <c r="AW894" s="505"/>
      <c r="AX894" s="505"/>
      <c r="AY894" s="505"/>
      <c r="AZ894" s="505"/>
      <c r="BA894" s="505"/>
      <c r="BB894" s="505"/>
      <c r="BC894" s="505"/>
      <c r="BD894" s="505"/>
      <c r="BE894" s="505"/>
      <c r="BF894" s="505"/>
    </row>
    <row r="895" spans="1:65" x14ac:dyDescent="0.2">
      <c r="A895" s="510" t="s">
        <v>1469</v>
      </c>
      <c r="B895" s="505"/>
      <c r="C895" s="505"/>
      <c r="D895" s="512"/>
      <c r="E895" s="372">
        <f>'SE FNMA 1084'!BV70</f>
        <v>0</v>
      </c>
      <c r="F895" s="372">
        <f>'SE FNMA 1084'!CR70</f>
        <v>0</v>
      </c>
      <c r="G895" s="512"/>
      <c r="H895" s="512"/>
      <c r="I895" s="505"/>
      <c r="J895" s="505"/>
      <c r="K895" s="505"/>
      <c r="L895" s="505"/>
      <c r="M895" s="505"/>
      <c r="N895" s="505"/>
      <c r="O895" s="505"/>
      <c r="P895" s="505"/>
      <c r="Q895" s="505"/>
      <c r="R895" s="505"/>
      <c r="S895" s="505"/>
      <c r="T895" s="505"/>
      <c r="U895" s="505"/>
      <c r="V895" s="505"/>
      <c r="W895" s="505"/>
      <c r="X895" s="505"/>
      <c r="Y895" s="505"/>
      <c r="Z895" s="505"/>
      <c r="AA895" s="505"/>
      <c r="AB895" s="505"/>
      <c r="AC895" s="505"/>
      <c r="AD895" s="505"/>
      <c r="AE895" s="505"/>
      <c r="AF895" s="505"/>
      <c r="AG895" s="505"/>
      <c r="AH895" s="505"/>
      <c r="AI895" s="505"/>
      <c r="AJ895" s="505"/>
      <c r="AK895" s="505"/>
      <c r="AL895" s="505"/>
      <c r="AM895" s="505"/>
      <c r="AN895" s="505"/>
      <c r="AO895" s="505"/>
      <c r="AP895" s="505"/>
      <c r="AQ895" s="505"/>
      <c r="AR895" s="505"/>
      <c r="AS895" s="505"/>
      <c r="AT895" s="505"/>
      <c r="AU895" s="505"/>
      <c r="AV895" s="505"/>
      <c r="AW895" s="505"/>
      <c r="AX895" s="505"/>
      <c r="AY895" s="505"/>
      <c r="AZ895" s="505"/>
      <c r="BA895" s="505"/>
      <c r="BB895" s="505"/>
      <c r="BC895" s="505"/>
      <c r="BD895" s="505"/>
      <c r="BE895" s="505"/>
      <c r="BF895" s="505"/>
    </row>
    <row r="896" spans="1:65" x14ac:dyDescent="0.2">
      <c r="A896" s="292" t="s">
        <v>1545</v>
      </c>
      <c r="B896" s="505"/>
      <c r="C896" s="505"/>
      <c r="D896" s="512"/>
      <c r="E896" s="372">
        <f>SUM(E893:E895)</f>
        <v>0</v>
      </c>
      <c r="F896" s="372">
        <f>SUM(F893:F895)</f>
        <v>0</v>
      </c>
      <c r="G896" s="512"/>
      <c r="H896" s="512"/>
      <c r="I896" s="505"/>
      <c r="J896" s="505"/>
      <c r="K896" s="505"/>
      <c r="L896" s="505"/>
      <c r="M896" s="505"/>
      <c r="N896" s="505"/>
      <c r="O896" s="505"/>
      <c r="P896" s="505"/>
      <c r="Q896" s="505"/>
      <c r="R896" s="505"/>
      <c r="S896" s="505"/>
      <c r="T896" s="505"/>
      <c r="U896" s="505"/>
      <c r="V896" s="505"/>
      <c r="W896" s="505"/>
      <c r="X896" s="505"/>
      <c r="Y896" s="505"/>
      <c r="Z896" s="505"/>
      <c r="AA896" s="505"/>
      <c r="AB896" s="505"/>
      <c r="AC896" s="505"/>
      <c r="AD896" s="505"/>
      <c r="AE896" s="505"/>
      <c r="AF896" s="505"/>
      <c r="AG896" s="505"/>
      <c r="AH896" s="505"/>
      <c r="AI896" s="505"/>
      <c r="AJ896" s="505"/>
      <c r="AK896" s="505"/>
      <c r="AL896" s="505"/>
      <c r="AM896" s="505"/>
      <c r="AN896" s="505"/>
      <c r="AO896" s="505"/>
      <c r="AP896" s="505"/>
      <c r="AQ896" s="505"/>
      <c r="AR896" s="505"/>
      <c r="AS896" s="505"/>
      <c r="AT896" s="505"/>
      <c r="AU896" s="505"/>
      <c r="AV896" s="505"/>
      <c r="AW896" s="505"/>
      <c r="AX896" s="505"/>
      <c r="AY896" s="505"/>
      <c r="AZ896" s="505"/>
      <c r="BA896" s="505"/>
      <c r="BB896" s="505"/>
      <c r="BC896" s="505"/>
      <c r="BD896" s="505"/>
      <c r="BE896" s="505"/>
      <c r="BF896" s="505"/>
    </row>
    <row r="897" spans="1:58" x14ac:dyDescent="0.2">
      <c r="A897" s="300"/>
      <c r="C897" s="291"/>
      <c r="D897" s="372"/>
      <c r="E897" s="372"/>
      <c r="F897" s="372"/>
      <c r="G897" s="372"/>
      <c r="H897" s="372"/>
    </row>
    <row r="898" spans="1:58" x14ac:dyDescent="0.2">
      <c r="A898" s="300" t="s">
        <v>1471</v>
      </c>
      <c r="C898" s="291"/>
      <c r="D898" s="372"/>
      <c r="E898" s="372"/>
      <c r="F898" s="372"/>
      <c r="G898" s="372"/>
      <c r="H898" s="372"/>
    </row>
    <row r="899" spans="1:58" x14ac:dyDescent="0.2">
      <c r="A899" s="510" t="s">
        <v>1472</v>
      </c>
      <c r="B899" s="505"/>
      <c r="C899" s="505"/>
      <c r="D899" s="512"/>
      <c r="E899" s="372">
        <f>'SE FNMA 1084'!BV73</f>
        <v>0</v>
      </c>
      <c r="F899" s="372">
        <f>'SE FNMA 1084'!CR73</f>
        <v>0</v>
      </c>
      <c r="G899" s="512"/>
      <c r="H899" s="512"/>
      <c r="I899" s="505"/>
      <c r="J899" s="505"/>
      <c r="K899" s="505"/>
      <c r="L899" s="505"/>
      <c r="M899" s="505"/>
      <c r="N899" s="505"/>
      <c r="O899" s="505"/>
      <c r="P899" s="505"/>
      <c r="Q899" s="505"/>
      <c r="R899" s="505"/>
      <c r="S899" s="505"/>
      <c r="T899" s="505"/>
      <c r="U899" s="505"/>
      <c r="V899" s="505"/>
      <c r="W899" s="505"/>
      <c r="X899" s="505"/>
      <c r="Y899" s="505"/>
      <c r="Z899" s="505"/>
      <c r="AA899" s="505"/>
      <c r="AB899" s="505"/>
      <c r="AC899" s="505"/>
      <c r="AD899" s="505"/>
      <c r="AE899" s="505"/>
      <c r="AF899" s="505"/>
      <c r="AG899" s="505"/>
      <c r="AH899" s="505"/>
      <c r="AI899" s="505"/>
      <c r="AJ899" s="505"/>
      <c r="AK899" s="505"/>
      <c r="AL899" s="505"/>
      <c r="AM899" s="505"/>
      <c r="AN899" s="505"/>
      <c r="AO899" s="505"/>
      <c r="AP899" s="505"/>
      <c r="AQ899" s="505"/>
      <c r="AR899" s="505"/>
      <c r="AS899" s="505"/>
      <c r="AT899" s="505"/>
      <c r="AU899" s="505"/>
      <c r="AV899" s="505"/>
      <c r="AW899" s="505"/>
      <c r="AX899" s="505"/>
      <c r="AY899" s="505"/>
      <c r="AZ899" s="505"/>
      <c r="BA899" s="505"/>
      <c r="BB899" s="505"/>
      <c r="BC899" s="505"/>
      <c r="BD899" s="505"/>
      <c r="BE899" s="505"/>
      <c r="BF899" s="505"/>
    </row>
    <row r="900" spans="1:58" x14ac:dyDescent="0.2">
      <c r="A900" s="510" t="s">
        <v>1473</v>
      </c>
      <c r="B900" s="505"/>
      <c r="C900" s="505"/>
      <c r="D900" s="512"/>
      <c r="E900" s="372">
        <f>'SE FNMA 1084'!BV74</f>
        <v>0</v>
      </c>
      <c r="F900" s="372">
        <f>'SE FNMA 1084'!CR74</f>
        <v>0</v>
      </c>
      <c r="G900" s="512"/>
      <c r="H900" s="512"/>
      <c r="I900" s="505"/>
      <c r="J900" s="505"/>
      <c r="K900" s="505"/>
      <c r="L900" s="505"/>
      <c r="M900" s="505"/>
      <c r="N900" s="505"/>
      <c r="O900" s="505"/>
      <c r="P900" s="505"/>
      <c r="Q900" s="505"/>
      <c r="R900" s="505"/>
      <c r="S900" s="505"/>
      <c r="T900" s="505"/>
      <c r="U900" s="505"/>
      <c r="V900" s="505"/>
      <c r="W900" s="505"/>
      <c r="X900" s="505"/>
      <c r="Y900" s="505"/>
      <c r="Z900" s="505"/>
      <c r="AA900" s="505"/>
      <c r="AB900" s="505"/>
      <c r="AC900" s="505"/>
      <c r="AD900" s="505"/>
      <c r="AE900" s="505"/>
      <c r="AF900" s="505"/>
      <c r="AG900" s="505"/>
      <c r="AH900" s="505"/>
      <c r="AI900" s="505"/>
      <c r="AJ900" s="505"/>
      <c r="AK900" s="505"/>
      <c r="AL900" s="505"/>
      <c r="AM900" s="505"/>
      <c r="AN900" s="505"/>
      <c r="AO900" s="505"/>
      <c r="AP900" s="505"/>
      <c r="AQ900" s="505"/>
      <c r="AR900" s="505"/>
      <c r="AS900" s="505"/>
      <c r="AT900" s="505"/>
      <c r="AU900" s="505"/>
      <c r="AV900" s="505"/>
      <c r="AW900" s="505"/>
      <c r="AX900" s="505"/>
      <c r="AY900" s="505"/>
      <c r="AZ900" s="505"/>
      <c r="BA900" s="505"/>
      <c r="BB900" s="505"/>
      <c r="BC900" s="505"/>
      <c r="BD900" s="505"/>
      <c r="BE900" s="505"/>
      <c r="BF900" s="505"/>
    </row>
    <row r="901" spans="1:58" x14ac:dyDescent="0.2">
      <c r="A901" s="510" t="s">
        <v>1474</v>
      </c>
      <c r="B901" s="505"/>
      <c r="C901" s="505"/>
      <c r="D901" s="512"/>
      <c r="E901" s="372">
        <f>'SE FNMA 1084'!BV75</f>
        <v>0</v>
      </c>
      <c r="F901" s="372">
        <f>'SE FNMA 1084'!CR75</f>
        <v>0</v>
      </c>
      <c r="G901" s="512"/>
      <c r="H901" s="512"/>
      <c r="I901" s="505"/>
      <c r="J901" s="505"/>
      <c r="K901" s="505"/>
      <c r="L901" s="505"/>
      <c r="M901" s="505"/>
      <c r="N901" s="505"/>
      <c r="O901" s="505"/>
      <c r="P901" s="505"/>
      <c r="Q901" s="505"/>
      <c r="R901" s="505"/>
      <c r="S901" s="505"/>
      <c r="T901" s="505"/>
      <c r="U901" s="505"/>
      <c r="V901" s="505"/>
      <c r="W901" s="505"/>
      <c r="X901" s="505"/>
      <c r="Y901" s="505"/>
      <c r="Z901" s="505"/>
      <c r="AA901" s="505"/>
      <c r="AB901" s="505"/>
      <c r="AC901" s="505"/>
      <c r="AD901" s="505"/>
      <c r="AE901" s="505"/>
      <c r="AF901" s="505"/>
      <c r="AG901" s="505"/>
      <c r="AH901" s="505"/>
      <c r="AI901" s="505"/>
      <c r="AJ901" s="505"/>
      <c r="AK901" s="505"/>
      <c r="AL901" s="505"/>
      <c r="AM901" s="505"/>
      <c r="AN901" s="505"/>
      <c r="AO901" s="505"/>
      <c r="AP901" s="505"/>
      <c r="AQ901" s="505"/>
      <c r="AR901" s="505"/>
      <c r="AS901" s="505"/>
      <c r="AT901" s="505"/>
      <c r="AU901" s="505"/>
      <c r="AV901" s="505"/>
      <c r="AW901" s="505"/>
      <c r="AX901" s="505"/>
      <c r="AY901" s="505"/>
      <c r="AZ901" s="505"/>
      <c r="BA901" s="505"/>
      <c r="BB901" s="505"/>
      <c r="BC901" s="505"/>
      <c r="BD901" s="505"/>
      <c r="BE901" s="505"/>
      <c r="BF901" s="505"/>
    </row>
    <row r="902" spans="1:58" x14ac:dyDescent="0.2">
      <c r="A902" s="510" t="s">
        <v>1475</v>
      </c>
      <c r="B902" s="505"/>
      <c r="C902" s="505"/>
      <c r="D902" s="512"/>
      <c r="E902" s="372">
        <f>'SE FNMA 1084'!BV76</f>
        <v>0</v>
      </c>
      <c r="F902" s="372">
        <f>'SE FNMA 1084'!CR76</f>
        <v>0</v>
      </c>
      <c r="G902" s="512"/>
      <c r="H902" s="512"/>
      <c r="I902" s="505"/>
      <c r="J902" s="505"/>
      <c r="K902" s="505"/>
      <c r="L902" s="505"/>
      <c r="M902" s="505"/>
      <c r="N902" s="505"/>
      <c r="O902" s="505"/>
      <c r="P902" s="505"/>
      <c r="Q902" s="505"/>
      <c r="R902" s="505"/>
      <c r="S902" s="505"/>
      <c r="T902" s="505"/>
      <c r="U902" s="505"/>
      <c r="V902" s="505"/>
      <c r="W902" s="505"/>
      <c r="X902" s="505"/>
      <c r="Y902" s="505"/>
      <c r="Z902" s="505"/>
      <c r="AA902" s="505"/>
      <c r="AB902" s="505"/>
      <c r="AC902" s="505"/>
      <c r="AD902" s="505"/>
      <c r="AE902" s="505"/>
      <c r="AF902" s="505"/>
      <c r="AG902" s="505"/>
      <c r="AH902" s="505"/>
      <c r="AI902" s="505"/>
      <c r="AJ902" s="505"/>
      <c r="AK902" s="505"/>
      <c r="AL902" s="505"/>
      <c r="AM902" s="505"/>
      <c r="AN902" s="505"/>
      <c r="AO902" s="505"/>
      <c r="AP902" s="505"/>
      <c r="AQ902" s="505"/>
      <c r="AR902" s="505"/>
      <c r="AS902" s="505"/>
      <c r="AT902" s="505"/>
      <c r="AU902" s="505"/>
      <c r="AV902" s="505"/>
      <c r="AW902" s="505"/>
      <c r="AX902" s="505"/>
      <c r="AY902" s="505"/>
      <c r="AZ902" s="505"/>
      <c r="BA902" s="505"/>
      <c r="BB902" s="505"/>
      <c r="BC902" s="505"/>
      <c r="BD902" s="505"/>
      <c r="BE902" s="505"/>
      <c r="BF902" s="505"/>
    </row>
    <row r="903" spans="1:58" x14ac:dyDescent="0.2">
      <c r="A903" s="510" t="s">
        <v>1476</v>
      </c>
      <c r="B903" s="505"/>
      <c r="C903" s="505"/>
      <c r="D903" s="512"/>
      <c r="E903" s="372">
        <f>'SE FNMA 1084'!BV77</f>
        <v>0</v>
      </c>
      <c r="F903" s="372">
        <f>'SE FNMA 1084'!CR77</f>
        <v>0</v>
      </c>
      <c r="G903" s="512"/>
      <c r="H903" s="512"/>
      <c r="I903" s="505"/>
      <c r="J903" s="505"/>
      <c r="K903" s="505"/>
      <c r="L903" s="505"/>
      <c r="M903" s="505"/>
      <c r="N903" s="505"/>
      <c r="O903" s="505"/>
      <c r="P903" s="505"/>
      <c r="Q903" s="505"/>
      <c r="R903" s="505"/>
      <c r="S903" s="505"/>
      <c r="T903" s="505"/>
      <c r="U903" s="505"/>
      <c r="V903" s="505"/>
      <c r="W903" s="505"/>
      <c r="X903" s="505"/>
      <c r="Y903" s="505"/>
      <c r="Z903" s="505"/>
      <c r="AA903" s="505"/>
      <c r="AB903" s="505"/>
      <c r="AC903" s="505"/>
      <c r="AD903" s="505"/>
      <c r="AE903" s="505"/>
      <c r="AF903" s="505"/>
      <c r="AG903" s="505"/>
      <c r="AH903" s="505"/>
      <c r="AI903" s="505"/>
      <c r="AJ903" s="505"/>
      <c r="AK903" s="505"/>
      <c r="AL903" s="505"/>
      <c r="AM903" s="505"/>
      <c r="AN903" s="505"/>
      <c r="AO903" s="505"/>
      <c r="AP903" s="505"/>
      <c r="AQ903" s="505"/>
      <c r="AR903" s="505"/>
      <c r="AS903" s="505"/>
      <c r="AT903" s="505"/>
      <c r="AU903" s="505"/>
      <c r="AV903" s="505"/>
      <c r="AW903" s="505"/>
      <c r="AX903" s="505"/>
      <c r="AY903" s="505"/>
      <c r="AZ903" s="505"/>
      <c r="BA903" s="505"/>
      <c r="BB903" s="505"/>
      <c r="BC903" s="505"/>
      <c r="BD903" s="505"/>
      <c r="BE903" s="505"/>
      <c r="BF903" s="505"/>
    </row>
    <row r="904" spans="1:58" x14ac:dyDescent="0.2">
      <c r="A904" s="510" t="s">
        <v>1477</v>
      </c>
      <c r="B904" s="505"/>
      <c r="C904" s="505"/>
      <c r="D904" s="512"/>
      <c r="E904" s="372">
        <f>'SE FNMA 1084'!BV78</f>
        <v>0</v>
      </c>
      <c r="F904" s="372">
        <f>'SE FNMA 1084'!CR78</f>
        <v>0</v>
      </c>
      <c r="G904" s="512"/>
      <c r="H904" s="512"/>
      <c r="I904" s="505"/>
      <c r="J904" s="505"/>
      <c r="K904" s="505"/>
      <c r="L904" s="505"/>
      <c r="M904" s="505"/>
      <c r="N904" s="505"/>
      <c r="O904" s="505"/>
      <c r="P904" s="505"/>
      <c r="Q904" s="505"/>
      <c r="R904" s="505"/>
      <c r="S904" s="505"/>
      <c r="T904" s="505"/>
      <c r="U904" s="505"/>
      <c r="V904" s="505"/>
      <c r="W904" s="505"/>
      <c r="X904" s="505"/>
      <c r="Y904" s="505"/>
      <c r="Z904" s="505"/>
      <c r="AA904" s="505"/>
      <c r="AB904" s="505"/>
      <c r="AC904" s="505"/>
      <c r="AD904" s="505"/>
      <c r="AE904" s="505"/>
      <c r="AF904" s="505"/>
      <c r="AG904" s="505"/>
      <c r="AH904" s="505"/>
      <c r="AI904" s="505"/>
      <c r="AJ904" s="505"/>
      <c r="AK904" s="505"/>
      <c r="AL904" s="505"/>
      <c r="AM904" s="505"/>
      <c r="AN904" s="505"/>
      <c r="AO904" s="505"/>
      <c r="AP904" s="505"/>
      <c r="AQ904" s="505"/>
      <c r="AR904" s="505"/>
      <c r="AS904" s="505"/>
      <c r="AT904" s="505"/>
      <c r="AU904" s="505"/>
      <c r="AV904" s="505"/>
      <c r="AW904" s="505"/>
      <c r="AX904" s="505"/>
      <c r="AY904" s="505"/>
      <c r="AZ904" s="505"/>
      <c r="BA904" s="505"/>
      <c r="BB904" s="505"/>
      <c r="BC904" s="505"/>
      <c r="BD904" s="505"/>
      <c r="BE904" s="505"/>
      <c r="BF904" s="505"/>
    </row>
    <row r="905" spans="1:58" x14ac:dyDescent="0.2">
      <c r="A905" s="510" t="s">
        <v>1478</v>
      </c>
      <c r="B905" s="505"/>
      <c r="C905" s="505"/>
      <c r="D905" s="512"/>
      <c r="E905" s="372">
        <f>'SE FNMA 1084'!BV79</f>
        <v>0</v>
      </c>
      <c r="F905" s="372">
        <f>'SE FNMA 1084'!CR79</f>
        <v>0</v>
      </c>
      <c r="G905" s="512"/>
      <c r="H905" s="512"/>
      <c r="I905" s="505"/>
      <c r="J905" s="505"/>
      <c r="K905" s="505"/>
      <c r="L905" s="505"/>
      <c r="M905" s="505"/>
      <c r="N905" s="505"/>
      <c r="O905" s="505"/>
      <c r="P905" s="505"/>
      <c r="Q905" s="505"/>
      <c r="R905" s="505"/>
      <c r="S905" s="505"/>
      <c r="T905" s="505"/>
      <c r="U905" s="505"/>
      <c r="V905" s="505"/>
      <c r="W905" s="505"/>
      <c r="X905" s="505"/>
      <c r="Y905" s="505"/>
      <c r="Z905" s="505"/>
      <c r="AA905" s="505"/>
      <c r="AB905" s="505"/>
      <c r="AC905" s="505"/>
      <c r="AD905" s="505"/>
      <c r="AE905" s="505"/>
      <c r="AF905" s="505"/>
      <c r="AG905" s="505"/>
      <c r="AH905" s="505"/>
      <c r="AI905" s="505"/>
      <c r="AJ905" s="505"/>
      <c r="AK905" s="505"/>
      <c r="AL905" s="505"/>
      <c r="AM905" s="505"/>
      <c r="AN905" s="505"/>
      <c r="AO905" s="505"/>
      <c r="AP905" s="505"/>
      <c r="AQ905" s="505"/>
      <c r="AR905" s="505"/>
      <c r="AS905" s="505"/>
      <c r="AT905" s="505"/>
      <c r="AU905" s="505"/>
      <c r="AV905" s="505"/>
      <c r="AW905" s="505"/>
      <c r="AX905" s="505"/>
      <c r="AY905" s="505"/>
      <c r="AZ905" s="505"/>
      <c r="BA905" s="505"/>
      <c r="BB905" s="505"/>
      <c r="BC905" s="505"/>
      <c r="BD905" s="505"/>
      <c r="BE905" s="505"/>
      <c r="BF905" s="505"/>
    </row>
    <row r="906" spans="1:58" x14ac:dyDescent="0.2">
      <c r="A906" s="510" t="s">
        <v>1479</v>
      </c>
      <c r="B906" s="505"/>
      <c r="C906" s="505"/>
      <c r="D906" s="512"/>
      <c r="E906" s="372">
        <f>SUM(E899:E903)-SUM(E904:E905)</f>
        <v>0</v>
      </c>
      <c r="F906" s="372">
        <f>SUM(F899:F903)-SUM(F904:F905)</f>
        <v>0</v>
      </c>
      <c r="G906" s="512"/>
      <c r="H906" s="512"/>
      <c r="I906" s="505"/>
      <c r="J906" s="505"/>
      <c r="K906" s="505"/>
      <c r="L906" s="505"/>
      <c r="M906" s="505"/>
      <c r="N906" s="505"/>
      <c r="O906" s="505"/>
      <c r="P906" s="505"/>
      <c r="Q906" s="505"/>
      <c r="R906" s="505"/>
      <c r="S906" s="505"/>
      <c r="T906" s="505"/>
      <c r="U906" s="505"/>
      <c r="V906" s="505"/>
      <c r="W906" s="505"/>
      <c r="X906" s="505"/>
      <c r="Y906" s="505"/>
      <c r="Z906" s="505"/>
      <c r="AA906" s="505"/>
      <c r="AB906" s="505"/>
      <c r="AC906" s="505"/>
      <c r="AD906" s="505"/>
      <c r="AE906" s="505"/>
      <c r="AF906" s="505"/>
      <c r="AG906" s="505"/>
      <c r="AH906" s="505"/>
      <c r="AI906" s="505"/>
      <c r="AJ906" s="505"/>
      <c r="AK906" s="505"/>
      <c r="AL906" s="505"/>
      <c r="AM906" s="505"/>
      <c r="AN906" s="505"/>
      <c r="AO906" s="505"/>
      <c r="AP906" s="505"/>
      <c r="AQ906" s="505"/>
      <c r="AR906" s="505"/>
      <c r="AS906" s="505"/>
      <c r="AT906" s="505"/>
      <c r="AU906" s="505"/>
      <c r="AV906" s="505"/>
      <c r="AW906" s="505"/>
      <c r="AX906" s="505"/>
      <c r="AY906" s="505"/>
      <c r="AZ906" s="505"/>
      <c r="BA906" s="505"/>
      <c r="BB906" s="505"/>
      <c r="BC906" s="505"/>
      <c r="BD906" s="505"/>
      <c r="BE906" s="505"/>
      <c r="BF906" s="505"/>
    </row>
    <row r="907" spans="1:58" x14ac:dyDescent="0.2">
      <c r="A907" s="510" t="s">
        <v>1480</v>
      </c>
      <c r="B907" s="505"/>
      <c r="C907" s="505"/>
      <c r="D907" s="512"/>
      <c r="E907" s="351">
        <f>'SE FNMA 1084'!BV81</f>
        <v>1</v>
      </c>
      <c r="F907" s="351">
        <f>'SE FNMA 1084'!CR81</f>
        <v>1</v>
      </c>
      <c r="G907" s="512"/>
      <c r="H907" s="512"/>
      <c r="I907" s="505"/>
      <c r="J907" s="505"/>
      <c r="K907" s="505"/>
      <c r="L907" s="505"/>
      <c r="M907" s="505"/>
      <c r="N907" s="505"/>
      <c r="O907" s="505"/>
      <c r="P907" s="505"/>
      <c r="Q907" s="505"/>
      <c r="R907" s="505"/>
      <c r="S907" s="505"/>
      <c r="T907" s="505"/>
      <c r="U907" s="505"/>
      <c r="V907" s="505"/>
      <c r="W907" s="505"/>
      <c r="X907" s="505"/>
      <c r="Y907" s="505"/>
      <c r="Z907" s="505"/>
      <c r="AA907" s="505"/>
      <c r="AB907" s="505"/>
      <c r="AC907" s="505"/>
      <c r="AD907" s="505"/>
      <c r="AE907" s="505"/>
      <c r="AF907" s="505"/>
      <c r="AG907" s="505"/>
      <c r="AH907" s="505"/>
      <c r="AI907" s="505"/>
      <c r="AJ907" s="505"/>
      <c r="AK907" s="505"/>
      <c r="AL907" s="505"/>
      <c r="AM907" s="505"/>
      <c r="AN907" s="505"/>
      <c r="AO907" s="505"/>
      <c r="AP907" s="505"/>
      <c r="AQ907" s="505"/>
      <c r="AR907" s="505"/>
      <c r="AS907" s="505"/>
      <c r="AT907" s="505"/>
      <c r="AU907" s="505"/>
      <c r="AV907" s="505"/>
      <c r="AW907" s="505"/>
      <c r="AX907" s="505"/>
      <c r="AY907" s="505"/>
      <c r="AZ907" s="505"/>
      <c r="BA907" s="505"/>
      <c r="BB907" s="505"/>
      <c r="BC907" s="505"/>
      <c r="BD907" s="505"/>
      <c r="BE907" s="505"/>
      <c r="BF907" s="505"/>
    </row>
    <row r="908" spans="1:58" x14ac:dyDescent="0.2">
      <c r="A908" s="510" t="s">
        <v>1550</v>
      </c>
      <c r="B908" s="505"/>
      <c r="C908" s="505"/>
      <c r="D908" s="512"/>
      <c r="E908" s="372">
        <f>E906*E907</f>
        <v>0</v>
      </c>
      <c r="F908" s="372">
        <f>F906*F907</f>
        <v>0</v>
      </c>
      <c r="G908" s="512"/>
      <c r="H908" s="512"/>
      <c r="I908" s="505"/>
      <c r="J908" s="505"/>
      <c r="K908" s="505"/>
      <c r="L908" s="505"/>
      <c r="M908" s="505"/>
      <c r="N908" s="505"/>
      <c r="O908" s="505"/>
      <c r="P908" s="505"/>
      <c r="Q908" s="505"/>
      <c r="R908" s="505"/>
      <c r="S908" s="505"/>
      <c r="T908" s="505"/>
      <c r="U908" s="505"/>
      <c r="V908" s="505"/>
      <c r="W908" s="505"/>
      <c r="X908" s="505"/>
      <c r="Y908" s="505"/>
      <c r="Z908" s="505"/>
      <c r="AA908" s="505"/>
      <c r="AB908" s="505"/>
      <c r="AC908" s="505"/>
      <c r="AD908" s="505"/>
      <c r="AE908" s="505"/>
      <c r="AF908" s="505"/>
      <c r="AG908" s="505"/>
      <c r="AH908" s="505"/>
      <c r="AI908" s="505"/>
      <c r="AJ908" s="505"/>
      <c r="AK908" s="505"/>
      <c r="AL908" s="505"/>
      <c r="AM908" s="505"/>
      <c r="AN908" s="505"/>
      <c r="AO908" s="505"/>
      <c r="AP908" s="505"/>
      <c r="AQ908" s="505"/>
      <c r="AR908" s="505"/>
      <c r="AS908" s="505"/>
      <c r="AT908" s="505"/>
      <c r="AU908" s="505"/>
      <c r="AV908" s="505"/>
      <c r="AW908" s="505"/>
      <c r="AX908" s="505"/>
      <c r="AY908" s="505"/>
      <c r="AZ908" s="505"/>
      <c r="BA908" s="505"/>
      <c r="BB908" s="505"/>
      <c r="BC908" s="505"/>
      <c r="BD908" s="505"/>
      <c r="BE908" s="505"/>
      <c r="BF908" s="505"/>
    </row>
    <row r="909" spans="1:58" x14ac:dyDescent="0.2">
      <c r="A909" s="292" t="s">
        <v>1546</v>
      </c>
      <c r="B909" s="501"/>
      <c r="C909" s="501"/>
      <c r="D909" s="513"/>
      <c r="E909" s="372">
        <f>E908</f>
        <v>0</v>
      </c>
      <c r="F909" s="372">
        <f>F908</f>
        <v>0</v>
      </c>
      <c r="G909" s="513"/>
      <c r="H909" s="513"/>
      <c r="I909" s="501"/>
      <c r="J909" s="501"/>
      <c r="K909" s="501"/>
      <c r="L909" s="501"/>
      <c r="M909" s="501"/>
      <c r="N909" s="501"/>
      <c r="O909" s="501"/>
      <c r="P909" s="501"/>
      <c r="Q909" s="501"/>
      <c r="R909" s="501"/>
      <c r="S909" s="501"/>
      <c r="T909" s="501"/>
      <c r="U909" s="501"/>
      <c r="V909" s="501"/>
      <c r="W909" s="501"/>
      <c r="X909" s="501"/>
      <c r="Y909" s="501"/>
      <c r="Z909" s="501"/>
      <c r="AA909" s="501"/>
      <c r="AB909" s="501"/>
      <c r="AC909" s="501"/>
      <c r="AD909" s="501"/>
      <c r="AE909" s="501"/>
      <c r="AF909" s="501"/>
      <c r="AG909" s="501"/>
      <c r="AH909" s="501"/>
      <c r="AI909" s="501"/>
      <c r="AJ909" s="501"/>
      <c r="AK909" s="501"/>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row>
    <row r="910" spans="1:58" x14ac:dyDescent="0.2">
      <c r="A910" s="300"/>
      <c r="C910" s="291"/>
      <c r="D910" s="372"/>
      <c r="E910" s="372"/>
      <c r="F910" s="372"/>
      <c r="G910" s="372"/>
      <c r="H910" s="372"/>
    </row>
    <row r="911" spans="1:58" x14ac:dyDescent="0.2">
      <c r="A911" s="300" t="s">
        <v>1481</v>
      </c>
      <c r="C911" s="291"/>
      <c r="D911" s="372"/>
      <c r="E911" s="327"/>
      <c r="F911" s="327"/>
      <c r="G911" s="372"/>
      <c r="H911" s="372"/>
    </row>
    <row r="912" spans="1:58" x14ac:dyDescent="0.2">
      <c r="A912" s="300"/>
      <c r="C912" s="291"/>
      <c r="D912" s="372"/>
      <c r="E912" s="372"/>
      <c r="F912" s="372"/>
      <c r="G912" s="372"/>
      <c r="H912" s="372"/>
    </row>
    <row r="913" spans="1:58" x14ac:dyDescent="0.2">
      <c r="A913" s="300" t="s">
        <v>1482</v>
      </c>
      <c r="C913" s="291"/>
      <c r="D913" s="372"/>
      <c r="E913" s="350" t="str">
        <f>'SE FNMA 1084'!BW92</f>
        <v>Select Year</v>
      </c>
      <c r="F913" s="350" t="str">
        <f>'SE FNMA 1084'!CS92</f>
        <v>Select Year</v>
      </c>
      <c r="G913" s="372"/>
      <c r="H913" s="372"/>
    </row>
    <row r="914" spans="1:58" x14ac:dyDescent="0.2">
      <c r="A914" s="510" t="s">
        <v>1467</v>
      </c>
      <c r="B914" s="505"/>
      <c r="C914" s="505"/>
      <c r="D914" s="512"/>
      <c r="E914" s="372">
        <f>'SE FNMA 1084'!BV93</f>
        <v>0</v>
      </c>
      <c r="F914" s="372">
        <f>'SE FNMA 1084'!CR93</f>
        <v>0</v>
      </c>
      <c r="G914" s="512"/>
      <c r="H914" s="512"/>
      <c r="I914" s="505"/>
      <c r="J914" s="505"/>
      <c r="K914" s="505"/>
      <c r="L914" s="505"/>
      <c r="M914" s="505"/>
      <c r="N914" s="505"/>
      <c r="O914" s="505"/>
      <c r="P914" s="505"/>
      <c r="Q914" s="505"/>
      <c r="R914" s="505"/>
      <c r="S914" s="505"/>
      <c r="T914" s="505"/>
      <c r="U914" s="505"/>
      <c r="V914" s="505"/>
      <c r="W914" s="505"/>
      <c r="X914" s="505"/>
      <c r="Y914" s="505"/>
      <c r="Z914" s="505"/>
      <c r="AA914" s="505"/>
      <c r="AB914" s="505"/>
      <c r="AC914" s="505"/>
      <c r="AD914" s="505"/>
      <c r="AE914" s="505"/>
      <c r="AF914" s="505"/>
      <c r="AG914" s="505"/>
      <c r="AH914" s="505"/>
      <c r="AI914" s="505"/>
      <c r="AJ914" s="505"/>
      <c r="AK914" s="505"/>
      <c r="AL914" s="505"/>
      <c r="AM914" s="505"/>
      <c r="AN914" s="505"/>
      <c r="AO914" s="505"/>
      <c r="AP914" s="505"/>
      <c r="AQ914" s="505"/>
      <c r="AR914" s="505"/>
      <c r="AS914" s="505"/>
      <c r="AT914" s="505"/>
      <c r="AU914" s="505"/>
      <c r="AV914" s="505"/>
      <c r="AW914" s="505"/>
      <c r="AX914" s="505"/>
      <c r="AY914" s="505"/>
      <c r="AZ914" s="505"/>
      <c r="BA914" s="505"/>
      <c r="BB914" s="505"/>
      <c r="BC914" s="505"/>
      <c r="BD914" s="505"/>
      <c r="BE914" s="505"/>
      <c r="BF914" s="505"/>
    </row>
    <row r="915" spans="1:58" x14ac:dyDescent="0.2">
      <c r="A915" s="510" t="s">
        <v>1468</v>
      </c>
      <c r="B915" s="505"/>
      <c r="C915" s="505"/>
      <c r="D915" s="512"/>
      <c r="E915" s="372">
        <f>'SE FNMA 1084'!BV94</f>
        <v>0</v>
      </c>
      <c r="F915" s="372">
        <f>'SE FNMA 1084'!CR94</f>
        <v>0</v>
      </c>
      <c r="G915" s="512"/>
      <c r="H915" s="512"/>
      <c r="I915" s="505"/>
      <c r="J915" s="505"/>
      <c r="K915" s="505"/>
      <c r="L915" s="505"/>
      <c r="M915" s="505"/>
      <c r="N915" s="505"/>
      <c r="O915" s="505"/>
      <c r="P915" s="505"/>
      <c r="Q915" s="505"/>
      <c r="R915" s="505"/>
      <c r="S915" s="505"/>
      <c r="T915" s="505"/>
      <c r="U915" s="505"/>
      <c r="V915" s="505"/>
      <c r="W915" s="505"/>
      <c r="X915" s="505"/>
      <c r="Y915" s="505"/>
      <c r="Z915" s="505"/>
      <c r="AA915" s="505"/>
      <c r="AB915" s="505"/>
      <c r="AC915" s="505"/>
      <c r="AD915" s="505"/>
      <c r="AE915" s="505"/>
      <c r="AF915" s="505"/>
      <c r="AG915" s="505"/>
      <c r="AH915" s="505"/>
      <c r="AI915" s="505"/>
      <c r="AJ915" s="505"/>
      <c r="AK915" s="505"/>
      <c r="AL915" s="505"/>
      <c r="AM915" s="505"/>
      <c r="AN915" s="505"/>
      <c r="AO915" s="505"/>
      <c r="AP915" s="505"/>
      <c r="AQ915" s="505"/>
      <c r="AR915" s="505"/>
      <c r="AS915" s="505"/>
      <c r="AT915" s="505"/>
      <c r="AU915" s="505"/>
      <c r="AV915" s="505"/>
      <c r="AW915" s="505"/>
      <c r="AX915" s="505"/>
      <c r="AY915" s="505"/>
      <c r="AZ915" s="505"/>
      <c r="BA915" s="505"/>
      <c r="BB915" s="505"/>
      <c r="BC915" s="505"/>
      <c r="BD915" s="505"/>
      <c r="BE915" s="505"/>
      <c r="BF915" s="505"/>
    </row>
    <row r="916" spans="1:58" x14ac:dyDescent="0.2">
      <c r="A916" s="292" t="s">
        <v>1547</v>
      </c>
      <c r="B916" s="505"/>
      <c r="C916" s="505"/>
      <c r="D916" s="512"/>
      <c r="E916" s="372">
        <f>SUM(E914:E915)</f>
        <v>0</v>
      </c>
      <c r="F916" s="372">
        <f>SUM(F914:F915)</f>
        <v>0</v>
      </c>
      <c r="G916" s="512"/>
      <c r="H916" s="512"/>
      <c r="I916" s="505"/>
      <c r="J916" s="505"/>
      <c r="K916" s="505"/>
      <c r="L916" s="505"/>
      <c r="M916" s="505"/>
      <c r="N916" s="505"/>
      <c r="O916" s="505"/>
      <c r="P916" s="505"/>
      <c r="Q916" s="505"/>
      <c r="R916" s="505"/>
      <c r="S916" s="505"/>
      <c r="T916" s="505"/>
      <c r="U916" s="505"/>
      <c r="V916" s="505"/>
      <c r="W916" s="505"/>
      <c r="X916" s="505"/>
      <c r="Y916" s="505"/>
      <c r="Z916" s="505"/>
      <c r="AA916" s="505"/>
      <c r="AB916" s="505"/>
      <c r="AC916" s="505"/>
      <c r="AD916" s="505"/>
      <c r="AE916" s="505"/>
      <c r="AF916" s="505"/>
      <c r="AG916" s="505"/>
      <c r="AH916" s="505"/>
      <c r="AI916" s="505"/>
      <c r="AJ916" s="505"/>
      <c r="AK916" s="505"/>
      <c r="AL916" s="505"/>
      <c r="AM916" s="505"/>
      <c r="AN916" s="505"/>
      <c r="AO916" s="505"/>
      <c r="AP916" s="505"/>
      <c r="AQ916" s="505"/>
      <c r="AR916" s="505"/>
      <c r="AS916" s="505"/>
      <c r="AT916" s="505"/>
      <c r="AU916" s="505"/>
      <c r="AV916" s="505"/>
      <c r="AW916" s="505"/>
      <c r="AX916" s="505"/>
      <c r="AY916" s="505"/>
      <c r="AZ916" s="505"/>
      <c r="BA916" s="505"/>
      <c r="BB916" s="505"/>
      <c r="BC916" s="505"/>
      <c r="BD916" s="505"/>
      <c r="BE916" s="505"/>
      <c r="BF916" s="505"/>
    </row>
    <row r="917" spans="1:58" x14ac:dyDescent="0.2">
      <c r="A917" s="300"/>
      <c r="C917" s="291"/>
      <c r="D917" s="372"/>
      <c r="E917" s="372"/>
      <c r="F917" s="372"/>
      <c r="G917" s="372"/>
      <c r="H917" s="372"/>
    </row>
    <row r="918" spans="1:58" x14ac:dyDescent="0.2">
      <c r="A918" s="300" t="s">
        <v>1484</v>
      </c>
      <c r="C918" s="291"/>
      <c r="D918" s="372"/>
      <c r="E918" s="372"/>
      <c r="F918" s="372"/>
      <c r="G918" s="372"/>
      <c r="H918" s="372"/>
    </row>
    <row r="919" spans="1:58" x14ac:dyDescent="0.2">
      <c r="A919" s="510" t="s">
        <v>1485</v>
      </c>
      <c r="C919" s="291"/>
      <c r="D919" s="372"/>
      <c r="E919" s="372">
        <f>'SE FNMA 1084'!BV97</f>
        <v>0</v>
      </c>
      <c r="F919" s="372">
        <f>'SE FNMA 1084'!CR97</f>
        <v>0</v>
      </c>
      <c r="G919" s="372"/>
      <c r="H919" s="372"/>
    </row>
    <row r="920" spans="1:58" x14ac:dyDescent="0.2">
      <c r="A920" s="510" t="s">
        <v>1486</v>
      </c>
      <c r="C920" s="291"/>
      <c r="D920" s="372"/>
      <c r="E920" s="372">
        <f>'SE FNMA 1084'!BV98</f>
        <v>0</v>
      </c>
      <c r="F920" s="372">
        <f>'SE FNMA 1084'!CR98</f>
        <v>0</v>
      </c>
      <c r="G920" s="372"/>
      <c r="H920" s="372"/>
    </row>
    <row r="921" spans="1:58" x14ac:dyDescent="0.2">
      <c r="A921" s="510" t="s">
        <v>1487</v>
      </c>
      <c r="C921" s="291"/>
      <c r="D921" s="372"/>
      <c r="E921" s="372">
        <f>'SE FNMA 1084'!BV99</f>
        <v>0</v>
      </c>
      <c r="F921" s="372">
        <f>'SE FNMA 1084'!CR99</f>
        <v>0</v>
      </c>
      <c r="G921" s="372"/>
      <c r="H921" s="372"/>
    </row>
    <row r="922" spans="1:58" x14ac:dyDescent="0.2">
      <c r="A922" s="510" t="s">
        <v>1488</v>
      </c>
      <c r="C922" s="291"/>
      <c r="D922" s="372"/>
      <c r="E922" s="372">
        <f>'SE FNMA 1084'!BV100</f>
        <v>0</v>
      </c>
      <c r="F922" s="372">
        <f>'SE FNMA 1084'!CR100</f>
        <v>0</v>
      </c>
      <c r="G922" s="372"/>
      <c r="H922" s="372"/>
    </row>
    <row r="923" spans="1:58" x14ac:dyDescent="0.2">
      <c r="A923" s="510" t="s">
        <v>1489</v>
      </c>
      <c r="C923" s="291"/>
      <c r="D923" s="372"/>
      <c r="E923" s="372">
        <f>'SE FNMA 1084'!BV101</f>
        <v>0</v>
      </c>
      <c r="F923" s="372">
        <f>'SE FNMA 1084'!CR101</f>
        <v>0</v>
      </c>
      <c r="G923" s="372"/>
      <c r="H923" s="372"/>
    </row>
    <row r="924" spans="1:58" x14ac:dyDescent="0.2">
      <c r="A924" s="510" t="s">
        <v>1490</v>
      </c>
      <c r="C924" s="291"/>
      <c r="D924" s="372"/>
      <c r="E924" s="372">
        <f>'SE FNMA 1084'!BV102</f>
        <v>0</v>
      </c>
      <c r="F924" s="372">
        <f>'SE FNMA 1084'!CR102</f>
        <v>0</v>
      </c>
      <c r="G924" s="372"/>
      <c r="H924" s="372"/>
    </row>
    <row r="925" spans="1:58" x14ac:dyDescent="0.2">
      <c r="A925" s="510" t="s">
        <v>1491</v>
      </c>
      <c r="C925" s="291"/>
      <c r="D925" s="372"/>
      <c r="E925" s="372">
        <f>SUM(E919:E922)-SUM(E923:E924)</f>
        <v>0</v>
      </c>
      <c r="F925" s="372">
        <f>SUM(F919:F922)-SUM(F923:F924)</f>
        <v>0</v>
      </c>
      <c r="G925" s="372"/>
      <c r="H925" s="372"/>
    </row>
    <row r="926" spans="1:58" x14ac:dyDescent="0.2">
      <c r="A926" s="510" t="s">
        <v>1480</v>
      </c>
      <c r="C926" s="291"/>
      <c r="D926" s="372"/>
      <c r="E926" s="351">
        <f>'SE FNMA 1084'!BV104</f>
        <v>1</v>
      </c>
      <c r="F926" s="351">
        <f>'SE FNMA 1084'!CR104</f>
        <v>1</v>
      </c>
      <c r="G926" s="372"/>
      <c r="H926" s="372"/>
    </row>
    <row r="927" spans="1:58" x14ac:dyDescent="0.2">
      <c r="A927" s="510" t="s">
        <v>1551</v>
      </c>
      <c r="C927" s="291"/>
      <c r="D927" s="372"/>
      <c r="E927" s="372">
        <f>E925*E926</f>
        <v>0</v>
      </c>
      <c r="F927" s="372">
        <f>F925*F926</f>
        <v>0</v>
      </c>
      <c r="G927" s="372"/>
      <c r="H927" s="372"/>
    </row>
    <row r="928" spans="1:58" x14ac:dyDescent="0.2">
      <c r="A928" s="292" t="s">
        <v>1548</v>
      </c>
      <c r="C928" s="291"/>
      <c r="D928" s="372"/>
      <c r="E928" s="372">
        <f>E927</f>
        <v>0</v>
      </c>
      <c r="F928" s="372">
        <f>F927</f>
        <v>0</v>
      </c>
      <c r="G928" s="372"/>
      <c r="H928" s="372"/>
    </row>
    <row r="929" spans="1:58" x14ac:dyDescent="0.2">
      <c r="A929" s="300"/>
      <c r="C929" s="291"/>
      <c r="D929" s="372"/>
      <c r="E929" s="372"/>
      <c r="F929" s="372"/>
      <c r="G929" s="372"/>
      <c r="H929" s="372"/>
    </row>
    <row r="930" spans="1:58" x14ac:dyDescent="0.2">
      <c r="A930" s="300" t="s">
        <v>1492</v>
      </c>
      <c r="C930" s="291"/>
      <c r="D930" s="372"/>
      <c r="E930" s="327"/>
      <c r="F930" s="327"/>
      <c r="G930" s="372"/>
      <c r="H930" s="372"/>
    </row>
    <row r="931" spans="1:58" x14ac:dyDescent="0.2">
      <c r="A931" s="300"/>
      <c r="C931" s="291"/>
      <c r="D931" s="372"/>
      <c r="E931" s="372"/>
      <c r="F931" s="372"/>
      <c r="G931" s="372"/>
      <c r="H931" s="372"/>
    </row>
    <row r="932" spans="1:58" x14ac:dyDescent="0.2">
      <c r="A932" s="300" t="s">
        <v>1493</v>
      </c>
      <c r="C932" s="291"/>
      <c r="D932" s="372"/>
      <c r="E932" s="350" t="str">
        <f>'SE FNMA 1084'!BW113</f>
        <v>Select Yr</v>
      </c>
      <c r="F932" s="350" t="str">
        <f>'SE FNMA 1084'!CS113</f>
        <v>Select Yr</v>
      </c>
      <c r="G932" s="372"/>
      <c r="H932" s="372"/>
    </row>
    <row r="933" spans="1:58" x14ac:dyDescent="0.2">
      <c r="A933" s="510" t="s">
        <v>1494</v>
      </c>
      <c r="B933" s="505"/>
      <c r="C933" s="505"/>
      <c r="D933" s="512"/>
      <c r="E933" s="372">
        <f>'SE FNMA 1084'!BV114</f>
        <v>0</v>
      </c>
      <c r="F933" s="372">
        <f>'SE FNMA 1084'!CR114</f>
        <v>0</v>
      </c>
      <c r="G933" s="512"/>
      <c r="H933" s="512"/>
      <c r="I933" s="505"/>
      <c r="J933" s="505"/>
      <c r="K933" s="505"/>
      <c r="L933" s="505"/>
      <c r="M933" s="505"/>
      <c r="N933" s="505"/>
      <c r="O933" s="505"/>
      <c r="P933" s="505"/>
      <c r="Q933" s="505"/>
      <c r="R933" s="505"/>
      <c r="S933" s="505"/>
      <c r="T933" s="505"/>
      <c r="U933" s="505"/>
      <c r="V933" s="505"/>
      <c r="W933" s="505"/>
      <c r="X933" s="505"/>
      <c r="Y933" s="505"/>
      <c r="Z933" s="505"/>
      <c r="AA933" s="505"/>
      <c r="AB933" s="505"/>
      <c r="AC933" s="505"/>
      <c r="AD933" s="505"/>
      <c r="AE933" s="505"/>
      <c r="AF933" s="505"/>
      <c r="AG933" s="505"/>
      <c r="AH933" s="505"/>
      <c r="AI933" s="505"/>
      <c r="AJ933" s="505"/>
      <c r="AK933" s="505"/>
      <c r="AL933" s="505"/>
      <c r="AM933" s="505"/>
      <c r="AN933" s="505"/>
      <c r="AO933" s="505"/>
      <c r="AP933" s="505"/>
      <c r="AQ933" s="505"/>
      <c r="AR933" s="505"/>
      <c r="AS933" s="505"/>
      <c r="AT933" s="505"/>
      <c r="AU933" s="505"/>
      <c r="AV933" s="505"/>
      <c r="AW933" s="505"/>
      <c r="AX933" s="505"/>
      <c r="AY933" s="505"/>
      <c r="AZ933" s="505"/>
      <c r="BA933" s="505"/>
      <c r="BB933" s="505"/>
      <c r="BC933" s="505"/>
      <c r="BD933" s="505"/>
      <c r="BE933" s="505"/>
      <c r="BF933" s="505"/>
    </row>
    <row r="934" spans="1:58" x14ac:dyDescent="0.2">
      <c r="A934" s="510" t="s">
        <v>1495</v>
      </c>
      <c r="B934" s="505"/>
      <c r="C934" s="505"/>
      <c r="D934" s="512"/>
      <c r="E934" s="372">
        <f>'SE FNMA 1084'!BV115</f>
        <v>0</v>
      </c>
      <c r="F934" s="372">
        <f>'SE FNMA 1084'!CR115</f>
        <v>0</v>
      </c>
      <c r="G934" s="512"/>
      <c r="H934" s="512"/>
      <c r="I934" s="505"/>
      <c r="J934" s="505"/>
      <c r="K934" s="505"/>
      <c r="L934" s="505"/>
      <c r="M934" s="505"/>
      <c r="N934" s="505"/>
      <c r="O934" s="505"/>
      <c r="P934" s="505"/>
      <c r="Q934" s="505"/>
      <c r="R934" s="505"/>
      <c r="S934" s="505"/>
      <c r="T934" s="505"/>
      <c r="U934" s="505"/>
      <c r="V934" s="505"/>
      <c r="W934" s="505"/>
      <c r="X934" s="505"/>
      <c r="Y934" s="505"/>
      <c r="Z934" s="505"/>
      <c r="AA934" s="505"/>
      <c r="AB934" s="505"/>
      <c r="AC934" s="505"/>
      <c r="AD934" s="505"/>
      <c r="AE934" s="505"/>
      <c r="AF934" s="505"/>
      <c r="AG934" s="505"/>
      <c r="AH934" s="505"/>
      <c r="AI934" s="505"/>
      <c r="AJ934" s="505"/>
      <c r="AK934" s="505"/>
      <c r="AL934" s="505"/>
      <c r="AM934" s="505"/>
      <c r="AN934" s="505"/>
      <c r="AO934" s="505"/>
      <c r="AP934" s="505"/>
      <c r="AQ934" s="505"/>
      <c r="AR934" s="505"/>
      <c r="AS934" s="505"/>
      <c r="AT934" s="505"/>
      <c r="AU934" s="505"/>
      <c r="AV934" s="505"/>
      <c r="AW934" s="505"/>
      <c r="AX934" s="505"/>
      <c r="AY934" s="505"/>
      <c r="AZ934" s="505"/>
      <c r="BA934" s="505"/>
      <c r="BB934" s="505"/>
      <c r="BC934" s="505"/>
      <c r="BD934" s="505"/>
      <c r="BE934" s="505"/>
      <c r="BF934" s="505"/>
    </row>
    <row r="935" spans="1:58" x14ac:dyDescent="0.2">
      <c r="A935" s="510" t="s">
        <v>1496</v>
      </c>
      <c r="B935" s="505"/>
      <c r="C935" s="505"/>
      <c r="D935" s="512"/>
      <c r="E935" s="372">
        <f>'SE FNMA 1084'!BV116</f>
        <v>0</v>
      </c>
      <c r="F935" s="372">
        <f>'SE FNMA 1084'!CR116</f>
        <v>0</v>
      </c>
      <c r="G935" s="512"/>
      <c r="H935" s="512"/>
      <c r="I935" s="505"/>
      <c r="J935" s="505"/>
      <c r="K935" s="505"/>
      <c r="L935" s="505"/>
      <c r="M935" s="505"/>
      <c r="N935" s="505"/>
      <c r="O935" s="505"/>
      <c r="P935" s="505"/>
      <c r="Q935" s="505"/>
      <c r="R935" s="505"/>
      <c r="S935" s="505"/>
      <c r="T935" s="505"/>
      <c r="U935" s="505"/>
      <c r="V935" s="505"/>
      <c r="W935" s="505"/>
      <c r="X935" s="505"/>
      <c r="Y935" s="505"/>
      <c r="Z935" s="505"/>
      <c r="AA935" s="505"/>
      <c r="AB935" s="505"/>
      <c r="AC935" s="505"/>
      <c r="AD935" s="505"/>
      <c r="AE935" s="505"/>
      <c r="AF935" s="505"/>
      <c r="AG935" s="505"/>
      <c r="AH935" s="505"/>
      <c r="AI935" s="505"/>
      <c r="AJ935" s="505"/>
      <c r="AK935" s="505"/>
      <c r="AL935" s="505"/>
      <c r="AM935" s="505"/>
      <c r="AN935" s="505"/>
      <c r="AO935" s="505"/>
      <c r="AP935" s="505"/>
      <c r="AQ935" s="505"/>
      <c r="AR935" s="505"/>
      <c r="AS935" s="505"/>
      <c r="AT935" s="505"/>
      <c r="AU935" s="505"/>
      <c r="AV935" s="505"/>
      <c r="AW935" s="505"/>
      <c r="AX935" s="505"/>
      <c r="AY935" s="505"/>
      <c r="AZ935" s="505"/>
      <c r="BA935" s="505"/>
      <c r="BB935" s="505"/>
      <c r="BC935" s="505"/>
      <c r="BD935" s="505"/>
      <c r="BE935" s="505"/>
      <c r="BF935" s="505"/>
    </row>
    <row r="936" spans="1:58" x14ac:dyDescent="0.2">
      <c r="A936" s="510" t="s">
        <v>1497</v>
      </c>
      <c r="B936" s="505"/>
      <c r="C936" s="505"/>
      <c r="D936" s="512"/>
      <c r="E936" s="372">
        <f>'SE FNMA 1084'!BV117</f>
        <v>0</v>
      </c>
      <c r="F936" s="372">
        <f>'SE FNMA 1084'!CR117</f>
        <v>0</v>
      </c>
      <c r="G936" s="512"/>
      <c r="H936" s="512"/>
      <c r="I936" s="505"/>
      <c r="J936" s="505"/>
      <c r="K936" s="505"/>
      <c r="L936" s="505"/>
      <c r="M936" s="505"/>
      <c r="N936" s="505"/>
      <c r="O936" s="505"/>
      <c r="P936" s="505"/>
      <c r="Q936" s="505"/>
      <c r="R936" s="505"/>
      <c r="S936" s="505"/>
      <c r="T936" s="505"/>
      <c r="U936" s="505"/>
      <c r="V936" s="505"/>
      <c r="W936" s="505"/>
      <c r="X936" s="505"/>
      <c r="Y936" s="505"/>
      <c r="Z936" s="505"/>
      <c r="AA936" s="505"/>
      <c r="AB936" s="505"/>
      <c r="AC936" s="505"/>
      <c r="AD936" s="505"/>
      <c r="AE936" s="505"/>
      <c r="AF936" s="505"/>
      <c r="AG936" s="505"/>
      <c r="AH936" s="505"/>
      <c r="AI936" s="505"/>
      <c r="AJ936" s="505"/>
      <c r="AK936" s="505"/>
      <c r="AL936" s="505"/>
      <c r="AM936" s="505"/>
      <c r="AN936" s="505"/>
      <c r="AO936" s="505"/>
      <c r="AP936" s="505"/>
      <c r="AQ936" s="505"/>
      <c r="AR936" s="505"/>
      <c r="AS936" s="505"/>
      <c r="AT936" s="505"/>
      <c r="AU936" s="505"/>
      <c r="AV936" s="505"/>
      <c r="AW936" s="505"/>
      <c r="AX936" s="505"/>
      <c r="AY936" s="505"/>
      <c r="AZ936" s="505"/>
      <c r="BA936" s="505"/>
      <c r="BB936" s="505"/>
      <c r="BC936" s="505"/>
      <c r="BD936" s="505"/>
      <c r="BE936" s="505"/>
      <c r="BF936" s="505"/>
    </row>
    <row r="937" spans="1:58" x14ac:dyDescent="0.2">
      <c r="A937" s="510" t="s">
        <v>1498</v>
      </c>
      <c r="B937" s="505"/>
      <c r="C937" s="505"/>
      <c r="D937" s="512"/>
      <c r="E937" s="372">
        <f>'SE FNMA 1084'!BV118</f>
        <v>0</v>
      </c>
      <c r="F937" s="372">
        <f>'SE FNMA 1084'!CR118</f>
        <v>0</v>
      </c>
      <c r="G937" s="512"/>
      <c r="H937" s="512"/>
      <c r="I937" s="505"/>
      <c r="J937" s="505"/>
      <c r="K937" s="505"/>
      <c r="L937" s="505"/>
      <c r="M937" s="505"/>
      <c r="N937" s="505"/>
      <c r="O937" s="505"/>
      <c r="P937" s="505"/>
      <c r="Q937" s="505"/>
      <c r="R937" s="505"/>
      <c r="S937" s="505"/>
      <c r="T937" s="505"/>
      <c r="U937" s="505"/>
      <c r="V937" s="505"/>
      <c r="W937" s="505"/>
      <c r="X937" s="505"/>
      <c r="Y937" s="505"/>
      <c r="Z937" s="505"/>
      <c r="AA937" s="505"/>
      <c r="AB937" s="505"/>
      <c r="AC937" s="505"/>
      <c r="AD937" s="505"/>
      <c r="AE937" s="505"/>
      <c r="AF937" s="505"/>
      <c r="AG937" s="505"/>
      <c r="AH937" s="505"/>
      <c r="AI937" s="505"/>
      <c r="AJ937" s="505"/>
      <c r="AK937" s="505"/>
      <c r="AL937" s="505"/>
      <c r="AM937" s="505"/>
      <c r="AN937" s="505"/>
      <c r="AO937" s="505"/>
      <c r="AP937" s="505"/>
      <c r="AQ937" s="505"/>
      <c r="AR937" s="505"/>
      <c r="AS937" s="505"/>
      <c r="AT937" s="505"/>
      <c r="AU937" s="505"/>
      <c r="AV937" s="505"/>
      <c r="AW937" s="505"/>
      <c r="AX937" s="505"/>
      <c r="AY937" s="505"/>
      <c r="AZ937" s="505"/>
      <c r="BA937" s="505"/>
      <c r="BB937" s="505"/>
      <c r="BC937" s="505"/>
      <c r="BD937" s="505"/>
      <c r="BE937" s="505"/>
      <c r="BF937" s="505"/>
    </row>
    <row r="938" spans="1:58" x14ac:dyDescent="0.2">
      <c r="A938" s="510" t="s">
        <v>1499</v>
      </c>
      <c r="B938" s="505"/>
      <c r="C938" s="505"/>
      <c r="D938" s="512"/>
      <c r="E938" s="372">
        <f>'SE FNMA 1084'!BV119</f>
        <v>0</v>
      </c>
      <c r="F938" s="372">
        <f>'SE FNMA 1084'!CR119</f>
        <v>0</v>
      </c>
      <c r="G938" s="512"/>
      <c r="H938" s="512"/>
      <c r="I938" s="505"/>
      <c r="J938" s="505"/>
      <c r="K938" s="505"/>
      <c r="L938" s="505"/>
      <c r="M938" s="505"/>
      <c r="N938" s="505"/>
      <c r="O938" s="505"/>
      <c r="P938" s="505"/>
      <c r="Q938" s="505"/>
      <c r="R938" s="505"/>
      <c r="S938" s="505"/>
      <c r="T938" s="505"/>
      <c r="U938" s="505"/>
      <c r="V938" s="505"/>
      <c r="W938" s="505"/>
      <c r="X938" s="505"/>
      <c r="Y938" s="505"/>
      <c r="Z938" s="505"/>
      <c r="AA938" s="505"/>
      <c r="AB938" s="505"/>
      <c r="AC938" s="505"/>
      <c r="AD938" s="505"/>
      <c r="AE938" s="505"/>
      <c r="AF938" s="505"/>
      <c r="AG938" s="505"/>
      <c r="AH938" s="505"/>
      <c r="AI938" s="505"/>
      <c r="AJ938" s="505"/>
      <c r="AK938" s="505"/>
      <c r="AL938" s="505"/>
      <c r="AM938" s="505"/>
      <c r="AN938" s="505"/>
      <c r="AO938" s="505"/>
      <c r="AP938" s="505"/>
      <c r="AQ938" s="505"/>
      <c r="AR938" s="505"/>
      <c r="AS938" s="505"/>
      <c r="AT938" s="505"/>
      <c r="AU938" s="505"/>
      <c r="AV938" s="505"/>
      <c r="AW938" s="505"/>
      <c r="AX938" s="505"/>
      <c r="AY938" s="505"/>
      <c r="AZ938" s="505"/>
      <c r="BA938" s="505"/>
      <c r="BB938" s="505"/>
      <c r="BC938" s="505"/>
      <c r="BD938" s="505"/>
      <c r="BE938" s="505"/>
      <c r="BF938" s="505"/>
    </row>
    <row r="939" spans="1:58" x14ac:dyDescent="0.2">
      <c r="A939" s="510" t="s">
        <v>1500</v>
      </c>
      <c r="B939" s="505"/>
      <c r="C939" s="505"/>
      <c r="D939" s="512"/>
      <c r="E939" s="372">
        <f>'SE FNMA 1084'!BV120</f>
        <v>0</v>
      </c>
      <c r="F939" s="372">
        <f>'SE FNMA 1084'!CR120</f>
        <v>0</v>
      </c>
      <c r="G939" s="512"/>
      <c r="H939" s="512"/>
      <c r="I939" s="505"/>
      <c r="J939" s="505"/>
      <c r="K939" s="505"/>
      <c r="L939" s="505"/>
      <c r="M939" s="505"/>
      <c r="N939" s="505"/>
      <c r="O939" s="505"/>
      <c r="P939" s="505"/>
      <c r="Q939" s="505"/>
      <c r="R939" s="505"/>
      <c r="S939" s="505"/>
      <c r="T939" s="505"/>
      <c r="U939" s="505"/>
      <c r="V939" s="505"/>
      <c r="W939" s="505"/>
      <c r="X939" s="505"/>
      <c r="Y939" s="505"/>
      <c r="Z939" s="505"/>
      <c r="AA939" s="505"/>
      <c r="AB939" s="505"/>
      <c r="AC939" s="505"/>
      <c r="AD939" s="505"/>
      <c r="AE939" s="505"/>
      <c r="AF939" s="505"/>
      <c r="AG939" s="505"/>
      <c r="AH939" s="505"/>
      <c r="AI939" s="505"/>
      <c r="AJ939" s="505"/>
      <c r="AK939" s="505"/>
      <c r="AL939" s="505"/>
      <c r="AM939" s="505"/>
      <c r="AN939" s="505"/>
      <c r="AO939" s="505"/>
      <c r="AP939" s="505"/>
      <c r="AQ939" s="505"/>
      <c r="AR939" s="505"/>
      <c r="AS939" s="505"/>
      <c r="AT939" s="505"/>
      <c r="AU939" s="505"/>
      <c r="AV939" s="505"/>
      <c r="AW939" s="505"/>
      <c r="AX939" s="505"/>
      <c r="AY939" s="505"/>
      <c r="AZ939" s="505"/>
      <c r="BA939" s="505"/>
      <c r="BB939" s="505"/>
      <c r="BC939" s="505"/>
      <c r="BD939" s="505"/>
      <c r="BE939" s="505"/>
      <c r="BF939" s="505"/>
    </row>
    <row r="940" spans="1:58" x14ac:dyDescent="0.2">
      <c r="A940" s="510" t="s">
        <v>1501</v>
      </c>
      <c r="B940" s="505"/>
      <c r="C940" s="505"/>
      <c r="D940" s="512"/>
      <c r="E940" s="372">
        <f>'SE FNMA 1084'!BV121</f>
        <v>0</v>
      </c>
      <c r="F940" s="372">
        <f>'SE FNMA 1084'!CR121</f>
        <v>0</v>
      </c>
      <c r="G940" s="512"/>
      <c r="H940" s="512"/>
      <c r="I940" s="505"/>
      <c r="J940" s="505"/>
      <c r="K940" s="505"/>
      <c r="L940" s="505"/>
      <c r="M940" s="505"/>
      <c r="N940" s="505"/>
      <c r="O940" s="505"/>
      <c r="P940" s="505"/>
      <c r="Q940" s="505"/>
      <c r="R940" s="505"/>
      <c r="S940" s="505"/>
      <c r="T940" s="505"/>
      <c r="U940" s="505"/>
      <c r="V940" s="505"/>
      <c r="W940" s="505"/>
      <c r="X940" s="505"/>
      <c r="Y940" s="505"/>
      <c r="Z940" s="505"/>
      <c r="AA940" s="505"/>
      <c r="AB940" s="505"/>
      <c r="AC940" s="505"/>
      <c r="AD940" s="505"/>
      <c r="AE940" s="505"/>
      <c r="AF940" s="505"/>
      <c r="AG940" s="505"/>
      <c r="AH940" s="505"/>
      <c r="AI940" s="505"/>
      <c r="AJ940" s="505"/>
      <c r="AK940" s="505"/>
      <c r="AL940" s="505"/>
      <c r="AM940" s="505"/>
      <c r="AN940" s="505"/>
      <c r="AO940" s="505"/>
      <c r="AP940" s="505"/>
      <c r="AQ940" s="505"/>
      <c r="AR940" s="505"/>
      <c r="AS940" s="505"/>
      <c r="AT940" s="505"/>
      <c r="AU940" s="505"/>
      <c r="AV940" s="505"/>
      <c r="AW940" s="505"/>
      <c r="AX940" s="505"/>
      <c r="AY940" s="505"/>
      <c r="AZ940" s="505"/>
      <c r="BA940" s="505"/>
      <c r="BB940" s="505"/>
      <c r="BC940" s="505"/>
      <c r="BD940" s="505"/>
      <c r="BE940" s="505"/>
      <c r="BF940" s="505"/>
    </row>
    <row r="941" spans="1:58" x14ac:dyDescent="0.2">
      <c r="A941" s="510" t="s">
        <v>1502</v>
      </c>
      <c r="B941" s="505"/>
      <c r="C941" s="505"/>
      <c r="D941" s="512"/>
      <c r="E941" s="372">
        <f>'SE FNMA 1084'!BV122</f>
        <v>0</v>
      </c>
      <c r="F941" s="372">
        <f>'SE FNMA 1084'!CR122</f>
        <v>0</v>
      </c>
      <c r="G941" s="512"/>
      <c r="H941" s="512"/>
      <c r="I941" s="505"/>
      <c r="J941" s="505"/>
      <c r="K941" s="505"/>
      <c r="L941" s="505"/>
      <c r="M941" s="505"/>
      <c r="N941" s="505"/>
      <c r="O941" s="505"/>
      <c r="P941" s="505"/>
      <c r="Q941" s="505"/>
      <c r="R941" s="505"/>
      <c r="S941" s="505"/>
      <c r="T941" s="505"/>
      <c r="U941" s="505"/>
      <c r="V941" s="505"/>
      <c r="W941" s="505"/>
      <c r="X941" s="505"/>
      <c r="Y941" s="505"/>
      <c r="Z941" s="505"/>
      <c r="AA941" s="505"/>
      <c r="AB941" s="505"/>
      <c r="AC941" s="505"/>
      <c r="AD941" s="505"/>
      <c r="AE941" s="505"/>
      <c r="AF941" s="505"/>
      <c r="AG941" s="505"/>
      <c r="AH941" s="505"/>
      <c r="AI941" s="505"/>
      <c r="AJ941" s="505"/>
      <c r="AK941" s="505"/>
      <c r="AL941" s="505"/>
      <c r="AM941" s="505"/>
      <c r="AN941" s="505"/>
      <c r="AO941" s="505"/>
      <c r="AP941" s="505"/>
      <c r="AQ941" s="505"/>
      <c r="AR941" s="505"/>
      <c r="AS941" s="505"/>
      <c r="AT941" s="505"/>
      <c r="AU941" s="505"/>
      <c r="AV941" s="505"/>
      <c r="AW941" s="505"/>
      <c r="AX941" s="505"/>
      <c r="AY941" s="505"/>
      <c r="AZ941" s="505"/>
      <c r="BA941" s="505"/>
      <c r="BB941" s="505"/>
      <c r="BC941" s="505"/>
      <c r="BD941" s="505"/>
      <c r="BE941" s="505"/>
      <c r="BF941" s="505"/>
    </row>
    <row r="942" spans="1:58" x14ac:dyDescent="0.2">
      <c r="A942" s="510" t="s">
        <v>1503</v>
      </c>
      <c r="B942" s="505"/>
      <c r="C942" s="505"/>
      <c r="D942" s="512"/>
      <c r="E942" s="372">
        <f>'SE FNMA 1084'!BV123</f>
        <v>0</v>
      </c>
      <c r="F942" s="372">
        <f>'SE FNMA 1084'!CR123</f>
        <v>0</v>
      </c>
      <c r="G942" s="512"/>
      <c r="H942" s="512"/>
      <c r="I942" s="505"/>
      <c r="J942" s="505"/>
      <c r="K942" s="505"/>
      <c r="L942" s="505"/>
      <c r="M942" s="505"/>
      <c r="N942" s="505"/>
      <c r="O942" s="505"/>
      <c r="P942" s="505"/>
      <c r="Q942" s="505"/>
      <c r="R942" s="505"/>
      <c r="S942" s="505"/>
      <c r="T942" s="505"/>
      <c r="U942" s="505"/>
      <c r="V942" s="505"/>
      <c r="W942" s="505"/>
      <c r="X942" s="505"/>
      <c r="Y942" s="505"/>
      <c r="Z942" s="505"/>
      <c r="AA942" s="505"/>
      <c r="AB942" s="505"/>
      <c r="AC942" s="505"/>
      <c r="AD942" s="505"/>
      <c r="AE942" s="505"/>
      <c r="AF942" s="505"/>
      <c r="AG942" s="505"/>
      <c r="AH942" s="505"/>
      <c r="AI942" s="505"/>
      <c r="AJ942" s="505"/>
      <c r="AK942" s="505"/>
      <c r="AL942" s="505"/>
      <c r="AM942" s="505"/>
      <c r="AN942" s="505"/>
      <c r="AO942" s="505"/>
      <c r="AP942" s="505"/>
      <c r="AQ942" s="505"/>
      <c r="AR942" s="505"/>
      <c r="AS942" s="505"/>
      <c r="AT942" s="505"/>
      <c r="AU942" s="505"/>
      <c r="AV942" s="505"/>
      <c r="AW942" s="505"/>
      <c r="AX942" s="505"/>
      <c r="AY942" s="505"/>
      <c r="AZ942" s="505"/>
      <c r="BA942" s="505"/>
      <c r="BB942" s="505"/>
      <c r="BC942" s="505"/>
      <c r="BD942" s="505"/>
      <c r="BE942" s="505"/>
      <c r="BF942" s="505"/>
    </row>
    <row r="943" spans="1:58" x14ac:dyDescent="0.2">
      <c r="A943" s="510" t="s">
        <v>1504</v>
      </c>
      <c r="B943" s="505"/>
      <c r="C943" s="505"/>
      <c r="D943" s="512"/>
      <c r="E943" s="372">
        <f>SUM(E933:E936)-SUM(E937:E942)</f>
        <v>0</v>
      </c>
      <c r="F943" s="372">
        <f>SUM(F933:F936)-SUM(F937:F942)</f>
        <v>0</v>
      </c>
      <c r="G943" s="512"/>
      <c r="H943" s="512"/>
      <c r="I943" s="505"/>
      <c r="J943" s="505"/>
      <c r="K943" s="505"/>
      <c r="L943" s="505"/>
      <c r="M943" s="505"/>
      <c r="N943" s="505"/>
      <c r="O943" s="505"/>
      <c r="P943" s="505"/>
      <c r="Q943" s="505"/>
      <c r="R943" s="505"/>
      <c r="S943" s="505"/>
      <c r="T943" s="505"/>
      <c r="U943" s="505"/>
      <c r="V943" s="505"/>
      <c r="W943" s="505"/>
      <c r="X943" s="505"/>
      <c r="Y943" s="505"/>
      <c r="Z943" s="505"/>
      <c r="AA943" s="505"/>
      <c r="AB943" s="505"/>
      <c r="AC943" s="505"/>
      <c r="AD943" s="505"/>
      <c r="AE943" s="505"/>
      <c r="AF943" s="505"/>
      <c r="AG943" s="505"/>
      <c r="AH943" s="505"/>
      <c r="AI943" s="505"/>
      <c r="AJ943" s="505"/>
      <c r="AK943" s="505"/>
      <c r="AL943" s="505"/>
      <c r="AM943" s="505"/>
      <c r="AN943" s="505"/>
      <c r="AO943" s="505"/>
      <c r="AP943" s="505"/>
      <c r="AQ943" s="505"/>
      <c r="AR943" s="505"/>
      <c r="AS943" s="505"/>
      <c r="AT943" s="505"/>
      <c r="AU943" s="505"/>
      <c r="AV943" s="505"/>
      <c r="AW943" s="505"/>
      <c r="AX943" s="505"/>
      <c r="AY943" s="505"/>
      <c r="AZ943" s="505"/>
      <c r="BA943" s="505"/>
      <c r="BB943" s="505"/>
      <c r="BC943" s="505"/>
      <c r="BD943" s="505"/>
      <c r="BE943" s="505"/>
      <c r="BF943" s="505"/>
    </row>
    <row r="944" spans="1:58" x14ac:dyDescent="0.2">
      <c r="A944" s="510" t="s">
        <v>1505</v>
      </c>
      <c r="B944" s="505"/>
      <c r="C944" s="505"/>
      <c r="D944" s="512"/>
      <c r="E944" s="372">
        <f>'SE FNMA 1084'!BV125</f>
        <v>0</v>
      </c>
      <c r="F944" s="372">
        <f>'SE FNMA 1084'!CR125</f>
        <v>0</v>
      </c>
      <c r="G944" s="512"/>
      <c r="H944" s="512"/>
      <c r="I944" s="505"/>
      <c r="J944" s="505"/>
      <c r="K944" s="505"/>
      <c r="L944" s="505"/>
      <c r="M944" s="505"/>
      <c r="N944" s="505"/>
      <c r="O944" s="505"/>
      <c r="P944" s="505"/>
      <c r="Q944" s="505"/>
      <c r="R944" s="505"/>
      <c r="S944" s="505"/>
      <c r="T944" s="505"/>
      <c r="U944" s="505"/>
      <c r="V944" s="505"/>
      <c r="W944" s="505"/>
      <c r="X944" s="505"/>
      <c r="Y944" s="505"/>
      <c r="Z944" s="505"/>
      <c r="AA944" s="505"/>
      <c r="AB944" s="505"/>
      <c r="AC944" s="505"/>
      <c r="AD944" s="505"/>
      <c r="AE944" s="505"/>
      <c r="AF944" s="505"/>
      <c r="AG944" s="505"/>
      <c r="AH944" s="505"/>
      <c r="AI944" s="505"/>
      <c r="AJ944" s="505"/>
      <c r="AK944" s="505"/>
      <c r="AL944" s="505"/>
      <c r="AM944" s="505"/>
      <c r="AN944" s="505"/>
      <c r="AO944" s="505"/>
      <c r="AP944" s="505"/>
      <c r="AQ944" s="505"/>
      <c r="AR944" s="505"/>
      <c r="AS944" s="505"/>
      <c r="AT944" s="505"/>
      <c r="AU944" s="505"/>
      <c r="AV944" s="505"/>
      <c r="AW944" s="505"/>
      <c r="AX944" s="505"/>
      <c r="AY944" s="505"/>
      <c r="AZ944" s="505"/>
      <c r="BA944" s="505"/>
      <c r="BB944" s="505"/>
      <c r="BC944" s="505"/>
      <c r="BD944" s="505"/>
      <c r="BE944" s="505"/>
      <c r="BF944" s="505"/>
    </row>
    <row r="945" spans="1:58" x14ac:dyDescent="0.2">
      <c r="A945" s="510" t="s">
        <v>1506</v>
      </c>
      <c r="B945" s="505"/>
      <c r="C945" s="505"/>
      <c r="D945" s="512"/>
      <c r="E945" s="372">
        <f>E943-E944</f>
        <v>0</v>
      </c>
      <c r="F945" s="372">
        <f>F943-F944</f>
        <v>0</v>
      </c>
      <c r="G945" s="512"/>
      <c r="H945" s="512"/>
      <c r="I945" s="505"/>
      <c r="J945" s="505"/>
      <c r="K945" s="505"/>
      <c r="L945" s="505"/>
      <c r="M945" s="505"/>
      <c r="N945" s="505"/>
      <c r="O945" s="505"/>
      <c r="P945" s="505"/>
      <c r="Q945" s="505"/>
      <c r="R945" s="505"/>
      <c r="S945" s="505"/>
      <c r="T945" s="505"/>
      <c r="U945" s="505"/>
      <c r="V945" s="505"/>
      <c r="W945" s="505"/>
      <c r="X945" s="505"/>
      <c r="Y945" s="505"/>
      <c r="Z945" s="505"/>
      <c r="AA945" s="505"/>
      <c r="AB945" s="505"/>
      <c r="AC945" s="505"/>
      <c r="AD945" s="505"/>
      <c r="AE945" s="505"/>
      <c r="AF945" s="505"/>
      <c r="AG945" s="505"/>
      <c r="AH945" s="505"/>
      <c r="AI945" s="505"/>
      <c r="AJ945" s="505"/>
      <c r="AK945" s="505"/>
      <c r="AL945" s="505"/>
      <c r="AM945" s="505"/>
      <c r="AN945" s="505"/>
      <c r="AO945" s="505"/>
      <c r="AP945" s="505"/>
      <c r="AQ945" s="505"/>
      <c r="AR945" s="505"/>
      <c r="AS945" s="505"/>
      <c r="AT945" s="505"/>
      <c r="AU945" s="505"/>
      <c r="AV945" s="505"/>
      <c r="AW945" s="505"/>
      <c r="AX945" s="505"/>
      <c r="AY945" s="505"/>
      <c r="AZ945" s="505"/>
      <c r="BA945" s="505"/>
      <c r="BB945" s="505"/>
      <c r="BC945" s="505"/>
      <c r="BD945" s="505"/>
      <c r="BE945" s="505"/>
      <c r="BF945" s="505"/>
    </row>
    <row r="946" spans="1:58" x14ac:dyDescent="0.2">
      <c r="A946" s="292" t="s">
        <v>1549</v>
      </c>
      <c r="B946" s="505"/>
      <c r="C946" s="505"/>
      <c r="D946" s="512"/>
      <c r="E946" s="372">
        <f>E945</f>
        <v>0</v>
      </c>
      <c r="F946" s="372">
        <f>F945</f>
        <v>0</v>
      </c>
      <c r="G946" s="512"/>
      <c r="H946" s="512"/>
      <c r="I946" s="505"/>
      <c r="J946" s="505"/>
      <c r="K946" s="505"/>
      <c r="L946" s="505"/>
      <c r="M946" s="505"/>
      <c r="N946" s="505"/>
      <c r="O946" s="505"/>
      <c r="P946" s="505"/>
      <c r="Q946" s="505"/>
      <c r="R946" s="505"/>
      <c r="S946" s="505"/>
      <c r="T946" s="505"/>
      <c r="U946" s="505"/>
      <c r="V946" s="505"/>
      <c r="W946" s="505"/>
      <c r="X946" s="505"/>
      <c r="Y946" s="505"/>
      <c r="Z946" s="505"/>
      <c r="AA946" s="505"/>
      <c r="AB946" s="505"/>
      <c r="AC946" s="505"/>
      <c r="AD946" s="505"/>
      <c r="AE946" s="505"/>
      <c r="AF946" s="505"/>
      <c r="AG946" s="505"/>
      <c r="AH946" s="505"/>
      <c r="AI946" s="505"/>
      <c r="AJ946" s="505"/>
      <c r="AK946" s="505"/>
      <c r="AL946" s="505"/>
      <c r="AM946" s="505"/>
      <c r="AN946" s="505"/>
      <c r="AO946" s="505"/>
      <c r="AP946" s="505"/>
      <c r="AQ946" s="505"/>
      <c r="AR946" s="505"/>
      <c r="AS946" s="505"/>
      <c r="AT946" s="505"/>
      <c r="AU946" s="505"/>
      <c r="AV946" s="505"/>
      <c r="AW946" s="505"/>
      <c r="AX946" s="505"/>
      <c r="AY946" s="505"/>
      <c r="AZ946" s="505"/>
      <c r="BA946" s="505"/>
      <c r="BB946" s="505"/>
      <c r="BC946" s="505"/>
      <c r="BD946" s="505"/>
      <c r="BE946" s="505"/>
      <c r="BF946" s="505"/>
    </row>
    <row r="947" spans="1:58" x14ac:dyDescent="0.2">
      <c r="A947" s="300"/>
      <c r="C947" s="291"/>
      <c r="D947" s="372"/>
      <c r="E947" s="372"/>
      <c r="F947" s="372"/>
      <c r="G947" s="372"/>
      <c r="H947" s="372"/>
    </row>
    <row r="948" spans="1:58" x14ac:dyDescent="0.2">
      <c r="A948" s="300" t="s">
        <v>1507</v>
      </c>
      <c r="C948" s="291"/>
      <c r="D948" s="372"/>
      <c r="F948" s="350" t="str">
        <f>'SE FNMA 1084'!BF131</f>
        <v>Select Year</v>
      </c>
      <c r="H948" s="350" t="str">
        <f>'SE FNMA 1084'!BX131</f>
        <v>Select Year</v>
      </c>
      <c r="I948" s="511"/>
      <c r="J948" s="372"/>
    </row>
    <row r="949" spans="1:58" x14ac:dyDescent="0.2">
      <c r="A949" s="300"/>
      <c r="C949" s="291"/>
      <c r="D949" s="372"/>
      <c r="F949" s="372"/>
      <c r="H949" s="372"/>
      <c r="I949" s="372"/>
      <c r="J949" s="372"/>
    </row>
    <row r="950" spans="1:58" x14ac:dyDescent="0.2">
      <c r="A950" s="300" t="s">
        <v>1508</v>
      </c>
      <c r="C950" s="291"/>
      <c r="D950" s="372"/>
      <c r="E950" s="398" t="s">
        <v>92</v>
      </c>
      <c r="F950" s="311" t="s">
        <v>572</v>
      </c>
      <c r="G950" s="398" t="s">
        <v>92</v>
      </c>
      <c r="H950" s="311" t="s">
        <v>572</v>
      </c>
      <c r="I950" s="511" t="s">
        <v>12</v>
      </c>
      <c r="J950" s="372" t="s">
        <v>809</v>
      </c>
    </row>
    <row r="951" spans="1:58" x14ac:dyDescent="0.2">
      <c r="A951" s="292" t="s">
        <v>1509</v>
      </c>
      <c r="C951" s="291"/>
      <c r="D951" s="372"/>
      <c r="E951" s="81" t="b">
        <v>0</v>
      </c>
      <c r="F951" s="372">
        <f>IF(E951=TRUE,E853,0)</f>
        <v>0</v>
      </c>
      <c r="G951" s="81" t="b">
        <v>0</v>
      </c>
      <c r="H951" s="372">
        <f>IF(G951=TRUE,F853,0)</f>
        <v>0</v>
      </c>
      <c r="I951" s="365" t="str">
        <f t="shared" ref="I951:I956" si="30">IF(AND(E951=TRUE,G951=TRUE),24,IF(AND(E951=TRUE,G951=FALSE),12,IF(AND(E951=FALSE,G951=TRUE),12,"")))</f>
        <v/>
      </c>
      <c r="J951" s="372">
        <f>IF(OR(I951=0,I951=""),0,(F951+H951)/I951)</f>
        <v>0</v>
      </c>
    </row>
    <row r="952" spans="1:58" x14ac:dyDescent="0.2">
      <c r="A952" s="292" t="s">
        <v>1510</v>
      </c>
      <c r="C952" s="291"/>
      <c r="D952" s="372"/>
      <c r="E952" s="81" t="b">
        <v>0</v>
      </c>
      <c r="F952" s="372">
        <f>IF(E952=TRUE,E858,0)</f>
        <v>0</v>
      </c>
      <c r="G952" s="81" t="b">
        <v>0</v>
      </c>
      <c r="H952" s="372">
        <f>IF(G952=TRUE,F858,0)</f>
        <v>0</v>
      </c>
      <c r="I952" s="365" t="str">
        <f t="shared" si="30"/>
        <v/>
      </c>
      <c r="J952" s="372">
        <f t="shared" ref="J952:J956" si="31">IF(OR(I952=0,I952=""),0,(F952+H952)/I952)</f>
        <v>0</v>
      </c>
    </row>
    <row r="953" spans="1:58" x14ac:dyDescent="0.2">
      <c r="A953" s="292" t="s">
        <v>1511</v>
      </c>
      <c r="C953" s="291"/>
      <c r="D953" s="372"/>
      <c r="E953" s="81" t="b">
        <v>0</v>
      </c>
      <c r="F953" s="372">
        <f>IF(E953=TRUE,E868,0)</f>
        <v>0</v>
      </c>
      <c r="G953" s="81" t="b">
        <v>0</v>
      </c>
      <c r="H953" s="372">
        <f>IF(G953=TRUE,F868,0)</f>
        <v>0</v>
      </c>
      <c r="I953" s="365" t="str">
        <f t="shared" si="30"/>
        <v/>
      </c>
      <c r="J953" s="372">
        <f t="shared" si="31"/>
        <v>0</v>
      </c>
    </row>
    <row r="954" spans="1:58" x14ac:dyDescent="0.2">
      <c r="A954" s="292" t="s">
        <v>1512</v>
      </c>
      <c r="C954" s="291"/>
      <c r="D954" s="372"/>
      <c r="E954" s="81" t="b">
        <v>0</v>
      </c>
      <c r="F954" s="372">
        <f>IF(E954=TRUE,E873,0)</f>
        <v>0</v>
      </c>
      <c r="G954" s="81" t="b">
        <v>0</v>
      </c>
      <c r="H954" s="372">
        <f>IF(G954=TRUE,F873,0)</f>
        <v>0</v>
      </c>
      <c r="I954" s="365" t="str">
        <f t="shared" si="30"/>
        <v/>
      </c>
      <c r="J954" s="372">
        <f t="shared" si="31"/>
        <v>0</v>
      </c>
    </row>
    <row r="955" spans="1:58" x14ac:dyDescent="0.2">
      <c r="A955" s="292" t="s">
        <v>1513</v>
      </c>
      <c r="C955" s="291"/>
      <c r="D955" s="372"/>
      <c r="E955" s="81" t="b">
        <v>0</v>
      </c>
      <c r="F955" s="372">
        <f>IF(E955=TRUE,E879,0)</f>
        <v>0</v>
      </c>
      <c r="G955" s="81" t="b">
        <v>0</v>
      </c>
      <c r="H955" s="372">
        <f>IF(G955=TRUE,F879,0)</f>
        <v>0</v>
      </c>
      <c r="I955" s="365" t="str">
        <f t="shared" si="30"/>
        <v/>
      </c>
      <c r="J955" s="372">
        <f t="shared" si="31"/>
        <v>0</v>
      </c>
    </row>
    <row r="956" spans="1:58" x14ac:dyDescent="0.2">
      <c r="A956" s="292" t="s">
        <v>1514</v>
      </c>
      <c r="C956" s="291"/>
      <c r="D956" s="372"/>
      <c r="E956" s="81" t="b">
        <v>0</v>
      </c>
      <c r="F956" s="372">
        <f>IF(E956=TRUE,E888,0)</f>
        <v>0</v>
      </c>
      <c r="G956" s="81" t="b">
        <v>0</v>
      </c>
      <c r="H956" s="372">
        <f>IF(G956=TRUE,F888,0)</f>
        <v>0</v>
      </c>
      <c r="I956" s="365" t="str">
        <f t="shared" si="30"/>
        <v/>
      </c>
      <c r="J956" s="372">
        <f t="shared" si="31"/>
        <v>0</v>
      </c>
    </row>
    <row r="957" spans="1:58" x14ac:dyDescent="0.2">
      <c r="A957" s="300" t="s">
        <v>1519</v>
      </c>
      <c r="C957" s="291"/>
      <c r="D957" s="372"/>
      <c r="F957" s="327"/>
      <c r="H957" s="327"/>
      <c r="I957" s="365"/>
      <c r="J957" s="372"/>
    </row>
    <row r="958" spans="1:58" x14ac:dyDescent="0.2">
      <c r="A958" s="292" t="s">
        <v>1521</v>
      </c>
      <c r="C958" s="291"/>
      <c r="D958" s="372"/>
      <c r="E958" s="81" t="b">
        <v>0</v>
      </c>
      <c r="F958" s="372">
        <f>E896</f>
        <v>0</v>
      </c>
      <c r="G958" s="81" t="b">
        <v>0</v>
      </c>
      <c r="H958" s="372">
        <f>F896</f>
        <v>0</v>
      </c>
      <c r="I958" s="365" t="str">
        <f>IF(AND(E958=TRUE,G958=TRUE),24,IF(AND(E958=TRUE,G958=FALSE),12,IF(AND(E958=FALSE,G958=TRUE),12,"")))</f>
        <v/>
      </c>
      <c r="J958" s="372">
        <f>IF(OR(I958=0,I958=""),0,(F958+H958)/I958)</f>
        <v>0</v>
      </c>
    </row>
    <row r="959" spans="1:58" x14ac:dyDescent="0.2">
      <c r="A959" s="292" t="s">
        <v>1517</v>
      </c>
      <c r="C959" s="291"/>
      <c r="D959" s="372"/>
      <c r="E959" s="81" t="b">
        <v>0</v>
      </c>
      <c r="F959" s="372">
        <f>E909</f>
        <v>0</v>
      </c>
      <c r="H959" s="372">
        <f>F909</f>
        <v>0</v>
      </c>
      <c r="I959" s="365" t="str">
        <f>IF(AND(E959=TRUE,G959=TRUE),24,IF(AND(E959=TRUE,G959=FALSE),12,IF(AND(E959=FALSE,G959=TRUE),12,"")))</f>
        <v/>
      </c>
      <c r="J959" s="372">
        <f>IF(OR(I959=0,I959=""),0,(F959+H959)/I959)</f>
        <v>0</v>
      </c>
    </row>
    <row r="960" spans="1:58" x14ac:dyDescent="0.2">
      <c r="A960" s="300" t="s">
        <v>1518</v>
      </c>
      <c r="C960" s="291"/>
      <c r="D960" s="372"/>
      <c r="F960" s="327"/>
      <c r="H960" s="327"/>
      <c r="I960" s="365"/>
      <c r="J960" s="372"/>
    </row>
    <row r="961" spans="1:10" x14ac:dyDescent="0.2">
      <c r="A961" s="292" t="s">
        <v>1520</v>
      </c>
      <c r="C961" s="291"/>
      <c r="D961" s="372"/>
      <c r="E961" s="81" t="b">
        <v>0</v>
      </c>
      <c r="F961" s="372">
        <f>E916</f>
        <v>0</v>
      </c>
      <c r="G961" s="81" t="b">
        <v>0</v>
      </c>
      <c r="H961" s="372">
        <f>F916</f>
        <v>0</v>
      </c>
      <c r="I961" s="365" t="str">
        <f>IF(AND(E961=TRUE,G961=TRUE),24,IF(AND(E961=TRUE,G961=FALSE),12,IF(AND(E961=FALSE,G961=TRUE),12,"")))</f>
        <v/>
      </c>
      <c r="J961" s="372">
        <f>IF(OR(I961=0,I961=""),0,(F961+H961)/I961)</f>
        <v>0</v>
      </c>
    </row>
    <row r="962" spans="1:10" x14ac:dyDescent="0.2">
      <c r="A962" s="292" t="s">
        <v>1522</v>
      </c>
      <c r="C962" s="291"/>
      <c r="D962" s="372"/>
      <c r="E962" s="81" t="b">
        <v>0</v>
      </c>
      <c r="F962" s="372">
        <f>E928</f>
        <v>0</v>
      </c>
      <c r="G962" s="81" t="b">
        <v>0</v>
      </c>
      <c r="H962" s="372">
        <f>F928</f>
        <v>0</v>
      </c>
      <c r="I962" s="365" t="str">
        <f>IF(AND(E962=TRUE,G962=TRUE),24,IF(AND(E962=TRUE,G962=FALSE),12,IF(AND(E962=FALSE,G962=TRUE),12,"")))</f>
        <v/>
      </c>
      <c r="J962" s="372">
        <f>IF(OR(I962=0,I962=""),0,(F962+H962)/I962)</f>
        <v>0</v>
      </c>
    </row>
    <row r="963" spans="1:10" x14ac:dyDescent="0.2">
      <c r="A963" s="300" t="s">
        <v>1523</v>
      </c>
      <c r="C963" s="291"/>
      <c r="D963" s="372"/>
      <c r="F963" s="327"/>
      <c r="H963" s="327"/>
      <c r="I963" s="365"/>
      <c r="J963" s="372"/>
    </row>
    <row r="964" spans="1:10" x14ac:dyDescent="0.2">
      <c r="A964" s="292" t="s">
        <v>1493</v>
      </c>
      <c r="C964" s="291"/>
      <c r="D964" s="372"/>
      <c r="E964" s="81" t="b">
        <v>0</v>
      </c>
      <c r="F964" s="372">
        <f>E946</f>
        <v>0</v>
      </c>
      <c r="G964" s="81" t="b">
        <v>0</v>
      </c>
      <c r="H964" s="372">
        <f>F946</f>
        <v>0</v>
      </c>
      <c r="I964" s="365" t="str">
        <f>IF(AND(E964=TRUE,G964=TRUE),24,IF(AND(E964=TRUE,G964=FALSE),12,IF(AND(E964=FALSE,G964=TRUE),12,"")))</f>
        <v/>
      </c>
      <c r="J964" s="372">
        <f>IF(OR(I964=0,I964=""),0,(F964+H964)/I964)</f>
        <v>0</v>
      </c>
    </row>
    <row r="965" spans="1:10" x14ac:dyDescent="0.2">
      <c r="A965" s="300" t="s">
        <v>830</v>
      </c>
      <c r="C965" s="291"/>
      <c r="D965" s="372"/>
      <c r="E965" s="372"/>
      <c r="F965" s="372"/>
      <c r="G965" s="372"/>
      <c r="H965" s="372"/>
      <c r="J965" s="372">
        <f>SUM(J951:J956)+SUM(J958:J959)+SUM(J961:J962)+J964</f>
        <v>0</v>
      </c>
    </row>
    <row r="966" spans="1:10" x14ac:dyDescent="0.2">
      <c r="A966" s="300"/>
      <c r="C966" s="291"/>
      <c r="D966" s="372"/>
      <c r="E966" s="372"/>
      <c r="F966" s="372"/>
      <c r="G966" s="372"/>
      <c r="H966" s="372"/>
    </row>
    <row r="967" spans="1:10" x14ac:dyDescent="0.2">
      <c r="A967" s="300" t="s">
        <v>1524</v>
      </c>
      <c r="C967" s="291"/>
      <c r="D967" s="372"/>
      <c r="E967" s="327"/>
      <c r="F967" s="379">
        <f ca="1">'SE FNMA 1084'!CR172</f>
        <v>43447</v>
      </c>
      <c r="G967" s="372"/>
      <c r="H967" s="372"/>
    </row>
    <row r="968" spans="1:10" x14ac:dyDescent="0.2">
      <c r="A968" s="292" t="s">
        <v>1525</v>
      </c>
      <c r="C968" s="291"/>
      <c r="D968" s="372"/>
      <c r="E968" s="372"/>
      <c r="F968" s="372">
        <f>'SE FNMA 1084'!CR173</f>
        <v>0</v>
      </c>
      <c r="G968" s="372"/>
      <c r="H968" s="372"/>
    </row>
    <row r="969" spans="1:10" x14ac:dyDescent="0.2">
      <c r="A969" s="292" t="s">
        <v>1526</v>
      </c>
      <c r="C969" s="291"/>
      <c r="D969" s="372"/>
      <c r="E969" s="372"/>
      <c r="F969" s="372">
        <f>'SE FNMA 1084'!CR174</f>
        <v>0</v>
      </c>
      <c r="G969" s="372"/>
      <c r="H969" s="372"/>
    </row>
    <row r="970" spans="1:10" x14ac:dyDescent="0.2">
      <c r="A970" s="292" t="s">
        <v>1527</v>
      </c>
      <c r="C970" s="291"/>
      <c r="D970" s="372"/>
      <c r="E970" s="372"/>
      <c r="F970" s="372">
        <f>'SE FNMA 1084'!CR175</f>
        <v>0</v>
      </c>
      <c r="G970" s="372"/>
      <c r="H970" s="372"/>
    </row>
    <row r="971" spans="1:10" x14ac:dyDescent="0.2">
      <c r="A971" s="292" t="s">
        <v>1528</v>
      </c>
      <c r="C971" s="291"/>
      <c r="D971" s="372"/>
      <c r="E971" s="372"/>
      <c r="F971" s="372">
        <f>SUM(F968:F970)</f>
        <v>0</v>
      </c>
      <c r="G971" s="372"/>
      <c r="H971" s="372"/>
    </row>
    <row r="972" spans="1:10" x14ac:dyDescent="0.2">
      <c r="A972" s="300" t="s">
        <v>4</v>
      </c>
      <c r="C972" s="291"/>
      <c r="D972" s="372"/>
      <c r="E972" s="372"/>
      <c r="F972" s="517">
        <f ca="1">IF(OR(F967="",F967=0),"",ROUND((((F967-DATE(YEAR(F967),1,1))+1)/365)*12,1))</f>
        <v>11.4</v>
      </c>
      <c r="G972" s="372"/>
      <c r="H972" s="372"/>
    </row>
    <row r="973" spans="1:10" x14ac:dyDescent="0.2">
      <c r="A973" s="300" t="s">
        <v>3</v>
      </c>
      <c r="C973" s="291"/>
      <c r="D973" s="372"/>
      <c r="E973" s="372"/>
      <c r="F973" s="372">
        <f ca="1">IF(F972=0,0,F971/F972)</f>
        <v>0</v>
      </c>
      <c r="G973" s="372"/>
      <c r="H973" s="372"/>
    </row>
    <row r="974" spans="1:10" x14ac:dyDescent="0.2">
      <c r="A974" s="300"/>
      <c r="C974" s="291"/>
      <c r="D974" s="372"/>
      <c r="E974" s="372"/>
      <c r="F974" s="372"/>
      <c r="G974" s="372"/>
      <c r="H974" s="372"/>
    </row>
    <row r="975" spans="1:10" x14ac:dyDescent="0.2">
      <c r="A975" s="300" t="s">
        <v>862</v>
      </c>
      <c r="C975" s="291"/>
      <c r="D975" s="372"/>
      <c r="E975" s="311" t="str">
        <f>'SE FNMA 1084'!BK182</f>
        <v>Select Yr</v>
      </c>
      <c r="F975" s="311" t="str">
        <f>'SE FNMA 1084'!CB182</f>
        <v>Select Yr</v>
      </c>
      <c r="G975" s="511" t="s">
        <v>865</v>
      </c>
      <c r="H975" s="372"/>
    </row>
    <row r="976" spans="1:10" x14ac:dyDescent="0.2">
      <c r="A976" s="300"/>
      <c r="C976" s="291"/>
      <c r="D976" s="372"/>
      <c r="E976" s="372"/>
      <c r="F976" s="372"/>
      <c r="G976" s="372"/>
      <c r="H976" s="372"/>
    </row>
    <row r="977" spans="1:60" x14ac:dyDescent="0.2">
      <c r="A977" s="504" t="s">
        <v>876</v>
      </c>
      <c r="B977" s="504"/>
      <c r="C977" s="504"/>
      <c r="D977" s="514"/>
      <c r="E977" s="514"/>
      <c r="F977" s="514"/>
      <c r="G977" s="514"/>
      <c r="H977" s="514"/>
      <c r="I977" s="504"/>
      <c r="J977" s="504"/>
      <c r="K977" s="504"/>
      <c r="L977" s="504"/>
      <c r="M977" s="504"/>
      <c r="N977" s="504"/>
      <c r="O977" s="504"/>
      <c r="P977" s="504"/>
      <c r="Q977" s="504"/>
      <c r="R977" s="504"/>
      <c r="S977" s="504"/>
      <c r="T977" s="504"/>
      <c r="U977" s="504"/>
      <c r="V977" s="504"/>
      <c r="W977" s="504"/>
      <c r="X977" s="504"/>
      <c r="Y977" s="504"/>
      <c r="Z977" s="504"/>
      <c r="AA977" s="504"/>
      <c r="AB977" s="504"/>
      <c r="AC977" s="504"/>
      <c r="AD977" s="504"/>
      <c r="AE977" s="504"/>
      <c r="AF977" s="504"/>
      <c r="AG977" s="504"/>
      <c r="AH977" s="504"/>
      <c r="AI977" s="504"/>
      <c r="AJ977" s="504"/>
      <c r="AK977" s="504"/>
      <c r="AL977" s="504"/>
      <c r="AM977" s="504"/>
      <c r="AN977" s="504"/>
      <c r="AO977" s="504"/>
      <c r="AP977" s="504"/>
      <c r="AQ977" s="504"/>
      <c r="AR977" s="504"/>
      <c r="AS977" s="504"/>
      <c r="AT977" s="504"/>
      <c r="AU977" s="504"/>
      <c r="AV977" s="504"/>
      <c r="AW977" s="504"/>
      <c r="AX977" s="504"/>
      <c r="AY977" s="504"/>
      <c r="AZ977" s="504"/>
      <c r="BA977" s="504"/>
      <c r="BB977" s="504"/>
      <c r="BC977" s="504"/>
      <c r="BD977" s="504"/>
      <c r="BE977" s="504"/>
      <c r="BF977" s="504"/>
      <c r="BG977" s="504"/>
      <c r="BH977" s="504"/>
    </row>
    <row r="978" spans="1:60" x14ac:dyDescent="0.2">
      <c r="A978" s="502" t="s">
        <v>1529</v>
      </c>
      <c r="B978" s="502"/>
      <c r="C978" s="502"/>
      <c r="D978" s="515"/>
      <c r="E978" s="515">
        <f>'SE FNMA 1084'!BK185</f>
        <v>0</v>
      </c>
      <c r="F978" s="515">
        <f>'SE FNMA 1084'!CB185</f>
        <v>0</v>
      </c>
      <c r="G978" s="515"/>
      <c r="H978" s="515"/>
      <c r="I978" s="502"/>
      <c r="J978" s="502"/>
      <c r="K978" s="502"/>
      <c r="L978" s="502"/>
      <c r="M978" s="502"/>
      <c r="N978" s="502"/>
      <c r="O978" s="502"/>
      <c r="P978" s="502"/>
      <c r="Q978" s="502"/>
      <c r="R978" s="502"/>
      <c r="S978" s="502"/>
      <c r="T978" s="502"/>
      <c r="U978" s="502"/>
      <c r="V978" s="502"/>
      <c r="W978" s="502"/>
      <c r="X978" s="502"/>
      <c r="Y978" s="502"/>
      <c r="Z978" s="502"/>
      <c r="AA978" s="502"/>
      <c r="AB978" s="502"/>
      <c r="AC978" s="502"/>
      <c r="AD978" s="502"/>
      <c r="AE978" s="502"/>
      <c r="AF978" s="502"/>
      <c r="AG978" s="502"/>
      <c r="AH978" s="502"/>
      <c r="AI978" s="502"/>
      <c r="AJ978" s="502"/>
      <c r="AK978" s="502"/>
      <c r="AL978" s="502"/>
      <c r="AM978" s="502"/>
      <c r="AN978" s="502"/>
      <c r="AO978" s="502"/>
      <c r="AP978" s="502"/>
      <c r="AQ978" s="502"/>
      <c r="AR978" s="502"/>
      <c r="AS978" s="502"/>
      <c r="AT978" s="502"/>
      <c r="AU978" s="502"/>
      <c r="AV978" s="502"/>
      <c r="AW978" s="502"/>
      <c r="AX978" s="502"/>
      <c r="AY978" s="502"/>
      <c r="AZ978" s="502"/>
      <c r="BA978" s="502"/>
      <c r="BB978" s="502"/>
      <c r="BC978" s="502"/>
      <c r="BD978" s="502"/>
      <c r="BE978" s="502"/>
      <c r="BF978" s="502"/>
      <c r="BG978" s="502"/>
      <c r="BH978" s="502"/>
    </row>
    <row r="979" spans="1:60" x14ac:dyDescent="0.2">
      <c r="A979" s="502" t="s">
        <v>1530</v>
      </c>
      <c r="B979" s="502"/>
      <c r="C979" s="502"/>
      <c r="D979" s="515"/>
      <c r="E979" s="515">
        <f>'SE FNMA 1084'!BK186</f>
        <v>0</v>
      </c>
      <c r="F979" s="515">
        <f>'SE FNMA 1084'!CB186</f>
        <v>0</v>
      </c>
      <c r="G979" s="515"/>
      <c r="H979" s="515"/>
      <c r="I979" s="502"/>
      <c r="J979" s="502"/>
      <c r="K979" s="502"/>
      <c r="L979" s="502"/>
      <c r="M979" s="502"/>
      <c r="N979" s="502"/>
      <c r="O979" s="502"/>
      <c r="P979" s="502"/>
      <c r="Q979" s="502"/>
      <c r="R979" s="502"/>
      <c r="S979" s="502"/>
      <c r="T979" s="502"/>
      <c r="U979" s="502"/>
      <c r="V979" s="502"/>
      <c r="W979" s="502"/>
      <c r="X979" s="502"/>
      <c r="Y979" s="502"/>
      <c r="Z979" s="502"/>
      <c r="AA979" s="502"/>
      <c r="AB979" s="502"/>
      <c r="AC979" s="502"/>
      <c r="AD979" s="502"/>
      <c r="AE979" s="502"/>
      <c r="AF979" s="502"/>
      <c r="AG979" s="502"/>
      <c r="AH979" s="502"/>
      <c r="AI979" s="502"/>
      <c r="AJ979" s="502"/>
      <c r="AK979" s="502"/>
      <c r="AL979" s="502"/>
      <c r="AM979" s="502"/>
      <c r="AN979" s="502"/>
      <c r="AO979" s="502"/>
      <c r="AP979" s="502"/>
      <c r="AQ979" s="502"/>
      <c r="AR979" s="502"/>
      <c r="AS979" s="502"/>
      <c r="AT979" s="502"/>
      <c r="AU979" s="502"/>
      <c r="AV979" s="502"/>
      <c r="AW979" s="502"/>
      <c r="AX979" s="502"/>
      <c r="AY979" s="502"/>
      <c r="AZ979" s="502"/>
      <c r="BA979" s="502"/>
      <c r="BB979" s="502"/>
      <c r="BC979" s="502"/>
      <c r="BD979" s="502"/>
      <c r="BE979" s="502"/>
      <c r="BF979" s="502"/>
      <c r="BG979" s="502"/>
      <c r="BH979" s="502"/>
    </row>
    <row r="980" spans="1:60" x14ac:dyDescent="0.2">
      <c r="A980" s="502" t="s">
        <v>1531</v>
      </c>
      <c r="B980" s="502"/>
      <c r="C980" s="502"/>
      <c r="D980" s="515"/>
      <c r="E980" s="515">
        <f>'SE FNMA 1084'!BK187</f>
        <v>0</v>
      </c>
      <c r="F980" s="515">
        <f>'SE FNMA 1084'!CB187</f>
        <v>0</v>
      </c>
      <c r="G980" s="515"/>
      <c r="H980" s="515"/>
      <c r="I980" s="502"/>
      <c r="J980" s="502"/>
      <c r="K980" s="502"/>
      <c r="L980" s="502"/>
      <c r="M980" s="502"/>
      <c r="N980" s="502"/>
      <c r="O980" s="502"/>
      <c r="P980" s="502"/>
      <c r="Q980" s="502"/>
      <c r="R980" s="502"/>
      <c r="S980" s="502"/>
      <c r="T980" s="502"/>
      <c r="U980" s="502"/>
      <c r="V980" s="502"/>
      <c r="W980" s="502"/>
      <c r="X980" s="502"/>
      <c r="Y980" s="502"/>
      <c r="Z980" s="502"/>
      <c r="AA980" s="502"/>
      <c r="AB980" s="502"/>
      <c r="AC980" s="502"/>
      <c r="AD980" s="502"/>
      <c r="AE980" s="502"/>
      <c r="AF980" s="502"/>
      <c r="AG980" s="502"/>
      <c r="AH980" s="502"/>
      <c r="AI980" s="502"/>
      <c r="AJ980" s="502"/>
      <c r="AK980" s="502"/>
      <c r="AL980" s="502"/>
      <c r="AM980" s="502"/>
      <c r="AN980" s="502"/>
      <c r="AO980" s="502"/>
      <c r="AP980" s="502"/>
      <c r="AQ980" s="502"/>
      <c r="AR980" s="502"/>
      <c r="AS980" s="502"/>
      <c r="AT980" s="502"/>
      <c r="AU980" s="502"/>
      <c r="AV980" s="502"/>
      <c r="AW980" s="502"/>
      <c r="AX980" s="502"/>
      <c r="AY980" s="502"/>
      <c r="AZ980" s="502"/>
      <c r="BA980" s="502"/>
      <c r="BB980" s="502"/>
      <c r="BC980" s="502"/>
      <c r="BD980" s="502"/>
      <c r="BE980" s="502"/>
      <c r="BF980" s="502"/>
      <c r="BG980" s="502"/>
      <c r="BH980" s="502"/>
    </row>
    <row r="981" spans="1:60" x14ac:dyDescent="0.2">
      <c r="A981" s="502" t="s">
        <v>875</v>
      </c>
      <c r="B981" s="502"/>
      <c r="C981" s="502"/>
      <c r="D981" s="515"/>
      <c r="E981" s="515">
        <f>SUM(E978:E980)</f>
        <v>0</v>
      </c>
      <c r="F981" s="515">
        <f>SUM(F978:F980)</f>
        <v>0</v>
      </c>
      <c r="G981" s="523" t="str">
        <f>IF(AND(E981=0,F981=0),"",IF(AND(E981=0,F981&gt;0),"N/A",((F981-E981)/E981)/100))</f>
        <v/>
      </c>
      <c r="H981" s="523" t="str">
        <f>IF(AND(E981=0,F981=0),"",IF(AND(E981=0,F981&gt;0),"N/A",(F981-E981)/E981))</f>
        <v/>
      </c>
      <c r="I981" s="502"/>
      <c r="J981" s="502"/>
      <c r="K981" s="502"/>
      <c r="L981" s="502"/>
      <c r="M981" s="502"/>
      <c r="N981" s="502"/>
      <c r="O981" s="502"/>
      <c r="P981" s="502"/>
      <c r="Q981" s="502"/>
      <c r="R981" s="502"/>
      <c r="S981" s="502"/>
      <c r="T981" s="502"/>
      <c r="U981" s="502"/>
      <c r="V981" s="502"/>
      <c r="W981" s="502"/>
      <c r="X981" s="502"/>
      <c r="Y981" s="502"/>
      <c r="Z981" s="502"/>
      <c r="AA981" s="502"/>
      <c r="AB981" s="502"/>
      <c r="AC981" s="502"/>
      <c r="AD981" s="502"/>
      <c r="AE981" s="502"/>
      <c r="AF981" s="502"/>
      <c r="AG981" s="502"/>
      <c r="AH981" s="502"/>
      <c r="AI981" s="502"/>
      <c r="AJ981" s="502"/>
      <c r="AK981" s="502"/>
      <c r="AL981" s="502"/>
      <c r="AM981" s="502"/>
      <c r="AN981" s="502"/>
      <c r="AO981" s="502"/>
      <c r="AP981" s="502"/>
      <c r="AQ981" s="502"/>
      <c r="AR981" s="502"/>
      <c r="AS981" s="502"/>
      <c r="AT981" s="502"/>
      <c r="AU981" s="502"/>
      <c r="AV981" s="502"/>
      <c r="AW981" s="502"/>
      <c r="AX981" s="502"/>
      <c r="AY981" s="502"/>
      <c r="AZ981" s="502"/>
      <c r="BA981" s="502"/>
      <c r="BB981" s="502"/>
      <c r="BC981" s="502"/>
      <c r="BD981" s="502"/>
      <c r="BE981" s="502"/>
      <c r="BF981" s="502"/>
      <c r="BG981" s="502"/>
      <c r="BH981" s="502"/>
    </row>
    <row r="982" spans="1:60" x14ac:dyDescent="0.2">
      <c r="A982" s="503"/>
      <c r="B982" s="503"/>
      <c r="C982" s="503"/>
      <c r="D982" s="516"/>
      <c r="E982" s="516"/>
      <c r="F982" s="516"/>
      <c r="G982" s="516"/>
      <c r="H982" s="516"/>
      <c r="I982" s="503"/>
      <c r="J982" s="503"/>
      <c r="K982" s="503"/>
      <c r="L982" s="503"/>
      <c r="M982" s="503"/>
      <c r="N982" s="503"/>
      <c r="O982" s="503"/>
      <c r="P982" s="503"/>
      <c r="Q982" s="503"/>
      <c r="R982" s="503"/>
      <c r="S982" s="503"/>
      <c r="T982" s="503"/>
      <c r="U982" s="503"/>
      <c r="V982" s="503"/>
      <c r="W982" s="503"/>
      <c r="X982" s="503"/>
      <c r="Y982" s="503"/>
      <c r="Z982" s="503"/>
      <c r="AA982" s="503"/>
      <c r="AB982" s="503"/>
      <c r="AC982" s="503"/>
      <c r="AD982" s="503"/>
      <c r="AE982" s="503"/>
      <c r="AF982" s="503"/>
      <c r="AG982" s="503"/>
      <c r="AH982" s="503"/>
      <c r="AI982" s="503"/>
      <c r="AJ982" s="503"/>
      <c r="AK982" s="503"/>
      <c r="AL982" s="503"/>
      <c r="AM982" s="503"/>
      <c r="AN982" s="503"/>
      <c r="AO982" s="503"/>
      <c r="AP982" s="503"/>
      <c r="AQ982" s="503"/>
      <c r="AR982" s="503"/>
      <c r="AS982" s="503"/>
      <c r="AT982" s="503"/>
      <c r="AU982" s="503"/>
      <c r="AV982" s="503"/>
      <c r="AW982" s="503"/>
      <c r="AX982" s="503"/>
      <c r="AY982" s="503"/>
      <c r="AZ982" s="503"/>
      <c r="BA982" s="503"/>
      <c r="BB982" s="503"/>
      <c r="BC982" s="503"/>
      <c r="BD982" s="503"/>
      <c r="BE982" s="503"/>
      <c r="BF982" s="503"/>
      <c r="BG982" s="503"/>
      <c r="BH982" s="503"/>
    </row>
    <row r="983" spans="1:60" x14ac:dyDescent="0.2">
      <c r="A983" s="504" t="s">
        <v>877</v>
      </c>
      <c r="B983" s="504"/>
      <c r="C983" s="504"/>
      <c r="D983" s="514"/>
      <c r="E983" s="514"/>
      <c r="F983" s="514"/>
      <c r="G983" s="514"/>
      <c r="H983" s="514"/>
      <c r="I983" s="504"/>
      <c r="J983" s="504"/>
      <c r="K983" s="504"/>
      <c r="L983" s="504"/>
      <c r="M983" s="504"/>
      <c r="N983" s="504"/>
      <c r="O983" s="504"/>
      <c r="P983" s="504"/>
      <c r="Q983" s="504"/>
      <c r="R983" s="504"/>
      <c r="S983" s="504"/>
      <c r="T983" s="504"/>
      <c r="U983" s="504"/>
      <c r="V983" s="504"/>
      <c r="W983" s="504"/>
      <c r="X983" s="504"/>
      <c r="Y983" s="504"/>
      <c r="Z983" s="504"/>
      <c r="AA983" s="504"/>
      <c r="AB983" s="504"/>
      <c r="AC983" s="504"/>
      <c r="AD983" s="504"/>
      <c r="AE983" s="504"/>
      <c r="AF983" s="504"/>
      <c r="AG983" s="504"/>
      <c r="AH983" s="504"/>
      <c r="AI983" s="504"/>
      <c r="AJ983" s="504"/>
      <c r="AK983" s="504"/>
      <c r="AL983" s="504"/>
      <c r="AM983" s="504"/>
      <c r="AN983" s="504"/>
      <c r="AO983" s="504"/>
      <c r="AP983" s="504"/>
      <c r="AQ983" s="504"/>
      <c r="AR983" s="504"/>
      <c r="AS983" s="504"/>
      <c r="AT983" s="504"/>
      <c r="AU983" s="504"/>
      <c r="AV983" s="504"/>
      <c r="AW983" s="504"/>
      <c r="AX983" s="504"/>
      <c r="AY983" s="504"/>
      <c r="AZ983" s="504"/>
      <c r="BA983" s="504"/>
      <c r="BB983" s="504"/>
      <c r="BC983" s="504"/>
      <c r="BD983" s="504"/>
      <c r="BE983" s="504"/>
      <c r="BF983" s="504"/>
      <c r="BG983" s="504"/>
      <c r="BH983" s="504"/>
    </row>
    <row r="984" spans="1:60" x14ac:dyDescent="0.2">
      <c r="A984" s="502" t="s">
        <v>1532</v>
      </c>
      <c r="B984" s="502"/>
      <c r="C984" s="502"/>
      <c r="D984" s="515"/>
      <c r="E984" s="515">
        <f>'SE FNMA 1084'!BK191</f>
        <v>0</v>
      </c>
      <c r="F984" s="515">
        <f>'SE FNMA 1084'!CB191</f>
        <v>0</v>
      </c>
      <c r="G984" s="515"/>
      <c r="H984" s="515"/>
      <c r="I984" s="502"/>
      <c r="J984" s="502"/>
      <c r="K984" s="502"/>
      <c r="L984" s="502"/>
      <c r="M984" s="502"/>
      <c r="N984" s="502"/>
      <c r="O984" s="502"/>
      <c r="P984" s="502"/>
      <c r="Q984" s="502"/>
      <c r="R984" s="502"/>
      <c r="S984" s="502"/>
      <c r="T984" s="502"/>
      <c r="U984" s="502"/>
      <c r="V984" s="502"/>
      <c r="W984" s="502"/>
      <c r="X984" s="502"/>
      <c r="Y984" s="502"/>
      <c r="Z984" s="502"/>
      <c r="AA984" s="502"/>
      <c r="AB984" s="502"/>
      <c r="AC984" s="502"/>
      <c r="AD984" s="502"/>
      <c r="AE984" s="502"/>
      <c r="AF984" s="502"/>
      <c r="AG984" s="502"/>
      <c r="AH984" s="502"/>
      <c r="AI984" s="502"/>
      <c r="AJ984" s="502"/>
      <c r="AK984" s="502"/>
      <c r="AL984" s="502"/>
      <c r="AM984" s="502"/>
      <c r="AN984" s="502"/>
      <c r="AO984" s="502"/>
      <c r="AP984" s="502"/>
      <c r="AQ984" s="502"/>
      <c r="AR984" s="502"/>
      <c r="AS984" s="502"/>
      <c r="AT984" s="502"/>
      <c r="AU984" s="502"/>
      <c r="AV984" s="502"/>
      <c r="AW984" s="502"/>
      <c r="AX984" s="502"/>
      <c r="AY984" s="502"/>
      <c r="AZ984" s="502"/>
      <c r="BA984" s="502"/>
      <c r="BB984" s="502"/>
      <c r="BC984" s="502"/>
      <c r="BD984" s="502"/>
      <c r="BE984" s="502"/>
      <c r="BF984" s="502"/>
      <c r="BG984" s="502"/>
      <c r="BH984" s="502"/>
    </row>
    <row r="985" spans="1:60" x14ac:dyDescent="0.2">
      <c r="A985" s="502" t="s">
        <v>1533</v>
      </c>
      <c r="B985" s="502"/>
      <c r="C985" s="502"/>
      <c r="D985" s="515"/>
      <c r="E985" s="515">
        <f>'SE FNMA 1084'!BK193</f>
        <v>0</v>
      </c>
      <c r="F985" s="515">
        <f>'SE FNMA 1084'!CB193</f>
        <v>0</v>
      </c>
      <c r="G985" s="515"/>
      <c r="H985" s="515"/>
      <c r="I985" s="502"/>
      <c r="J985" s="502"/>
      <c r="K985" s="502"/>
      <c r="L985" s="502"/>
      <c r="M985" s="502"/>
      <c r="N985" s="502"/>
      <c r="O985" s="502"/>
      <c r="P985" s="502"/>
      <c r="Q985" s="502"/>
      <c r="R985" s="502"/>
      <c r="S985" s="502"/>
      <c r="T985" s="502"/>
      <c r="U985" s="502"/>
      <c r="V985" s="502"/>
      <c r="W985" s="502"/>
      <c r="X985" s="502"/>
      <c r="Y985" s="502"/>
      <c r="Z985" s="502"/>
      <c r="AA985" s="502"/>
      <c r="AB985" s="502"/>
      <c r="AC985" s="502"/>
      <c r="AD985" s="502"/>
      <c r="AE985" s="502"/>
      <c r="AF985" s="502"/>
      <c r="AG985" s="502"/>
      <c r="AH985" s="502"/>
      <c r="AI985" s="502"/>
      <c r="AJ985" s="502"/>
      <c r="AK985" s="502"/>
      <c r="AL985" s="502"/>
      <c r="AM985" s="502"/>
      <c r="AN985" s="502"/>
      <c r="AO985" s="502"/>
      <c r="AP985" s="502"/>
      <c r="AQ985" s="502"/>
      <c r="AR985" s="502"/>
      <c r="AS985" s="502"/>
      <c r="AT985" s="502"/>
      <c r="AU985" s="502"/>
      <c r="AV985" s="502"/>
      <c r="AW985" s="502"/>
      <c r="AX985" s="502"/>
      <c r="AY985" s="502"/>
      <c r="AZ985" s="502"/>
      <c r="BA985" s="502"/>
      <c r="BB985" s="502"/>
      <c r="BC985" s="502"/>
      <c r="BD985" s="502"/>
      <c r="BE985" s="502"/>
      <c r="BF985" s="502"/>
      <c r="BG985" s="502"/>
      <c r="BH985" s="502"/>
    </row>
    <row r="986" spans="1:60" x14ac:dyDescent="0.2">
      <c r="A986" s="502" t="s">
        <v>1534</v>
      </c>
      <c r="B986" s="502"/>
      <c r="C986" s="502"/>
      <c r="D986" s="515"/>
      <c r="E986" s="515">
        <f>'SE FNMA 1084'!BK194</f>
        <v>0</v>
      </c>
      <c r="F986" s="515">
        <f>'SE FNMA 1084'!CB194</f>
        <v>0</v>
      </c>
      <c r="G986" s="515"/>
      <c r="H986" s="515"/>
      <c r="I986" s="502"/>
      <c r="J986" s="502"/>
      <c r="K986" s="502"/>
      <c r="L986" s="502"/>
      <c r="M986" s="502"/>
      <c r="N986" s="502"/>
      <c r="O986" s="502"/>
      <c r="P986" s="502"/>
      <c r="Q986" s="502"/>
      <c r="R986" s="502"/>
      <c r="S986" s="502"/>
      <c r="T986" s="502"/>
      <c r="U986" s="502"/>
      <c r="V986" s="502"/>
      <c r="W986" s="502"/>
      <c r="X986" s="502"/>
      <c r="Y986" s="502"/>
      <c r="Z986" s="502"/>
      <c r="AA986" s="502"/>
      <c r="AB986" s="502"/>
      <c r="AC986" s="502"/>
      <c r="AD986" s="502"/>
      <c r="AE986" s="502"/>
      <c r="AF986" s="502"/>
      <c r="AG986" s="502"/>
      <c r="AH986" s="502"/>
      <c r="AI986" s="502"/>
      <c r="AJ986" s="502"/>
      <c r="AK986" s="502"/>
      <c r="AL986" s="502"/>
      <c r="AM986" s="502"/>
      <c r="AN986" s="502"/>
      <c r="AO986" s="502"/>
      <c r="AP986" s="502"/>
      <c r="AQ986" s="502"/>
      <c r="AR986" s="502"/>
      <c r="AS986" s="502"/>
      <c r="AT986" s="502"/>
      <c r="AU986" s="502"/>
      <c r="AV986" s="502"/>
      <c r="AW986" s="502"/>
      <c r="AX986" s="502"/>
      <c r="AY986" s="502"/>
      <c r="AZ986" s="502"/>
      <c r="BA986" s="502"/>
      <c r="BB986" s="502"/>
      <c r="BC986" s="502"/>
      <c r="BD986" s="502"/>
      <c r="BE986" s="502"/>
      <c r="BF986" s="502"/>
      <c r="BG986" s="502"/>
      <c r="BH986" s="502"/>
    </row>
    <row r="987" spans="1:60" x14ac:dyDescent="0.2">
      <c r="A987" s="502" t="s">
        <v>878</v>
      </c>
      <c r="B987" s="502"/>
      <c r="C987" s="502"/>
      <c r="D987" s="515"/>
      <c r="E987" s="515">
        <f>SUM(E984:E986)</f>
        <v>0</v>
      </c>
      <c r="F987" s="515">
        <f>SUM(F984:F986)</f>
        <v>0</v>
      </c>
      <c r="G987" s="523" t="str">
        <f>IF(AND(E987=0,F987=0),"",IF(AND(E987=0,F987&gt;0),"N/A",((F987-E987)/E987)/100))</f>
        <v/>
      </c>
      <c r="H987" s="523"/>
      <c r="I987" s="502"/>
      <c r="J987" s="502"/>
      <c r="K987" s="502"/>
      <c r="L987" s="502"/>
      <c r="M987" s="502"/>
      <c r="N987" s="502"/>
      <c r="O987" s="502"/>
      <c r="P987" s="502"/>
      <c r="Q987" s="502"/>
      <c r="R987" s="502"/>
      <c r="S987" s="502"/>
      <c r="T987" s="502"/>
      <c r="U987" s="502"/>
      <c r="V987" s="502"/>
      <c r="W987" s="502"/>
      <c r="X987" s="502"/>
      <c r="Y987" s="502"/>
      <c r="Z987" s="502"/>
      <c r="AA987" s="502"/>
      <c r="AB987" s="502"/>
      <c r="AC987" s="502"/>
      <c r="AD987" s="502"/>
      <c r="AE987" s="502"/>
      <c r="AF987" s="502"/>
      <c r="AG987" s="502"/>
      <c r="AH987" s="502"/>
      <c r="AI987" s="502"/>
      <c r="AJ987" s="502"/>
      <c r="AK987" s="502"/>
      <c r="AL987" s="502"/>
      <c r="AM987" s="502"/>
      <c r="AN987" s="502"/>
      <c r="AO987" s="502"/>
      <c r="AP987" s="502"/>
      <c r="AQ987" s="502"/>
      <c r="AR987" s="502"/>
      <c r="AS987" s="502"/>
      <c r="AT987" s="502"/>
      <c r="AU987" s="502"/>
      <c r="AV987" s="502"/>
      <c r="AW987" s="502"/>
      <c r="AX987" s="502"/>
      <c r="AY987" s="502"/>
      <c r="AZ987" s="502"/>
      <c r="BA987" s="502"/>
      <c r="BB987" s="502"/>
      <c r="BC987" s="502"/>
      <c r="BD987" s="502"/>
      <c r="BE987" s="502"/>
      <c r="BF987" s="502"/>
      <c r="BG987" s="502"/>
      <c r="BH987" s="502"/>
    </row>
    <row r="988" spans="1:60" x14ac:dyDescent="0.2">
      <c r="A988" s="503"/>
      <c r="B988" s="503"/>
      <c r="C988" s="503"/>
      <c r="D988" s="516"/>
      <c r="E988" s="516"/>
      <c r="F988" s="516"/>
      <c r="G988" s="516"/>
      <c r="H988" s="516"/>
      <c r="I988" s="503"/>
      <c r="J988" s="503"/>
      <c r="K988" s="503"/>
      <c r="L988" s="503"/>
      <c r="M988" s="503"/>
      <c r="N988" s="503"/>
      <c r="O988" s="503"/>
      <c r="P988" s="503"/>
      <c r="Q988" s="503"/>
      <c r="R988" s="503"/>
      <c r="S988" s="503"/>
      <c r="T988" s="503"/>
      <c r="U988" s="503"/>
      <c r="V988" s="503"/>
      <c r="W988" s="503"/>
      <c r="X988" s="503"/>
      <c r="Y988" s="503"/>
      <c r="Z988" s="503"/>
      <c r="AA988" s="503"/>
      <c r="AB988" s="503"/>
      <c r="AC988" s="503"/>
      <c r="AD988" s="503"/>
      <c r="AE988" s="503"/>
      <c r="AF988" s="503"/>
      <c r="AG988" s="503"/>
      <c r="AH988" s="503"/>
      <c r="AI988" s="503"/>
      <c r="AJ988" s="503"/>
      <c r="AK988" s="503"/>
      <c r="AL988" s="503"/>
      <c r="AM988" s="503"/>
      <c r="AN988" s="503"/>
      <c r="AO988" s="503"/>
      <c r="AP988" s="503"/>
      <c r="AQ988" s="503"/>
      <c r="AR988" s="503"/>
      <c r="AS988" s="503"/>
      <c r="AT988" s="503"/>
      <c r="AU988" s="503"/>
      <c r="AV988" s="503"/>
      <c r="AW988" s="503"/>
      <c r="AX988" s="503"/>
      <c r="AY988" s="503"/>
      <c r="AZ988" s="503"/>
      <c r="BA988" s="503"/>
      <c r="BB988" s="503"/>
      <c r="BC988" s="503"/>
      <c r="BD988" s="503"/>
      <c r="BE988" s="503"/>
      <c r="BF988" s="503"/>
      <c r="BG988" s="503"/>
      <c r="BH988" s="503"/>
    </row>
    <row r="989" spans="1:60" x14ac:dyDescent="0.2">
      <c r="A989" s="504" t="s">
        <v>1535</v>
      </c>
      <c r="B989" s="504"/>
      <c r="C989" s="504"/>
      <c r="D989" s="514"/>
      <c r="E989" s="514"/>
      <c r="F989" s="514"/>
      <c r="G989" s="514"/>
      <c r="H989" s="514"/>
      <c r="I989" s="504"/>
      <c r="J989" s="504"/>
      <c r="K989" s="504"/>
      <c r="L989" s="504"/>
      <c r="M989" s="504"/>
      <c r="N989" s="504"/>
      <c r="O989" s="504"/>
      <c r="P989" s="504"/>
      <c r="Q989" s="504"/>
      <c r="R989" s="504"/>
      <c r="S989" s="504"/>
      <c r="T989" s="504"/>
      <c r="U989" s="504"/>
      <c r="V989" s="504"/>
      <c r="W989" s="504"/>
      <c r="X989" s="504"/>
      <c r="Y989" s="504"/>
      <c r="Z989" s="504"/>
      <c r="AA989" s="504"/>
      <c r="AB989" s="504"/>
      <c r="AC989" s="504"/>
      <c r="AD989" s="504"/>
      <c r="AE989" s="504"/>
      <c r="AF989" s="504"/>
      <c r="AG989" s="504"/>
      <c r="AH989" s="504"/>
      <c r="AI989" s="504"/>
      <c r="AJ989" s="504"/>
      <c r="AK989" s="504"/>
      <c r="AL989" s="504"/>
      <c r="AM989" s="504"/>
      <c r="AN989" s="504"/>
      <c r="AO989" s="504"/>
      <c r="AP989" s="504"/>
      <c r="AQ989" s="504"/>
      <c r="AR989" s="504"/>
      <c r="AS989" s="504"/>
      <c r="AT989" s="504"/>
      <c r="AU989" s="504"/>
      <c r="AV989" s="504"/>
      <c r="AW989" s="504"/>
      <c r="AX989" s="504"/>
      <c r="AY989" s="504"/>
      <c r="AZ989" s="504"/>
      <c r="BA989" s="504"/>
      <c r="BB989" s="504"/>
      <c r="BC989" s="504"/>
      <c r="BD989" s="504"/>
      <c r="BE989" s="504"/>
      <c r="BF989" s="504"/>
      <c r="BG989" s="504"/>
      <c r="BH989" s="504"/>
    </row>
    <row r="990" spans="1:60" x14ac:dyDescent="0.2">
      <c r="A990" s="502" t="s">
        <v>1536</v>
      </c>
      <c r="B990" s="502"/>
      <c r="C990" s="502"/>
      <c r="D990" s="515"/>
      <c r="E990" s="523">
        <f>IF(AND(E981&gt;0,E987&gt;0),(E981/E987)/100,0)</f>
        <v>0</v>
      </c>
      <c r="F990" s="523">
        <f>IF(F981&gt;0,(F981/F987)/100,0)</f>
        <v>0</v>
      </c>
      <c r="G990" s="523" t="str">
        <f>IF(AND(E990=0,F990=0),"",IF(AND(E990=0,F990&gt;0),F990,((F990-E990)/E990)/100))</f>
        <v/>
      </c>
      <c r="H990" s="515"/>
      <c r="I990" s="502"/>
      <c r="J990" s="502"/>
      <c r="K990" s="502"/>
      <c r="L990" s="502"/>
      <c r="M990" s="502"/>
      <c r="N990" s="502"/>
      <c r="O990" s="502"/>
      <c r="P990" s="502"/>
      <c r="Q990" s="502"/>
      <c r="R990" s="502"/>
      <c r="S990" s="502"/>
      <c r="T990" s="502"/>
      <c r="U990" s="502"/>
      <c r="V990" s="502"/>
      <c r="W990" s="502"/>
      <c r="X990" s="502"/>
      <c r="Y990" s="502"/>
      <c r="Z990" s="502"/>
      <c r="AA990" s="502"/>
      <c r="AB990" s="502"/>
      <c r="AC990" s="502"/>
      <c r="AD990" s="502"/>
      <c r="AE990" s="502"/>
      <c r="AF990" s="502"/>
      <c r="AG990" s="502"/>
      <c r="AH990" s="502"/>
      <c r="AI990" s="502"/>
      <c r="AJ990" s="502"/>
      <c r="AK990" s="502"/>
      <c r="AL990" s="502"/>
      <c r="AM990" s="502"/>
      <c r="AN990" s="502"/>
      <c r="AO990" s="502"/>
      <c r="AP990" s="502"/>
      <c r="AQ990" s="502"/>
      <c r="AR990" s="502"/>
      <c r="AS990" s="502"/>
      <c r="AT990" s="502"/>
      <c r="AU990" s="502"/>
      <c r="AV990" s="502"/>
      <c r="AW990" s="502"/>
      <c r="AX990" s="502"/>
      <c r="AY990" s="502"/>
      <c r="AZ990" s="502"/>
      <c r="BA990" s="502"/>
      <c r="BB990" s="502"/>
      <c r="BC990" s="502"/>
      <c r="BD990" s="502"/>
      <c r="BE990" s="502"/>
      <c r="BF990" s="502"/>
      <c r="BG990" s="502"/>
      <c r="BH990" s="502"/>
    </row>
    <row r="991" spans="1:60" x14ac:dyDescent="0.2">
      <c r="A991" s="503"/>
      <c r="B991" s="503"/>
      <c r="C991" s="503"/>
      <c r="D991" s="516"/>
      <c r="E991" s="516"/>
      <c r="F991" s="516"/>
      <c r="G991" s="516"/>
      <c r="H991" s="516"/>
      <c r="I991" s="503"/>
      <c r="J991" s="503"/>
      <c r="K991" s="503"/>
      <c r="L991" s="503"/>
      <c r="M991" s="503"/>
      <c r="N991" s="503"/>
      <c r="O991" s="503"/>
      <c r="P991" s="503"/>
      <c r="Q991" s="503"/>
      <c r="R991" s="503"/>
      <c r="S991" s="503"/>
      <c r="T991" s="503"/>
      <c r="U991" s="503"/>
      <c r="V991" s="503"/>
      <c r="W991" s="503"/>
      <c r="X991" s="503"/>
      <c r="Y991" s="503"/>
      <c r="Z991" s="503"/>
      <c r="AA991" s="503"/>
      <c r="AB991" s="503"/>
      <c r="AC991" s="503"/>
      <c r="AD991" s="503"/>
      <c r="AE991" s="503"/>
      <c r="AF991" s="503"/>
      <c r="AG991" s="503"/>
      <c r="AH991" s="503"/>
      <c r="AI991" s="503"/>
      <c r="AJ991" s="503"/>
      <c r="AK991" s="503"/>
      <c r="AL991" s="503"/>
      <c r="AM991" s="503"/>
      <c r="AN991" s="503"/>
      <c r="AO991" s="503"/>
      <c r="AP991" s="503"/>
      <c r="AQ991" s="503"/>
      <c r="AR991" s="503"/>
      <c r="AS991" s="503"/>
      <c r="AT991" s="503"/>
      <c r="AU991" s="503"/>
      <c r="AV991" s="503"/>
      <c r="AW991" s="503"/>
      <c r="AX991" s="503"/>
      <c r="AY991" s="503"/>
      <c r="AZ991" s="503"/>
      <c r="BA991" s="503"/>
      <c r="BB991" s="503"/>
      <c r="BC991" s="503"/>
      <c r="BD991" s="503"/>
      <c r="BE991" s="503"/>
      <c r="BF991" s="503"/>
      <c r="BG991" s="503"/>
      <c r="BH991" s="503"/>
    </row>
    <row r="992" spans="1:60" x14ac:dyDescent="0.2">
      <c r="A992" s="504" t="s">
        <v>1537</v>
      </c>
      <c r="B992" s="504"/>
      <c r="C992" s="504"/>
      <c r="D992" s="514"/>
      <c r="E992" s="514"/>
      <c r="F992" s="514"/>
      <c r="G992" s="514"/>
      <c r="H992" s="514"/>
      <c r="I992" s="504"/>
      <c r="J992" s="504"/>
      <c r="K992" s="504"/>
      <c r="L992" s="504"/>
      <c r="M992" s="504"/>
      <c r="N992" s="504"/>
      <c r="O992" s="504"/>
      <c r="P992" s="504"/>
      <c r="Q992" s="504"/>
      <c r="R992" s="504"/>
      <c r="S992" s="504"/>
      <c r="T992" s="504"/>
      <c r="U992" s="504"/>
      <c r="V992" s="504"/>
      <c r="W992" s="504"/>
      <c r="X992" s="504"/>
      <c r="Y992" s="504"/>
      <c r="Z992" s="504"/>
      <c r="AA992" s="504"/>
      <c r="AB992" s="504"/>
      <c r="AC992" s="504"/>
      <c r="AD992" s="504"/>
      <c r="AE992" s="504"/>
      <c r="AF992" s="504"/>
      <c r="AG992" s="504"/>
      <c r="AH992" s="504"/>
      <c r="AI992" s="504"/>
      <c r="AJ992" s="504"/>
      <c r="AK992" s="504"/>
      <c r="AL992" s="504"/>
      <c r="AM992" s="504"/>
      <c r="AN992" s="504"/>
      <c r="AO992" s="504"/>
      <c r="AP992" s="504"/>
      <c r="AQ992" s="504"/>
      <c r="AR992" s="504"/>
      <c r="AS992" s="504"/>
      <c r="AT992" s="504"/>
      <c r="AU992" s="504"/>
      <c r="AV992" s="504"/>
      <c r="AW992" s="504"/>
      <c r="AX992" s="504"/>
      <c r="AY992" s="504"/>
      <c r="AZ992" s="504"/>
      <c r="BA992" s="504"/>
      <c r="BB992" s="504"/>
      <c r="BC992" s="504"/>
      <c r="BD992" s="504"/>
      <c r="BE992" s="504"/>
      <c r="BF992" s="504"/>
      <c r="BG992" s="504"/>
      <c r="BH992" s="504"/>
    </row>
    <row r="993" spans="1:60" x14ac:dyDescent="0.2">
      <c r="A993" s="502" t="s">
        <v>1538</v>
      </c>
      <c r="B993" s="502"/>
      <c r="C993" s="502"/>
      <c r="D993" s="515"/>
      <c r="E993" s="523">
        <f>IF(AND(E981&gt;0,E987&gt;0),((E978+E979)/E987)/100,0)</f>
        <v>0</v>
      </c>
      <c r="F993" s="523">
        <f>IF(AND(F981&gt;0,F987&gt;0),((F978+F979)/F987)/100,0)</f>
        <v>0</v>
      </c>
      <c r="G993" s="523" t="str">
        <f>IF(AND(E993=0,F993=0),"",IF(AND(E993=0,F993&gt;0),F993,((F993-E993)/E993)/100))</f>
        <v/>
      </c>
      <c r="H993" s="515"/>
      <c r="I993" s="502"/>
      <c r="J993" s="502"/>
      <c r="K993" s="502"/>
      <c r="L993" s="502"/>
      <c r="M993" s="502"/>
      <c r="N993" s="502"/>
      <c r="O993" s="502"/>
      <c r="P993" s="502"/>
      <c r="Q993" s="502"/>
      <c r="R993" s="502"/>
      <c r="S993" s="502"/>
      <c r="T993" s="502"/>
      <c r="U993" s="502"/>
      <c r="V993" s="502"/>
      <c r="W993" s="502"/>
      <c r="X993" s="502"/>
      <c r="Y993" s="502"/>
      <c r="Z993" s="502"/>
      <c r="AA993" s="502"/>
      <c r="AB993" s="502"/>
      <c r="AC993" s="502"/>
      <c r="AD993" s="502"/>
      <c r="AE993" s="502"/>
      <c r="AF993" s="502"/>
      <c r="AG993" s="502"/>
      <c r="AH993" s="502"/>
      <c r="AI993" s="502"/>
      <c r="AJ993" s="502"/>
      <c r="AK993" s="502"/>
      <c r="AL993" s="502"/>
      <c r="AM993" s="502"/>
      <c r="AN993" s="502"/>
      <c r="AO993" s="502"/>
      <c r="AP993" s="502"/>
      <c r="AQ993" s="502"/>
      <c r="AR993" s="502"/>
      <c r="AS993" s="502"/>
      <c r="AT993" s="502"/>
      <c r="AU993" s="502"/>
      <c r="AV993" s="502"/>
      <c r="AW993" s="502"/>
      <c r="AX993" s="502"/>
      <c r="AY993" s="502"/>
      <c r="AZ993" s="502"/>
      <c r="BA993" s="502"/>
      <c r="BB993" s="502"/>
      <c r="BC993" s="502"/>
      <c r="BD993" s="502"/>
      <c r="BE993" s="502"/>
      <c r="BF993" s="502"/>
      <c r="BG993" s="502"/>
      <c r="BH993" s="502"/>
    </row>
    <row r="994" spans="1:60" x14ac:dyDescent="0.2">
      <c r="A994" s="300"/>
      <c r="C994" s="291"/>
      <c r="D994" s="372"/>
      <c r="E994" s="372"/>
      <c r="F994" s="372"/>
      <c r="G994" s="372"/>
      <c r="H994" s="372"/>
    </row>
    <row r="995" spans="1:60" x14ac:dyDescent="0.2">
      <c r="A995" s="300"/>
      <c r="C995" s="291"/>
      <c r="D995" s="291"/>
    </row>
    <row r="996" spans="1:60" ht="15" x14ac:dyDescent="0.2">
      <c r="A996" s="1756" t="s">
        <v>692</v>
      </c>
      <c r="B996" s="1756"/>
      <c r="C996" s="1756"/>
      <c r="D996" s="1756"/>
      <c r="E996" s="1756"/>
      <c r="F996" s="1756"/>
      <c r="G996" s="1756"/>
      <c r="H996" s="1756"/>
      <c r="I996" s="1756"/>
      <c r="J996" s="1756"/>
      <c r="K996" s="1756"/>
    </row>
    <row r="998" spans="1:60" x14ac:dyDescent="0.2">
      <c r="A998" s="81" t="s">
        <v>515</v>
      </c>
      <c r="C998" s="311" t="str">
        <f>'SE SAM Method'!BW15</f>
        <v>Select Yr</v>
      </c>
      <c r="D998" s="311" t="str">
        <f>'SE SAM Method'!CS15</f>
        <v>Select Yr</v>
      </c>
    </row>
    <row r="999" spans="1:60" x14ac:dyDescent="0.2">
      <c r="C999" s="350"/>
      <c r="D999" s="350"/>
    </row>
    <row r="1000" spans="1:60" x14ac:dyDescent="0.2">
      <c r="A1000" s="292" t="s">
        <v>694</v>
      </c>
      <c r="C1000" s="291">
        <f>'SE SAM Method'!BV16</f>
        <v>0</v>
      </c>
      <c r="D1000" s="291">
        <f>'SE SAM Method'!CR16</f>
        <v>0</v>
      </c>
    </row>
    <row r="1001" spans="1:60" x14ac:dyDescent="0.2">
      <c r="A1001" s="292"/>
      <c r="C1001" s="291"/>
      <c r="D1001" s="291"/>
    </row>
    <row r="1002" spans="1:60" x14ac:dyDescent="0.2">
      <c r="A1002" s="292" t="s">
        <v>693</v>
      </c>
      <c r="C1002" s="291">
        <f>SUM('SE SAM Method'!BV19:CH25)</f>
        <v>0</v>
      </c>
      <c r="D1002" s="291">
        <f>SUM('SE SAM Method'!CR19:DD25)</f>
        <v>0</v>
      </c>
    </row>
    <row r="1003" spans="1:60" x14ac:dyDescent="0.2">
      <c r="A1003" s="292"/>
      <c r="C1003" s="291"/>
      <c r="D1003" s="291"/>
    </row>
    <row r="1004" spans="1:60" x14ac:dyDescent="0.2">
      <c r="A1004" s="292" t="s">
        <v>695</v>
      </c>
    </row>
    <row r="1005" spans="1:60" x14ac:dyDescent="0.2">
      <c r="A1005" s="364" t="s">
        <v>704</v>
      </c>
      <c r="C1005" s="291">
        <f>'SE SAM Method'!BV31</f>
        <v>0</v>
      </c>
      <c r="D1005" s="291">
        <f>'SE SAM Method'!CR31</f>
        <v>0</v>
      </c>
    </row>
    <row r="1006" spans="1:60" x14ac:dyDescent="0.2">
      <c r="A1006" s="364" t="s">
        <v>689</v>
      </c>
      <c r="C1006" s="81">
        <f>IF(OR(C998="Select Year",C998&lt;2014,C1005=0),0,VLOOKUP(C998,$C$37:$D$42,2,FALSE))</f>
        <v>0</v>
      </c>
      <c r="D1006" s="81">
        <f>IF(OR(D998="Select Year",D998&lt;2014,D1005=0),0,VLOOKUP(D998,$C$37:$D$42,2,FALSE))</f>
        <v>0</v>
      </c>
    </row>
    <row r="1007" spans="1:60" x14ac:dyDescent="0.2">
      <c r="A1007" s="364" t="s">
        <v>705</v>
      </c>
      <c r="C1007" s="291">
        <f>C1005*C1006</f>
        <v>0</v>
      </c>
      <c r="D1007" s="291">
        <f>D1005*D1006</f>
        <v>0</v>
      </c>
    </row>
    <row r="1008" spans="1:60" x14ac:dyDescent="0.2">
      <c r="A1008" s="364" t="s">
        <v>706</v>
      </c>
      <c r="C1008" s="291">
        <f>'SE SAM Method'!BV29+'SE SAM Method'!BV30+'SE SAM Method'!BV33</f>
        <v>0</v>
      </c>
      <c r="D1008" s="291">
        <f>'SE SAM Method'!CR29+'SE SAM Method'!CR30+'SE SAM Method'!CR33</f>
        <v>0</v>
      </c>
    </row>
    <row r="1009" spans="1:4" x14ac:dyDescent="0.2">
      <c r="A1009" s="364"/>
      <c r="C1009" s="291"/>
      <c r="D1009" s="291"/>
    </row>
    <row r="1010" spans="1:4" x14ac:dyDescent="0.2">
      <c r="A1010" s="292" t="s">
        <v>696</v>
      </c>
      <c r="C1010" s="291">
        <f>SUM('SE SAM Method'!BV37:CH38)</f>
        <v>0</v>
      </c>
      <c r="D1010" s="291">
        <f>SUM('SE SAM Method'!CR37:DD38)</f>
        <v>0</v>
      </c>
    </row>
    <row r="1011" spans="1:4" x14ac:dyDescent="0.2">
      <c r="A1011" s="292"/>
      <c r="C1011" s="291"/>
      <c r="D1011" s="291"/>
    </row>
    <row r="1012" spans="1:4" x14ac:dyDescent="0.2">
      <c r="A1012" s="292" t="s">
        <v>697</v>
      </c>
    </row>
    <row r="1013" spans="1:4" x14ac:dyDescent="0.2">
      <c r="A1013" s="364" t="s">
        <v>704</v>
      </c>
      <c r="C1013" s="291">
        <f>'SE SAM Method'!BV48</f>
        <v>0</v>
      </c>
      <c r="D1013" s="291">
        <f>'SE SAM Method'!CR48</f>
        <v>0</v>
      </c>
    </row>
    <row r="1014" spans="1:4" x14ac:dyDescent="0.2">
      <c r="A1014" s="364" t="s">
        <v>689</v>
      </c>
      <c r="C1014" s="81">
        <f>IF(OR(C998="Select Year",C998&lt;2014,C1013=0),0,VLOOKUP(C998,$C$37:$D$42,2,FALSE))</f>
        <v>0</v>
      </c>
      <c r="D1014" s="81">
        <f>IF(OR(D998="Select Year",D998&lt;2014,D1013=0),0,VLOOKUP(D998,$C$37:$D$42,2,FALSE))</f>
        <v>0</v>
      </c>
    </row>
    <row r="1015" spans="1:4" x14ac:dyDescent="0.2">
      <c r="A1015" s="364" t="s">
        <v>705</v>
      </c>
      <c r="C1015" s="291">
        <f>C1013*C1014</f>
        <v>0</v>
      </c>
      <c r="D1015" s="291">
        <f>D1013*D1014</f>
        <v>0</v>
      </c>
    </row>
    <row r="1016" spans="1:4" x14ac:dyDescent="0.2">
      <c r="A1016" s="364" t="s">
        <v>706</v>
      </c>
      <c r="C1016" s="291">
        <f>(SUM('SE SAM Method'!BV42:CH45)+'SE SAM Method'!BV47+'SE SAM Method'!BV50+'SE SAM Method'!BV51)-'SE SAM Method'!BV46</f>
        <v>0</v>
      </c>
      <c r="D1016" s="291">
        <f>(SUM('SE SAM Method'!CR42:DD45)+'SE SAM Method'!CR47+'SE SAM Method'!CR50+'SE SAM Method'!CR51)-'SE SAM Method'!CR46</f>
        <v>0</v>
      </c>
    </row>
    <row r="1017" spans="1:4" x14ac:dyDescent="0.2">
      <c r="A1017" s="292"/>
    </row>
    <row r="1018" spans="1:4" x14ac:dyDescent="0.2">
      <c r="A1018" s="292" t="s">
        <v>730</v>
      </c>
      <c r="C1018" s="291">
        <f>'SE SAM Method'!BV55</f>
        <v>0</v>
      </c>
      <c r="D1018" s="291">
        <f>'SE SAM Method'!CR55</f>
        <v>0</v>
      </c>
    </row>
    <row r="1019" spans="1:4" x14ac:dyDescent="0.2">
      <c r="A1019" s="292"/>
    </row>
    <row r="1020" spans="1:4" x14ac:dyDescent="0.2">
      <c r="A1020" s="292" t="s">
        <v>698</v>
      </c>
      <c r="C1020" s="291">
        <f>'SE SAM Method'!BV59</f>
        <v>0</v>
      </c>
      <c r="D1020" s="291">
        <f>'SE SAM Method'!CR59</f>
        <v>0</v>
      </c>
    </row>
    <row r="1021" spans="1:4" x14ac:dyDescent="0.2">
      <c r="A1021" s="292"/>
    </row>
    <row r="1022" spans="1:4" x14ac:dyDescent="0.2">
      <c r="A1022" s="292" t="s">
        <v>699</v>
      </c>
      <c r="C1022" s="291">
        <f>SUM('SE SAM Method'!BV63:CH65)</f>
        <v>0</v>
      </c>
      <c r="D1022" s="291">
        <f>SUM('SE SAM Method'!CR63:DD65)</f>
        <v>0</v>
      </c>
    </row>
    <row r="1023" spans="1:4" x14ac:dyDescent="0.2">
      <c r="A1023" s="292"/>
    </row>
    <row r="1024" spans="1:4" x14ac:dyDescent="0.2">
      <c r="A1024" s="292" t="s">
        <v>700</v>
      </c>
      <c r="C1024" s="291">
        <f>SUM('SE SAM Method'!BV69:CH75)</f>
        <v>0</v>
      </c>
      <c r="D1024" s="291">
        <f>SUM('SE SAM Method'!CR69:DD75)</f>
        <v>0</v>
      </c>
    </row>
    <row r="1025" spans="1:4" x14ac:dyDescent="0.2">
      <c r="A1025" s="292"/>
    </row>
    <row r="1026" spans="1:4" x14ac:dyDescent="0.2">
      <c r="A1026" s="292" t="s">
        <v>407</v>
      </c>
    </row>
    <row r="1027" spans="1:4" x14ac:dyDescent="0.2">
      <c r="A1027" s="292"/>
    </row>
    <row r="1028" spans="1:4" x14ac:dyDescent="0.2">
      <c r="A1028" s="81" t="s">
        <v>701</v>
      </c>
    </row>
    <row r="1029" spans="1:4" x14ac:dyDescent="0.2">
      <c r="A1029" s="292" t="s">
        <v>702</v>
      </c>
      <c r="C1029" s="291">
        <f>SUM('SE SAM Method'!BV85:CH87)</f>
        <v>0</v>
      </c>
      <c r="D1029" s="291">
        <f>SUM('SE SAM Method'!CR85:DD87)</f>
        <v>0</v>
      </c>
    </row>
    <row r="1030" spans="1:4" x14ac:dyDescent="0.2">
      <c r="A1030" s="292"/>
    </row>
    <row r="1031" spans="1:4" x14ac:dyDescent="0.2">
      <c r="A1031" s="81" t="s">
        <v>703</v>
      </c>
    </row>
    <row r="1032" spans="1:4" x14ac:dyDescent="0.2">
      <c r="A1032" s="292" t="s">
        <v>836</v>
      </c>
      <c r="C1032" s="291">
        <f>SUM('SE SAM Method'!BV91:CH95)-(SUM('SE SAM Method'!BV97:CH98))</f>
        <v>0</v>
      </c>
      <c r="D1032" s="291">
        <f>SUM('SE SAM Method'!CR91:DD95)-(SUM('SE SAM Method'!CR97:DD98))</f>
        <v>0</v>
      </c>
    </row>
    <row r="1033" spans="1:4" x14ac:dyDescent="0.2">
      <c r="A1033" s="292" t="s">
        <v>837</v>
      </c>
      <c r="C1033" s="351">
        <f>'SE SAM Method'!BV100</f>
        <v>1</v>
      </c>
      <c r="D1033" s="351">
        <f>'SE SAM Method'!CR100</f>
        <v>1</v>
      </c>
    </row>
    <row r="1034" spans="1:4" x14ac:dyDescent="0.2">
      <c r="A1034" s="292" t="s">
        <v>407</v>
      </c>
      <c r="C1034" s="372">
        <f>C1032*C1033</f>
        <v>0</v>
      </c>
      <c r="D1034" s="372">
        <f>D1032*D1033</f>
        <v>0</v>
      </c>
    </row>
    <row r="1035" spans="1:4" x14ac:dyDescent="0.2">
      <c r="A1035" s="292"/>
    </row>
    <row r="1036" spans="1:4" x14ac:dyDescent="0.2">
      <c r="A1036" s="81" t="s">
        <v>701</v>
      </c>
    </row>
    <row r="1037" spans="1:4" x14ac:dyDescent="0.2">
      <c r="A1037" s="292" t="s">
        <v>838</v>
      </c>
      <c r="C1037" s="291">
        <f>SUM('SE SAM Method'!BV110:CH111)</f>
        <v>0</v>
      </c>
      <c r="D1037" s="291">
        <f>SUM('SE SAM Method'!CR110:DD111)</f>
        <v>0</v>
      </c>
    </row>
    <row r="1038" spans="1:4" x14ac:dyDescent="0.2">
      <c r="A1038" s="292"/>
    </row>
    <row r="1039" spans="1:4" x14ac:dyDescent="0.2">
      <c r="A1039" s="81" t="s">
        <v>840</v>
      </c>
    </row>
    <row r="1040" spans="1:4" x14ac:dyDescent="0.2">
      <c r="A1040" s="292" t="s">
        <v>839</v>
      </c>
      <c r="C1040" s="291">
        <f>SUM('SE SAM Method'!BV115:CH118)-SUM('SE SAM Method'!BV120:CH120,'SE SAM Method'!BV121:CH121)</f>
        <v>0</v>
      </c>
      <c r="D1040" s="291">
        <f>SUM('SE SAM Method'!CR115:DD118)-SUM('SE SAM Method'!CR120:DD121)</f>
        <v>0</v>
      </c>
    </row>
    <row r="1041" spans="1:9" x14ac:dyDescent="0.2">
      <c r="A1041" s="292" t="s">
        <v>837</v>
      </c>
      <c r="C1041" s="351">
        <f>'SE SAM Method'!BV123</f>
        <v>1</v>
      </c>
      <c r="D1041" s="351">
        <f>'SE SAM Method'!CR123</f>
        <v>1</v>
      </c>
    </row>
    <row r="1042" spans="1:9" x14ac:dyDescent="0.2">
      <c r="A1042" s="292" t="s">
        <v>407</v>
      </c>
      <c r="C1042" s="372">
        <f>C1040*C1041</f>
        <v>0</v>
      </c>
      <c r="D1042" s="372">
        <f>D1040*D1041</f>
        <v>0</v>
      </c>
    </row>
    <row r="1043" spans="1:9" x14ac:dyDescent="0.2">
      <c r="A1043" s="292"/>
    </row>
    <row r="1044" spans="1:9" x14ac:dyDescent="0.2">
      <c r="A1044" s="294" t="s">
        <v>841</v>
      </c>
    </row>
    <row r="1045" spans="1:9" x14ac:dyDescent="0.2">
      <c r="A1045" s="292" t="s">
        <v>842</v>
      </c>
      <c r="C1045" s="291">
        <f>SUM('SE SAM Method'!BV132:CH140)-SUM('SE SAM Method'!BV142:CH143)</f>
        <v>0</v>
      </c>
      <c r="D1045" s="291">
        <f>SUM('SE SAM Method'!CR132:DD140)-SUM('SE SAM Method'!CR142:DD143)</f>
        <v>0</v>
      </c>
    </row>
    <row r="1046" spans="1:9" x14ac:dyDescent="0.2">
      <c r="A1046" s="292" t="s">
        <v>837</v>
      </c>
      <c r="C1046" s="351">
        <f>'SE SAM Method'!BV145</f>
        <v>1</v>
      </c>
      <c r="D1046" s="351">
        <f>'SE SAM Method'!CR145</f>
        <v>1</v>
      </c>
    </row>
    <row r="1047" spans="1:9" x14ac:dyDescent="0.2">
      <c r="A1047" s="292" t="s">
        <v>407</v>
      </c>
      <c r="C1047" s="372">
        <f>C1045*C1046</f>
        <v>0</v>
      </c>
      <c r="D1047" s="372">
        <f>D1045*D1046</f>
        <v>0</v>
      </c>
    </row>
    <row r="1048" spans="1:9" x14ac:dyDescent="0.2">
      <c r="A1048" s="292"/>
    </row>
    <row r="1049" spans="1:9" x14ac:dyDescent="0.2">
      <c r="A1049" s="294" t="s">
        <v>72</v>
      </c>
      <c r="D1049" s="377" t="str">
        <f>'SE SAM Method'!BF151</f>
        <v>Select Yr</v>
      </c>
      <c r="F1049" s="377" t="str">
        <f>'SE SAM Method'!BX151</f>
        <v>Select Yr</v>
      </c>
    </row>
    <row r="1050" spans="1:9" x14ac:dyDescent="0.2">
      <c r="A1050" s="292" t="s">
        <v>806</v>
      </c>
      <c r="D1050" s="81" t="b">
        <v>0</v>
      </c>
      <c r="E1050" s="370">
        <f>IF(D1050=TRUE,C1000,0)</f>
        <v>0</v>
      </c>
      <c r="F1050" s="81" t="b">
        <v>0</v>
      </c>
      <c r="G1050" s="370">
        <f>IF(F1050=TRUE,D1000,0)</f>
        <v>0</v>
      </c>
      <c r="H1050" s="357">
        <f>IF(AND(D1050=FALSE,F1050=TRUE),12,IF(AND(D1050=TRUE,F1050=FALSE),12,IF(AND(D1050=TRUE,F1050=TRUE),24,0)))</f>
        <v>0</v>
      </c>
      <c r="I1050" s="370">
        <f>IF(H1050=0,0,(E1050+G1050)/H1050)</f>
        <v>0</v>
      </c>
    </row>
    <row r="1051" spans="1:9" x14ac:dyDescent="0.2">
      <c r="A1051" s="292" t="s">
        <v>807</v>
      </c>
      <c r="D1051" s="81" t="b">
        <v>0</v>
      </c>
      <c r="E1051" s="370">
        <f>IF(D1051=TRUE,C1002,0)</f>
        <v>0</v>
      </c>
      <c r="F1051" s="81" t="b">
        <v>0</v>
      </c>
      <c r="G1051" s="370">
        <f>IF(F1051=TRUE,D1002,0)</f>
        <v>0</v>
      </c>
      <c r="H1051" s="357">
        <f t="shared" ref="H1051:H1057" si="32">IF(AND(D1051=FALSE,F1051=TRUE),12,IF(AND(D1051=TRUE,F1051=FALSE),12,IF(AND(D1051=TRUE,F1051=TRUE),24,0)))</f>
        <v>0</v>
      </c>
      <c r="I1051" s="370">
        <f t="shared" ref="I1051:I1063" si="33">IF(H1051=0,0,(E1051+G1051)/H1051)</f>
        <v>0</v>
      </c>
    </row>
    <row r="1052" spans="1:9" x14ac:dyDescent="0.2">
      <c r="A1052" s="292" t="s">
        <v>808</v>
      </c>
      <c r="D1052" s="81" t="b">
        <v>0</v>
      </c>
      <c r="E1052" s="370">
        <f>IF(D1052=TRUE,C1008,0)</f>
        <v>0</v>
      </c>
      <c r="F1052" s="81" t="b">
        <v>0</v>
      </c>
      <c r="G1052" s="370">
        <f>IF(F1052=TRUE,D1008,0)</f>
        <v>0</v>
      </c>
      <c r="H1052" s="357">
        <f t="shared" si="32"/>
        <v>0</v>
      </c>
      <c r="I1052" s="370">
        <f t="shared" si="33"/>
        <v>0</v>
      </c>
    </row>
    <row r="1053" spans="1:9" x14ac:dyDescent="0.2">
      <c r="A1053" s="292" t="s">
        <v>813</v>
      </c>
      <c r="D1053" s="81" t="b">
        <v>0</v>
      </c>
      <c r="E1053" s="370">
        <f>IF(D1053=TRUE,C1010,0)</f>
        <v>0</v>
      </c>
      <c r="F1053" s="81" t="b">
        <v>0</v>
      </c>
      <c r="G1053" s="370">
        <f>IF(F1053=TRUE,D1010,0)</f>
        <v>0</v>
      </c>
      <c r="H1053" s="357">
        <f t="shared" si="32"/>
        <v>0</v>
      </c>
      <c r="I1053" s="370">
        <f t="shared" si="33"/>
        <v>0</v>
      </c>
    </row>
    <row r="1054" spans="1:9" x14ac:dyDescent="0.2">
      <c r="A1054" s="292" t="s">
        <v>814</v>
      </c>
      <c r="D1054" s="81" t="b">
        <v>0</v>
      </c>
      <c r="E1054" s="370">
        <f>IF(D1054=TRUE,C1016,0)</f>
        <v>0</v>
      </c>
      <c r="F1054" s="81" t="b">
        <v>0</v>
      </c>
      <c r="G1054" s="370">
        <f>IF(F1054=TRUE,D1016,0)</f>
        <v>0</v>
      </c>
      <c r="H1054" s="357">
        <f t="shared" si="32"/>
        <v>0</v>
      </c>
      <c r="I1054" s="370">
        <f t="shared" si="33"/>
        <v>0</v>
      </c>
    </row>
    <row r="1055" spans="1:9" x14ac:dyDescent="0.2">
      <c r="A1055" s="292" t="s">
        <v>815</v>
      </c>
      <c r="D1055" s="81" t="b">
        <v>0</v>
      </c>
      <c r="E1055" s="370">
        <f>IF(D1055=TRUE,C1018,0)</f>
        <v>0</v>
      </c>
      <c r="F1055" s="81" t="b">
        <v>0</v>
      </c>
      <c r="G1055" s="370">
        <f>IF(F1055=TRUE,D1018,0)</f>
        <v>0</v>
      </c>
      <c r="H1055" s="357">
        <f t="shared" si="32"/>
        <v>0</v>
      </c>
      <c r="I1055" s="370">
        <f t="shared" si="33"/>
        <v>0</v>
      </c>
    </row>
    <row r="1056" spans="1:9" x14ac:dyDescent="0.2">
      <c r="A1056" s="292" t="s">
        <v>816</v>
      </c>
      <c r="D1056" s="81" t="b">
        <v>0</v>
      </c>
      <c r="E1056" s="370">
        <f>IF(D1056=TRUE,C1020,0)</f>
        <v>0</v>
      </c>
      <c r="F1056" s="81" t="b">
        <v>0</v>
      </c>
      <c r="G1056" s="370">
        <f>IF(F1056=TRUE,D1020,0)</f>
        <v>0</v>
      </c>
      <c r="H1056" s="357">
        <f t="shared" si="32"/>
        <v>0</v>
      </c>
      <c r="I1056" s="370">
        <f t="shared" si="33"/>
        <v>0</v>
      </c>
    </row>
    <row r="1057" spans="1:9" x14ac:dyDescent="0.2">
      <c r="A1057" s="292" t="s">
        <v>817</v>
      </c>
      <c r="D1057" s="81" t="b">
        <v>0</v>
      </c>
      <c r="E1057" s="370">
        <f>IF(D1057=TRUE,C1022,0)</f>
        <v>0</v>
      </c>
      <c r="F1057" s="81" t="b">
        <v>0</v>
      </c>
      <c r="G1057" s="370">
        <f>IF(F1057=TRUE,D1022,0)</f>
        <v>0</v>
      </c>
      <c r="H1057" s="357">
        <f t="shared" si="32"/>
        <v>0</v>
      </c>
      <c r="I1057" s="370">
        <f t="shared" si="33"/>
        <v>0</v>
      </c>
    </row>
    <row r="1058" spans="1:9" x14ac:dyDescent="0.2">
      <c r="A1058" s="292" t="s">
        <v>818</v>
      </c>
      <c r="D1058" s="81" t="b">
        <v>0</v>
      </c>
      <c r="E1058" s="370">
        <f>IF(D1058=TRUE,C1024,0)</f>
        <v>0</v>
      </c>
      <c r="F1058" s="81" t="b">
        <v>0</v>
      </c>
      <c r="G1058" s="370">
        <f>IF(F1058=TRUE,D1024,0)</f>
        <v>0</v>
      </c>
      <c r="H1058" s="357">
        <f t="shared" ref="H1058" si="34">IF(AND(D1058=FALSE,F1058=TRUE),12,IF(AND(D1058=TRUE,F1058=FALSE),12,IF(AND(D1058=TRUE,F1058=TRUE),24,0)))</f>
        <v>0</v>
      </c>
      <c r="I1058" s="370">
        <f t="shared" si="33"/>
        <v>0</v>
      </c>
    </row>
    <row r="1059" spans="1:9" x14ac:dyDescent="0.2">
      <c r="A1059" s="292" t="s">
        <v>831</v>
      </c>
      <c r="D1059" s="81" t="b">
        <v>0</v>
      </c>
      <c r="E1059" s="370">
        <f>IF(D1059=TRUE,C1029,0)</f>
        <v>0</v>
      </c>
      <c r="F1059" s="81" t="b">
        <v>0</v>
      </c>
      <c r="G1059" s="370">
        <f>IF(F1059=TRUE,D1029,0)</f>
        <v>0</v>
      </c>
      <c r="H1059" s="357">
        <f t="shared" ref="H1059:H1063" si="35">IF(AND(D1059=FALSE,F1059=TRUE),12,IF(AND(D1059=TRUE,F1059=FALSE),12,IF(AND(D1059=TRUE,F1059=TRUE),24,0)))</f>
        <v>0</v>
      </c>
      <c r="I1059" s="370">
        <f t="shared" si="33"/>
        <v>0</v>
      </c>
    </row>
    <row r="1060" spans="1:9" x14ac:dyDescent="0.2">
      <c r="A1060" s="292" t="s">
        <v>832</v>
      </c>
      <c r="D1060" s="81" t="b">
        <v>0</v>
      </c>
      <c r="E1060" s="370">
        <f>IF(D1060=TRUE,C1034,0)</f>
        <v>0</v>
      </c>
      <c r="F1060" s="81" t="b">
        <v>0</v>
      </c>
      <c r="G1060" s="370">
        <f>IF(F1060=TRUE,D1034,0)</f>
        <v>0</v>
      </c>
      <c r="H1060" s="357">
        <f t="shared" si="35"/>
        <v>0</v>
      </c>
      <c r="I1060" s="370">
        <f t="shared" si="33"/>
        <v>0</v>
      </c>
    </row>
    <row r="1061" spans="1:9" x14ac:dyDescent="0.2">
      <c r="A1061" s="292" t="s">
        <v>833</v>
      </c>
      <c r="D1061" s="81" t="b">
        <v>0</v>
      </c>
      <c r="E1061" s="370">
        <f>IF(D1061=TRUE,C1037,0)</f>
        <v>0</v>
      </c>
      <c r="F1061" s="81" t="b">
        <v>0</v>
      </c>
      <c r="G1061" s="370">
        <f>IF(F1061=TRUE,D1037,0)</f>
        <v>0</v>
      </c>
      <c r="H1061" s="357">
        <f t="shared" si="35"/>
        <v>0</v>
      </c>
      <c r="I1061" s="370">
        <f t="shared" si="33"/>
        <v>0</v>
      </c>
    </row>
    <row r="1062" spans="1:9" x14ac:dyDescent="0.2">
      <c r="A1062" s="292" t="s">
        <v>834</v>
      </c>
      <c r="D1062" s="81" t="b">
        <v>0</v>
      </c>
      <c r="E1062" s="370">
        <f>IF(D1062=TRUE,C1042,0)</f>
        <v>0</v>
      </c>
      <c r="F1062" s="81" t="b">
        <v>0</v>
      </c>
      <c r="G1062" s="370">
        <f>IF(F1062=TRUE,D1042,0)</f>
        <v>0</v>
      </c>
      <c r="H1062" s="357">
        <f t="shared" si="35"/>
        <v>0</v>
      </c>
      <c r="I1062" s="370">
        <f t="shared" si="33"/>
        <v>0</v>
      </c>
    </row>
    <row r="1063" spans="1:9" x14ac:dyDescent="0.2">
      <c r="A1063" s="292" t="s">
        <v>835</v>
      </c>
      <c r="D1063" s="81" t="b">
        <v>0</v>
      </c>
      <c r="E1063" s="370">
        <f>IF(D1063=TRUE,C1047,0)</f>
        <v>0</v>
      </c>
      <c r="F1063" s="81" t="b">
        <v>0</v>
      </c>
      <c r="G1063" s="370">
        <f>IF(F1063=TRUE,D1047,0)</f>
        <v>0</v>
      </c>
      <c r="H1063" s="357">
        <f t="shared" si="35"/>
        <v>0</v>
      </c>
      <c r="I1063" s="370">
        <f t="shared" si="33"/>
        <v>0</v>
      </c>
    </row>
    <row r="1064" spans="1:9" x14ac:dyDescent="0.2">
      <c r="A1064" s="294" t="s">
        <v>6</v>
      </c>
      <c r="E1064" s="370"/>
      <c r="G1064" s="370"/>
      <c r="H1064" s="357"/>
      <c r="I1064" s="370">
        <f>SUM(I1050:I1063)</f>
        <v>0</v>
      </c>
    </row>
    <row r="1065" spans="1:9" x14ac:dyDescent="0.2">
      <c r="A1065" s="292"/>
      <c r="E1065" s="370"/>
      <c r="G1065" s="370"/>
      <c r="H1065" s="357"/>
      <c r="I1065" s="370"/>
    </row>
    <row r="1066" spans="1:9" x14ac:dyDescent="0.2">
      <c r="A1066" s="294" t="s">
        <v>863</v>
      </c>
      <c r="E1066" s="379">
        <f ca="1">'SE SAM Method'!CR199</f>
        <v>43447</v>
      </c>
      <c r="G1066" s="370"/>
      <c r="H1066" s="363"/>
      <c r="I1066" s="370"/>
    </row>
    <row r="1067" spans="1:9" x14ac:dyDescent="0.2">
      <c r="A1067" s="361" t="s">
        <v>650</v>
      </c>
      <c r="B1067" s="361"/>
      <c r="C1067" s="361"/>
      <c r="D1067" s="361"/>
      <c r="E1067" s="380">
        <f>'SE SAM Method'!CR200</f>
        <v>0</v>
      </c>
      <c r="F1067" s="361"/>
      <c r="G1067" s="361"/>
      <c r="H1067" s="361"/>
      <c r="I1067" s="361"/>
    </row>
    <row r="1068" spans="1:9" x14ac:dyDescent="0.2">
      <c r="A1068" s="361" t="s">
        <v>652</v>
      </c>
      <c r="B1068" s="361"/>
      <c r="C1068" s="361"/>
      <c r="D1068" s="361"/>
      <c r="E1068" s="380">
        <f>'SE SAM Method'!CR201</f>
        <v>0</v>
      </c>
      <c r="F1068" s="361"/>
      <c r="G1068" s="361"/>
      <c r="H1068" s="361"/>
      <c r="I1068" s="361"/>
    </row>
    <row r="1069" spans="1:9" x14ac:dyDescent="0.2">
      <c r="A1069" s="361" t="s">
        <v>864</v>
      </c>
      <c r="B1069" s="361"/>
      <c r="C1069" s="361"/>
      <c r="D1069" s="361"/>
      <c r="E1069" s="380">
        <f>'SE SAM Method'!CR202</f>
        <v>0</v>
      </c>
      <c r="F1069" s="361"/>
      <c r="G1069" s="361"/>
      <c r="H1069" s="361"/>
      <c r="I1069" s="361"/>
    </row>
    <row r="1070" spans="1:9" x14ac:dyDescent="0.2">
      <c r="A1070" s="361" t="s">
        <v>651</v>
      </c>
      <c r="B1070" s="361"/>
      <c r="C1070" s="361"/>
      <c r="D1070" s="361"/>
      <c r="E1070" s="380">
        <f>SUM(E1067:E1069)</f>
        <v>0</v>
      </c>
      <c r="F1070" s="361"/>
      <c r="G1070" s="361"/>
      <c r="H1070" s="361"/>
      <c r="I1070" s="361"/>
    </row>
    <row r="1071" spans="1:9" x14ac:dyDescent="0.2">
      <c r="A1071" s="359" t="s">
        <v>4</v>
      </c>
      <c r="B1071" s="359"/>
      <c r="C1071" s="359"/>
      <c r="D1071" s="359"/>
      <c r="E1071" s="381">
        <f ca="1">IF(OR('SE SAM Method'!CR199="",'SE SAM Method'!CR199=0),"",ROUND(((('SE SAM Method'!CR199-DATE(YEAR('SE SAM Method'!CR199),1,1))+1)/365)*12,1))</f>
        <v>11.4</v>
      </c>
      <c r="F1071" s="359"/>
      <c r="G1071" s="359"/>
      <c r="H1071" s="359"/>
      <c r="I1071" s="359"/>
    </row>
    <row r="1072" spans="1:9" x14ac:dyDescent="0.2">
      <c r="A1072" s="359" t="s">
        <v>3</v>
      </c>
      <c r="B1072" s="359"/>
      <c r="C1072" s="359"/>
      <c r="D1072" s="359"/>
      <c r="E1072" s="380">
        <f ca="1">E1070/E1071</f>
        <v>0</v>
      </c>
      <c r="F1072" s="359"/>
      <c r="G1072" s="359"/>
      <c r="H1072" s="359"/>
      <c r="I1072" s="359"/>
    </row>
    <row r="1073" spans="1:9" x14ac:dyDescent="0.2">
      <c r="A1073" s="294"/>
      <c r="E1073" s="370"/>
      <c r="G1073" s="370"/>
      <c r="H1073" s="363"/>
      <c r="I1073" s="370"/>
    </row>
    <row r="1074" spans="1:9" x14ac:dyDescent="0.2">
      <c r="A1074" s="294" t="s">
        <v>862</v>
      </c>
      <c r="E1074" s="382" t="e">
        <f>#REF!</f>
        <v>#REF!</v>
      </c>
      <c r="F1074" s="363" t="e">
        <f>#REF!</f>
        <v>#REF!</v>
      </c>
      <c r="G1074" s="382" t="s">
        <v>865</v>
      </c>
      <c r="H1074" s="363"/>
      <c r="I1074" s="370"/>
    </row>
    <row r="1075" spans="1:9" x14ac:dyDescent="0.2">
      <c r="A1075" s="294"/>
      <c r="E1075" s="291"/>
      <c r="F1075" s="291"/>
      <c r="G1075" s="370"/>
      <c r="H1075" s="363"/>
      <c r="I1075" s="370"/>
    </row>
    <row r="1076" spans="1:9" x14ac:dyDescent="0.2">
      <c r="A1076" s="360" t="s">
        <v>876</v>
      </c>
      <c r="B1076" s="362"/>
      <c r="C1076" s="362"/>
      <c r="D1076" s="362"/>
      <c r="E1076" s="383"/>
      <c r="F1076" s="383"/>
      <c r="G1076" s="362"/>
      <c r="H1076" s="362"/>
      <c r="I1076" s="362"/>
    </row>
    <row r="1077" spans="1:9" x14ac:dyDescent="0.2">
      <c r="A1077" s="360" t="s">
        <v>866</v>
      </c>
      <c r="B1077" s="360"/>
      <c r="C1077" s="360"/>
      <c r="D1077" s="360"/>
      <c r="E1077" s="384">
        <f>'SE SAM Method'!BK211</f>
        <v>0</v>
      </c>
      <c r="F1077" s="384">
        <f>'SE SAM Method'!CB211</f>
        <v>0</v>
      </c>
      <c r="G1077" s="360"/>
      <c r="H1077" s="360"/>
      <c r="I1077" s="360"/>
    </row>
    <row r="1078" spans="1:9" x14ac:dyDescent="0.2">
      <c r="A1078" s="360" t="s">
        <v>874</v>
      </c>
      <c r="B1078" s="360"/>
      <c r="C1078" s="360"/>
      <c r="D1078" s="360"/>
      <c r="E1078" s="384">
        <f>'SE SAM Method'!BK212</f>
        <v>0</v>
      </c>
      <c r="F1078" s="384">
        <f>'SE SAM Method'!CB212</f>
        <v>0</v>
      </c>
      <c r="G1078" s="360"/>
      <c r="H1078" s="360"/>
      <c r="I1078" s="360"/>
    </row>
    <row r="1079" spans="1:9" x14ac:dyDescent="0.2">
      <c r="A1079" s="360" t="s">
        <v>867</v>
      </c>
      <c r="B1079" s="360"/>
      <c r="C1079" s="360"/>
      <c r="D1079" s="360"/>
      <c r="E1079" s="384">
        <f>'SE SAM Method'!BK213</f>
        <v>0</v>
      </c>
      <c r="F1079" s="384">
        <f>'SE SAM Method'!CB213</f>
        <v>0</v>
      </c>
      <c r="G1079" s="360"/>
      <c r="H1079" s="360"/>
      <c r="I1079" s="360"/>
    </row>
    <row r="1080" spans="1:9" x14ac:dyDescent="0.2">
      <c r="A1080" s="360" t="s">
        <v>875</v>
      </c>
      <c r="B1080" s="360"/>
      <c r="C1080" s="360"/>
      <c r="D1080" s="360"/>
      <c r="E1080" s="384">
        <f>SUM(E1077:E1079)</f>
        <v>0</v>
      </c>
      <c r="F1080" s="384">
        <f>SUM(F1077:F1079)</f>
        <v>0</v>
      </c>
      <c r="G1080" s="386" t="str">
        <f>IF(AND(E1080=0,F1080=0),"",IF(AND(E1080=0,F1080&gt;0),"N/A",(F1080-E1080)/E1080))</f>
        <v/>
      </c>
      <c r="H1080" s="360"/>
      <c r="I1080" s="360"/>
    </row>
    <row r="1081" spans="1:9" x14ac:dyDescent="0.2">
      <c r="A1081" s="358"/>
      <c r="B1081" s="358"/>
      <c r="C1081" s="358"/>
      <c r="D1081" s="358"/>
      <c r="E1081" s="385"/>
      <c r="F1081" s="385"/>
      <c r="G1081" s="358"/>
      <c r="H1081" s="358"/>
      <c r="I1081" s="358"/>
    </row>
    <row r="1082" spans="1:9" x14ac:dyDescent="0.2">
      <c r="A1082" s="360" t="s">
        <v>877</v>
      </c>
      <c r="B1082" s="362"/>
      <c r="C1082" s="362"/>
      <c r="D1082" s="362"/>
      <c r="E1082" s="383"/>
      <c r="F1082" s="383"/>
      <c r="G1082" s="362"/>
      <c r="H1082" s="362"/>
      <c r="I1082" s="362"/>
    </row>
    <row r="1083" spans="1:9" x14ac:dyDescent="0.2">
      <c r="A1083" s="360" t="s">
        <v>868</v>
      </c>
      <c r="B1083" s="360"/>
      <c r="C1083" s="360"/>
      <c r="D1083" s="360"/>
      <c r="E1083" s="384">
        <f>'SE SAM Method'!BK217</f>
        <v>0</v>
      </c>
      <c r="F1083" s="384">
        <f>'SE SAM Method'!CB217</f>
        <v>0</v>
      </c>
      <c r="G1083" s="360"/>
      <c r="H1083" s="360"/>
      <c r="I1083" s="360"/>
    </row>
    <row r="1084" spans="1:9" x14ac:dyDescent="0.2">
      <c r="A1084" s="360" t="s">
        <v>881</v>
      </c>
      <c r="B1084" s="360"/>
      <c r="C1084" s="360"/>
      <c r="D1084" s="360"/>
      <c r="E1084" s="384">
        <f>'SE SAM Method'!BK219</f>
        <v>0</v>
      </c>
      <c r="F1084" s="384">
        <f>'SE SAM Method'!CB219</f>
        <v>0</v>
      </c>
      <c r="G1084" s="360"/>
      <c r="H1084" s="360"/>
      <c r="I1084" s="360"/>
    </row>
    <row r="1085" spans="1:9" x14ac:dyDescent="0.2">
      <c r="A1085" s="360" t="s">
        <v>871</v>
      </c>
      <c r="B1085" s="360"/>
      <c r="C1085" s="360"/>
      <c r="D1085" s="360"/>
      <c r="E1085" s="384">
        <f>'SE SAM Method'!BK220</f>
        <v>0</v>
      </c>
      <c r="F1085" s="384">
        <f>'SE SAM Method'!CB220</f>
        <v>0</v>
      </c>
      <c r="G1085" s="360"/>
      <c r="H1085" s="360"/>
      <c r="I1085" s="360"/>
    </row>
    <row r="1086" spans="1:9" x14ac:dyDescent="0.2">
      <c r="A1086" s="360" t="s">
        <v>878</v>
      </c>
      <c r="B1086" s="360"/>
      <c r="C1086" s="360"/>
      <c r="D1086" s="360"/>
      <c r="E1086" s="384">
        <f>SUM(E1083:E1085)</f>
        <v>0</v>
      </c>
      <c r="F1086" s="384">
        <f>SUM(F1083:F1085)</f>
        <v>0</v>
      </c>
      <c r="G1086" s="386" t="str">
        <f>IF(AND(E1086=0,F1086=0),"",IF(AND(E1086=0,F1086&gt;0),"N/A",(F1086-E1086)/E1086))</f>
        <v/>
      </c>
      <c r="H1086" s="360"/>
      <c r="I1086" s="360"/>
    </row>
    <row r="1087" spans="1:9" x14ac:dyDescent="0.2">
      <c r="A1087" s="358"/>
      <c r="B1087" s="358"/>
      <c r="C1087" s="358"/>
      <c r="D1087" s="358"/>
      <c r="E1087" s="385"/>
      <c r="F1087" s="385"/>
      <c r="G1087" s="358"/>
      <c r="H1087" s="358"/>
      <c r="I1087" s="358"/>
    </row>
    <row r="1088" spans="1:9" x14ac:dyDescent="0.2">
      <c r="A1088" s="360" t="s">
        <v>879</v>
      </c>
      <c r="B1088" s="362"/>
      <c r="C1088" s="362"/>
      <c r="D1088" s="362"/>
      <c r="E1088" s="396">
        <f>IF(E1086&gt;0,E1080/E1086,0)</f>
        <v>0</v>
      </c>
      <c r="F1088" s="396">
        <f>IF(F1086&gt;0,F1080/F1086,0)</f>
        <v>0</v>
      </c>
      <c r="G1088" s="386" t="str">
        <f>IF(AND(E1088=0,F1088=0),"",IF(AND(E1088=0,F1088&gt;0),F1088,(F1088-E1088)/E1088))</f>
        <v/>
      </c>
      <c r="H1088" s="362"/>
      <c r="I1088" s="362"/>
    </row>
    <row r="1089" spans="1:11" x14ac:dyDescent="0.2">
      <c r="A1089" s="358"/>
      <c r="B1089" s="358"/>
      <c r="C1089" s="358"/>
      <c r="D1089" s="358"/>
      <c r="E1089" s="385"/>
      <c r="F1089" s="385"/>
      <c r="G1089" s="358"/>
      <c r="H1089" s="358"/>
      <c r="I1089" s="358"/>
    </row>
    <row r="1090" spans="1:11" x14ac:dyDescent="0.2">
      <c r="A1090" s="360" t="s">
        <v>880</v>
      </c>
      <c r="B1090" s="362"/>
      <c r="C1090" s="362"/>
      <c r="D1090" s="362"/>
      <c r="E1090" s="396">
        <f>IF(E1086&gt;0,(E1077+E1078)/E1086,0)</f>
        <v>0</v>
      </c>
      <c r="F1090" s="396">
        <f>IF(F1086&gt;0,(F1077+F1078)/F1086,0)</f>
        <v>0</v>
      </c>
      <c r="G1090" s="386" t="str">
        <f>IF(AND(E1090=0,F1090=0),"",IF(AND(E1090=0,F1090&gt;0),F1090,(F1090-E1090)/E1090))</f>
        <v/>
      </c>
      <c r="H1090" s="362"/>
      <c r="I1090" s="362"/>
    </row>
    <row r="1091" spans="1:11" x14ac:dyDescent="0.2">
      <c r="A1091" s="292"/>
    </row>
    <row r="1092" spans="1:11" ht="15.95" customHeight="1" x14ac:dyDescent="0.2">
      <c r="A1092" s="1756" t="s">
        <v>521</v>
      </c>
      <c r="B1092" s="1756"/>
      <c r="C1092" s="1756"/>
      <c r="D1092" s="1756"/>
      <c r="E1092" s="1756"/>
      <c r="F1092" s="1756"/>
      <c r="G1092" s="1756"/>
      <c r="H1092" s="1756"/>
      <c r="I1092" s="1756"/>
      <c r="J1092" s="1756"/>
      <c r="K1092" s="1756"/>
    </row>
    <row r="1093" spans="1:11" x14ac:dyDescent="0.2">
      <c r="C1093" s="84"/>
      <c r="D1093" s="84"/>
    </row>
    <row r="1094" spans="1:11" x14ac:dyDescent="0.2">
      <c r="A1094" s="81" t="s">
        <v>43</v>
      </c>
      <c r="C1094" s="84" t="str">
        <f>'Schedule C'!BV12</f>
        <v>Select Year</v>
      </c>
      <c r="D1094" s="84" t="str">
        <f>'Schedule C'!CL12</f>
        <v>Select Year</v>
      </c>
    </row>
    <row r="1095" spans="1:11" x14ac:dyDescent="0.2">
      <c r="A1095" s="81" t="s">
        <v>511</v>
      </c>
      <c r="C1095" s="296">
        <f>'Schedule C'!BV20</f>
        <v>0</v>
      </c>
      <c r="D1095" s="296">
        <f>'Schedule C'!CL20</f>
        <v>0</v>
      </c>
    </row>
    <row r="1096" spans="1:11" x14ac:dyDescent="0.2">
      <c r="A1096" s="81" t="s">
        <v>514</v>
      </c>
      <c r="C1096" s="290">
        <f>IF(C1094&lt;&gt;"Select Year",VLOOKUP(C1094,C37:D42,2,FALSE),0)</f>
        <v>0</v>
      </c>
      <c r="D1096" s="290">
        <f>IF(D1094&lt;&gt;"Select Year",VLOOKUP(D1094,C37:D42,2,FALSE),0)</f>
        <v>0</v>
      </c>
    </row>
    <row r="1097" spans="1:11" x14ac:dyDescent="0.2">
      <c r="A1097" s="81" t="s">
        <v>513</v>
      </c>
      <c r="C1097" s="291">
        <f>C1095*C1096</f>
        <v>0</v>
      </c>
      <c r="D1097" s="291">
        <f>D1095*D1096</f>
        <v>0</v>
      </c>
    </row>
    <row r="1099" spans="1:11" x14ac:dyDescent="0.2">
      <c r="A1099" s="81" t="s">
        <v>43</v>
      </c>
      <c r="C1099" s="84" t="str">
        <f>'Schedule C'!BV12</f>
        <v>Select Year</v>
      </c>
      <c r="D1099" s="84" t="str">
        <f>'Schedule C'!CL12</f>
        <v>Select Year</v>
      </c>
    </row>
    <row r="1100" spans="1:11" x14ac:dyDescent="0.2">
      <c r="A1100" s="81" t="s">
        <v>516</v>
      </c>
      <c r="C1100" s="81" t="b">
        <v>0</v>
      </c>
      <c r="D1100" s="81" t="b">
        <v>0</v>
      </c>
    </row>
    <row r="1101" spans="1:11" x14ac:dyDescent="0.2">
      <c r="A1101" s="81" t="s">
        <v>91</v>
      </c>
      <c r="C1101" s="95">
        <f>IF(C1100=TRUE,'Schedule C'!BV24,0)</f>
        <v>0</v>
      </c>
      <c r="D1101" s="95">
        <f>IF(D1100=TRUE,'Schedule C'!CL24,0)</f>
        <v>0</v>
      </c>
    </row>
    <row r="1102" spans="1:11" x14ac:dyDescent="0.2">
      <c r="A1102" s="81" t="s">
        <v>6</v>
      </c>
      <c r="C1102" s="1789" t="str">
        <f>IF(AND(C1101=0,D1101=0),"",SUM(C1101:D1101))</f>
        <v/>
      </c>
      <c r="D1102" s="1789"/>
    </row>
    <row r="1103" spans="1:11" x14ac:dyDescent="0.2">
      <c r="A1103" s="81" t="s">
        <v>517</v>
      </c>
      <c r="C1103" s="309">
        <f>IF(C1100=TRUE,12,0)</f>
        <v>0</v>
      </c>
      <c r="D1103" s="309">
        <f>IF(D1100=TRUE,12,0)</f>
        <v>0</v>
      </c>
    </row>
    <row r="1104" spans="1:11" x14ac:dyDescent="0.2">
      <c r="A1104" s="81" t="s">
        <v>518</v>
      </c>
      <c r="C1104" s="1791" t="str">
        <f>IF(AND(C1103=0,D1103=0),"",C1103+D1103)</f>
        <v/>
      </c>
      <c r="D1104" s="1791"/>
    </row>
    <row r="1105" spans="1:11" x14ac:dyDescent="0.2">
      <c r="A1105" s="81" t="s">
        <v>527</v>
      </c>
      <c r="C1105" s="300" t="str">
        <f>IF(AND(C1100=FALSE,D1100=FALSE)," Grand Total Income",IF(AND(C1100=TRUE,D1100=TRUE),CONCATENATE(" Grand Total Income - Years ",C1099," and ",D1099),IF(AND(C1100=TRUE,D1100=FALSE),CONCATENATE(" Grand Total Income - Year ",C1099," (excluding year ",D1099,")"),IF(AND(C1100=FALSE,D1100=TRUE),CONCATENATE(" Grand Total Income - Year ",D1099," (excluding year ",C1099,")")))))</f>
        <v xml:space="preserve"> Grand Total Income</v>
      </c>
      <c r="D1105" s="84"/>
    </row>
    <row r="1106" spans="1:11" x14ac:dyDescent="0.2">
      <c r="A1106" s="81" t="s">
        <v>519</v>
      </c>
      <c r="C1106" s="1801" t="str">
        <f>IF(C1104="","",IF(C1104=0,0,ROUND(C1102/C1104,0)))</f>
        <v/>
      </c>
      <c r="D1106" s="1801"/>
    </row>
    <row r="1107" spans="1:11" x14ac:dyDescent="0.2">
      <c r="C1107" s="295"/>
      <c r="D1107" s="82"/>
    </row>
    <row r="1108" spans="1:11" x14ac:dyDescent="0.2">
      <c r="A1108" s="81" t="s">
        <v>523</v>
      </c>
      <c r="C1108" s="297">
        <f>D1101-C1101</f>
        <v>0</v>
      </c>
      <c r="D1108" s="298">
        <f>IF(C1101=0,0,ABS(IF(D1101&gt;C1101,((D1101-C1101)/C1101)*100,((C1101-D1101)/C1101)*100)))</f>
        <v>0</v>
      </c>
    </row>
    <row r="1109" spans="1:11" x14ac:dyDescent="0.2">
      <c r="A1109" s="81" t="s">
        <v>524</v>
      </c>
      <c r="C1109" s="297" t="str">
        <f>IF(OR(C1101=0,C1101=0),"","Statistics on Total Income/Loss:")</f>
        <v/>
      </c>
      <c r="E1109" s="297"/>
      <c r="F1109" s="298"/>
    </row>
    <row r="1110" spans="1:11" x14ac:dyDescent="0.2">
      <c r="A1110" s="81" t="s">
        <v>525</v>
      </c>
      <c r="C1110" s="299" t="str">
        <f>IF(OR(C1101=0,D1101=0),"",(CONCATENATE(DOLLAR(C1101,0)," to ",DOLLAR(D1101,0)," = ",ABS(FIXED(D1108,1)),"% ",IF(D1101&gt;C1101,"Increase","Decrease"))))</f>
        <v/>
      </c>
      <c r="D1110" s="297"/>
      <c r="E1110" s="297"/>
      <c r="F1110" s="298"/>
    </row>
    <row r="1111" spans="1:11" x14ac:dyDescent="0.2">
      <c r="A1111" s="81" t="s">
        <v>526</v>
      </c>
      <c r="C1111" s="297" t="str">
        <f>CONCATENATE(C1109,"  ",C1110)</f>
        <v xml:space="preserve">  </v>
      </c>
      <c r="D1111" s="297"/>
      <c r="E1111" s="297"/>
      <c r="F1111" s="298"/>
    </row>
    <row r="1113" spans="1:11" ht="15" x14ac:dyDescent="0.2">
      <c r="A1113" s="1756" t="s">
        <v>522</v>
      </c>
      <c r="B1113" s="1756"/>
      <c r="C1113" s="1756"/>
      <c r="D1113" s="1756"/>
      <c r="E1113" s="1756"/>
      <c r="F1113" s="1756"/>
      <c r="G1113" s="1756"/>
      <c r="H1113" s="1756"/>
      <c r="I1113" s="1756"/>
      <c r="J1113" s="1756"/>
      <c r="K1113" s="1756"/>
    </row>
    <row r="1115" spans="1:11" x14ac:dyDescent="0.2">
      <c r="A1115" s="81" t="s">
        <v>44</v>
      </c>
      <c r="C1115" s="84" t="str">
        <f>'Schedule C'!BV37</f>
        <v>Select Year</v>
      </c>
      <c r="D1115" s="84" t="str">
        <f>'Schedule C'!CL37</f>
        <v>Select Year</v>
      </c>
    </row>
    <row r="1116" spans="1:11" x14ac:dyDescent="0.2">
      <c r="A1116" s="81" t="s">
        <v>511</v>
      </c>
      <c r="C1116" s="296">
        <f>'Schedule C'!BV45</f>
        <v>0</v>
      </c>
      <c r="D1116" s="296">
        <f>'Schedule C'!CL45</f>
        <v>0</v>
      </c>
    </row>
    <row r="1117" spans="1:11" x14ac:dyDescent="0.2">
      <c r="A1117" s="81" t="s">
        <v>514</v>
      </c>
      <c r="C1117" s="290">
        <f>IF(C1115&lt;&gt;"Select Year",VLOOKUP(C1115,C37:D42,2,FALSE),0)</f>
        <v>0</v>
      </c>
      <c r="D1117" s="290">
        <f>IF(D1115&lt;&gt;"Select Year",VLOOKUP(D1115,C37:D42,2,FALSE),0)</f>
        <v>0</v>
      </c>
    </row>
    <row r="1118" spans="1:11" x14ac:dyDescent="0.2">
      <c r="A1118" s="81" t="s">
        <v>513</v>
      </c>
      <c r="C1118" s="291">
        <f>C1116*C1117</f>
        <v>0</v>
      </c>
      <c r="D1118" s="291">
        <f>D1116*D1117</f>
        <v>0</v>
      </c>
    </row>
    <row r="1120" spans="1:11" x14ac:dyDescent="0.2">
      <c r="A1120" s="81" t="s">
        <v>44</v>
      </c>
      <c r="C1120" s="84" t="str">
        <f>'Schedule C'!BV37</f>
        <v>Select Year</v>
      </c>
      <c r="D1120" s="84" t="str">
        <f>'Schedule C'!CL37</f>
        <v>Select Year</v>
      </c>
    </row>
    <row r="1121" spans="1:11" x14ac:dyDescent="0.2">
      <c r="A1121" s="81" t="s">
        <v>516</v>
      </c>
      <c r="C1121" s="81" t="b">
        <v>0</v>
      </c>
      <c r="D1121" s="81" t="b">
        <v>0</v>
      </c>
    </row>
    <row r="1122" spans="1:11" x14ac:dyDescent="0.2">
      <c r="A1122" s="81" t="s">
        <v>91</v>
      </c>
      <c r="C1122" s="293">
        <f>IF(C1121=TRUE,'Schedule C'!BV49,0)</f>
        <v>0</v>
      </c>
      <c r="D1122" s="293">
        <f>IF(D1121=TRUE,'Schedule C'!CL49,0)</f>
        <v>0</v>
      </c>
    </row>
    <row r="1123" spans="1:11" x14ac:dyDescent="0.2">
      <c r="A1123" s="81" t="s">
        <v>6</v>
      </c>
      <c r="C1123" s="1790" t="str">
        <f>IF(AND(C1122=0,D1122=0),"",SUM(C1122:D1122))</f>
        <v/>
      </c>
      <c r="D1123" s="1790"/>
    </row>
    <row r="1124" spans="1:11" x14ac:dyDescent="0.2">
      <c r="A1124" s="81" t="s">
        <v>517</v>
      </c>
      <c r="C1124" s="81">
        <f>IF(C1121=TRUE,12,0)</f>
        <v>0</v>
      </c>
      <c r="D1124" s="81">
        <f>IF(D1121=TRUE,12,0)</f>
        <v>0</v>
      </c>
    </row>
    <row r="1125" spans="1:11" x14ac:dyDescent="0.2">
      <c r="A1125" s="81" t="s">
        <v>518</v>
      </c>
      <c r="C1125" s="1791" t="str">
        <f>IF(AND(C1124=0,D1124=0),"",C1124+D1124)</f>
        <v/>
      </c>
      <c r="D1125" s="1791"/>
    </row>
    <row r="1126" spans="1:11" x14ac:dyDescent="0.2">
      <c r="A1126" s="81" t="s">
        <v>527</v>
      </c>
      <c r="C1126" s="300" t="str">
        <f>IF(AND(C1121=FALSE,D1121=FALSE)," Grand Total Income",IF(AND(C1121=TRUE,D1121=TRUE),CONCATENATE(" Grand Total Income - Years ",C1120," and ",D1120),IF(AND(C1121=TRUE,D1121=FALSE),CONCATENATE(" Grand Total Income - Year ",C1120," (excluding year ",D1120,")"),IF(AND(C1121=FALSE,D1121=TRUE),CONCATENATE(" Grand Total Income - Year ",D1120," (excluding year ",C1120,")")))))</f>
        <v xml:space="preserve"> Grand Total Income</v>
      </c>
      <c r="D1126" s="84"/>
    </row>
    <row r="1127" spans="1:11" x14ac:dyDescent="0.2">
      <c r="A1127" s="81" t="s">
        <v>519</v>
      </c>
      <c r="C1127" s="1791" t="str">
        <f>IF(C1125="","",IF(C1125=0,0,ROUND(C1123/C1125,0)))</f>
        <v/>
      </c>
      <c r="D1127" s="1791"/>
    </row>
    <row r="1129" spans="1:11" x14ac:dyDescent="0.2">
      <c r="A1129" s="81" t="s">
        <v>523</v>
      </c>
      <c r="C1129" s="307">
        <f>D1122-C1122</f>
        <v>0</v>
      </c>
      <c r="D1129" s="306">
        <f>IF(C1122=0,0,ABS(IF(D1122&gt;C1122,((D1122-C1122)/C1122)*100,((C1122-D1122)/C1122)*100)))</f>
        <v>0</v>
      </c>
    </row>
    <row r="1130" spans="1:11" x14ac:dyDescent="0.2">
      <c r="A1130" s="81" t="s">
        <v>524</v>
      </c>
      <c r="C1130" s="297" t="str">
        <f>IF(OR(C1122=0,C1122=0),"","Statistics on Total Income/Loss:")</f>
        <v/>
      </c>
    </row>
    <row r="1131" spans="1:11" x14ac:dyDescent="0.2">
      <c r="A1131" s="81" t="s">
        <v>525</v>
      </c>
      <c r="C1131" s="299" t="str">
        <f>IF(OR(C1122=0,D1122=0),"",(CONCATENATE(DOLLAR(C1122,0)," to ",DOLLAR(D1122,0)," = ",ABS(FIXED(D1129,1)),"% ",IF(D1122&gt;C1122,"Increase","Decrease"))))</f>
        <v/>
      </c>
      <c r="D1131" s="297"/>
    </row>
    <row r="1132" spans="1:11" x14ac:dyDescent="0.2">
      <c r="A1132" s="81" t="s">
        <v>526</v>
      </c>
      <c r="C1132" s="297" t="str">
        <f>CONCATENATE(C1130,"  ",C1131)</f>
        <v xml:space="preserve">  </v>
      </c>
      <c r="D1132" s="297"/>
    </row>
    <row r="1134" spans="1:11" ht="15" x14ac:dyDescent="0.2">
      <c r="A1134" s="1756" t="s">
        <v>1297</v>
      </c>
      <c r="B1134" s="1756"/>
      <c r="C1134" s="1756"/>
      <c r="D1134" s="1756"/>
      <c r="E1134" s="1756"/>
      <c r="F1134" s="1756"/>
      <c r="G1134" s="1756"/>
      <c r="H1134" s="1756"/>
      <c r="I1134" s="1756"/>
      <c r="J1134" s="1756"/>
      <c r="K1134" s="1756"/>
    </row>
    <row r="1136" spans="1:11" x14ac:dyDescent="0.2">
      <c r="A1136" s="1755" t="s">
        <v>1329</v>
      </c>
      <c r="B1136" s="1755"/>
      <c r="C1136" s="314" t="str">
        <f>'Rental - FNMA 1037'!BV12</f>
        <v>Select Year</v>
      </c>
      <c r="D1136" s="484" t="str">
        <f>'Rental - FNMA 1037'!CL12</f>
        <v>Select Year</v>
      </c>
    </row>
    <row r="1137" spans="1:6" x14ac:dyDescent="0.2">
      <c r="A1137" s="81" t="s">
        <v>1298</v>
      </c>
      <c r="C1137" s="372">
        <f>'Rental - FNMA 1037'!BV13</f>
        <v>0</v>
      </c>
      <c r="D1137" s="372">
        <f>'Rental - FNMA 1037'!CL13</f>
        <v>0</v>
      </c>
    </row>
    <row r="1139" spans="1:6" x14ac:dyDescent="0.2">
      <c r="A1139" s="1755" t="s">
        <v>1322</v>
      </c>
      <c r="B1139" s="1755"/>
      <c r="C1139" s="314" t="str">
        <f>'Rental - FNMA 1037'!BV12</f>
        <v>Select Year</v>
      </c>
      <c r="D1139" s="484" t="str">
        <f>'Rental - FNMA 1037'!CL12</f>
        <v>Select Year</v>
      </c>
    </row>
    <row r="1140" spans="1:6" x14ac:dyDescent="0.2">
      <c r="A1140" s="81" t="s">
        <v>1299</v>
      </c>
      <c r="C1140" s="478">
        <f>'Rental - FNMA 1037'!BV19</f>
        <v>0</v>
      </c>
      <c r="D1140" s="478">
        <f>'Rental - FNMA 1037'!CL19</f>
        <v>0</v>
      </c>
      <c r="F1140" s="287" t="s">
        <v>1305</v>
      </c>
    </row>
    <row r="1141" spans="1:6" x14ac:dyDescent="0.2">
      <c r="A1141" s="81" t="s">
        <v>1300</v>
      </c>
      <c r="C1141" s="478">
        <f>'Rental - FNMA 1037'!BV20</f>
        <v>0</v>
      </c>
      <c r="D1141" s="478">
        <f>'Rental - FNMA 1037'!CL20</f>
        <v>0</v>
      </c>
      <c r="F1141" s="287" t="s">
        <v>1303</v>
      </c>
    </row>
    <row r="1142" spans="1:6" x14ac:dyDescent="0.2">
      <c r="A1142" s="81" t="s">
        <v>1306</v>
      </c>
      <c r="C1142" s="478">
        <f>'Rental - FNMA 1037'!BV21</f>
        <v>0</v>
      </c>
      <c r="D1142" s="478">
        <f>'Rental - FNMA 1037'!CL21</f>
        <v>0</v>
      </c>
      <c r="F1142" s="287" t="s">
        <v>1304</v>
      </c>
    </row>
    <row r="1143" spans="1:6" x14ac:dyDescent="0.2">
      <c r="A1143" s="81" t="s">
        <v>1307</v>
      </c>
      <c r="C1143" s="478">
        <f>'Rental - FNMA 1037'!BV22</f>
        <v>0</v>
      </c>
      <c r="D1143" s="478">
        <f>'Rental - FNMA 1037'!CL22</f>
        <v>0</v>
      </c>
      <c r="F1143" s="287" t="s">
        <v>1312</v>
      </c>
    </row>
    <row r="1144" spans="1:6" x14ac:dyDescent="0.2">
      <c r="A1144" s="81" t="s">
        <v>1308</v>
      </c>
      <c r="C1144" s="478">
        <f>'Rental - FNMA 1037'!BV23</f>
        <v>0</v>
      </c>
      <c r="D1144" s="478">
        <f>'Rental - FNMA 1037'!CL23</f>
        <v>0</v>
      </c>
      <c r="F1144" s="287" t="s">
        <v>1313</v>
      </c>
    </row>
    <row r="1145" spans="1:6" x14ac:dyDescent="0.2">
      <c r="A1145" s="81" t="s">
        <v>1309</v>
      </c>
      <c r="C1145" s="478">
        <f>'Rental - FNMA 1037'!BV24</f>
        <v>0</v>
      </c>
      <c r="D1145" s="478">
        <f>'Rental - FNMA 1037'!CL24</f>
        <v>0</v>
      </c>
      <c r="F1145" s="287" t="s">
        <v>1314</v>
      </c>
    </row>
    <row r="1146" spans="1:6" x14ac:dyDescent="0.2">
      <c r="A1146" s="81" t="s">
        <v>1310</v>
      </c>
      <c r="C1146" s="478">
        <f>'Rental - FNMA 1037'!BV26</f>
        <v>0</v>
      </c>
      <c r="D1146" s="478">
        <f>'Rental - FNMA 1037'!CL26</f>
        <v>0</v>
      </c>
      <c r="F1146" s="287" t="s">
        <v>1315</v>
      </c>
    </row>
    <row r="1147" spans="1:6" x14ac:dyDescent="0.2">
      <c r="A1147" s="81" t="s">
        <v>1311</v>
      </c>
      <c r="C1147" s="478">
        <f>'Rental - FNMA 1037'!BV27</f>
        <v>0</v>
      </c>
      <c r="D1147" s="478">
        <f>'Rental - FNMA 1037'!CL27</f>
        <v>0</v>
      </c>
      <c r="F1147" s="287" t="s">
        <v>1316</v>
      </c>
    </row>
    <row r="1148" spans="1:6" x14ac:dyDescent="0.2">
      <c r="A1148" s="81" t="s">
        <v>1301</v>
      </c>
      <c r="C1148" s="478">
        <f>(C1140+SUM(C1142:C1147))-C1141</f>
        <v>0</v>
      </c>
      <c r="D1148" s="478">
        <f>(D1140+SUM(D1142:D1147))-D1141</f>
        <v>0</v>
      </c>
      <c r="F1148" s="287" t="s">
        <v>1302</v>
      </c>
    </row>
    <row r="1149" spans="1:6" x14ac:dyDescent="0.2">
      <c r="A1149" s="81" t="s">
        <v>550</v>
      </c>
      <c r="C1149" s="315">
        <f>C1137</f>
        <v>0</v>
      </c>
      <c r="D1149" s="315">
        <f>D1137</f>
        <v>0</v>
      </c>
      <c r="F1149" s="287" t="s">
        <v>551</v>
      </c>
    </row>
    <row r="1150" spans="1:6" x14ac:dyDescent="0.2">
      <c r="A1150" s="81" t="s">
        <v>1317</v>
      </c>
      <c r="C1150" s="316"/>
      <c r="D1150" s="316">
        <f>IF(C1149+D1149=0,0,(C1148+D1148)/(C1149+D1149))</f>
        <v>0</v>
      </c>
      <c r="F1150" s="287" t="s">
        <v>1318</v>
      </c>
    </row>
    <row r="1151" spans="1:6" x14ac:dyDescent="0.2">
      <c r="A1151" s="81" t="s">
        <v>527</v>
      </c>
      <c r="C1151" s="485" t="str">
        <f>CONCATENATE(" Step 2A Result: Monthly qualifying rental income (or loss) ",(C1149+D1149)," mo avg.")</f>
        <v xml:space="preserve"> Step 2A Result: Monthly qualifying rental income (or loss) 0 mo avg.</v>
      </c>
      <c r="D1151" s="478"/>
      <c r="F1151" s="287"/>
    </row>
    <row r="1153" spans="1:11" x14ac:dyDescent="0.2">
      <c r="A1153" s="1755" t="s">
        <v>1323</v>
      </c>
      <c r="B1153" s="1755"/>
      <c r="C1153" s="314"/>
      <c r="D1153" s="314" t="str">
        <f>'Rental - FNMA 1037'!CL32</f>
        <v>Select Year</v>
      </c>
    </row>
    <row r="1154" spans="1:11" x14ac:dyDescent="0.2">
      <c r="A1154" s="81" t="s">
        <v>377</v>
      </c>
      <c r="D1154" s="478">
        <f>'Rental - FNMA 1037'!CL34</f>
        <v>0</v>
      </c>
      <c r="E1154" s="287"/>
      <c r="F1154" s="287" t="s">
        <v>1319</v>
      </c>
    </row>
    <row r="1155" spans="1:11" x14ac:dyDescent="0.2">
      <c r="A1155" s="81" t="s">
        <v>548</v>
      </c>
      <c r="D1155" s="313">
        <v>0.75</v>
      </c>
      <c r="E1155" s="287"/>
      <c r="F1155" s="287" t="s">
        <v>1320</v>
      </c>
    </row>
    <row r="1156" spans="1:11" x14ac:dyDescent="0.2">
      <c r="A1156" s="81" t="s">
        <v>549</v>
      </c>
      <c r="D1156" s="478">
        <f>IF(D1154&gt;0,ROUND(D1154*D1155,0),0)</f>
        <v>0</v>
      </c>
      <c r="E1156" s="287"/>
      <c r="F1156" s="287" t="s">
        <v>1321</v>
      </c>
    </row>
    <row r="1158" spans="1:11" x14ac:dyDescent="0.2">
      <c r="A1158" s="1755" t="s">
        <v>1324</v>
      </c>
      <c r="B1158" s="1755"/>
      <c r="C1158" s="314"/>
      <c r="D1158" s="314"/>
    </row>
    <row r="1159" spans="1:11" x14ac:dyDescent="0.2">
      <c r="A1159" s="81" t="s">
        <v>1325</v>
      </c>
      <c r="D1159" s="478">
        <f>MAX(D1150,D1156)</f>
        <v>0</v>
      </c>
      <c r="F1159" s="308"/>
    </row>
    <row r="1160" spans="1:11" x14ac:dyDescent="0.2">
      <c r="A1160" s="81" t="s">
        <v>1326</v>
      </c>
      <c r="D1160" s="372">
        <f>'Rental - FNMA 1037'!CL44</f>
        <v>0</v>
      </c>
    </row>
    <row r="1162" spans="1:11" ht="15" x14ac:dyDescent="0.2">
      <c r="A1162" s="1756" t="s">
        <v>1433</v>
      </c>
      <c r="B1162" s="1756"/>
      <c r="C1162" s="1756"/>
      <c r="D1162" s="1756"/>
      <c r="E1162" s="1756"/>
      <c r="F1162" s="1756"/>
      <c r="G1162" s="1756"/>
      <c r="H1162" s="1756"/>
      <c r="I1162" s="1756"/>
      <c r="J1162" s="1756"/>
      <c r="K1162" s="1756"/>
    </row>
    <row r="1164" spans="1:11" x14ac:dyDescent="0.2">
      <c r="A1164" s="1755" t="s">
        <v>1329</v>
      </c>
      <c r="B1164" s="1755"/>
      <c r="C1164" s="314" t="str">
        <f>'Rental - FNMA 1038 (single)'!BV12</f>
        <v>Select Year</v>
      </c>
      <c r="D1164" s="484" t="str">
        <f>'Rental - FNMA 1038 (single)'!CL12</f>
        <v>Select Year</v>
      </c>
    </row>
    <row r="1165" spans="1:11" x14ac:dyDescent="0.2">
      <c r="A1165" s="81" t="s">
        <v>1298</v>
      </c>
      <c r="C1165" s="372">
        <f>'Rental - FNMA 1038 (single)'!BV13</f>
        <v>0</v>
      </c>
      <c r="D1165" s="372">
        <f>'Rental - FNMA 1038 (single)'!CL13</f>
        <v>0</v>
      </c>
    </row>
    <row r="1167" spans="1:11" x14ac:dyDescent="0.2">
      <c r="A1167" s="1755" t="s">
        <v>1322</v>
      </c>
      <c r="B1167" s="1755"/>
      <c r="C1167" s="314" t="str">
        <f>'Rental - FNMA 1038 (single)'!BV12</f>
        <v>Select Year</v>
      </c>
      <c r="D1167" s="484" t="str">
        <f>'Rental - FNMA 1038 (single)'!CL12</f>
        <v>Select Year</v>
      </c>
    </row>
    <row r="1168" spans="1:11" x14ac:dyDescent="0.2">
      <c r="A1168" s="81" t="s">
        <v>1299</v>
      </c>
      <c r="C1168" s="372">
        <f>'Rental - FNMA 1038 (single)'!BV19</f>
        <v>0</v>
      </c>
      <c r="D1168" s="372">
        <f>'Rental - FNMA 1038 (single)'!CL19</f>
        <v>0</v>
      </c>
    </row>
    <row r="1169" spans="1:4" x14ac:dyDescent="0.2">
      <c r="A1169" s="81" t="s">
        <v>1300</v>
      </c>
      <c r="C1169" s="372">
        <f>'Rental - FNMA 1038 (single)'!BV20</f>
        <v>0</v>
      </c>
      <c r="D1169" s="372">
        <f>'Rental - FNMA 1038 (single)'!CL20</f>
        <v>0</v>
      </c>
    </row>
    <row r="1170" spans="1:4" x14ac:dyDescent="0.2">
      <c r="A1170" s="81" t="s">
        <v>1306</v>
      </c>
      <c r="C1170" s="372">
        <f>'Rental - FNMA 1038 (single)'!BV21</f>
        <v>0</v>
      </c>
      <c r="D1170" s="372">
        <f>'Rental - FNMA 1038 (single)'!CL21</f>
        <v>0</v>
      </c>
    </row>
    <row r="1171" spans="1:4" x14ac:dyDescent="0.2">
      <c r="A1171" s="81" t="s">
        <v>1327</v>
      </c>
      <c r="C1171" s="372">
        <f>'Rental - FNMA 1038 (single)'!BV22</f>
        <v>0</v>
      </c>
      <c r="D1171" s="372">
        <f>'Rental - FNMA 1038 (single)'!CL22</f>
        <v>0</v>
      </c>
    </row>
    <row r="1172" spans="1:4" x14ac:dyDescent="0.2">
      <c r="A1172" s="81" t="s">
        <v>1308</v>
      </c>
      <c r="C1172" s="372">
        <f>'Rental - FNMA 1038 (single)'!BV23</f>
        <v>0</v>
      </c>
      <c r="D1172" s="372">
        <f>'Rental - FNMA 1038 (single)'!CL23</f>
        <v>0</v>
      </c>
    </row>
    <row r="1173" spans="1:4" x14ac:dyDescent="0.2">
      <c r="A1173" s="81" t="s">
        <v>1328</v>
      </c>
      <c r="C1173" s="372">
        <f>'Rental - FNMA 1038 (single)'!BV24</f>
        <v>0</v>
      </c>
      <c r="D1173" s="372">
        <f>'Rental - FNMA 1038 (single)'!CL24</f>
        <v>0</v>
      </c>
    </row>
    <row r="1174" spans="1:4" x14ac:dyDescent="0.2">
      <c r="A1174" s="81" t="s">
        <v>1310</v>
      </c>
      <c r="C1174" s="372">
        <f>'Rental - FNMA 1038 (single)'!BV26</f>
        <v>0</v>
      </c>
      <c r="D1174" s="372">
        <f>'Rental - FNMA 1038 (single)'!CL26</f>
        <v>0</v>
      </c>
    </row>
    <row r="1175" spans="1:4" x14ac:dyDescent="0.2">
      <c r="A1175" s="81" t="s">
        <v>1311</v>
      </c>
      <c r="C1175" s="372">
        <f>'Rental - FNMA 1038 (single)'!BV27</f>
        <v>0</v>
      </c>
      <c r="D1175" s="372">
        <f>'Rental - FNMA 1038 (single)'!CL27</f>
        <v>0</v>
      </c>
    </row>
    <row r="1176" spans="1:4" x14ac:dyDescent="0.2">
      <c r="A1176" s="81" t="s">
        <v>1301</v>
      </c>
      <c r="C1176" s="478">
        <f>(C1168+SUM(C1170:C1175))-C1169</f>
        <v>0</v>
      </c>
      <c r="D1176" s="478">
        <f>(D1168+SUM(D1170:D1175))-D1169</f>
        <v>0</v>
      </c>
    </row>
    <row r="1177" spans="1:4" x14ac:dyDescent="0.2">
      <c r="A1177" s="81" t="s">
        <v>550</v>
      </c>
      <c r="C1177" s="315">
        <f>C1165</f>
        <v>0</v>
      </c>
      <c r="D1177" s="315">
        <f>D1165</f>
        <v>0</v>
      </c>
    </row>
    <row r="1178" spans="1:4" x14ac:dyDescent="0.2">
      <c r="A1178" s="81" t="s">
        <v>1332</v>
      </c>
      <c r="C1178" s="316"/>
      <c r="D1178" s="316">
        <f>IF(C1177+D1177=0,0,(C1176+D1176)/(C1177+D1177))</f>
        <v>0</v>
      </c>
    </row>
    <row r="1179" spans="1:4" x14ac:dyDescent="0.2">
      <c r="A1179" s="81" t="s">
        <v>1331</v>
      </c>
      <c r="C1179" s="316"/>
      <c r="D1179" s="316">
        <f>'Rental - FNMA 1038 (single)'!CL32</f>
        <v>0</v>
      </c>
    </row>
    <row r="1180" spans="1:4" x14ac:dyDescent="0.2">
      <c r="A1180" s="81" t="s">
        <v>1325</v>
      </c>
      <c r="C1180" s="316"/>
      <c r="D1180" s="316">
        <f>D1178-D1179</f>
        <v>0</v>
      </c>
    </row>
    <row r="1181" spans="1:4" x14ac:dyDescent="0.2">
      <c r="A1181" s="81" t="s">
        <v>527</v>
      </c>
      <c r="C1181" s="485" t="str">
        <f>CONCATENATE(" Step 2A Result: Monthly qualifying rental income (or loss) ",(C1177+D1177)," mo avg.")</f>
        <v xml:space="preserve"> Step 2A Result: Monthly qualifying rental income (or loss) 0 mo avg.</v>
      </c>
      <c r="D1181" s="478"/>
    </row>
    <row r="1183" spans="1:4" x14ac:dyDescent="0.2">
      <c r="A1183" s="1755" t="s">
        <v>1323</v>
      </c>
      <c r="B1183" s="1755"/>
      <c r="C1183" s="314"/>
      <c r="D1183" s="314" t="str">
        <f>'Rental - FNMA 1038 (single)'!CL34</f>
        <v>Select Year</v>
      </c>
    </row>
    <row r="1184" spans="1:4" x14ac:dyDescent="0.2">
      <c r="A1184" s="81" t="s">
        <v>377</v>
      </c>
      <c r="D1184" s="478">
        <f>'Rental - FNMA 1038 (single)'!CL36</f>
        <v>0</v>
      </c>
    </row>
    <row r="1185" spans="1:11" x14ac:dyDescent="0.2">
      <c r="A1185" s="81" t="s">
        <v>548</v>
      </c>
      <c r="D1185" s="313">
        <v>0.75</v>
      </c>
    </row>
    <row r="1186" spans="1:11" x14ac:dyDescent="0.2">
      <c r="A1186" s="81" t="s">
        <v>549</v>
      </c>
      <c r="D1186" s="478">
        <f>IF(D1184&gt;0,ROUND(D1184*D1185,0),0)</f>
        <v>0</v>
      </c>
    </row>
    <row r="1187" spans="1:11" x14ac:dyDescent="0.2">
      <c r="A1187" s="81" t="s">
        <v>1331</v>
      </c>
      <c r="D1187" s="372">
        <f>'Rental - FNMA 1038 (single)'!CL41</f>
        <v>0</v>
      </c>
    </row>
    <row r="1188" spans="1:11" x14ac:dyDescent="0.2">
      <c r="A1188" s="81" t="s">
        <v>1325</v>
      </c>
      <c r="D1188" s="372">
        <f>D1186-D1187</f>
        <v>0</v>
      </c>
    </row>
    <row r="1190" spans="1:11" x14ac:dyDescent="0.2">
      <c r="A1190" s="81" t="s">
        <v>1335</v>
      </c>
      <c r="D1190" s="372">
        <f>IF(AND(D1180=0,D1188=0),0,IF(MAX(D1180,D1188)&gt;0,MAX(D1180,D1188)))</f>
        <v>0</v>
      </c>
    </row>
    <row r="1191" spans="1:11" x14ac:dyDescent="0.2">
      <c r="A1191" s="81" t="s">
        <v>1334</v>
      </c>
      <c r="D1191" s="372">
        <f>IF(AND(D1180=0,D1188=0),0,IF(MAX(D1180,D1188)&lt;0,MAX(D1180,D1188)))</f>
        <v>0</v>
      </c>
    </row>
    <row r="1193" spans="1:11" ht="15" x14ac:dyDescent="0.2">
      <c r="A1193" s="1756" t="s">
        <v>1434</v>
      </c>
      <c r="B1193" s="1756"/>
      <c r="C1193" s="1756"/>
      <c r="D1193" s="1756"/>
      <c r="E1193" s="1756"/>
      <c r="F1193" s="1756"/>
      <c r="G1193" s="1756"/>
      <c r="H1193" s="1756"/>
      <c r="I1193" s="1756"/>
      <c r="J1193" s="1756"/>
      <c r="K1193" s="1756"/>
    </row>
    <row r="1195" spans="1:11" x14ac:dyDescent="0.2">
      <c r="A1195" s="1755" t="s">
        <v>1435</v>
      </c>
      <c r="B1195" s="1755"/>
      <c r="C1195" s="314" t="str">
        <f>'Rental - FNMA 1038 (multiple)'!AH15</f>
        <v>Select Year</v>
      </c>
      <c r="D1195" s="314" t="str">
        <f>'Rental - FNMA 1038 (multiple)'!AT15</f>
        <v>Select Year</v>
      </c>
    </row>
    <row r="1196" spans="1:11" x14ac:dyDescent="0.2">
      <c r="A1196" s="81" t="s">
        <v>1298</v>
      </c>
      <c r="C1196" s="372">
        <f>'Rental - FNMA 1038 (multiple)'!AH16</f>
        <v>0</v>
      </c>
      <c r="D1196" s="372">
        <f>'Rental - FNMA 1038 (multiple)'!AT16</f>
        <v>0</v>
      </c>
    </row>
    <row r="1198" spans="1:11" x14ac:dyDescent="0.2">
      <c r="A1198" s="1755" t="s">
        <v>1437</v>
      </c>
      <c r="B1198" s="1755"/>
      <c r="C1198" s="314" t="str">
        <f>'Rental - FNMA 1038 (multiple)'!AH15</f>
        <v>Select Year</v>
      </c>
      <c r="D1198" s="484" t="str">
        <f>'Rental - FNMA 1038 (multiple)'!AT15</f>
        <v>Select Year</v>
      </c>
    </row>
    <row r="1199" spans="1:11" x14ac:dyDescent="0.2">
      <c r="A1199" s="81" t="s">
        <v>1299</v>
      </c>
      <c r="C1199" s="372">
        <f>'Rental - FNMA 1038 (multiple)'!AH24</f>
        <v>0</v>
      </c>
      <c r="D1199" s="372">
        <f>'Rental - FNMA 1038 (multiple)'!AT24</f>
        <v>0</v>
      </c>
    </row>
    <row r="1200" spans="1:11" x14ac:dyDescent="0.2">
      <c r="A1200" s="81" t="s">
        <v>1300</v>
      </c>
      <c r="C1200" s="372">
        <f>'Rental - FNMA 1038 (multiple)'!AH25</f>
        <v>0</v>
      </c>
      <c r="D1200" s="372">
        <f>'Rental - FNMA 1038 (multiple)'!AT25</f>
        <v>0</v>
      </c>
    </row>
    <row r="1201" spans="1:4" x14ac:dyDescent="0.2">
      <c r="A1201" s="81" t="s">
        <v>1306</v>
      </c>
      <c r="C1201" s="372">
        <f>'Rental - FNMA 1038 (multiple)'!AH26</f>
        <v>0</v>
      </c>
      <c r="D1201" s="372">
        <f>'Rental - FNMA 1038 (multiple)'!AT26</f>
        <v>0</v>
      </c>
    </row>
    <row r="1202" spans="1:4" x14ac:dyDescent="0.2">
      <c r="A1202" s="81" t="s">
        <v>1327</v>
      </c>
      <c r="C1202" s="372">
        <f>'Rental - FNMA 1038 (multiple)'!AH27</f>
        <v>0</v>
      </c>
      <c r="D1202" s="372">
        <f>'Rental - FNMA 1038 (multiple)'!AT27</f>
        <v>0</v>
      </c>
    </row>
    <row r="1203" spans="1:4" x14ac:dyDescent="0.2">
      <c r="A1203" s="81" t="s">
        <v>1308</v>
      </c>
      <c r="C1203" s="372">
        <f>'Rental - FNMA 1038 (multiple)'!AH28</f>
        <v>0</v>
      </c>
      <c r="D1203" s="372">
        <f>'Rental - FNMA 1038 (multiple)'!AT28</f>
        <v>0</v>
      </c>
    </row>
    <row r="1204" spans="1:4" x14ac:dyDescent="0.2">
      <c r="A1204" s="81" t="s">
        <v>1328</v>
      </c>
      <c r="C1204" s="372">
        <f>'Rental - FNMA 1038 (multiple)'!AH29</f>
        <v>0</v>
      </c>
      <c r="D1204" s="372">
        <f>'Rental - FNMA 1038 (multiple)'!AT29</f>
        <v>0</v>
      </c>
    </row>
    <row r="1205" spans="1:4" x14ac:dyDescent="0.2">
      <c r="A1205" s="81" t="s">
        <v>1310</v>
      </c>
      <c r="C1205" s="372">
        <f>'Rental - FNMA 1038 (multiple)'!AH32</f>
        <v>0</v>
      </c>
      <c r="D1205" s="372">
        <f>'Rental - FNMA 1038 (multiple)'!AT32</f>
        <v>0</v>
      </c>
    </row>
    <row r="1206" spans="1:4" x14ac:dyDescent="0.2">
      <c r="A1206" s="81" t="s">
        <v>1311</v>
      </c>
      <c r="C1206" s="372">
        <f>'Rental - FNMA 1038 (multiple)'!AH33</f>
        <v>0</v>
      </c>
      <c r="D1206" s="372">
        <f>'Rental - FNMA 1038 (multiple)'!AT33</f>
        <v>0</v>
      </c>
    </row>
    <row r="1207" spans="1:4" x14ac:dyDescent="0.2">
      <c r="A1207" s="81" t="s">
        <v>1301</v>
      </c>
      <c r="C1207" s="499">
        <f>(C1199+SUM(C1201:C1206))-C1200</f>
        <v>0</v>
      </c>
      <c r="D1207" s="499">
        <f>(D1199+SUM(D1201:D1206))-D1200</f>
        <v>0</v>
      </c>
    </row>
    <row r="1208" spans="1:4" x14ac:dyDescent="0.2">
      <c r="A1208" s="81" t="s">
        <v>550</v>
      </c>
      <c r="C1208" s="315">
        <f>C1196</f>
        <v>0</v>
      </c>
      <c r="D1208" s="315">
        <f>D1196</f>
        <v>0</v>
      </c>
    </row>
    <row r="1209" spans="1:4" x14ac:dyDescent="0.2">
      <c r="A1209" s="81" t="s">
        <v>1332</v>
      </c>
      <c r="C1209" s="316"/>
      <c r="D1209" s="316">
        <f>IF(C1208+D1208=0,0,(C1207+D1207)/(C1208+D1208))</f>
        <v>0</v>
      </c>
    </row>
    <row r="1210" spans="1:4" x14ac:dyDescent="0.2">
      <c r="A1210" s="81" t="s">
        <v>1331</v>
      </c>
      <c r="C1210" s="316"/>
      <c r="D1210" s="316">
        <f>'Rental - FNMA 1038 (multiple)'!AH40</f>
        <v>0</v>
      </c>
    </row>
    <row r="1211" spans="1:4" x14ac:dyDescent="0.2">
      <c r="A1211" s="81" t="s">
        <v>1325</v>
      </c>
      <c r="C1211" s="316"/>
      <c r="D1211" s="316">
        <f>D1209-D1210</f>
        <v>0</v>
      </c>
    </row>
    <row r="1213" spans="1:4" x14ac:dyDescent="0.2">
      <c r="A1213" s="1755" t="s">
        <v>1438</v>
      </c>
      <c r="B1213" s="1755"/>
      <c r="C1213" s="314"/>
      <c r="D1213" s="314" t="str">
        <f>'Rental - FNMA 1038 (multiple)'!BR46</f>
        <v>Select Year</v>
      </c>
    </row>
    <row r="1214" spans="1:4" x14ac:dyDescent="0.2">
      <c r="A1214" s="81" t="s">
        <v>377</v>
      </c>
      <c r="D1214" s="499">
        <f>'Rental - FNMA 1038 (multiple)'!BR47</f>
        <v>0</v>
      </c>
    </row>
    <row r="1215" spans="1:4" x14ac:dyDescent="0.2">
      <c r="A1215" s="81" t="s">
        <v>548</v>
      </c>
      <c r="D1215" s="313">
        <v>0.75</v>
      </c>
    </row>
    <row r="1216" spans="1:4" x14ac:dyDescent="0.2">
      <c r="A1216" s="81" t="s">
        <v>549</v>
      </c>
      <c r="D1216" s="499">
        <f>IF(D1214&gt;0,ROUND(D1214*D1215,0),0)</f>
        <v>0</v>
      </c>
    </row>
    <row r="1217" spans="1:4" x14ac:dyDescent="0.2">
      <c r="A1217" s="81" t="s">
        <v>1331</v>
      </c>
      <c r="D1217" s="372">
        <f>'Rental - FNMA 1038 (single)'!CL72</f>
        <v>0</v>
      </c>
    </row>
    <row r="1218" spans="1:4" x14ac:dyDescent="0.2">
      <c r="A1218" s="81" t="s">
        <v>1325</v>
      </c>
      <c r="D1218" s="372">
        <f>D1216-D1217</f>
        <v>0</v>
      </c>
    </row>
    <row r="1220" spans="1:4" x14ac:dyDescent="0.2">
      <c r="A1220" s="81" t="s">
        <v>1335</v>
      </c>
      <c r="D1220" s="372">
        <f>IF(AND(D1211=0,D1218=0),0,IF(MAX(D1211,D1218)&gt;0,MAX(D1211,D1218),0))</f>
        <v>0</v>
      </c>
    </row>
    <row r="1221" spans="1:4" x14ac:dyDescent="0.2">
      <c r="A1221" s="81" t="s">
        <v>1334</v>
      </c>
      <c r="D1221" s="372">
        <f>IF(AND(D1211=0,D1218=0),0,IF(MAX(D1211,D1218)&lt;0,MAX(D1211,D1218),0))</f>
        <v>0</v>
      </c>
    </row>
    <row r="1224" spans="1:4" x14ac:dyDescent="0.2">
      <c r="A1224" s="1755" t="s">
        <v>1439</v>
      </c>
      <c r="B1224" s="1755"/>
      <c r="C1224" s="314" t="str">
        <f>'Rental - FNMA 1038 (multiple)'!BF15</f>
        <v>Select Year</v>
      </c>
      <c r="D1224" s="314" t="str">
        <f>'Rental - FNMA 1038 (multiple)'!BR15</f>
        <v>Select Year</v>
      </c>
    </row>
    <row r="1225" spans="1:4" x14ac:dyDescent="0.2">
      <c r="A1225" s="81" t="s">
        <v>1298</v>
      </c>
      <c r="C1225" s="372">
        <f>'Rental - FNMA 1038 (multiple)'!BF16</f>
        <v>0</v>
      </c>
      <c r="D1225" s="372">
        <f>'Rental - FNMA 1038 (multiple)'!BR16</f>
        <v>0</v>
      </c>
    </row>
    <row r="1227" spans="1:4" x14ac:dyDescent="0.2">
      <c r="A1227" s="1755" t="s">
        <v>1436</v>
      </c>
      <c r="B1227" s="1755"/>
      <c r="C1227" s="314" t="str">
        <f>'Rental - FNMA 1038 (multiple)'!BF15</f>
        <v>Select Year</v>
      </c>
      <c r="D1227" s="484" t="str">
        <f>'Rental - FNMA 1038 (multiple)'!BR15</f>
        <v>Select Year</v>
      </c>
    </row>
    <row r="1228" spans="1:4" x14ac:dyDescent="0.2">
      <c r="A1228" s="81" t="s">
        <v>1299</v>
      </c>
      <c r="C1228" s="372">
        <f>'Rental - FNMA 1038 (multiple)'!BF24</f>
        <v>0</v>
      </c>
      <c r="D1228" s="372">
        <f>'Rental - FNMA 1038 (multiple)'!BR24</f>
        <v>0</v>
      </c>
    </row>
    <row r="1229" spans="1:4" x14ac:dyDescent="0.2">
      <c r="A1229" s="81" t="s">
        <v>1300</v>
      </c>
      <c r="C1229" s="372">
        <f>'Rental - FNMA 1038 (multiple)'!BF25</f>
        <v>0</v>
      </c>
      <c r="D1229" s="372">
        <f>'Rental - FNMA 1038 (multiple)'!BR25</f>
        <v>0</v>
      </c>
    </row>
    <row r="1230" spans="1:4" x14ac:dyDescent="0.2">
      <c r="A1230" s="81" t="s">
        <v>1306</v>
      </c>
      <c r="C1230" s="372">
        <f>'Rental - FNMA 1038 (multiple)'!BF26</f>
        <v>0</v>
      </c>
      <c r="D1230" s="372">
        <f>'Rental - FNMA 1038 (multiple)'!BR26</f>
        <v>0</v>
      </c>
    </row>
    <row r="1231" spans="1:4" x14ac:dyDescent="0.2">
      <c r="A1231" s="81" t="s">
        <v>1327</v>
      </c>
      <c r="C1231" s="372">
        <f>'Rental - FNMA 1038 (multiple)'!BF27</f>
        <v>0</v>
      </c>
      <c r="D1231" s="372">
        <f>'Rental - FNMA 1038 (multiple)'!BR27</f>
        <v>0</v>
      </c>
    </row>
    <row r="1232" spans="1:4" x14ac:dyDescent="0.2">
      <c r="A1232" s="81" t="s">
        <v>1308</v>
      </c>
      <c r="C1232" s="372">
        <f>'Rental - FNMA 1038 (multiple)'!BF28</f>
        <v>0</v>
      </c>
      <c r="D1232" s="372">
        <f>'Rental - FNMA 1038 (multiple)'!BR28</f>
        <v>0</v>
      </c>
    </row>
    <row r="1233" spans="1:4" x14ac:dyDescent="0.2">
      <c r="A1233" s="81" t="s">
        <v>1328</v>
      </c>
      <c r="C1233" s="372">
        <f>'Rental - FNMA 1038 (multiple)'!BF29</f>
        <v>0</v>
      </c>
      <c r="D1233" s="372">
        <f>'Rental - FNMA 1038 (multiple)'!BR29</f>
        <v>0</v>
      </c>
    </row>
    <row r="1234" spans="1:4" x14ac:dyDescent="0.2">
      <c r="A1234" s="81" t="s">
        <v>1310</v>
      </c>
      <c r="C1234" s="372">
        <f>'Rental - FNMA 1038 (multiple)'!BF32</f>
        <v>0</v>
      </c>
      <c r="D1234" s="372">
        <f>'Rental - FNMA 1038 (multiple)'!BR32</f>
        <v>0</v>
      </c>
    </row>
    <row r="1235" spans="1:4" x14ac:dyDescent="0.2">
      <c r="A1235" s="81" t="s">
        <v>1311</v>
      </c>
      <c r="C1235" s="372">
        <f>'Rental - FNMA 1038 (multiple)'!BF33</f>
        <v>0</v>
      </c>
      <c r="D1235" s="372">
        <f>'Rental - FNMA 1038 (multiple)'!BR33</f>
        <v>0</v>
      </c>
    </row>
    <row r="1236" spans="1:4" x14ac:dyDescent="0.2">
      <c r="A1236" s="81" t="s">
        <v>1301</v>
      </c>
      <c r="C1236" s="499">
        <f>(C1228+SUM(C1230:C1235))-C1229</f>
        <v>0</v>
      </c>
      <c r="D1236" s="499">
        <f>(D1228+SUM(D1230:D1235))-D1229</f>
        <v>0</v>
      </c>
    </row>
    <row r="1237" spans="1:4" x14ac:dyDescent="0.2">
      <c r="A1237" s="81" t="s">
        <v>550</v>
      </c>
      <c r="C1237" s="315">
        <f>C1225</f>
        <v>0</v>
      </c>
      <c r="D1237" s="315">
        <f>D1225</f>
        <v>0</v>
      </c>
    </row>
    <row r="1238" spans="1:4" x14ac:dyDescent="0.2">
      <c r="A1238" s="81" t="s">
        <v>1332</v>
      </c>
      <c r="C1238" s="316"/>
      <c r="D1238" s="316">
        <f>IF(C1237+D1237=0,0,(C1236+D1236)/(C1237+D1237))</f>
        <v>0</v>
      </c>
    </row>
    <row r="1239" spans="1:4" x14ac:dyDescent="0.2">
      <c r="A1239" s="81" t="s">
        <v>1331</v>
      </c>
      <c r="C1239" s="316"/>
      <c r="D1239" s="316">
        <f>'Rental - FNMA 1038 (multiple)'!BF40</f>
        <v>0</v>
      </c>
    </row>
    <row r="1240" spans="1:4" x14ac:dyDescent="0.2">
      <c r="A1240" s="81" t="s">
        <v>1325</v>
      </c>
      <c r="C1240" s="316"/>
      <c r="D1240" s="316">
        <f>D1238-D1239</f>
        <v>0</v>
      </c>
    </row>
    <row r="1242" spans="1:4" x14ac:dyDescent="0.2">
      <c r="A1242" s="1755" t="s">
        <v>1440</v>
      </c>
      <c r="B1242" s="1755"/>
      <c r="C1242" s="314"/>
      <c r="D1242" s="314" t="str">
        <f>'Rental - FNMA 1038 (multiple)'!CD46</f>
        <v>Select Year</v>
      </c>
    </row>
    <row r="1243" spans="1:4" x14ac:dyDescent="0.2">
      <c r="A1243" s="81" t="s">
        <v>377</v>
      </c>
      <c r="D1243" s="499">
        <f>'Rental - FNMA 1038 (multiple)'!CD47</f>
        <v>0</v>
      </c>
    </row>
    <row r="1244" spans="1:4" x14ac:dyDescent="0.2">
      <c r="A1244" s="81" t="s">
        <v>548</v>
      </c>
      <c r="D1244" s="313">
        <v>0.75</v>
      </c>
    </row>
    <row r="1245" spans="1:4" x14ac:dyDescent="0.2">
      <c r="A1245" s="81" t="s">
        <v>549</v>
      </c>
      <c r="D1245" s="499">
        <f>IF(D1243&gt;0,ROUND(D1243*D1244,0),0)</f>
        <v>0</v>
      </c>
    </row>
    <row r="1246" spans="1:4" x14ac:dyDescent="0.2">
      <c r="A1246" s="81" t="s">
        <v>1331</v>
      </c>
      <c r="D1246" s="372">
        <f>'Rental - FNMA 1038 (multiple)'!CD51</f>
        <v>0</v>
      </c>
    </row>
    <row r="1247" spans="1:4" x14ac:dyDescent="0.2">
      <c r="A1247" s="81" t="s">
        <v>1325</v>
      </c>
      <c r="D1247" s="372">
        <f>D1245-D1246</f>
        <v>0</v>
      </c>
    </row>
    <row r="1249" spans="1:4" x14ac:dyDescent="0.2">
      <c r="A1249" s="81" t="s">
        <v>1335</v>
      </c>
      <c r="D1249" s="372">
        <f>IF(AND(D1240=0,D1247=0),0,IF(MAX(D1240,D1247)&gt;0,MAX(D1240,D1247),0))</f>
        <v>0</v>
      </c>
    </row>
    <row r="1250" spans="1:4" x14ac:dyDescent="0.2">
      <c r="A1250" s="81" t="s">
        <v>1334</v>
      </c>
      <c r="D1250" s="372">
        <f>IF(AND(D1240=0,D1247=0),0,IF(MAX(D1240,D1247)&lt;0,MAX(D1240,D1247),0))</f>
        <v>0</v>
      </c>
    </row>
    <row r="1253" spans="1:4" x14ac:dyDescent="0.2">
      <c r="A1253" s="1755" t="s">
        <v>1441</v>
      </c>
      <c r="B1253" s="1755"/>
      <c r="C1253" s="314" t="str">
        <f>'Rental - FNMA 1038 (multiple)'!CD15</f>
        <v>Select Year</v>
      </c>
      <c r="D1253" s="314" t="str">
        <f>'Rental - FNMA 1038 (multiple)'!CP15</f>
        <v>Select Year</v>
      </c>
    </row>
    <row r="1254" spans="1:4" x14ac:dyDescent="0.2">
      <c r="A1254" s="81" t="s">
        <v>1298</v>
      </c>
      <c r="C1254" s="372">
        <f>'Rental - FNMA 1038 (multiple)'!CD16</f>
        <v>0</v>
      </c>
      <c r="D1254" s="372">
        <f>'Rental - FNMA 1038 (multiple)'!CP16</f>
        <v>0</v>
      </c>
    </row>
    <row r="1256" spans="1:4" x14ac:dyDescent="0.2">
      <c r="A1256" s="1755" t="s">
        <v>1442</v>
      </c>
      <c r="B1256" s="1755"/>
      <c r="C1256" s="314" t="str">
        <f>'Rental - FNMA 1038 (multiple)'!CD15</f>
        <v>Select Year</v>
      </c>
      <c r="D1256" s="484" t="str">
        <f>'Rental - FNMA 1038 (multiple)'!CP15</f>
        <v>Select Year</v>
      </c>
    </row>
    <row r="1257" spans="1:4" x14ac:dyDescent="0.2">
      <c r="A1257" s="81" t="s">
        <v>1299</v>
      </c>
      <c r="C1257" s="372">
        <f>'Rental - FNMA 1038 (multiple)'!CD24</f>
        <v>0</v>
      </c>
      <c r="D1257" s="372">
        <f>'Rental - FNMA 1038 (multiple)'!CP24</f>
        <v>0</v>
      </c>
    </row>
    <row r="1258" spans="1:4" x14ac:dyDescent="0.2">
      <c r="A1258" s="81" t="s">
        <v>1300</v>
      </c>
      <c r="C1258" s="372">
        <f>'Rental - FNMA 1038 (multiple)'!CD25</f>
        <v>0</v>
      </c>
      <c r="D1258" s="372">
        <f>'Rental - FNMA 1038 (multiple)'!CP25</f>
        <v>0</v>
      </c>
    </row>
    <row r="1259" spans="1:4" x14ac:dyDescent="0.2">
      <c r="A1259" s="81" t="s">
        <v>1306</v>
      </c>
      <c r="C1259" s="372">
        <f>'Rental - FNMA 1038 (multiple)'!CD26</f>
        <v>0</v>
      </c>
      <c r="D1259" s="372">
        <f>'Rental - FNMA 1038 (multiple)'!CP26</f>
        <v>0</v>
      </c>
    </row>
    <row r="1260" spans="1:4" x14ac:dyDescent="0.2">
      <c r="A1260" s="81" t="s">
        <v>1327</v>
      </c>
      <c r="C1260" s="372">
        <f>'Rental - FNMA 1038 (multiple)'!CD27</f>
        <v>0</v>
      </c>
      <c r="D1260" s="372">
        <f>'Rental - FNMA 1038 (multiple)'!CP27</f>
        <v>0</v>
      </c>
    </row>
    <row r="1261" spans="1:4" x14ac:dyDescent="0.2">
      <c r="A1261" s="81" t="s">
        <v>1308</v>
      </c>
      <c r="C1261" s="372">
        <f>'Rental - FNMA 1038 (multiple)'!CD28</f>
        <v>0</v>
      </c>
      <c r="D1261" s="372">
        <f>'Rental - FNMA 1038 (multiple)'!CP28</f>
        <v>0</v>
      </c>
    </row>
    <row r="1262" spans="1:4" x14ac:dyDescent="0.2">
      <c r="A1262" s="81" t="s">
        <v>1328</v>
      </c>
      <c r="C1262" s="372">
        <f>'Rental - FNMA 1038 (multiple)'!CD29</f>
        <v>0</v>
      </c>
      <c r="D1262" s="372">
        <f>'Rental - FNMA 1038 (multiple)'!CP29</f>
        <v>0</v>
      </c>
    </row>
    <row r="1263" spans="1:4" x14ac:dyDescent="0.2">
      <c r="A1263" s="81" t="s">
        <v>1310</v>
      </c>
      <c r="C1263" s="372">
        <f>'Rental - FNMA 1038 (multiple)'!CD32</f>
        <v>0</v>
      </c>
      <c r="D1263" s="372">
        <f>'Rental - FNMA 1038 (multiple)'!CP32</f>
        <v>0</v>
      </c>
    </row>
    <row r="1264" spans="1:4" x14ac:dyDescent="0.2">
      <c r="A1264" s="81" t="s">
        <v>1311</v>
      </c>
      <c r="C1264" s="372">
        <f>'Rental - FNMA 1038 (multiple)'!CD33</f>
        <v>0</v>
      </c>
      <c r="D1264" s="372">
        <f>'Rental - FNMA 1038 (multiple)'!CP33</f>
        <v>0</v>
      </c>
    </row>
    <row r="1265" spans="1:4" x14ac:dyDescent="0.2">
      <c r="A1265" s="81" t="s">
        <v>1301</v>
      </c>
      <c r="C1265" s="499">
        <f>(C1257+SUM(C1259:C1264))-C1258</f>
        <v>0</v>
      </c>
      <c r="D1265" s="499">
        <f>(D1257+SUM(D1259:D1264))-D1258</f>
        <v>0</v>
      </c>
    </row>
    <row r="1266" spans="1:4" x14ac:dyDescent="0.2">
      <c r="A1266" s="81" t="s">
        <v>550</v>
      </c>
      <c r="C1266" s="315">
        <f>C1254</f>
        <v>0</v>
      </c>
      <c r="D1266" s="315">
        <f>D1254</f>
        <v>0</v>
      </c>
    </row>
    <row r="1267" spans="1:4" x14ac:dyDescent="0.2">
      <c r="A1267" s="81" t="s">
        <v>1332</v>
      </c>
      <c r="C1267" s="316"/>
      <c r="D1267" s="316">
        <f>IF(C1266+D1266=0,0,(C1265+D1265)/(C1266+D1266))</f>
        <v>0</v>
      </c>
    </row>
    <row r="1268" spans="1:4" x14ac:dyDescent="0.2">
      <c r="A1268" s="81" t="s">
        <v>1331</v>
      </c>
      <c r="C1268" s="316"/>
      <c r="D1268" s="316">
        <f>'Rental - FNMA 1038 (multiple)'!CD40</f>
        <v>0</v>
      </c>
    </row>
    <row r="1269" spans="1:4" x14ac:dyDescent="0.2">
      <c r="A1269" s="81" t="s">
        <v>1325</v>
      </c>
      <c r="C1269" s="316"/>
      <c r="D1269" s="316">
        <f>D1267-D1268</f>
        <v>0</v>
      </c>
    </row>
    <row r="1271" spans="1:4" x14ac:dyDescent="0.2">
      <c r="A1271" s="1755" t="s">
        <v>1443</v>
      </c>
      <c r="B1271" s="1755"/>
      <c r="C1271" s="314"/>
      <c r="D1271" s="314" t="str">
        <f>'Rental - FNMA 1038 (multiple)'!CP46</f>
        <v>Select Year</v>
      </c>
    </row>
    <row r="1272" spans="1:4" x14ac:dyDescent="0.2">
      <c r="A1272" s="81" t="s">
        <v>377</v>
      </c>
      <c r="D1272" s="499">
        <f>'Rental - FNMA 1038 (multiple)'!CP47</f>
        <v>0</v>
      </c>
    </row>
    <row r="1273" spans="1:4" x14ac:dyDescent="0.2">
      <c r="A1273" s="81" t="s">
        <v>548</v>
      </c>
      <c r="D1273" s="313">
        <v>0.75</v>
      </c>
    </row>
    <row r="1274" spans="1:4" x14ac:dyDescent="0.2">
      <c r="A1274" s="81" t="s">
        <v>549</v>
      </c>
      <c r="D1274" s="499">
        <f>IF(D1272&gt;0,ROUND(D1272*D1273,0),0)</f>
        <v>0</v>
      </c>
    </row>
    <row r="1275" spans="1:4" x14ac:dyDescent="0.2">
      <c r="A1275" s="81" t="s">
        <v>1331</v>
      </c>
      <c r="D1275" s="372">
        <f>'Rental - FNMA 1038 (multiple)'!CP51</f>
        <v>0</v>
      </c>
    </row>
    <row r="1276" spans="1:4" x14ac:dyDescent="0.2">
      <c r="A1276" s="81" t="s">
        <v>1325</v>
      </c>
      <c r="D1276" s="372">
        <f>D1274-D1275</f>
        <v>0</v>
      </c>
    </row>
    <row r="1278" spans="1:4" x14ac:dyDescent="0.2">
      <c r="A1278" s="81" t="s">
        <v>1335</v>
      </c>
      <c r="D1278" s="372">
        <f>IF(AND(D1269=0,D1276=0),0,IF(MAX(D1269,D1276)&gt;0,MAX(D1269,D1276),0))</f>
        <v>0</v>
      </c>
    </row>
    <row r="1279" spans="1:4" x14ac:dyDescent="0.2">
      <c r="A1279" s="81" t="s">
        <v>1334</v>
      </c>
      <c r="D1279" s="372">
        <f>IF(AND(D1269=0,D1276=0),0,IF(MAX(D1269,D1276)&lt;0,MAX(D1269,D1276),0))</f>
        <v>0</v>
      </c>
    </row>
    <row r="1282" spans="1:78" x14ac:dyDescent="0.2">
      <c r="A1282" s="81" t="s">
        <v>1444</v>
      </c>
    </row>
    <row r="1283" spans="1:78" x14ac:dyDescent="0.2">
      <c r="A1283" s="81" t="s">
        <v>1335</v>
      </c>
      <c r="D1283" s="372">
        <f>D1220+D1249+D1278</f>
        <v>0</v>
      </c>
    </row>
    <row r="1284" spans="1:78" x14ac:dyDescent="0.2">
      <c r="A1284" s="81" t="s">
        <v>1334</v>
      </c>
      <c r="D1284" s="372">
        <f>D1221+D1250+D1279</f>
        <v>0</v>
      </c>
    </row>
    <row r="1286" spans="1:78" ht="15" x14ac:dyDescent="0.2">
      <c r="A1286" s="1756" t="s">
        <v>1445</v>
      </c>
      <c r="B1286" s="1756"/>
      <c r="C1286" s="1756"/>
      <c r="D1286" s="1756"/>
      <c r="E1286" s="1756"/>
      <c r="F1286" s="1756"/>
      <c r="G1286" s="1756"/>
      <c r="H1286" s="1756"/>
      <c r="I1286" s="1756"/>
      <c r="J1286" s="1756"/>
      <c r="K1286" s="1756"/>
    </row>
    <row r="1288" spans="1:78" x14ac:dyDescent="0.2">
      <c r="A1288" s="81" t="s">
        <v>1338</v>
      </c>
      <c r="C1288" s="81" t="s">
        <v>1354</v>
      </c>
    </row>
    <row r="1289" spans="1:78" x14ac:dyDescent="0.2">
      <c r="B1289" s="487"/>
      <c r="C1289" s="488" t="s">
        <v>1340</v>
      </c>
      <c r="D1289" s="150"/>
      <c r="E1289" s="150"/>
      <c r="F1289" s="150"/>
      <c r="G1289" s="150"/>
      <c r="H1289" s="150"/>
      <c r="I1289" s="150"/>
      <c r="J1289" s="150"/>
      <c r="K1289" s="150"/>
      <c r="L1289" s="150"/>
      <c r="M1289" s="150"/>
      <c r="N1289" s="150"/>
      <c r="O1289" s="150"/>
      <c r="P1289" s="150"/>
      <c r="Q1289" s="150"/>
      <c r="R1289" s="150"/>
      <c r="S1289" s="150"/>
      <c r="T1289" s="150"/>
      <c r="U1289" s="150"/>
      <c r="V1289" s="150"/>
      <c r="W1289" s="150"/>
      <c r="X1289" s="150"/>
      <c r="Y1289" s="150"/>
      <c r="Z1289" s="150"/>
      <c r="AA1289" s="150"/>
      <c r="AB1289" s="150"/>
      <c r="AC1289" s="150"/>
      <c r="AD1289" s="150"/>
      <c r="AE1289" s="150"/>
      <c r="AF1289" s="150"/>
      <c r="AG1289" s="150"/>
      <c r="AH1289" s="150"/>
      <c r="AI1289" s="150"/>
      <c r="AJ1289" s="150"/>
      <c r="AK1289" s="150"/>
      <c r="AL1289" s="150"/>
      <c r="AM1289" s="150"/>
      <c r="AN1289" s="150"/>
      <c r="AO1289" s="150"/>
      <c r="AP1289" s="150"/>
      <c r="AQ1289" s="150"/>
      <c r="AR1289" s="150"/>
      <c r="AS1289" s="150"/>
      <c r="AT1289" s="150"/>
      <c r="AU1289" s="150"/>
      <c r="AV1289" s="150"/>
      <c r="AW1289" s="150"/>
      <c r="AX1289" s="150"/>
      <c r="AY1289" s="150"/>
      <c r="AZ1289" s="150"/>
      <c r="BA1289" s="150"/>
      <c r="BB1289" s="150"/>
      <c r="BC1289" s="150"/>
      <c r="BD1289" s="150"/>
      <c r="BE1289" s="150"/>
      <c r="BF1289" s="150"/>
      <c r="BG1289" s="150"/>
      <c r="BH1289" s="150"/>
      <c r="BI1289" s="150"/>
      <c r="BJ1289" s="150"/>
      <c r="BK1289" s="150"/>
      <c r="BL1289" s="150"/>
      <c r="BM1289" s="150"/>
      <c r="BN1289" s="150"/>
      <c r="BO1289" s="150"/>
      <c r="BP1289" s="150"/>
      <c r="BQ1289" s="150"/>
      <c r="BR1289" s="150"/>
      <c r="BS1289" s="150"/>
      <c r="BT1289" s="150"/>
      <c r="BU1289" s="150"/>
      <c r="BV1289" s="150"/>
      <c r="BW1289" s="150"/>
      <c r="BX1289" s="150"/>
      <c r="BY1289" s="150"/>
      <c r="BZ1289" s="150"/>
    </row>
    <row r="1290" spans="1:78" x14ac:dyDescent="0.2">
      <c r="B1290" s="487"/>
      <c r="C1290" s="488" t="s">
        <v>1341</v>
      </c>
      <c r="D1290" s="150"/>
      <c r="E1290" s="150"/>
      <c r="F1290" s="150"/>
      <c r="G1290" s="150"/>
      <c r="H1290" s="150"/>
      <c r="I1290" s="150"/>
      <c r="J1290" s="150"/>
      <c r="K1290" s="150"/>
      <c r="L1290" s="150"/>
      <c r="M1290" s="150"/>
      <c r="N1290" s="150"/>
      <c r="O1290" s="150"/>
      <c r="P1290" s="150"/>
      <c r="Q1290" s="150"/>
      <c r="R1290" s="150"/>
      <c r="S1290" s="150"/>
      <c r="T1290" s="150"/>
      <c r="U1290" s="150"/>
      <c r="V1290" s="150"/>
      <c r="W1290" s="150"/>
      <c r="X1290" s="150"/>
      <c r="Y1290" s="150"/>
      <c r="Z1290" s="150"/>
      <c r="AA1290" s="150"/>
      <c r="AB1290" s="150"/>
      <c r="AC1290" s="150"/>
      <c r="AD1290" s="150"/>
      <c r="AE1290" s="150"/>
      <c r="AF1290" s="150"/>
      <c r="AG1290" s="150"/>
      <c r="AH1290" s="150"/>
      <c r="AI1290" s="150"/>
      <c r="AJ1290" s="150"/>
      <c r="AK1290" s="150"/>
      <c r="AL1290" s="150"/>
      <c r="AM1290" s="150"/>
      <c r="AN1290" s="150"/>
      <c r="AO1290" s="150"/>
      <c r="AP1290" s="150"/>
      <c r="AQ1290" s="150"/>
      <c r="AR1290" s="150"/>
      <c r="AS1290" s="150"/>
      <c r="AT1290" s="150"/>
      <c r="AU1290" s="150"/>
      <c r="AV1290" s="150"/>
      <c r="AW1290" s="150"/>
      <c r="AX1290" s="150"/>
      <c r="AY1290" s="150"/>
      <c r="AZ1290" s="150"/>
      <c r="BA1290" s="150"/>
      <c r="BB1290" s="150"/>
      <c r="BC1290" s="150"/>
      <c r="BD1290" s="150"/>
      <c r="BE1290" s="150"/>
      <c r="BF1290" s="150"/>
      <c r="BG1290" s="150"/>
      <c r="BH1290" s="150"/>
      <c r="BI1290" s="150"/>
      <c r="BJ1290" s="150"/>
      <c r="BK1290" s="150"/>
      <c r="BL1290" s="150"/>
      <c r="BM1290" s="150"/>
      <c r="BN1290" s="150"/>
      <c r="BO1290" s="150"/>
      <c r="BP1290" s="150"/>
      <c r="BQ1290" s="150"/>
      <c r="BR1290" s="150"/>
      <c r="BS1290" s="150"/>
      <c r="BT1290" s="150"/>
      <c r="BU1290" s="150"/>
      <c r="BV1290" s="150"/>
      <c r="BW1290" s="150"/>
      <c r="BX1290" s="150"/>
      <c r="BY1290" s="150"/>
      <c r="BZ1290" s="150"/>
    </row>
    <row r="1291" spans="1:78" x14ac:dyDescent="0.2">
      <c r="B1291" s="487"/>
      <c r="C1291" s="488" t="s">
        <v>1342</v>
      </c>
      <c r="D1291" s="150"/>
      <c r="E1291" s="150"/>
      <c r="F1291" s="150"/>
      <c r="G1291" s="150"/>
      <c r="H1291" s="150"/>
      <c r="I1291" s="150"/>
      <c r="J1291" s="150"/>
      <c r="K1291" s="150"/>
      <c r="L1291" s="150"/>
      <c r="M1291" s="150"/>
      <c r="N1291" s="150"/>
      <c r="O1291" s="150"/>
      <c r="P1291" s="150"/>
      <c r="Q1291" s="150"/>
      <c r="R1291" s="150"/>
      <c r="S1291" s="150"/>
      <c r="T1291" s="150"/>
      <c r="U1291" s="150"/>
      <c r="V1291" s="150"/>
      <c r="W1291" s="150"/>
      <c r="X1291" s="150"/>
      <c r="Y1291" s="150"/>
      <c r="Z1291" s="150"/>
      <c r="AA1291" s="150"/>
      <c r="AB1291" s="150"/>
      <c r="AC1291" s="150"/>
      <c r="AD1291" s="150"/>
      <c r="AE1291" s="150"/>
      <c r="AF1291" s="150"/>
      <c r="AG1291" s="150"/>
      <c r="AH1291" s="150"/>
      <c r="AI1291" s="150"/>
      <c r="AJ1291" s="150"/>
      <c r="AK1291" s="150"/>
      <c r="AL1291" s="150"/>
      <c r="AM1291" s="150"/>
      <c r="AN1291" s="150"/>
      <c r="AO1291" s="150"/>
      <c r="AP1291" s="150"/>
      <c r="AQ1291" s="150"/>
      <c r="AR1291" s="150"/>
      <c r="AS1291" s="150"/>
      <c r="AT1291" s="150"/>
      <c r="AU1291" s="150"/>
      <c r="AV1291" s="150"/>
      <c r="AW1291" s="150"/>
      <c r="AX1291" s="150"/>
      <c r="AY1291" s="150"/>
      <c r="AZ1291" s="150"/>
      <c r="BA1291" s="150"/>
      <c r="BB1291" s="150"/>
      <c r="BC1291" s="150"/>
      <c r="BD1291" s="150"/>
      <c r="BE1291" s="150"/>
      <c r="BF1291" s="150"/>
      <c r="BG1291" s="150"/>
      <c r="BH1291" s="150"/>
      <c r="BI1291" s="150"/>
      <c r="BJ1291" s="150"/>
      <c r="BK1291" s="150"/>
      <c r="BL1291" s="150"/>
      <c r="BM1291" s="150"/>
      <c r="BN1291" s="150"/>
      <c r="BO1291" s="150"/>
      <c r="BP1291" s="150"/>
      <c r="BQ1291" s="150"/>
      <c r="BR1291" s="150"/>
      <c r="BS1291" s="150"/>
      <c r="BT1291" s="150"/>
      <c r="BU1291" s="150"/>
      <c r="BV1291" s="150"/>
      <c r="BW1291" s="150"/>
      <c r="BX1291" s="150"/>
      <c r="BY1291" s="150"/>
      <c r="BZ1291" s="150"/>
    </row>
    <row r="1292" spans="1:78" x14ac:dyDescent="0.2">
      <c r="B1292" s="487"/>
      <c r="C1292" s="486"/>
      <c r="D1292" s="150"/>
      <c r="E1292" s="150"/>
      <c r="F1292" s="150"/>
      <c r="G1292" s="150"/>
      <c r="H1292" s="150"/>
      <c r="I1292" s="150"/>
      <c r="J1292" s="150"/>
      <c r="K1292" s="150"/>
      <c r="L1292" s="150"/>
      <c r="M1292" s="150"/>
      <c r="N1292" s="150"/>
      <c r="O1292" s="150"/>
      <c r="P1292" s="150"/>
      <c r="Q1292" s="150"/>
      <c r="R1292" s="150"/>
      <c r="S1292" s="150"/>
      <c r="T1292" s="150"/>
      <c r="U1292" s="150"/>
      <c r="V1292" s="150"/>
      <c r="W1292" s="150"/>
      <c r="X1292" s="150"/>
      <c r="Y1292" s="150"/>
      <c r="Z1292" s="150"/>
      <c r="AA1292" s="150"/>
      <c r="AB1292" s="150"/>
      <c r="AC1292" s="150"/>
      <c r="AD1292" s="150"/>
      <c r="AE1292" s="150"/>
      <c r="AF1292" s="150"/>
      <c r="AG1292" s="150"/>
      <c r="AH1292" s="150"/>
      <c r="AI1292" s="150"/>
      <c r="AJ1292" s="150"/>
      <c r="AK1292" s="150"/>
      <c r="AL1292" s="150"/>
      <c r="AM1292" s="150"/>
      <c r="AN1292" s="150"/>
      <c r="AO1292" s="150"/>
      <c r="AP1292" s="150"/>
      <c r="AQ1292" s="150"/>
      <c r="AR1292" s="150"/>
      <c r="AS1292" s="150"/>
      <c r="AT1292" s="150"/>
      <c r="AU1292" s="150"/>
      <c r="AV1292" s="150"/>
      <c r="AW1292" s="150"/>
      <c r="AX1292" s="150"/>
      <c r="AY1292" s="150"/>
      <c r="AZ1292" s="150"/>
      <c r="BA1292" s="150"/>
      <c r="BB1292" s="150"/>
      <c r="BC1292" s="150"/>
      <c r="BD1292" s="150"/>
      <c r="BE1292" s="150"/>
      <c r="BF1292" s="150"/>
      <c r="BG1292" s="150"/>
      <c r="BH1292" s="150"/>
      <c r="BI1292" s="150"/>
      <c r="BJ1292" s="150"/>
      <c r="BK1292" s="150"/>
      <c r="BL1292" s="150"/>
      <c r="BM1292" s="150"/>
      <c r="BN1292" s="150"/>
      <c r="BO1292" s="150"/>
      <c r="BP1292" s="150"/>
      <c r="BQ1292" s="150"/>
      <c r="BR1292" s="150"/>
      <c r="BS1292" s="150"/>
      <c r="BT1292" s="150"/>
      <c r="BU1292" s="150"/>
      <c r="BV1292" s="150"/>
      <c r="BW1292" s="150"/>
      <c r="BX1292" s="150"/>
      <c r="BY1292" s="150"/>
      <c r="BZ1292" s="150"/>
    </row>
    <row r="1293" spans="1:78" x14ac:dyDescent="0.2">
      <c r="A1293" s="81" t="s">
        <v>1337</v>
      </c>
      <c r="B1293" s="487"/>
      <c r="C1293" s="488" t="str">
        <f>'Rental - FHLMC 92 - I &amp; II'!C13</f>
        <v>III.  Rental income is from an investment property which is NOT the subject property</v>
      </c>
      <c r="D1293" s="150"/>
      <c r="E1293" s="150"/>
      <c r="F1293" s="150"/>
      <c r="G1293" s="150"/>
      <c r="H1293" s="150"/>
      <c r="I1293" s="150"/>
      <c r="J1293" s="150"/>
      <c r="K1293" s="150"/>
      <c r="L1293" s="150"/>
      <c r="M1293" s="150"/>
      <c r="N1293" s="150"/>
      <c r="O1293" s="150"/>
      <c r="P1293" s="150"/>
      <c r="Q1293" s="150"/>
      <c r="R1293" s="150"/>
      <c r="S1293" s="150"/>
      <c r="T1293" s="150"/>
      <c r="U1293" s="150"/>
      <c r="V1293" s="150"/>
      <c r="W1293" s="150"/>
      <c r="X1293" s="150"/>
      <c r="Y1293" s="150"/>
      <c r="Z1293" s="150"/>
      <c r="AA1293" s="150"/>
      <c r="AB1293" s="150"/>
      <c r="AC1293" s="150"/>
      <c r="AD1293" s="150"/>
      <c r="AE1293" s="150"/>
      <c r="AF1293" s="150"/>
      <c r="AG1293" s="150"/>
      <c r="AH1293" s="150"/>
      <c r="AI1293" s="150"/>
      <c r="AJ1293" s="150"/>
      <c r="AK1293" s="150"/>
      <c r="AL1293" s="150"/>
      <c r="AM1293" s="150"/>
      <c r="AN1293" s="150"/>
      <c r="AO1293" s="150"/>
      <c r="AP1293" s="150"/>
      <c r="AQ1293" s="150"/>
      <c r="AR1293" s="150"/>
      <c r="AS1293" s="150"/>
      <c r="AT1293" s="150"/>
      <c r="AU1293" s="150"/>
      <c r="AV1293" s="150"/>
      <c r="AW1293" s="150"/>
      <c r="AX1293" s="150"/>
      <c r="AY1293" s="150"/>
      <c r="AZ1293" s="150"/>
      <c r="BA1293" s="150"/>
      <c r="BB1293" s="150"/>
      <c r="BC1293" s="150"/>
      <c r="BD1293" s="150"/>
      <c r="BE1293" s="150"/>
      <c r="BF1293" s="150"/>
      <c r="BG1293" s="150"/>
      <c r="BH1293" s="150"/>
      <c r="BI1293" s="150"/>
      <c r="BJ1293" s="150"/>
      <c r="BK1293" s="150"/>
      <c r="BL1293" s="150"/>
      <c r="BM1293" s="150"/>
      <c r="BN1293" s="150"/>
      <c r="BO1293" s="150"/>
      <c r="BP1293" s="150"/>
      <c r="BQ1293" s="150"/>
      <c r="BR1293" s="150"/>
      <c r="BS1293" s="150"/>
      <c r="BT1293" s="150"/>
      <c r="BU1293" s="150"/>
      <c r="BV1293" s="150"/>
      <c r="BW1293" s="150"/>
      <c r="BX1293" s="150"/>
      <c r="BY1293" s="150"/>
      <c r="BZ1293" s="150"/>
    </row>
    <row r="1294" spans="1:78" x14ac:dyDescent="0.2">
      <c r="A1294" s="81" t="s">
        <v>1339</v>
      </c>
      <c r="C1294" s="365">
        <f>IF(C1293=C1289,1,IF(C1293=C1290,2,IF(C1293=C1291,3,0)))</f>
        <v>3</v>
      </c>
    </row>
    <row r="1296" spans="1:78" x14ac:dyDescent="0.2">
      <c r="A1296" s="1755" t="s">
        <v>550</v>
      </c>
      <c r="B1296" s="1755"/>
      <c r="C1296" s="314" t="str">
        <f>'Rental - FHLMC 92 - I &amp; II'!BV15</f>
        <v>Select Year</v>
      </c>
      <c r="D1296" s="484" t="str">
        <f>'Rental - FHLMC 92 - I &amp; II'!CL15</f>
        <v>Select Year</v>
      </c>
    </row>
    <row r="1297" spans="1:4" x14ac:dyDescent="0.2">
      <c r="A1297" s="81" t="s">
        <v>1298</v>
      </c>
      <c r="C1297" s="372">
        <f>'Rental - FHLMC 92 - I &amp; II'!BV16</f>
        <v>0</v>
      </c>
      <c r="D1297" s="372">
        <f>'Rental - FHLMC 92 - I &amp; II'!CL16</f>
        <v>0</v>
      </c>
    </row>
    <row r="1299" spans="1:4" x14ac:dyDescent="0.2">
      <c r="A1299" s="1755" t="s">
        <v>378</v>
      </c>
      <c r="B1299" s="1755"/>
      <c r="C1299" s="314" t="str">
        <f>'Rental - FHLMC 92 - I &amp; II'!BV15</f>
        <v>Select Year</v>
      </c>
      <c r="D1299" s="484" t="str">
        <f>'Rental - FHLMC 92 - I &amp; II'!CL15</f>
        <v>Select Year</v>
      </c>
    </row>
    <row r="1300" spans="1:4" x14ac:dyDescent="0.2">
      <c r="A1300" s="81" t="s">
        <v>1299</v>
      </c>
      <c r="C1300" s="372">
        <f>'Rental - FHLMC 92 - I &amp; II'!BV19</f>
        <v>0</v>
      </c>
      <c r="D1300" s="372">
        <f>'Rental - FHLMC 92 - I &amp; II'!CL19</f>
        <v>0</v>
      </c>
    </row>
    <row r="1301" spans="1:4" x14ac:dyDescent="0.2">
      <c r="A1301" s="81" t="s">
        <v>1300</v>
      </c>
      <c r="C1301" s="372">
        <f>'Rental - FHLMC 92 - I &amp; II'!BV20</f>
        <v>0</v>
      </c>
      <c r="D1301" s="372">
        <f>'Rental - FHLMC 92 - I &amp; II'!CL20</f>
        <v>0</v>
      </c>
    </row>
    <row r="1302" spans="1:4" x14ac:dyDescent="0.2">
      <c r="A1302" s="81" t="s">
        <v>1306</v>
      </c>
      <c r="C1302" s="372">
        <f>'Rental - FHLMC 92 - I &amp; II'!BV21</f>
        <v>0</v>
      </c>
      <c r="D1302" s="372">
        <f>'Rental - FHLMC 92 - I &amp; II'!CL21</f>
        <v>0</v>
      </c>
    </row>
    <row r="1303" spans="1:4" x14ac:dyDescent="0.2">
      <c r="A1303" s="81" t="s">
        <v>1327</v>
      </c>
      <c r="C1303" s="372">
        <f>'Rental - FHLMC 92 - I &amp; II'!BV23</f>
        <v>0</v>
      </c>
      <c r="D1303" s="372">
        <f>'Rental - FHLMC 92 - I &amp; II'!CL23</f>
        <v>0</v>
      </c>
    </row>
    <row r="1304" spans="1:4" x14ac:dyDescent="0.2">
      <c r="A1304" s="81" t="s">
        <v>1308</v>
      </c>
      <c r="C1304" s="372">
        <f>'Rental - FHLMC 92 - I &amp; II'!BV25</f>
        <v>0</v>
      </c>
      <c r="D1304" s="372">
        <f>'Rental - FHLMC 92 - I &amp; II'!CL25</f>
        <v>0</v>
      </c>
    </row>
    <row r="1305" spans="1:4" x14ac:dyDescent="0.2">
      <c r="A1305" s="81" t="s">
        <v>1328</v>
      </c>
      <c r="C1305" s="372">
        <f>'Rental - FHLMC 92 - I &amp; II'!BV28</f>
        <v>0</v>
      </c>
      <c r="D1305" s="372">
        <f>'Rental - FHLMC 92 - I &amp; II'!CL28</f>
        <v>0</v>
      </c>
    </row>
    <row r="1306" spans="1:4" x14ac:dyDescent="0.2">
      <c r="A1306" s="81" t="s">
        <v>1310</v>
      </c>
      <c r="C1306" s="372">
        <f>'Rental - FHLMC 92 - I &amp; II'!BV29</f>
        <v>0</v>
      </c>
      <c r="D1306" s="372">
        <f>'Rental - FHLMC 92 - I &amp; II'!CL29</f>
        <v>0</v>
      </c>
    </row>
    <row r="1307" spans="1:4" x14ac:dyDescent="0.2">
      <c r="A1307" s="81" t="s">
        <v>1311</v>
      </c>
      <c r="C1307" s="372">
        <f>'Rental - FHLMC 92 - I &amp; II'!BV31</f>
        <v>0</v>
      </c>
      <c r="D1307" s="372">
        <f>'Rental - FHLMC 92 - I &amp; II'!CL31</f>
        <v>0</v>
      </c>
    </row>
    <row r="1308" spans="1:4" x14ac:dyDescent="0.2">
      <c r="A1308" s="81" t="s">
        <v>1347</v>
      </c>
      <c r="C1308" s="372">
        <f>(C1300+SUM(C1302:C1307))-C1301</f>
        <v>0</v>
      </c>
      <c r="D1308" s="372">
        <f>(D1300+SUM(D1302:D1307))-D1301</f>
        <v>0</v>
      </c>
    </row>
    <row r="1309" spans="1:4" x14ac:dyDescent="0.2">
      <c r="A1309" s="81" t="s">
        <v>1344</v>
      </c>
      <c r="D1309" s="372">
        <f>C1308+D1308</f>
        <v>0</v>
      </c>
    </row>
    <row r="1310" spans="1:4" x14ac:dyDescent="0.2">
      <c r="A1310" s="81" t="s">
        <v>550</v>
      </c>
      <c r="D1310" s="372">
        <f>C1297+D1297</f>
        <v>0</v>
      </c>
    </row>
    <row r="1311" spans="1:4" x14ac:dyDescent="0.2">
      <c r="A1311" s="81" t="s">
        <v>1332</v>
      </c>
      <c r="D1311" s="372">
        <f>IF(D1310=0,0,D1309/D1310)</f>
        <v>0</v>
      </c>
    </row>
    <row r="1313" spans="1:11" x14ac:dyDescent="0.2">
      <c r="A1313" s="81" t="s">
        <v>1348</v>
      </c>
      <c r="C1313" s="365">
        <v>1</v>
      </c>
      <c r="D1313" s="81" t="s">
        <v>1350</v>
      </c>
    </row>
    <row r="1314" spans="1:11" x14ac:dyDescent="0.2">
      <c r="C1314" s="365">
        <v>2</v>
      </c>
      <c r="D1314" s="81" t="s">
        <v>1351</v>
      </c>
    </row>
    <row r="1315" spans="1:11" x14ac:dyDescent="0.2">
      <c r="C1315" s="365">
        <v>3</v>
      </c>
      <c r="D1315" s="81" t="s">
        <v>1352</v>
      </c>
    </row>
    <row r="1317" spans="1:11" x14ac:dyDescent="0.2">
      <c r="A1317" s="81" t="s">
        <v>1349</v>
      </c>
      <c r="C1317" s="81" t="str">
        <f>IF(C1294=C1313,D1313,IF(C1294=C1314,D1314,IF(C1294=C1315,D1315,"")))</f>
        <v>Subtract the monthly payment amount from the net rental income. For one property, if the result is positive, add it to the income; if the result is negative, add it to the monthly liabilities.  For multiple properties, subtract the monthly payment amount from the net rental income for each property. Combine the results and if the combined result is positive, add it ot the income; if the combined result is negative, add it to the monthly liabilities.</v>
      </c>
    </row>
    <row r="1319" spans="1:11" ht="15" x14ac:dyDescent="0.2">
      <c r="A1319" s="1756" t="s">
        <v>1446</v>
      </c>
      <c r="B1319" s="1756"/>
      <c r="C1319" s="1756"/>
      <c r="D1319" s="1756"/>
      <c r="E1319" s="1756"/>
      <c r="F1319" s="1756"/>
      <c r="G1319" s="1756"/>
      <c r="H1319" s="1756"/>
      <c r="I1319" s="1756"/>
      <c r="J1319" s="1756"/>
      <c r="K1319" s="1756"/>
    </row>
    <row r="1321" spans="1:11" x14ac:dyDescent="0.2">
      <c r="A1321" s="1755" t="s">
        <v>1437</v>
      </c>
      <c r="B1321" s="1755"/>
      <c r="C1321" s="314" t="str">
        <f>'Rental - FHLMC 92 - III'!AH11</f>
        <v>Select Year</v>
      </c>
      <c r="D1321" s="484" t="str">
        <f>'Rental - FHLMC 92 - III'!AT11</f>
        <v>Select Year</v>
      </c>
    </row>
    <row r="1322" spans="1:11" x14ac:dyDescent="0.2">
      <c r="A1322" s="81" t="s">
        <v>1299</v>
      </c>
      <c r="C1322" s="372">
        <f>'Rental - FHLMC 92 - III'!AH12</f>
        <v>0</v>
      </c>
      <c r="D1322" s="372">
        <f>'Rental - FHLMC 92 - III'!AT12</f>
        <v>0</v>
      </c>
    </row>
    <row r="1323" spans="1:11" x14ac:dyDescent="0.2">
      <c r="A1323" s="81" t="s">
        <v>1300</v>
      </c>
      <c r="C1323" s="372">
        <f>'Rental - FHLMC 92 - III'!AH13</f>
        <v>0</v>
      </c>
      <c r="D1323" s="372">
        <f>'Rental - FHLMC 92 - III'!AT13</f>
        <v>0</v>
      </c>
    </row>
    <row r="1324" spans="1:11" x14ac:dyDescent="0.2">
      <c r="A1324" s="81" t="s">
        <v>1306</v>
      </c>
      <c r="C1324" s="372">
        <f>'Rental - FHLMC 92 - III'!AH14</f>
        <v>0</v>
      </c>
      <c r="D1324" s="372">
        <f>'Rental - FHLMC 92 - III'!AT14</f>
        <v>0</v>
      </c>
    </row>
    <row r="1325" spans="1:11" x14ac:dyDescent="0.2">
      <c r="A1325" s="81" t="s">
        <v>1327</v>
      </c>
      <c r="C1325" s="372">
        <f>'Rental - FHLMC 92 - III'!AH15</f>
        <v>0</v>
      </c>
      <c r="D1325" s="372">
        <f>'Rental - FHLMC 92 - III'!AT15</f>
        <v>0</v>
      </c>
    </row>
    <row r="1326" spans="1:11" x14ac:dyDescent="0.2">
      <c r="A1326" s="81" t="s">
        <v>1308</v>
      </c>
      <c r="C1326" s="372">
        <f>'Rental - FHLMC 92 - III'!AH16</f>
        <v>0</v>
      </c>
      <c r="D1326" s="372">
        <f>'Rental - FHLMC 92 - III'!AT16</f>
        <v>0</v>
      </c>
    </row>
    <row r="1327" spans="1:11" x14ac:dyDescent="0.2">
      <c r="A1327" s="81" t="s">
        <v>1328</v>
      </c>
      <c r="C1327" s="372">
        <f>'Rental - FHLMC 92 - III'!AH17</f>
        <v>0</v>
      </c>
      <c r="D1327" s="372">
        <f>'Rental - FHLMC 92 - III'!AT17</f>
        <v>0</v>
      </c>
    </row>
    <row r="1328" spans="1:11" x14ac:dyDescent="0.2">
      <c r="A1328" s="81" t="s">
        <v>1310</v>
      </c>
      <c r="C1328" s="372">
        <f>'Rental - FHLMC 92 - III'!AH18</f>
        <v>0</v>
      </c>
      <c r="D1328" s="372">
        <f>'Rental - FHLMC 92 - III'!AT18</f>
        <v>0</v>
      </c>
    </row>
    <row r="1329" spans="1:4" x14ac:dyDescent="0.2">
      <c r="A1329" s="81" t="s">
        <v>1311</v>
      </c>
      <c r="C1329" s="372">
        <f>'Rental - FHLMC 92 - III'!AH19</f>
        <v>0</v>
      </c>
      <c r="D1329" s="372">
        <f>'Rental - FHLMC 92 - III'!AT19</f>
        <v>0</v>
      </c>
    </row>
    <row r="1330" spans="1:4" x14ac:dyDescent="0.2">
      <c r="A1330" s="81" t="s">
        <v>1347</v>
      </c>
      <c r="C1330" s="372">
        <f>(C1322+SUM(C1324:C1329))-C1323</f>
        <v>0</v>
      </c>
      <c r="D1330" s="372">
        <f>(D1322+SUM(D1324:D1329))-D1323</f>
        <v>0</v>
      </c>
    </row>
    <row r="1331" spans="1:4" x14ac:dyDescent="0.2">
      <c r="A1331" s="81" t="s">
        <v>550</v>
      </c>
      <c r="C1331" s="372">
        <f>'Rental - FHLMC 92 - III'!AH21</f>
        <v>0</v>
      </c>
      <c r="D1331" s="372">
        <f>'Rental - FHLMC 92 - III'!AT21</f>
        <v>0</v>
      </c>
    </row>
    <row r="1332" spans="1:4" x14ac:dyDescent="0.2">
      <c r="A1332" s="81" t="s">
        <v>1344</v>
      </c>
      <c r="D1332" s="372">
        <f>C1330+D1330</f>
        <v>0</v>
      </c>
    </row>
    <row r="1333" spans="1:4" x14ac:dyDescent="0.2">
      <c r="A1333" s="81" t="s">
        <v>550</v>
      </c>
      <c r="D1333" s="372">
        <f>C1331+D1331</f>
        <v>0</v>
      </c>
    </row>
    <row r="1334" spans="1:4" x14ac:dyDescent="0.2">
      <c r="A1334" s="81" t="s">
        <v>1332</v>
      </c>
      <c r="D1334" s="372">
        <f>IF(D1333=0,0,D1332/D1333)</f>
        <v>0</v>
      </c>
    </row>
    <row r="1335" spans="1:4" x14ac:dyDescent="0.2">
      <c r="A1335" s="81" t="s">
        <v>1452</v>
      </c>
      <c r="D1335" s="372">
        <f>'Rental - FHLMC 92 - III'!BX53</f>
        <v>0</v>
      </c>
    </row>
    <row r="1336" spans="1:4" x14ac:dyDescent="0.2">
      <c r="A1336" s="81" t="s">
        <v>1453</v>
      </c>
      <c r="D1336" s="372">
        <f>D1334-D1335</f>
        <v>0</v>
      </c>
    </row>
    <row r="1338" spans="1:4" x14ac:dyDescent="0.2">
      <c r="A1338" s="1755" t="s">
        <v>1436</v>
      </c>
      <c r="B1338" s="1755"/>
      <c r="C1338" s="314" t="str">
        <f>'Rental - FHLMC 92 - III'!BF11</f>
        <v>Select Year</v>
      </c>
      <c r="D1338" s="484" t="str">
        <f>'Rental - FHLMC 92 - III'!BR11</f>
        <v>Select Year</v>
      </c>
    </row>
    <row r="1339" spans="1:4" x14ac:dyDescent="0.2">
      <c r="A1339" s="81" t="s">
        <v>1299</v>
      </c>
      <c r="C1339" s="372">
        <f>'Rental - FHLMC 92 - III'!BF12</f>
        <v>0</v>
      </c>
      <c r="D1339" s="372">
        <f>'Rental - FHLMC 92 - III'!BR12</f>
        <v>0</v>
      </c>
    </row>
    <row r="1340" spans="1:4" x14ac:dyDescent="0.2">
      <c r="A1340" s="81" t="s">
        <v>1300</v>
      </c>
      <c r="C1340" s="372">
        <f>'Rental - FHLMC 92 - III'!BF13</f>
        <v>0</v>
      </c>
      <c r="D1340" s="372">
        <f>'Rental - FHLMC 92 - III'!BR13</f>
        <v>0</v>
      </c>
    </row>
    <row r="1341" spans="1:4" x14ac:dyDescent="0.2">
      <c r="A1341" s="81" t="s">
        <v>1306</v>
      </c>
      <c r="C1341" s="372">
        <f>'Rental - FHLMC 92 - III'!BF14</f>
        <v>0</v>
      </c>
      <c r="D1341" s="372">
        <f>'Rental - FHLMC 92 - III'!BR14</f>
        <v>0</v>
      </c>
    </row>
    <row r="1342" spans="1:4" x14ac:dyDescent="0.2">
      <c r="A1342" s="81" t="s">
        <v>1327</v>
      </c>
      <c r="C1342" s="372">
        <f>'Rental - FHLMC 92 - III'!BF15</f>
        <v>0</v>
      </c>
      <c r="D1342" s="372">
        <f>'Rental - FHLMC 92 - III'!BR15</f>
        <v>0</v>
      </c>
    </row>
    <row r="1343" spans="1:4" x14ac:dyDescent="0.2">
      <c r="A1343" s="81" t="s">
        <v>1308</v>
      </c>
      <c r="C1343" s="372">
        <f>'Rental - FHLMC 92 - III'!BF16</f>
        <v>0</v>
      </c>
      <c r="D1343" s="372">
        <f>'Rental - FHLMC 92 - III'!BR16</f>
        <v>0</v>
      </c>
    </row>
    <row r="1344" spans="1:4" x14ac:dyDescent="0.2">
      <c r="A1344" s="81" t="s">
        <v>1328</v>
      </c>
      <c r="C1344" s="372">
        <f>'Rental - FHLMC 92 - III'!BF17</f>
        <v>0</v>
      </c>
      <c r="D1344" s="372">
        <f>'Rental - FHLMC 92 - III'!BR17</f>
        <v>0</v>
      </c>
    </row>
    <row r="1345" spans="1:4" x14ac:dyDescent="0.2">
      <c r="A1345" s="81" t="s">
        <v>1310</v>
      </c>
      <c r="C1345" s="372">
        <f>'Rental - FHLMC 92 - III'!BF18</f>
        <v>0</v>
      </c>
      <c r="D1345" s="372">
        <f>'Rental - FHLMC 92 - III'!BR18</f>
        <v>0</v>
      </c>
    </row>
    <row r="1346" spans="1:4" x14ac:dyDescent="0.2">
      <c r="A1346" s="81" t="s">
        <v>1311</v>
      </c>
      <c r="C1346" s="372">
        <f>'Rental - FHLMC 92 - III'!BF19</f>
        <v>0</v>
      </c>
      <c r="D1346" s="372">
        <f>'Rental - FHLMC 92 - III'!BR19</f>
        <v>0</v>
      </c>
    </row>
    <row r="1347" spans="1:4" x14ac:dyDescent="0.2">
      <c r="A1347" s="81" t="s">
        <v>1347</v>
      </c>
      <c r="C1347" s="372">
        <f>(C1339+SUM(C1341:C1346))-C1340</f>
        <v>0</v>
      </c>
      <c r="D1347" s="372">
        <f>(D1339+SUM(D1341:D1346))-D1340</f>
        <v>0</v>
      </c>
    </row>
    <row r="1348" spans="1:4" x14ac:dyDescent="0.2">
      <c r="A1348" s="81" t="s">
        <v>550</v>
      </c>
      <c r="C1348" s="372">
        <f>'Rental - FHLMC 92 - III'!BF21</f>
        <v>0</v>
      </c>
      <c r="D1348" s="372">
        <f>'Rental - FHLMC 92 - III'!BR21</f>
        <v>0</v>
      </c>
    </row>
    <row r="1349" spans="1:4" x14ac:dyDescent="0.2">
      <c r="A1349" s="81" t="s">
        <v>1344</v>
      </c>
      <c r="D1349" s="372">
        <f>C1347+D1347</f>
        <v>0</v>
      </c>
    </row>
    <row r="1350" spans="1:4" x14ac:dyDescent="0.2">
      <c r="A1350" s="81" t="s">
        <v>550</v>
      </c>
      <c r="D1350" s="372">
        <f>C1348+D1348</f>
        <v>0</v>
      </c>
    </row>
    <row r="1351" spans="1:4" x14ac:dyDescent="0.2">
      <c r="A1351" s="81" t="s">
        <v>1332</v>
      </c>
      <c r="D1351" s="372">
        <f>IF(D1350=0,0,D1349/D1350)</f>
        <v>0</v>
      </c>
    </row>
    <row r="1352" spans="1:4" x14ac:dyDescent="0.2">
      <c r="A1352" s="81" t="s">
        <v>1452</v>
      </c>
      <c r="D1352" s="372">
        <f>'Rental - FHLMC 92 - III'!BX54</f>
        <v>0</v>
      </c>
    </row>
    <row r="1353" spans="1:4" x14ac:dyDescent="0.2">
      <c r="A1353" s="81" t="s">
        <v>1453</v>
      </c>
      <c r="D1353" s="372">
        <f>D1351-D1352</f>
        <v>0</v>
      </c>
    </row>
    <row r="1355" spans="1:4" x14ac:dyDescent="0.2">
      <c r="A1355" s="1755" t="s">
        <v>1442</v>
      </c>
      <c r="B1355" s="1755"/>
      <c r="C1355" s="314" t="str">
        <f>'Rental - FHLMC 92 - III'!CD11</f>
        <v>Select Year</v>
      </c>
      <c r="D1355" s="484" t="str">
        <f>'Rental - FHLMC 92 - III'!CP11</f>
        <v>Select Year</v>
      </c>
    </row>
    <row r="1356" spans="1:4" x14ac:dyDescent="0.2">
      <c r="A1356" s="81" t="s">
        <v>1299</v>
      </c>
      <c r="C1356" s="372">
        <f>'Rental - FHLMC 92 - III'!CD12</f>
        <v>0</v>
      </c>
      <c r="D1356" s="372">
        <f>'Rental - FHLMC 92 - III'!CP12</f>
        <v>0</v>
      </c>
    </row>
    <row r="1357" spans="1:4" x14ac:dyDescent="0.2">
      <c r="A1357" s="81" t="s">
        <v>1300</v>
      </c>
      <c r="C1357" s="372">
        <f>'Rental - FHLMC 92 - III'!CD13</f>
        <v>0</v>
      </c>
      <c r="D1357" s="372">
        <f>'Rental - FHLMC 92 - III'!CP13</f>
        <v>0</v>
      </c>
    </row>
    <row r="1358" spans="1:4" x14ac:dyDescent="0.2">
      <c r="A1358" s="81" t="s">
        <v>1306</v>
      </c>
      <c r="C1358" s="372">
        <f>'Rental - FHLMC 92 - III'!CD14</f>
        <v>0</v>
      </c>
      <c r="D1358" s="372">
        <f>'Rental - FHLMC 92 - III'!CP14</f>
        <v>0</v>
      </c>
    </row>
    <row r="1359" spans="1:4" x14ac:dyDescent="0.2">
      <c r="A1359" s="81" t="s">
        <v>1327</v>
      </c>
      <c r="C1359" s="372">
        <f>'Rental - FHLMC 92 - III'!CD15</f>
        <v>0</v>
      </c>
      <c r="D1359" s="372">
        <f>'Rental - FHLMC 92 - III'!CP15</f>
        <v>0</v>
      </c>
    </row>
    <row r="1360" spans="1:4" x14ac:dyDescent="0.2">
      <c r="A1360" s="81" t="s">
        <v>1308</v>
      </c>
      <c r="C1360" s="372">
        <f>'Rental - FHLMC 92 - III'!CD16</f>
        <v>0</v>
      </c>
      <c r="D1360" s="372">
        <f>'Rental - FHLMC 92 - III'!CP16</f>
        <v>0</v>
      </c>
    </row>
    <row r="1361" spans="1:4" x14ac:dyDescent="0.2">
      <c r="A1361" s="81" t="s">
        <v>1328</v>
      </c>
      <c r="C1361" s="372">
        <f>'Rental - FHLMC 92 - III'!CD17</f>
        <v>0</v>
      </c>
      <c r="D1361" s="372">
        <f>'Rental - FHLMC 92 - III'!CP17</f>
        <v>0</v>
      </c>
    </row>
    <row r="1362" spans="1:4" x14ac:dyDescent="0.2">
      <c r="A1362" s="81" t="s">
        <v>1310</v>
      </c>
      <c r="C1362" s="372">
        <f>'Rental - FHLMC 92 - III'!CD18</f>
        <v>0</v>
      </c>
      <c r="D1362" s="372">
        <f>'Rental - FHLMC 92 - III'!CP18</f>
        <v>0</v>
      </c>
    </row>
    <row r="1363" spans="1:4" x14ac:dyDescent="0.2">
      <c r="A1363" s="81" t="s">
        <v>1311</v>
      </c>
      <c r="C1363" s="372">
        <f>'Rental - FHLMC 92 - III'!CD19</f>
        <v>0</v>
      </c>
      <c r="D1363" s="372">
        <f>'Rental - FHLMC 92 - III'!CP19</f>
        <v>0</v>
      </c>
    </row>
    <row r="1364" spans="1:4" x14ac:dyDescent="0.2">
      <c r="A1364" s="81" t="s">
        <v>1347</v>
      </c>
      <c r="C1364" s="372">
        <f>(C1356+SUM(C1358:C1363))-C1357</f>
        <v>0</v>
      </c>
      <c r="D1364" s="372">
        <f>(D1356+SUM(D1358:D1363))-D1357</f>
        <v>0</v>
      </c>
    </row>
    <row r="1365" spans="1:4" x14ac:dyDescent="0.2">
      <c r="A1365" s="81" t="s">
        <v>550</v>
      </c>
      <c r="C1365" s="372">
        <f>'Rental - FHLMC 92 - III'!CD21</f>
        <v>0</v>
      </c>
      <c r="D1365" s="372">
        <f>'Rental - FHLMC 92 - III'!CP21</f>
        <v>0</v>
      </c>
    </row>
    <row r="1366" spans="1:4" x14ac:dyDescent="0.2">
      <c r="A1366" s="81" t="s">
        <v>1344</v>
      </c>
      <c r="D1366" s="372">
        <f>C1364+D1364</f>
        <v>0</v>
      </c>
    </row>
    <row r="1367" spans="1:4" x14ac:dyDescent="0.2">
      <c r="A1367" s="81" t="s">
        <v>550</v>
      </c>
      <c r="D1367" s="372">
        <f>C1365+D1365</f>
        <v>0</v>
      </c>
    </row>
    <row r="1368" spans="1:4" x14ac:dyDescent="0.2">
      <c r="A1368" s="81" t="s">
        <v>1332</v>
      </c>
      <c r="D1368" s="372">
        <f>IF(D1367=0,0,D1366/D1367)</f>
        <v>0</v>
      </c>
    </row>
    <row r="1369" spans="1:4" x14ac:dyDescent="0.2">
      <c r="A1369" s="81" t="s">
        <v>1452</v>
      </c>
      <c r="D1369" s="372">
        <f>'Rental - FHLMC 92 - III'!BX55</f>
        <v>0</v>
      </c>
    </row>
    <row r="1370" spans="1:4" x14ac:dyDescent="0.2">
      <c r="A1370" s="81" t="s">
        <v>1453</v>
      </c>
      <c r="D1370" s="372">
        <f>D1368-D1369</f>
        <v>0</v>
      </c>
    </row>
    <row r="1372" spans="1:4" x14ac:dyDescent="0.2">
      <c r="A1372" s="1755" t="s">
        <v>1447</v>
      </c>
      <c r="B1372" s="1755"/>
      <c r="C1372" s="314" t="str">
        <f>'Rental - FHLMC 92 - III'!AH26</f>
        <v>Select Year</v>
      </c>
      <c r="D1372" s="484" t="str">
        <f>'Rental - FHLMC 92 - III'!AT26</f>
        <v>Select Year</v>
      </c>
    </row>
    <row r="1373" spans="1:4" x14ac:dyDescent="0.2">
      <c r="A1373" s="81" t="s">
        <v>1299</v>
      </c>
      <c r="C1373" s="372">
        <f>'Rental - FHLMC 92 - III'!AH27</f>
        <v>0</v>
      </c>
      <c r="D1373" s="372">
        <f>'Rental - FHLMC 92 - III'!AT27</f>
        <v>0</v>
      </c>
    </row>
    <row r="1374" spans="1:4" x14ac:dyDescent="0.2">
      <c r="A1374" s="81" t="s">
        <v>1300</v>
      </c>
      <c r="C1374" s="372">
        <f>'Rental - FHLMC 92 - III'!AH28</f>
        <v>0</v>
      </c>
      <c r="D1374" s="372">
        <f>'Rental - FHLMC 92 - III'!AT28</f>
        <v>0</v>
      </c>
    </row>
    <row r="1375" spans="1:4" x14ac:dyDescent="0.2">
      <c r="A1375" s="81" t="s">
        <v>1306</v>
      </c>
      <c r="C1375" s="372">
        <f>'Rental - FHLMC 92 - III'!AH29</f>
        <v>0</v>
      </c>
      <c r="D1375" s="372">
        <f>'Rental - FHLMC 92 - III'!AT29</f>
        <v>0</v>
      </c>
    </row>
    <row r="1376" spans="1:4" x14ac:dyDescent="0.2">
      <c r="A1376" s="81" t="s">
        <v>1327</v>
      </c>
      <c r="C1376" s="372">
        <f>'Rental - FHLMC 92 - III'!AH30</f>
        <v>0</v>
      </c>
      <c r="D1376" s="372">
        <f>'Rental - FHLMC 92 - III'!AT30</f>
        <v>0</v>
      </c>
    </row>
    <row r="1377" spans="1:4" x14ac:dyDescent="0.2">
      <c r="A1377" s="81" t="s">
        <v>1308</v>
      </c>
      <c r="C1377" s="372">
        <f>'Rental - FHLMC 92 - III'!AH31</f>
        <v>0</v>
      </c>
      <c r="D1377" s="372">
        <f>'Rental - FHLMC 92 - III'!AT31</f>
        <v>0</v>
      </c>
    </row>
    <row r="1378" spans="1:4" x14ac:dyDescent="0.2">
      <c r="A1378" s="81" t="s">
        <v>1328</v>
      </c>
      <c r="C1378" s="372">
        <f>'Rental - FHLMC 92 - III'!AH32</f>
        <v>0</v>
      </c>
      <c r="D1378" s="372">
        <f>'Rental - FHLMC 92 - III'!AT32</f>
        <v>0</v>
      </c>
    </row>
    <row r="1379" spans="1:4" x14ac:dyDescent="0.2">
      <c r="A1379" s="81" t="s">
        <v>1310</v>
      </c>
      <c r="C1379" s="372">
        <f>'Rental - FHLMC 92 - III'!AH33</f>
        <v>0</v>
      </c>
      <c r="D1379" s="372">
        <f>'Rental - FHLMC 92 - III'!AT33</f>
        <v>0</v>
      </c>
    </row>
    <row r="1380" spans="1:4" x14ac:dyDescent="0.2">
      <c r="A1380" s="81" t="s">
        <v>1311</v>
      </c>
      <c r="C1380" s="372">
        <f>'Rental - FHLMC 92 - III'!AH34</f>
        <v>0</v>
      </c>
      <c r="D1380" s="372">
        <f>'Rental - FHLMC 92 - III'!AT34</f>
        <v>0</v>
      </c>
    </row>
    <row r="1381" spans="1:4" x14ac:dyDescent="0.2">
      <c r="A1381" s="81" t="s">
        <v>1347</v>
      </c>
      <c r="C1381" s="372">
        <f>(C1373+SUM(C1375:C1380))-C1374</f>
        <v>0</v>
      </c>
      <c r="D1381" s="372">
        <f>(D1373+SUM(D1375:D1380))-D1374</f>
        <v>0</v>
      </c>
    </row>
    <row r="1382" spans="1:4" x14ac:dyDescent="0.2">
      <c r="A1382" s="81" t="s">
        <v>550</v>
      </c>
      <c r="C1382" s="372">
        <f>'Rental - FHLMC 92 - III'!AH36</f>
        <v>0</v>
      </c>
      <c r="D1382" s="372">
        <f>'Rental - FHLMC 92 - III'!AT36</f>
        <v>0</v>
      </c>
    </row>
    <row r="1383" spans="1:4" x14ac:dyDescent="0.2">
      <c r="A1383" s="81" t="s">
        <v>1344</v>
      </c>
      <c r="D1383" s="372">
        <f>C1381+D1381</f>
        <v>0</v>
      </c>
    </row>
    <row r="1384" spans="1:4" x14ac:dyDescent="0.2">
      <c r="A1384" s="81" t="s">
        <v>550</v>
      </c>
      <c r="D1384" s="372">
        <f>C1382+D1382</f>
        <v>0</v>
      </c>
    </row>
    <row r="1385" spans="1:4" x14ac:dyDescent="0.2">
      <c r="A1385" s="81" t="s">
        <v>1332</v>
      </c>
      <c r="D1385" s="372">
        <f>IF(D1384=0,0,D1383/D1384)</f>
        <v>0</v>
      </c>
    </row>
    <row r="1386" spans="1:4" x14ac:dyDescent="0.2">
      <c r="A1386" s="81" t="s">
        <v>1452</v>
      </c>
      <c r="D1386" s="372">
        <f>'Rental - FHLMC 92 - III'!BX56</f>
        <v>0</v>
      </c>
    </row>
    <row r="1387" spans="1:4" x14ac:dyDescent="0.2">
      <c r="A1387" s="81" t="s">
        <v>1453</v>
      </c>
      <c r="D1387" s="372">
        <f>D1385-D1386</f>
        <v>0</v>
      </c>
    </row>
    <row r="1389" spans="1:4" x14ac:dyDescent="0.2">
      <c r="A1389" s="1755" t="s">
        <v>1448</v>
      </c>
      <c r="B1389" s="1755"/>
      <c r="C1389" s="314" t="str">
        <f>'Rental - FHLMC 92 - III'!BF26</f>
        <v>Select Year</v>
      </c>
      <c r="D1389" s="484" t="str">
        <f>'Rental - FHLMC 92 - III'!BR26</f>
        <v>Select Year</v>
      </c>
    </row>
    <row r="1390" spans="1:4" x14ac:dyDescent="0.2">
      <c r="A1390" s="81" t="s">
        <v>1299</v>
      </c>
      <c r="C1390" s="372">
        <f>'Rental - FHLMC 92 - III'!BF27</f>
        <v>0</v>
      </c>
      <c r="D1390" s="372">
        <f>'Rental - FHLMC 92 - III'!BR27</f>
        <v>0</v>
      </c>
    </row>
    <row r="1391" spans="1:4" x14ac:dyDescent="0.2">
      <c r="A1391" s="81" t="s">
        <v>1300</v>
      </c>
      <c r="C1391" s="372">
        <f>'Rental - FHLMC 92 - III'!BF28</f>
        <v>0</v>
      </c>
      <c r="D1391" s="372">
        <f>'Rental - FHLMC 92 - III'!BR28</f>
        <v>0</v>
      </c>
    </row>
    <row r="1392" spans="1:4" x14ac:dyDescent="0.2">
      <c r="A1392" s="81" t="s">
        <v>1306</v>
      </c>
      <c r="C1392" s="372">
        <f>'Rental - FHLMC 92 - III'!BF29</f>
        <v>0</v>
      </c>
      <c r="D1392" s="372">
        <f>'Rental - FHLMC 92 - III'!BR29</f>
        <v>0</v>
      </c>
    </row>
    <row r="1393" spans="1:4" x14ac:dyDescent="0.2">
      <c r="A1393" s="81" t="s">
        <v>1327</v>
      </c>
      <c r="C1393" s="372">
        <f>'Rental - FHLMC 92 - III'!BF30</f>
        <v>0</v>
      </c>
      <c r="D1393" s="372">
        <f>'Rental - FHLMC 92 - III'!BR30</f>
        <v>0</v>
      </c>
    </row>
    <row r="1394" spans="1:4" x14ac:dyDescent="0.2">
      <c r="A1394" s="81" t="s">
        <v>1308</v>
      </c>
      <c r="C1394" s="372">
        <f>'Rental - FHLMC 92 - III'!BF31</f>
        <v>0</v>
      </c>
      <c r="D1394" s="372">
        <f>'Rental - FHLMC 92 - III'!BR31</f>
        <v>0</v>
      </c>
    </row>
    <row r="1395" spans="1:4" x14ac:dyDescent="0.2">
      <c r="A1395" s="81" t="s">
        <v>1328</v>
      </c>
      <c r="C1395" s="372">
        <f>'Rental - FHLMC 92 - III'!BF32</f>
        <v>0</v>
      </c>
      <c r="D1395" s="372">
        <f>'Rental - FHLMC 92 - III'!BR32</f>
        <v>0</v>
      </c>
    </row>
    <row r="1396" spans="1:4" x14ac:dyDescent="0.2">
      <c r="A1396" s="81" t="s">
        <v>1310</v>
      </c>
      <c r="C1396" s="372">
        <f>'Rental - FHLMC 92 - III'!BF33</f>
        <v>0</v>
      </c>
      <c r="D1396" s="372">
        <f>'Rental - FHLMC 92 - III'!BR33</f>
        <v>0</v>
      </c>
    </row>
    <row r="1397" spans="1:4" x14ac:dyDescent="0.2">
      <c r="A1397" s="81" t="s">
        <v>1311</v>
      </c>
      <c r="C1397" s="372">
        <f>'Rental - FHLMC 92 - III'!BF34</f>
        <v>0</v>
      </c>
      <c r="D1397" s="372">
        <f>'Rental - FHLMC 92 - III'!BR34</f>
        <v>0</v>
      </c>
    </row>
    <row r="1398" spans="1:4" x14ac:dyDescent="0.2">
      <c r="A1398" s="81" t="s">
        <v>1347</v>
      </c>
      <c r="C1398" s="372">
        <f>(C1390+SUM(C1392:C1397))-C1391</f>
        <v>0</v>
      </c>
      <c r="D1398" s="372">
        <f>(D1390+SUM(D1392:D1397))-D1391</f>
        <v>0</v>
      </c>
    </row>
    <row r="1399" spans="1:4" x14ac:dyDescent="0.2">
      <c r="A1399" s="81" t="s">
        <v>550</v>
      </c>
      <c r="C1399" s="372">
        <f>'Rental - FHLMC 92 - III'!BF36</f>
        <v>0</v>
      </c>
      <c r="D1399" s="372">
        <f>'Rental - FHLMC 92 - III'!BR36</f>
        <v>0</v>
      </c>
    </row>
    <row r="1400" spans="1:4" x14ac:dyDescent="0.2">
      <c r="A1400" s="81" t="s">
        <v>1344</v>
      </c>
      <c r="D1400" s="372">
        <f>C1398+D1398</f>
        <v>0</v>
      </c>
    </row>
    <row r="1401" spans="1:4" x14ac:dyDescent="0.2">
      <c r="A1401" s="81" t="s">
        <v>550</v>
      </c>
      <c r="D1401" s="372">
        <f>C1399+D1399</f>
        <v>0</v>
      </c>
    </row>
    <row r="1402" spans="1:4" x14ac:dyDescent="0.2">
      <c r="A1402" s="81" t="s">
        <v>1332</v>
      </c>
      <c r="D1402" s="372">
        <f>IF(D1401=0,0,D1400/D1401)</f>
        <v>0</v>
      </c>
    </row>
    <row r="1403" spans="1:4" x14ac:dyDescent="0.2">
      <c r="A1403" s="81" t="s">
        <v>1452</v>
      </c>
      <c r="D1403" s="372">
        <f>'Rental - FHLMC 92 - III'!BX57</f>
        <v>0</v>
      </c>
    </row>
    <row r="1404" spans="1:4" x14ac:dyDescent="0.2">
      <c r="A1404" s="81" t="s">
        <v>1453</v>
      </c>
      <c r="D1404" s="372">
        <f>D1402-D1403</f>
        <v>0</v>
      </c>
    </row>
    <row r="1406" spans="1:4" x14ac:dyDescent="0.2">
      <c r="A1406" s="1755" t="s">
        <v>1449</v>
      </c>
      <c r="B1406" s="1755"/>
      <c r="C1406" s="314" t="str">
        <f>'Rental - FHLMC 92 - III'!CD26</f>
        <v>Select Year</v>
      </c>
      <c r="D1406" s="484" t="str">
        <f>'Rental - FHLMC 92 - III'!CP26</f>
        <v>Select Year</v>
      </c>
    </row>
    <row r="1407" spans="1:4" x14ac:dyDescent="0.2">
      <c r="A1407" s="81" t="s">
        <v>1299</v>
      </c>
      <c r="C1407" s="372">
        <f>'Rental - FHLMC 92 - III'!CD27</f>
        <v>0</v>
      </c>
      <c r="D1407" s="372">
        <f>'Rental - FHLMC 92 - III'!CP27</f>
        <v>0</v>
      </c>
    </row>
    <row r="1408" spans="1:4" x14ac:dyDescent="0.2">
      <c r="A1408" s="81" t="s">
        <v>1300</v>
      </c>
      <c r="C1408" s="372">
        <f>'Rental - FHLMC 92 - III'!CD28</f>
        <v>0</v>
      </c>
      <c r="D1408" s="372">
        <f>'Rental - FHLMC 92 - III'!CP28</f>
        <v>0</v>
      </c>
    </row>
    <row r="1409" spans="1:4" x14ac:dyDescent="0.2">
      <c r="A1409" s="81" t="s">
        <v>1306</v>
      </c>
      <c r="C1409" s="372">
        <f>'Rental - FHLMC 92 - III'!CD29</f>
        <v>0</v>
      </c>
      <c r="D1409" s="372">
        <f>'Rental - FHLMC 92 - III'!CP29</f>
        <v>0</v>
      </c>
    </row>
    <row r="1410" spans="1:4" x14ac:dyDescent="0.2">
      <c r="A1410" s="81" t="s">
        <v>1327</v>
      </c>
      <c r="C1410" s="372">
        <f>'Rental - FHLMC 92 - III'!CD30</f>
        <v>0</v>
      </c>
      <c r="D1410" s="372">
        <f>'Rental - FHLMC 92 - III'!CP30</f>
        <v>0</v>
      </c>
    </row>
    <row r="1411" spans="1:4" x14ac:dyDescent="0.2">
      <c r="A1411" s="81" t="s">
        <v>1308</v>
      </c>
      <c r="C1411" s="372">
        <f>'Rental - FHLMC 92 - III'!CD31</f>
        <v>0</v>
      </c>
      <c r="D1411" s="372">
        <f>'Rental - FHLMC 92 - III'!CP31</f>
        <v>0</v>
      </c>
    </row>
    <row r="1412" spans="1:4" x14ac:dyDescent="0.2">
      <c r="A1412" s="81" t="s">
        <v>1328</v>
      </c>
      <c r="C1412" s="372">
        <f>'Rental - FHLMC 92 - III'!CD32</f>
        <v>0</v>
      </c>
      <c r="D1412" s="372">
        <f>'Rental - FHLMC 92 - III'!CP32</f>
        <v>0</v>
      </c>
    </row>
    <row r="1413" spans="1:4" x14ac:dyDescent="0.2">
      <c r="A1413" s="81" t="s">
        <v>1310</v>
      </c>
      <c r="C1413" s="372">
        <f>'Rental - FHLMC 92 - III'!CD33</f>
        <v>0</v>
      </c>
      <c r="D1413" s="372">
        <f>'Rental - FHLMC 92 - III'!CP33</f>
        <v>0</v>
      </c>
    </row>
    <row r="1414" spans="1:4" x14ac:dyDescent="0.2">
      <c r="A1414" s="81" t="s">
        <v>1311</v>
      </c>
      <c r="C1414" s="372">
        <f>'Rental - FHLMC 92 - III'!CD34</f>
        <v>0</v>
      </c>
      <c r="D1414" s="372">
        <f>'Rental - FHLMC 92 - III'!CP34</f>
        <v>0</v>
      </c>
    </row>
    <row r="1415" spans="1:4" x14ac:dyDescent="0.2">
      <c r="A1415" s="81" t="s">
        <v>1347</v>
      </c>
      <c r="C1415" s="372">
        <f>(C1407+SUM(C1409:C1414))-C1408</f>
        <v>0</v>
      </c>
      <c r="D1415" s="372">
        <f>(D1407+SUM(D1409:D1414))-D1408</f>
        <v>0</v>
      </c>
    </row>
    <row r="1416" spans="1:4" x14ac:dyDescent="0.2">
      <c r="A1416" s="81" t="s">
        <v>550</v>
      </c>
      <c r="C1416" s="372">
        <f>'Rental - FHLMC 92 - III'!CD36</f>
        <v>0</v>
      </c>
      <c r="D1416" s="372">
        <f>'Rental - FHLMC 92 - III'!CP36</f>
        <v>0</v>
      </c>
    </row>
    <row r="1417" spans="1:4" x14ac:dyDescent="0.2">
      <c r="A1417" s="81" t="s">
        <v>1344</v>
      </c>
      <c r="D1417" s="372">
        <f>C1415+D1415</f>
        <v>0</v>
      </c>
    </row>
    <row r="1418" spans="1:4" x14ac:dyDescent="0.2">
      <c r="A1418" s="81" t="s">
        <v>550</v>
      </c>
      <c r="D1418" s="372">
        <f>C1416+D1416</f>
        <v>0</v>
      </c>
    </row>
    <row r="1419" spans="1:4" x14ac:dyDescent="0.2">
      <c r="A1419" s="81" t="s">
        <v>1332</v>
      </c>
      <c r="D1419" s="372">
        <f>IF(D1418=0,0,D1417/D1418)</f>
        <v>0</v>
      </c>
    </row>
    <row r="1420" spans="1:4" x14ac:dyDescent="0.2">
      <c r="A1420" s="81" t="s">
        <v>1452</v>
      </c>
      <c r="D1420" s="372">
        <f>'Rental - FHLMC 92 - III'!BX58</f>
        <v>0</v>
      </c>
    </row>
    <row r="1421" spans="1:4" x14ac:dyDescent="0.2">
      <c r="A1421" s="81" t="s">
        <v>1453</v>
      </c>
      <c r="D1421" s="372">
        <f>D1419-D1420</f>
        <v>0</v>
      </c>
    </row>
    <row r="1423" spans="1:4" x14ac:dyDescent="0.2">
      <c r="A1423" s="81" t="s">
        <v>1454</v>
      </c>
      <c r="D1423" s="372">
        <f>D1336+D1353+D1370+D1387+D1404+D1421</f>
        <v>0</v>
      </c>
    </row>
    <row r="1425" spans="1:11" ht="15" x14ac:dyDescent="0.2">
      <c r="A1425" s="1756" t="s">
        <v>976</v>
      </c>
      <c r="B1425" s="1756"/>
      <c r="C1425" s="1756"/>
      <c r="D1425" s="1756"/>
      <c r="E1425" s="1756"/>
      <c r="F1425" s="1756"/>
      <c r="G1425" s="1756"/>
      <c r="H1425" s="1756"/>
      <c r="I1425" s="1756"/>
      <c r="J1425" s="1756"/>
      <c r="K1425" s="1756"/>
    </row>
    <row r="1427" spans="1:11" x14ac:dyDescent="0.2">
      <c r="A1427" s="1755" t="s">
        <v>997</v>
      </c>
      <c r="B1427" s="1755"/>
      <c r="C1427" s="314">
        <f>'Schedule E - Partnerships 1&amp;2'!BX11</f>
        <v>2015</v>
      </c>
      <c r="D1427" s="314">
        <f>'Schedule E - Partnerships 1&amp;2'!CM11</f>
        <v>2016</v>
      </c>
    </row>
    <row r="1428" spans="1:11" x14ac:dyDescent="0.2">
      <c r="A1428" s="81" t="s">
        <v>977</v>
      </c>
      <c r="C1428" s="372">
        <f>'Schedule E - Partnerships 1&amp;2'!BX12</f>
        <v>0</v>
      </c>
      <c r="D1428" s="372">
        <f>'Schedule E - Partnerships 1&amp;2'!CM12</f>
        <v>0</v>
      </c>
    </row>
    <row r="1429" spans="1:11" x14ac:dyDescent="0.2">
      <c r="A1429" s="81" t="s">
        <v>978</v>
      </c>
      <c r="C1429" s="372">
        <f>'Schedule E - Partnerships 1&amp;2'!BX13</f>
        <v>0</v>
      </c>
      <c r="D1429" s="372">
        <f>'Schedule E - Partnerships 1&amp;2'!CM13</f>
        <v>0</v>
      </c>
    </row>
    <row r="1430" spans="1:11" x14ac:dyDescent="0.2">
      <c r="A1430" s="81" t="s">
        <v>979</v>
      </c>
      <c r="C1430" s="372">
        <f>'Schedule E - Partnerships 1&amp;2'!BX14</f>
        <v>0</v>
      </c>
      <c r="D1430" s="372">
        <f>'Schedule E - Partnerships 1&amp;2'!CM14</f>
        <v>0</v>
      </c>
    </row>
    <row r="1431" spans="1:11" x14ac:dyDescent="0.2">
      <c r="A1431" s="81" t="s">
        <v>980</v>
      </c>
      <c r="C1431" s="312">
        <f>SUM(C1428:C1430)</f>
        <v>0</v>
      </c>
      <c r="D1431" s="312">
        <f>SUM(D1428:D1430)</f>
        <v>0</v>
      </c>
    </row>
    <row r="1432" spans="1:11" x14ac:dyDescent="0.2">
      <c r="C1432" s="398"/>
    </row>
    <row r="1433" spans="1:11" x14ac:dyDescent="0.2">
      <c r="A1433" s="1755" t="s">
        <v>827</v>
      </c>
      <c r="B1433" s="1755"/>
      <c r="C1433" s="314">
        <f>'Schedule E - Partnerships 1&amp;2'!BX16</f>
        <v>2015</v>
      </c>
      <c r="D1433" s="314">
        <f>'Schedule E - Partnerships 1&amp;2'!CM16</f>
        <v>2016</v>
      </c>
    </row>
    <row r="1434" spans="1:11" x14ac:dyDescent="0.2">
      <c r="A1434" s="81" t="s">
        <v>981</v>
      </c>
      <c r="C1434" s="372">
        <f>'Schedule E - Partnerships 1&amp;2'!BX17</f>
        <v>0</v>
      </c>
      <c r="D1434" s="372">
        <f>'Schedule E - Partnerships 1&amp;2'!CM17</f>
        <v>0</v>
      </c>
    </row>
    <row r="1435" spans="1:11" x14ac:dyDescent="0.2">
      <c r="A1435" s="81" t="s">
        <v>982</v>
      </c>
      <c r="C1435" s="372">
        <f>'Schedule E - Partnerships 1&amp;2'!BX18</f>
        <v>0</v>
      </c>
      <c r="D1435" s="372">
        <f>'Schedule E - Partnerships 1&amp;2'!CM18</f>
        <v>0</v>
      </c>
    </row>
    <row r="1436" spans="1:11" x14ac:dyDescent="0.2">
      <c r="A1436" s="81" t="s">
        <v>983</v>
      </c>
      <c r="C1436" s="372">
        <f>'Schedule E - Partnerships 1&amp;2'!BX19</f>
        <v>0</v>
      </c>
      <c r="D1436" s="372">
        <f>'Schedule E - Partnerships 1&amp;2'!CM19</f>
        <v>0</v>
      </c>
    </row>
    <row r="1437" spans="1:11" x14ac:dyDescent="0.2">
      <c r="A1437" s="81" t="s">
        <v>984</v>
      </c>
      <c r="C1437" s="372">
        <f>'Schedule E - Partnerships 1&amp;2'!BX20</f>
        <v>0</v>
      </c>
      <c r="D1437" s="372">
        <f>'Schedule E - Partnerships 1&amp;2'!CM20</f>
        <v>0</v>
      </c>
    </row>
    <row r="1438" spans="1:11" x14ac:dyDescent="0.2">
      <c r="A1438" s="81" t="s">
        <v>985</v>
      </c>
      <c r="C1438" s="372">
        <f>'Schedule E - Partnerships 1&amp;2'!BX21</f>
        <v>0</v>
      </c>
      <c r="D1438" s="372">
        <f>'Schedule E - Partnerships 1&amp;2'!CM21</f>
        <v>0</v>
      </c>
    </row>
    <row r="1439" spans="1:11" x14ac:dyDescent="0.2">
      <c r="A1439" s="81" t="s">
        <v>986</v>
      </c>
      <c r="C1439" s="372">
        <f>'Schedule E - Partnerships 1&amp;2'!BX22</f>
        <v>0</v>
      </c>
      <c r="D1439" s="372">
        <f>'Schedule E - Partnerships 1&amp;2'!CM22</f>
        <v>0</v>
      </c>
    </row>
    <row r="1440" spans="1:11" x14ac:dyDescent="0.2">
      <c r="A1440" s="81" t="s">
        <v>987</v>
      </c>
      <c r="C1440" s="372">
        <f>SUM(C1434:C1437)-SUM(C1438:C1439)</f>
        <v>0</v>
      </c>
      <c r="D1440" s="372">
        <f>SUM(D1434:D1437)-SUM(D1438:D1439)</f>
        <v>0</v>
      </c>
    </row>
    <row r="1441" spans="1:11" x14ac:dyDescent="0.2">
      <c r="A1441" s="81" t="s">
        <v>988</v>
      </c>
      <c r="C1441" s="422">
        <f>'Schedule E - Partnerships 1&amp;2'!BX24</f>
        <v>1</v>
      </c>
      <c r="D1441" s="422">
        <f>'Schedule E - Partnerships 1&amp;2'!CM24</f>
        <v>1</v>
      </c>
    </row>
    <row r="1442" spans="1:11" x14ac:dyDescent="0.2">
      <c r="A1442" s="81" t="s">
        <v>989</v>
      </c>
      <c r="C1442" s="372">
        <f>C1440*C1441</f>
        <v>0</v>
      </c>
      <c r="D1442" s="372">
        <f>D1440*D1441</f>
        <v>0</v>
      </c>
    </row>
    <row r="1443" spans="1:11" x14ac:dyDescent="0.2">
      <c r="A1443" s="81" t="s">
        <v>990</v>
      </c>
      <c r="C1443" s="372">
        <f>C1431+C1442</f>
        <v>0</v>
      </c>
      <c r="D1443" s="372">
        <f>D1431+D1442</f>
        <v>0</v>
      </c>
    </row>
    <row r="1444" spans="1:11" x14ac:dyDescent="0.2">
      <c r="A1444" s="81" t="s">
        <v>992</v>
      </c>
      <c r="C1444" s="372" t="b">
        <v>0</v>
      </c>
      <c r="D1444" s="372" t="b">
        <v>0</v>
      </c>
    </row>
    <row r="1445" spans="1:11" x14ac:dyDescent="0.2">
      <c r="A1445" s="81" t="s">
        <v>993</v>
      </c>
      <c r="C1445" s="372">
        <f>IF(C1444=TRUE,C1443,0)</f>
        <v>0</v>
      </c>
      <c r="D1445" s="372">
        <f>IF(D1444=TRUE,D1443,0)</f>
        <v>0</v>
      </c>
    </row>
    <row r="1446" spans="1:11" x14ac:dyDescent="0.2">
      <c r="A1446" s="81" t="s">
        <v>968</v>
      </c>
      <c r="C1446" s="1767">
        <f>C1445+D1445</f>
        <v>0</v>
      </c>
      <c r="D1446" s="1767"/>
    </row>
    <row r="1447" spans="1:11" x14ac:dyDescent="0.2">
      <c r="A1447" s="81" t="s">
        <v>550</v>
      </c>
      <c r="C1447" s="372">
        <f>IF(C1444=TRUE,12,0)</f>
        <v>0</v>
      </c>
      <c r="D1447" s="372">
        <f>IF(D1444=TRUE,12,0)</f>
        <v>0</v>
      </c>
    </row>
    <row r="1448" spans="1:11" x14ac:dyDescent="0.2">
      <c r="A1448" s="81" t="s">
        <v>1002</v>
      </c>
      <c r="C1448" s="1767">
        <f>C1447+D1447</f>
        <v>0</v>
      </c>
      <c r="D1448" s="1767"/>
    </row>
    <row r="1449" spans="1:11" x14ac:dyDescent="0.2">
      <c r="A1449" s="81" t="s">
        <v>991</v>
      </c>
      <c r="C1449" s="1767">
        <f>IF(C1446=0,0,C1446/C1448)</f>
        <v>0</v>
      </c>
      <c r="D1449" s="1767"/>
    </row>
    <row r="1451" spans="1:11" ht="15" x14ac:dyDescent="0.2">
      <c r="A1451" s="1756" t="s">
        <v>994</v>
      </c>
      <c r="B1451" s="1756"/>
      <c r="C1451" s="1756"/>
      <c r="D1451" s="1756"/>
      <c r="E1451" s="1756"/>
      <c r="F1451" s="1756"/>
      <c r="G1451" s="1756"/>
      <c r="H1451" s="1756"/>
      <c r="I1451" s="1756"/>
      <c r="J1451" s="1756"/>
      <c r="K1451" s="1756"/>
    </row>
    <row r="1453" spans="1:11" x14ac:dyDescent="0.2">
      <c r="A1453" s="1755" t="s">
        <v>997</v>
      </c>
      <c r="B1453" s="1755"/>
      <c r="C1453" s="314" t="str">
        <f>'Schedule E - Partnerships 1&amp;2'!BX36</f>
        <v>Select Year</v>
      </c>
      <c r="D1453" s="314" t="str">
        <f>'Schedule E - Partnerships 1&amp;2'!CM36</f>
        <v>Select Year</v>
      </c>
    </row>
    <row r="1454" spans="1:11" x14ac:dyDescent="0.2">
      <c r="A1454" s="81" t="s">
        <v>977</v>
      </c>
      <c r="C1454" s="372">
        <f>'Schedule E - Partnerships 1&amp;2'!BX37</f>
        <v>0</v>
      </c>
      <c r="D1454" s="372">
        <f>'Schedule E - Partnerships 1&amp;2'!CM37</f>
        <v>0</v>
      </c>
    </row>
    <row r="1455" spans="1:11" x14ac:dyDescent="0.2">
      <c r="A1455" s="81" t="s">
        <v>978</v>
      </c>
      <c r="C1455" s="372">
        <f>'Schedule E - Partnerships 1&amp;2'!BX38</f>
        <v>0</v>
      </c>
      <c r="D1455" s="372">
        <f>'Schedule E - Partnerships 1&amp;2'!CM38</f>
        <v>0</v>
      </c>
    </row>
    <row r="1456" spans="1:11" x14ac:dyDescent="0.2">
      <c r="A1456" s="81" t="s">
        <v>979</v>
      </c>
      <c r="C1456" s="372">
        <f>'Schedule E - Partnerships 1&amp;2'!BX39</f>
        <v>0</v>
      </c>
      <c r="D1456" s="372">
        <f>'Schedule E - Partnerships 1&amp;2'!CM39</f>
        <v>0</v>
      </c>
    </row>
    <row r="1457" spans="1:4" x14ac:dyDescent="0.2">
      <c r="A1457" s="81" t="s">
        <v>980</v>
      </c>
      <c r="C1457" s="312">
        <f>SUM(C1454:C1456)</f>
        <v>0</v>
      </c>
      <c r="D1457" s="312">
        <f>SUM(D1454:D1456)</f>
        <v>0</v>
      </c>
    </row>
    <row r="1458" spans="1:4" x14ac:dyDescent="0.2">
      <c r="C1458" s="398"/>
    </row>
    <row r="1459" spans="1:4" x14ac:dyDescent="0.2">
      <c r="A1459" s="1755" t="s">
        <v>827</v>
      </c>
      <c r="B1459" s="1755"/>
      <c r="C1459" s="314" t="str">
        <f>'Schedule E - Partnerships 1&amp;2'!BX41</f>
        <v>Select Year</v>
      </c>
      <c r="D1459" s="314" t="str">
        <f>'Schedule E - Partnerships 1&amp;2'!CM41</f>
        <v>Select Year</v>
      </c>
    </row>
    <row r="1460" spans="1:4" x14ac:dyDescent="0.2">
      <c r="A1460" s="81" t="s">
        <v>981</v>
      </c>
      <c r="C1460" s="372">
        <f>'Schedule E - Partnerships 1&amp;2'!BX42</f>
        <v>0</v>
      </c>
      <c r="D1460" s="372">
        <f>'Schedule E - Partnerships 1&amp;2'!CM42</f>
        <v>0</v>
      </c>
    </row>
    <row r="1461" spans="1:4" x14ac:dyDescent="0.2">
      <c r="A1461" s="81" t="s">
        <v>982</v>
      </c>
      <c r="C1461" s="372">
        <f>'Schedule E - Partnerships 1&amp;2'!BX43</f>
        <v>0</v>
      </c>
      <c r="D1461" s="372">
        <f>'Schedule E - Partnerships 1&amp;2'!CM43</f>
        <v>0</v>
      </c>
    </row>
    <row r="1462" spans="1:4" x14ac:dyDescent="0.2">
      <c r="A1462" s="81" t="s">
        <v>983</v>
      </c>
      <c r="C1462" s="372">
        <f>'Schedule E - Partnerships 1&amp;2'!BX44</f>
        <v>0</v>
      </c>
      <c r="D1462" s="372">
        <f>'Schedule E - Partnerships 1&amp;2'!CM44</f>
        <v>0</v>
      </c>
    </row>
    <row r="1463" spans="1:4" x14ac:dyDescent="0.2">
      <c r="A1463" s="81" t="s">
        <v>984</v>
      </c>
      <c r="C1463" s="372">
        <f>'Schedule E - Partnerships 1&amp;2'!BX45</f>
        <v>0</v>
      </c>
      <c r="D1463" s="372">
        <f>'Schedule E - Partnerships 1&amp;2'!CM45</f>
        <v>0</v>
      </c>
    </row>
    <row r="1464" spans="1:4" x14ac:dyDescent="0.2">
      <c r="A1464" s="81" t="s">
        <v>985</v>
      </c>
      <c r="C1464" s="372">
        <f>'Schedule E - Partnerships 1&amp;2'!BX46</f>
        <v>0</v>
      </c>
      <c r="D1464" s="372">
        <f>'Schedule E - Partnerships 1&amp;2'!CM46</f>
        <v>0</v>
      </c>
    </row>
    <row r="1465" spans="1:4" x14ac:dyDescent="0.2">
      <c r="A1465" s="81" t="s">
        <v>986</v>
      </c>
      <c r="C1465" s="372">
        <f>'Schedule E - Partnerships 1&amp;2'!BX47</f>
        <v>0</v>
      </c>
      <c r="D1465" s="372">
        <f>'Schedule E - Partnerships 1&amp;2'!CM47</f>
        <v>0</v>
      </c>
    </row>
    <row r="1466" spans="1:4" x14ac:dyDescent="0.2">
      <c r="A1466" s="81" t="s">
        <v>987</v>
      </c>
      <c r="C1466" s="372">
        <f>SUM(C1460:C1463)-SUM(C1464:C1465)</f>
        <v>0</v>
      </c>
      <c r="D1466" s="372">
        <f>SUM(D1460:D1463)-SUM(D1464:D1465)</f>
        <v>0</v>
      </c>
    </row>
    <row r="1467" spans="1:4" x14ac:dyDescent="0.2">
      <c r="A1467" s="81" t="s">
        <v>988</v>
      </c>
      <c r="C1467" s="422">
        <f>'Schedule E - Partnerships 1&amp;2'!BX49</f>
        <v>1</v>
      </c>
      <c r="D1467" s="422">
        <f>'Schedule E - Partnerships 1&amp;2'!CM49</f>
        <v>1</v>
      </c>
    </row>
    <row r="1468" spans="1:4" x14ac:dyDescent="0.2">
      <c r="A1468" s="81" t="s">
        <v>989</v>
      </c>
      <c r="C1468" s="372">
        <f>C1466*C1467</f>
        <v>0</v>
      </c>
      <c r="D1468" s="372">
        <f>D1466*D1467</f>
        <v>0</v>
      </c>
    </row>
    <row r="1469" spans="1:4" x14ac:dyDescent="0.2">
      <c r="A1469" s="81" t="s">
        <v>1003</v>
      </c>
      <c r="C1469" s="372">
        <f>C1457+C1468</f>
        <v>0</v>
      </c>
      <c r="D1469" s="372">
        <f>D1457+D1468</f>
        <v>0</v>
      </c>
    </row>
    <row r="1470" spans="1:4" x14ac:dyDescent="0.2">
      <c r="A1470" s="81" t="s">
        <v>992</v>
      </c>
      <c r="C1470" s="372" t="b">
        <v>0</v>
      </c>
      <c r="D1470" s="372" t="b">
        <v>0</v>
      </c>
    </row>
    <row r="1471" spans="1:4" x14ac:dyDescent="0.2">
      <c r="A1471" s="81" t="s">
        <v>993</v>
      </c>
      <c r="C1471" s="372">
        <f>IF(C1470=TRUE,C1469,0)</f>
        <v>0</v>
      </c>
      <c r="D1471" s="372">
        <f>IF(D1470=TRUE,D1469,0)</f>
        <v>0</v>
      </c>
    </row>
    <row r="1472" spans="1:4" x14ac:dyDescent="0.2">
      <c r="A1472" s="81" t="s">
        <v>968</v>
      </c>
      <c r="C1472" s="1767">
        <f>C1471+D1471</f>
        <v>0</v>
      </c>
      <c r="D1472" s="1767"/>
    </row>
    <row r="1473" spans="1:11" x14ac:dyDescent="0.2">
      <c r="A1473" s="81" t="s">
        <v>550</v>
      </c>
      <c r="C1473" s="372">
        <f>IF(C1470=TRUE,12,0)</f>
        <v>0</v>
      </c>
      <c r="D1473" s="372">
        <f>IF(D1470=TRUE,12,0)</f>
        <v>0</v>
      </c>
    </row>
    <row r="1474" spans="1:11" x14ac:dyDescent="0.2">
      <c r="A1474" s="81" t="s">
        <v>1002</v>
      </c>
      <c r="C1474" s="1767">
        <f>C1473+D1473</f>
        <v>0</v>
      </c>
      <c r="D1474" s="1767"/>
    </row>
    <row r="1475" spans="1:11" x14ac:dyDescent="0.2">
      <c r="A1475" s="81" t="s">
        <v>1004</v>
      </c>
      <c r="C1475" s="1767">
        <f>IF(C1472=0,0,C1472/C1474)</f>
        <v>0</v>
      </c>
      <c r="D1475" s="1767"/>
    </row>
    <row r="1477" spans="1:11" ht="15" x14ac:dyDescent="0.2">
      <c r="A1477" s="1756" t="s">
        <v>995</v>
      </c>
      <c r="B1477" s="1756"/>
      <c r="C1477" s="1756"/>
      <c r="D1477" s="1756"/>
      <c r="E1477" s="1756"/>
      <c r="F1477" s="1756"/>
      <c r="G1477" s="1756"/>
      <c r="H1477" s="1756"/>
      <c r="I1477" s="1756"/>
      <c r="J1477" s="1756"/>
      <c r="K1477" s="1756"/>
    </row>
    <row r="1479" spans="1:11" x14ac:dyDescent="0.2">
      <c r="A1479" s="1755" t="s">
        <v>996</v>
      </c>
      <c r="B1479" s="1755"/>
      <c r="C1479" s="314" t="str">
        <f>'Schedule E - S-Corps 1&amp;2'!BX11</f>
        <v>Select Year</v>
      </c>
      <c r="D1479" s="314" t="str">
        <f>'Schedule E - S-Corps 1&amp;2'!CM11</f>
        <v>Select Year</v>
      </c>
    </row>
    <row r="1480" spans="1:11" x14ac:dyDescent="0.2">
      <c r="A1480" s="81" t="s">
        <v>977</v>
      </c>
      <c r="C1480" s="372">
        <f>'Schedule E - S-Corps 1&amp;2'!BX12</f>
        <v>0</v>
      </c>
      <c r="D1480" s="372">
        <f>'Schedule E - S-Corps 1&amp;2'!CM12</f>
        <v>0</v>
      </c>
    </row>
    <row r="1481" spans="1:11" x14ac:dyDescent="0.2">
      <c r="A1481" s="81" t="s">
        <v>978</v>
      </c>
      <c r="C1481" s="372">
        <f>'Schedule E - S-Corps 1&amp;2'!BX13</f>
        <v>0</v>
      </c>
      <c r="D1481" s="372">
        <f>'Schedule E - S-Corps 1&amp;2'!CM13</f>
        <v>0</v>
      </c>
    </row>
    <row r="1482" spans="1:11" x14ac:dyDescent="0.2">
      <c r="A1482" s="81" t="s">
        <v>979</v>
      </c>
      <c r="C1482" s="372">
        <f>'Schedule E - S-Corps 1&amp;2'!BX14</f>
        <v>0</v>
      </c>
      <c r="D1482" s="372">
        <f>'Schedule E - S-Corps 1&amp;2'!CM14</f>
        <v>0</v>
      </c>
    </row>
    <row r="1483" spans="1:11" x14ac:dyDescent="0.2">
      <c r="A1483" s="81" t="s">
        <v>980</v>
      </c>
      <c r="C1483" s="312">
        <f>SUM(C1480:C1482)</f>
        <v>0</v>
      </c>
      <c r="D1483" s="312">
        <f>SUM(D1480:D1482)</f>
        <v>0</v>
      </c>
    </row>
    <row r="1485" spans="1:11" x14ac:dyDescent="0.2">
      <c r="A1485" s="1755" t="s">
        <v>828</v>
      </c>
      <c r="B1485" s="1755"/>
      <c r="C1485" s="314" t="str">
        <f>'Schedule E - S-Corps 1&amp;2'!BX16</f>
        <v>Select Year</v>
      </c>
      <c r="D1485" s="314" t="str">
        <f>'Schedule E - S-Corps 1&amp;2'!CM16</f>
        <v>Select Year</v>
      </c>
    </row>
    <row r="1486" spans="1:11" x14ac:dyDescent="0.2">
      <c r="A1486" s="81" t="s">
        <v>982</v>
      </c>
      <c r="C1486" s="372">
        <f>'Schedule E - S-Corps 1&amp;2'!BX17</f>
        <v>0</v>
      </c>
      <c r="D1486" s="372">
        <f>'Schedule E - S-Corps 1&amp;2'!CM17</f>
        <v>0</v>
      </c>
    </row>
    <row r="1487" spans="1:11" x14ac:dyDescent="0.2">
      <c r="A1487" s="81" t="s">
        <v>983</v>
      </c>
      <c r="C1487" s="372">
        <f>'Schedule E - S-Corps 1&amp;2'!BX18</f>
        <v>0</v>
      </c>
      <c r="D1487" s="372">
        <f>'Schedule E - S-Corps 1&amp;2'!CM18</f>
        <v>0</v>
      </c>
    </row>
    <row r="1488" spans="1:11" x14ac:dyDescent="0.2">
      <c r="A1488" s="81" t="s">
        <v>984</v>
      </c>
      <c r="C1488" s="372">
        <f>'Schedule E - S-Corps 1&amp;2'!BX19</f>
        <v>0</v>
      </c>
      <c r="D1488" s="372">
        <f>'Schedule E - S-Corps 1&amp;2'!CM19</f>
        <v>0</v>
      </c>
    </row>
    <row r="1489" spans="1:11" x14ac:dyDescent="0.2">
      <c r="A1489" s="81" t="s">
        <v>985</v>
      </c>
      <c r="C1489" s="372">
        <f>'Schedule E - S-Corps 1&amp;2'!BX20</f>
        <v>0</v>
      </c>
      <c r="D1489" s="372">
        <f>'Schedule E - S-Corps 1&amp;2'!CM20</f>
        <v>0</v>
      </c>
    </row>
    <row r="1490" spans="1:11" x14ac:dyDescent="0.2">
      <c r="A1490" s="81" t="s">
        <v>986</v>
      </c>
      <c r="C1490" s="372">
        <f>'Schedule E - S-Corps 1&amp;2'!BX21</f>
        <v>0</v>
      </c>
      <c r="D1490" s="372">
        <f>'Schedule E - S-Corps 1&amp;2'!CM21</f>
        <v>0</v>
      </c>
    </row>
    <row r="1491" spans="1:11" x14ac:dyDescent="0.2">
      <c r="A1491" s="81" t="s">
        <v>987</v>
      </c>
      <c r="C1491" s="372">
        <f>SUM(C1486:C1488)-SUM(C1489:C1490)</f>
        <v>0</v>
      </c>
      <c r="D1491" s="372">
        <f>SUM(D1486:D1488)-SUM(D1489:D1490)</f>
        <v>0</v>
      </c>
    </row>
    <row r="1492" spans="1:11" x14ac:dyDescent="0.2">
      <c r="A1492" s="81" t="s">
        <v>988</v>
      </c>
      <c r="C1492" s="423">
        <f>'Schedule E - S-Corps 1&amp;2'!BX23</f>
        <v>1</v>
      </c>
      <c r="D1492" s="423">
        <f>'Schedule E - S-Corps 1&amp;2'!CM23</f>
        <v>1</v>
      </c>
    </row>
    <row r="1493" spans="1:11" x14ac:dyDescent="0.2">
      <c r="A1493" s="81" t="s">
        <v>998</v>
      </c>
      <c r="C1493" s="372">
        <f>C1491*C1492</f>
        <v>0</v>
      </c>
      <c r="D1493" s="372">
        <f>D1491*D1492</f>
        <v>0</v>
      </c>
    </row>
    <row r="1494" spans="1:11" x14ac:dyDescent="0.2">
      <c r="A1494" s="81" t="s">
        <v>999</v>
      </c>
      <c r="C1494" s="372">
        <f>C1483+C1493</f>
        <v>0</v>
      </c>
      <c r="D1494" s="372">
        <f>D1483+D1493</f>
        <v>0</v>
      </c>
    </row>
    <row r="1495" spans="1:11" x14ac:dyDescent="0.2">
      <c r="A1495" s="81" t="s">
        <v>992</v>
      </c>
      <c r="C1495" s="81" t="b">
        <v>0</v>
      </c>
      <c r="D1495" s="81" t="b">
        <v>0</v>
      </c>
    </row>
    <row r="1496" spans="1:11" x14ac:dyDescent="0.2">
      <c r="A1496" s="81" t="s">
        <v>993</v>
      </c>
      <c r="C1496" s="372">
        <f>IF(C1495=TRUE,C1494,0)</f>
        <v>0</v>
      </c>
      <c r="D1496" s="372">
        <f>IF(D1495=TRUE,D1494,0)</f>
        <v>0</v>
      </c>
    </row>
    <row r="1497" spans="1:11" x14ac:dyDescent="0.2">
      <c r="A1497" s="81" t="s">
        <v>968</v>
      </c>
      <c r="C1497" s="1767">
        <f>C1496+D1496</f>
        <v>0</v>
      </c>
      <c r="D1497" s="1767"/>
    </row>
    <row r="1498" spans="1:11" x14ac:dyDescent="0.2">
      <c r="A1498" s="81" t="s">
        <v>550</v>
      </c>
      <c r="C1498" s="372">
        <f>IF(C1495=TRUE,12,0)</f>
        <v>0</v>
      </c>
      <c r="D1498" s="372">
        <f>IF(D1495=TRUE,12,0)</f>
        <v>0</v>
      </c>
    </row>
    <row r="1499" spans="1:11" x14ac:dyDescent="0.2">
      <c r="A1499" s="81" t="s">
        <v>1002</v>
      </c>
      <c r="C1499" s="1767">
        <f>C1498+D1498</f>
        <v>0</v>
      </c>
      <c r="D1499" s="1767"/>
    </row>
    <row r="1500" spans="1:11" x14ac:dyDescent="0.2">
      <c r="A1500" s="81" t="s">
        <v>1001</v>
      </c>
      <c r="C1500" s="1767">
        <f>IF(C1497=0,0,C1497/(C1498+D1498))</f>
        <v>0</v>
      </c>
      <c r="D1500" s="1767"/>
    </row>
    <row r="1502" spans="1:11" ht="15" x14ac:dyDescent="0.2">
      <c r="A1502" s="1756" t="s">
        <v>1000</v>
      </c>
      <c r="B1502" s="1756"/>
      <c r="C1502" s="1756"/>
      <c r="D1502" s="1756"/>
      <c r="E1502" s="1756"/>
      <c r="F1502" s="1756"/>
      <c r="G1502" s="1756"/>
      <c r="H1502" s="1756"/>
      <c r="I1502" s="1756"/>
      <c r="J1502" s="1756"/>
      <c r="K1502" s="1756"/>
    </row>
    <row r="1504" spans="1:11" x14ac:dyDescent="0.2">
      <c r="A1504" s="1755" t="s">
        <v>996</v>
      </c>
      <c r="B1504" s="1755"/>
      <c r="C1504" s="314" t="str">
        <f>'Schedule E - S-Corps 1&amp;2'!BX35</f>
        <v>Select Year</v>
      </c>
      <c r="D1504" s="314" t="str">
        <f>'Schedule E - S-Corps 1&amp;2'!CM35</f>
        <v>Select Year</v>
      </c>
    </row>
    <row r="1505" spans="1:4" x14ac:dyDescent="0.2">
      <c r="A1505" s="81" t="s">
        <v>977</v>
      </c>
      <c r="C1505" s="372">
        <f>'Schedule E - S-Corps 1&amp;2'!BX36</f>
        <v>0</v>
      </c>
      <c r="D1505" s="372">
        <f>'Schedule E - S-Corps 1&amp;2'!CM36</f>
        <v>0</v>
      </c>
    </row>
    <row r="1506" spans="1:4" x14ac:dyDescent="0.2">
      <c r="A1506" s="81" t="s">
        <v>978</v>
      </c>
      <c r="C1506" s="372">
        <f>'Schedule E - S-Corps 1&amp;2'!BX37</f>
        <v>0</v>
      </c>
      <c r="D1506" s="372">
        <f>'Schedule E - S-Corps 1&amp;2'!CM37</f>
        <v>0</v>
      </c>
    </row>
    <row r="1507" spans="1:4" x14ac:dyDescent="0.2">
      <c r="A1507" s="81" t="s">
        <v>979</v>
      </c>
      <c r="C1507" s="372">
        <f>'Schedule E - S-Corps 1&amp;2'!BX38</f>
        <v>0</v>
      </c>
      <c r="D1507" s="372">
        <f>'Schedule E - S-Corps 1&amp;2'!CM38</f>
        <v>0</v>
      </c>
    </row>
    <row r="1508" spans="1:4" x14ac:dyDescent="0.2">
      <c r="A1508" s="81" t="s">
        <v>980</v>
      </c>
      <c r="C1508" s="312">
        <f>SUM(C1505:C1507)</f>
        <v>0</v>
      </c>
      <c r="D1508" s="312">
        <f>SUM(D1505:D1507)</f>
        <v>0</v>
      </c>
    </row>
    <row r="1510" spans="1:4" x14ac:dyDescent="0.2">
      <c r="A1510" s="1755" t="s">
        <v>828</v>
      </c>
      <c r="B1510" s="1755"/>
      <c r="C1510" s="314" t="str">
        <f>'Schedule E - S-Corps 1&amp;2'!BX40</f>
        <v>Select Year</v>
      </c>
      <c r="D1510" s="314" t="str">
        <f>'Schedule E - S-Corps 1&amp;2'!CM40</f>
        <v>Select Year</v>
      </c>
    </row>
    <row r="1511" spans="1:4" x14ac:dyDescent="0.2">
      <c r="A1511" s="81" t="s">
        <v>982</v>
      </c>
      <c r="C1511" s="372">
        <f>'Schedule E - S-Corps 1&amp;2'!BX41</f>
        <v>0</v>
      </c>
      <c r="D1511" s="372">
        <f>'Schedule E - S-Corps 1&amp;2'!CM41</f>
        <v>0</v>
      </c>
    </row>
    <row r="1512" spans="1:4" x14ac:dyDescent="0.2">
      <c r="A1512" s="81" t="s">
        <v>983</v>
      </c>
      <c r="C1512" s="372">
        <f>'Schedule E - S-Corps 1&amp;2'!BX42</f>
        <v>0</v>
      </c>
      <c r="D1512" s="372">
        <f>'Schedule E - S-Corps 1&amp;2'!CM42</f>
        <v>0</v>
      </c>
    </row>
    <row r="1513" spans="1:4" x14ac:dyDescent="0.2">
      <c r="A1513" s="81" t="s">
        <v>984</v>
      </c>
      <c r="C1513" s="372">
        <f>'Schedule E - S-Corps 1&amp;2'!BX43</f>
        <v>0</v>
      </c>
      <c r="D1513" s="372">
        <f>'Schedule E - S-Corps 1&amp;2'!CM43</f>
        <v>0</v>
      </c>
    </row>
    <row r="1514" spans="1:4" x14ac:dyDescent="0.2">
      <c r="A1514" s="81" t="s">
        <v>985</v>
      </c>
      <c r="C1514" s="372">
        <f>'Schedule E - S-Corps 1&amp;2'!BX44</f>
        <v>0</v>
      </c>
      <c r="D1514" s="372">
        <f>'Schedule E - S-Corps 1&amp;2'!CM44</f>
        <v>0</v>
      </c>
    </row>
    <row r="1515" spans="1:4" x14ac:dyDescent="0.2">
      <c r="A1515" s="81" t="s">
        <v>986</v>
      </c>
      <c r="C1515" s="372">
        <f>'Schedule E - S-Corps 1&amp;2'!BX45</f>
        <v>0</v>
      </c>
      <c r="D1515" s="372">
        <f>'Schedule E - S-Corps 1&amp;2'!CM45</f>
        <v>0</v>
      </c>
    </row>
    <row r="1516" spans="1:4" x14ac:dyDescent="0.2">
      <c r="A1516" s="81" t="s">
        <v>987</v>
      </c>
      <c r="C1516" s="372">
        <f>SUM(C1511:C1513)-SUM(C1514:C1515)</f>
        <v>0</v>
      </c>
      <c r="D1516" s="372">
        <f>SUM(D1511:D1513)-SUM(D1514:D1515)</f>
        <v>0</v>
      </c>
    </row>
    <row r="1517" spans="1:4" x14ac:dyDescent="0.2">
      <c r="A1517" s="81" t="s">
        <v>988</v>
      </c>
      <c r="C1517" s="423">
        <f>'Schedule E - S-Corps 1&amp;2'!BX47</f>
        <v>1</v>
      </c>
      <c r="D1517" s="423">
        <f>'Schedule E - S-Corps 1&amp;2'!CM47</f>
        <v>1</v>
      </c>
    </row>
    <row r="1518" spans="1:4" x14ac:dyDescent="0.2">
      <c r="A1518" s="81" t="s">
        <v>998</v>
      </c>
      <c r="C1518" s="372">
        <f>C1516*C1517</f>
        <v>0</v>
      </c>
      <c r="D1518" s="372">
        <f>D1516*D1517</f>
        <v>0</v>
      </c>
    </row>
    <row r="1519" spans="1:4" x14ac:dyDescent="0.2">
      <c r="A1519" s="81" t="s">
        <v>999</v>
      </c>
      <c r="C1519" s="372">
        <f>C1508+C1518</f>
        <v>0</v>
      </c>
      <c r="D1519" s="372">
        <f>D1508+D1518</f>
        <v>0</v>
      </c>
    </row>
    <row r="1520" spans="1:4" x14ac:dyDescent="0.2">
      <c r="A1520" s="81" t="s">
        <v>992</v>
      </c>
      <c r="C1520" s="81" t="b">
        <v>0</v>
      </c>
      <c r="D1520" s="81" t="b">
        <v>0</v>
      </c>
    </row>
    <row r="1521" spans="1:11" x14ac:dyDescent="0.2">
      <c r="A1521" s="81" t="s">
        <v>993</v>
      </c>
      <c r="C1521" s="372">
        <f>IF(C1520=TRUE,C1519,0)</f>
        <v>0</v>
      </c>
      <c r="D1521" s="372">
        <f>IF(D1520=TRUE,D1519,0)</f>
        <v>0</v>
      </c>
    </row>
    <row r="1522" spans="1:11" x14ac:dyDescent="0.2">
      <c r="A1522" s="81" t="s">
        <v>968</v>
      </c>
      <c r="C1522" s="1767">
        <f>C1521+D1521</f>
        <v>0</v>
      </c>
      <c r="D1522" s="1767"/>
    </row>
    <row r="1523" spans="1:11" x14ac:dyDescent="0.2">
      <c r="A1523" s="81" t="s">
        <v>550</v>
      </c>
      <c r="C1523" s="372">
        <f>IF(C1520=TRUE,12,0)</f>
        <v>0</v>
      </c>
      <c r="D1523" s="372">
        <f>IF(D1520=TRUE,12,0)</f>
        <v>0</v>
      </c>
    </row>
    <row r="1524" spans="1:11" x14ac:dyDescent="0.2">
      <c r="A1524" s="81" t="s">
        <v>1002</v>
      </c>
      <c r="C1524" s="1767">
        <f>C1523+D1523</f>
        <v>0</v>
      </c>
      <c r="D1524" s="1767"/>
    </row>
    <row r="1525" spans="1:11" x14ac:dyDescent="0.2">
      <c r="A1525" s="81" t="s">
        <v>1001</v>
      </c>
      <c r="C1525" s="1767">
        <f>IF(C1522=0,0,C1522/(C1523+D1523))</f>
        <v>0</v>
      </c>
      <c r="D1525" s="1767"/>
    </row>
    <row r="1527" spans="1:11" ht="15" x14ac:dyDescent="0.2">
      <c r="A1527" s="1756" t="s">
        <v>1068</v>
      </c>
      <c r="B1527" s="1756"/>
      <c r="C1527" s="1756"/>
      <c r="D1527" s="1756"/>
      <c r="E1527" s="1756"/>
      <c r="F1527" s="1756"/>
      <c r="G1527" s="1756"/>
      <c r="H1527" s="1756"/>
      <c r="I1527" s="1756"/>
      <c r="J1527" s="1756"/>
      <c r="K1527" s="1756"/>
    </row>
    <row r="1529" spans="1:11" x14ac:dyDescent="0.2">
      <c r="A1529" s="81" t="s">
        <v>1049</v>
      </c>
      <c r="C1529" s="398" t="s">
        <v>1010</v>
      </c>
      <c r="D1529" s="398"/>
      <c r="E1529" s="398"/>
      <c r="F1529" s="398" t="s">
        <v>1050</v>
      </c>
      <c r="G1529" s="398" t="s">
        <v>1051</v>
      </c>
      <c r="H1529" s="398"/>
    </row>
    <row r="1530" spans="1:11" x14ac:dyDescent="0.2">
      <c r="C1530" s="435" t="str">
        <f>IF('Asset Income'!C12="","",'Asset Income'!C12)</f>
        <v xml:space="preserve"> Borrower - 401(K)</v>
      </c>
      <c r="D1530" s="435"/>
      <c r="E1530" s="435"/>
      <c r="F1530" s="372">
        <f>'Asset Income'!BL12</f>
        <v>0</v>
      </c>
      <c r="G1530" s="313">
        <f>'Asset Income'!CB12</f>
        <v>0</v>
      </c>
      <c r="H1530" s="291">
        <f>ROUNDDOWN(F1530*(100%-G1530),0)</f>
        <v>0</v>
      </c>
      <c r="I1530" s="291"/>
    </row>
    <row r="1531" spans="1:11" x14ac:dyDescent="0.2">
      <c r="C1531" s="435" t="str">
        <f>IF('Asset Income'!C13="","",'Asset Income'!C13)</f>
        <v xml:space="preserve"> Borrower - IRA, Roth IRA</v>
      </c>
      <c r="D1531" s="435"/>
      <c r="E1531" s="435"/>
      <c r="F1531" s="372">
        <f>'Asset Income'!BL13</f>
        <v>0</v>
      </c>
      <c r="G1531" s="313">
        <f>'Asset Income'!CB13</f>
        <v>0</v>
      </c>
      <c r="H1531" s="291">
        <f>ROUNDDOWN(F1531*(100%-G1531),0)</f>
        <v>0</v>
      </c>
      <c r="I1531" s="291"/>
    </row>
    <row r="1532" spans="1:11" x14ac:dyDescent="0.2">
      <c r="C1532" s="435" t="str">
        <f>IF('Asset Income'!C14="","",'Asset Income'!C14)</f>
        <v xml:space="preserve"> Borrower - Stocks, Bonds &amp; Mutual Funds</v>
      </c>
      <c r="D1532" s="435"/>
      <c r="E1532" s="435"/>
      <c r="F1532" s="372">
        <f>'Asset Income'!BL14</f>
        <v>0</v>
      </c>
      <c r="G1532" s="313"/>
      <c r="H1532" s="291">
        <f>ROUNDDOWN(F1532,0)</f>
        <v>0</v>
      </c>
      <c r="I1532" s="291"/>
    </row>
    <row r="1533" spans="1:11" x14ac:dyDescent="0.2">
      <c r="C1533" s="435" t="str">
        <f>IF('Asset Income'!C15="","",'Asset Income'!C15)</f>
        <v xml:space="preserve"> Borrower - Other</v>
      </c>
      <c r="D1533" s="435"/>
      <c r="E1533" s="435"/>
      <c r="F1533" s="372">
        <f>'Asset Income'!BL15</f>
        <v>0</v>
      </c>
      <c r="G1533" s="313">
        <f>'Asset Income'!CB15</f>
        <v>0</v>
      </c>
      <c r="H1533" s="291">
        <f>ROUNDDOWN(F1533,0)</f>
        <v>0</v>
      </c>
      <c r="I1533" s="291"/>
    </row>
    <row r="1534" spans="1:11" x14ac:dyDescent="0.2">
      <c r="C1534" s="435" t="s">
        <v>1065</v>
      </c>
      <c r="D1534" s="435"/>
      <c r="E1534" s="435"/>
      <c r="F1534" s="372"/>
      <c r="G1534" s="313"/>
      <c r="H1534" s="291">
        <f>SUM(H1530:H1533)</f>
        <v>0</v>
      </c>
      <c r="I1534" s="291"/>
    </row>
    <row r="1535" spans="1:11" x14ac:dyDescent="0.2">
      <c r="C1535" s="435"/>
      <c r="D1535" s="435"/>
      <c r="E1535" s="435"/>
      <c r="F1535" s="372"/>
      <c r="G1535" s="313"/>
      <c r="H1535" s="291"/>
      <c r="I1535" s="291"/>
    </row>
    <row r="1536" spans="1:11" x14ac:dyDescent="0.2">
      <c r="C1536" s="435" t="str">
        <f>IF('Asset Income'!C16="","",'Asset Income'!C16)</f>
        <v xml:space="preserve"> Co-Borrower - 401(K)</v>
      </c>
      <c r="D1536" s="435"/>
      <c r="E1536" s="435"/>
      <c r="F1536" s="372">
        <f>'Asset Income'!BL16</f>
        <v>0</v>
      </c>
      <c r="G1536" s="313">
        <f>'Asset Income'!CB16</f>
        <v>0</v>
      </c>
      <c r="H1536" s="291">
        <f>ROUNDDOWN(F1536*(100%-G1536),0)</f>
        <v>0</v>
      </c>
      <c r="I1536" s="291"/>
    </row>
    <row r="1537" spans="3:9" x14ac:dyDescent="0.2">
      <c r="C1537" s="435" t="str">
        <f>IF('Asset Income'!C17="","",'Asset Income'!C17)</f>
        <v xml:space="preserve"> Co-Borrower - IRA, Roth IRA</v>
      </c>
      <c r="D1537" s="435"/>
      <c r="E1537" s="435"/>
      <c r="F1537" s="372">
        <f>'Asset Income'!BL17</f>
        <v>0</v>
      </c>
      <c r="G1537" s="313">
        <f>'Asset Income'!CB17</f>
        <v>0</v>
      </c>
      <c r="H1537" s="291">
        <f>ROUNDDOWN(F1537*(100%-G1537),0)</f>
        <v>0</v>
      </c>
      <c r="I1537" s="291"/>
    </row>
    <row r="1538" spans="3:9" x14ac:dyDescent="0.2">
      <c r="C1538" s="435" t="str">
        <f>IF('Asset Income'!C18="","",'Asset Income'!C18)</f>
        <v xml:space="preserve"> Co-Borrower - Stocks, Bonds &amp; Mutual Funds</v>
      </c>
      <c r="D1538" s="435"/>
      <c r="E1538" s="435"/>
      <c r="F1538" s="372">
        <f>'Asset Income'!BL18</f>
        <v>0</v>
      </c>
      <c r="G1538" s="313"/>
      <c r="H1538" s="291">
        <f>ROUNDDOWN(F1538,0)</f>
        <v>0</v>
      </c>
      <c r="I1538" s="291"/>
    </row>
    <row r="1539" spans="3:9" x14ac:dyDescent="0.2">
      <c r="C1539" s="435" t="str">
        <f>IF('Asset Income'!C19="","",'Asset Income'!C19)</f>
        <v xml:space="preserve"> Co-Borrower - Other</v>
      </c>
      <c r="D1539" s="435"/>
      <c r="E1539" s="435"/>
      <c r="F1539" s="372">
        <f>'Asset Income'!BL19</f>
        <v>0</v>
      </c>
      <c r="G1539" s="313">
        <f>'Asset Income'!CB19</f>
        <v>0</v>
      </c>
      <c r="H1539" s="291">
        <f>ROUNDDOWN(F1539,0)</f>
        <v>0</v>
      </c>
      <c r="I1539" s="291"/>
    </row>
    <row r="1540" spans="3:9" x14ac:dyDescent="0.2">
      <c r="C1540" s="435" t="s">
        <v>1066</v>
      </c>
      <c r="D1540" s="435"/>
      <c r="E1540" s="435"/>
      <c r="F1540" s="372"/>
      <c r="G1540" s="313"/>
      <c r="H1540" s="291">
        <f>SUM(H1536:H1539)</f>
        <v>0</v>
      </c>
      <c r="I1540" s="291"/>
    </row>
    <row r="1541" spans="3:9" x14ac:dyDescent="0.2">
      <c r="C1541" s="435"/>
      <c r="D1541" s="435"/>
      <c r="E1541" s="435"/>
      <c r="F1541" s="372"/>
      <c r="G1541" s="313"/>
      <c r="H1541" s="291"/>
      <c r="I1541" s="291"/>
    </row>
    <row r="1542" spans="3:9" x14ac:dyDescent="0.2">
      <c r="C1542" s="435" t="s">
        <v>1070</v>
      </c>
      <c r="D1542" s="435"/>
      <c r="E1542" s="435"/>
      <c r="F1542" s="372"/>
      <c r="G1542" s="313"/>
      <c r="H1542" s="291">
        <f>H1534+H1540</f>
        <v>0</v>
      </c>
      <c r="I1542" s="291"/>
    </row>
    <row r="1543" spans="3:9" x14ac:dyDescent="0.2">
      <c r="C1543" s="435" t="s">
        <v>1052</v>
      </c>
      <c r="D1543" s="435"/>
      <c r="E1543" s="435"/>
      <c r="F1543" s="372"/>
      <c r="G1543" s="313"/>
      <c r="H1543" s="291">
        <f>ROUNDUP('Asset Income'!CL21,0)</f>
        <v>0</v>
      </c>
      <c r="I1543" s="291"/>
    </row>
    <row r="1544" spans="3:9" x14ac:dyDescent="0.2">
      <c r="C1544" s="435" t="s">
        <v>1077</v>
      </c>
      <c r="D1544" s="435"/>
      <c r="E1544" s="435"/>
      <c r="F1544" s="372"/>
      <c r="G1544" s="313"/>
      <c r="H1544" s="291">
        <f>H1543-H1545</f>
        <v>0</v>
      </c>
      <c r="I1544" s="291"/>
    </row>
    <row r="1545" spans="3:9" x14ac:dyDescent="0.2">
      <c r="C1545" s="435" t="s">
        <v>1078</v>
      </c>
      <c r="D1545" s="435"/>
      <c r="E1545" s="435"/>
      <c r="F1545" s="372"/>
      <c r="G1545" s="313"/>
      <c r="H1545" s="291">
        <f>IF(H1540&gt;ROUNDUP(H1543*50%,0),ROUNDUP(H1543*50%,0),H1540)</f>
        <v>0</v>
      </c>
      <c r="I1545" s="291"/>
    </row>
    <row r="1546" spans="3:9" x14ac:dyDescent="0.2">
      <c r="C1546" s="435"/>
      <c r="D1546" s="435"/>
      <c r="E1546" s="435"/>
      <c r="F1546" s="372"/>
      <c r="G1546" s="313"/>
      <c r="H1546" s="291"/>
      <c r="I1546" s="291"/>
    </row>
    <row r="1547" spans="3:9" x14ac:dyDescent="0.2">
      <c r="C1547" s="435" t="s">
        <v>1075</v>
      </c>
      <c r="D1547" s="435"/>
      <c r="E1547" s="435"/>
      <c r="F1547" s="372"/>
      <c r="G1547" s="313"/>
      <c r="H1547" s="291">
        <f>IF(AND(H1534&gt;H1543,H1540&gt;H1543),ROUNDUP(H1543*50%,0),IF(H1543&lt;H1534,H1543,H1534))</f>
        <v>0</v>
      </c>
      <c r="I1547" s="291"/>
    </row>
    <row r="1548" spans="3:9" x14ac:dyDescent="0.2">
      <c r="C1548" s="435" t="s">
        <v>1076</v>
      </c>
      <c r="D1548" s="435"/>
      <c r="E1548" s="435"/>
      <c r="F1548" s="372"/>
      <c r="G1548" s="313"/>
      <c r="H1548" s="291">
        <f>IF(AND(H1543&lt;H1534,H1543&lt;H1540),ROUNDUP(H1543*50%,0),IF(H1543&lt;H1540,H1543,H1540))</f>
        <v>0</v>
      </c>
      <c r="I1548" s="291"/>
    </row>
    <row r="1549" spans="3:9" x14ac:dyDescent="0.2">
      <c r="C1549" s="435"/>
      <c r="D1549" s="435"/>
      <c r="E1549" s="435"/>
      <c r="F1549" s="372"/>
      <c r="G1549" s="313"/>
      <c r="H1549" s="291"/>
      <c r="I1549" s="291"/>
    </row>
    <row r="1550" spans="3:9" x14ac:dyDescent="0.2">
      <c r="C1550" s="435" t="s">
        <v>1065</v>
      </c>
      <c r="D1550" s="435"/>
      <c r="E1550" s="435"/>
      <c r="F1550" s="372"/>
      <c r="G1550" s="313"/>
      <c r="H1550" s="291">
        <f>H1534</f>
        <v>0</v>
      </c>
      <c r="I1550" s="291"/>
    </row>
    <row r="1551" spans="3:9" x14ac:dyDescent="0.2">
      <c r="C1551" s="435" t="s">
        <v>1072</v>
      </c>
      <c r="D1551" s="435"/>
      <c r="E1551" s="435"/>
      <c r="F1551" s="372"/>
      <c r="G1551" s="313"/>
      <c r="H1551" s="291">
        <f>H1544</f>
        <v>0</v>
      </c>
      <c r="I1551" s="291"/>
    </row>
    <row r="1552" spans="3:9" x14ac:dyDescent="0.2">
      <c r="C1552" s="435" t="s">
        <v>1065</v>
      </c>
      <c r="D1552" s="435"/>
      <c r="E1552" s="435"/>
      <c r="F1552" s="372"/>
      <c r="G1552" s="313"/>
      <c r="H1552" s="291">
        <f>H1550-H1551</f>
        <v>0</v>
      </c>
      <c r="I1552" s="291"/>
    </row>
    <row r="1553" spans="3:9" x14ac:dyDescent="0.2">
      <c r="C1553" s="81" t="s">
        <v>1053</v>
      </c>
      <c r="D1553" s="435"/>
      <c r="E1553" s="435"/>
      <c r="F1553" s="372"/>
      <c r="G1553" s="313"/>
      <c r="H1553" s="291">
        <f>IF(H1552&lt;0,0,IF((H1530+H1531+H1533)&gt;H1551,ROUNDUP(H1532*30%,0),ROUNDUP(H1552*30%,0)))</f>
        <v>0</v>
      </c>
      <c r="I1553" s="291"/>
    </row>
    <row r="1554" spans="3:9" x14ac:dyDescent="0.2">
      <c r="C1554" s="435" t="s">
        <v>1065</v>
      </c>
      <c r="D1554" s="435"/>
      <c r="E1554" s="435"/>
      <c r="F1554" s="372"/>
      <c r="G1554" s="313"/>
      <c r="H1554" s="291">
        <f>H1552-H1553</f>
        <v>0</v>
      </c>
      <c r="I1554" s="291"/>
    </row>
    <row r="1555" spans="3:9" x14ac:dyDescent="0.2">
      <c r="C1555" s="81" t="s">
        <v>1054</v>
      </c>
      <c r="D1555" s="435"/>
      <c r="E1555" s="435"/>
      <c r="F1555" s="372"/>
      <c r="G1555" s="313"/>
      <c r="H1555" s="291">
        <f>'Asset Income'!CL25</f>
        <v>360</v>
      </c>
      <c r="I1555" s="291"/>
    </row>
    <row r="1556" spans="3:9" x14ac:dyDescent="0.2">
      <c r="C1556" s="81" t="s">
        <v>1063</v>
      </c>
      <c r="D1556" s="435"/>
      <c r="E1556" s="435"/>
      <c r="F1556" s="372"/>
      <c r="G1556" s="313"/>
      <c r="H1556" s="441">
        <f>ROUNDDOWN(H1554/H1555,0)</f>
        <v>0</v>
      </c>
      <c r="I1556" s="291"/>
    </row>
    <row r="1557" spans="3:9" x14ac:dyDescent="0.2">
      <c r="C1557" s="435"/>
      <c r="D1557" s="435"/>
      <c r="E1557" s="435"/>
      <c r="F1557" s="372"/>
      <c r="G1557" s="313"/>
      <c r="H1557" s="291"/>
      <c r="I1557" s="291"/>
    </row>
    <row r="1558" spans="3:9" x14ac:dyDescent="0.2">
      <c r="C1558" s="435" t="s">
        <v>1066</v>
      </c>
      <c r="D1558" s="435"/>
      <c r="E1558" s="435"/>
      <c r="F1558" s="372"/>
      <c r="G1558" s="313"/>
      <c r="H1558" s="291">
        <f>H1540</f>
        <v>0</v>
      </c>
      <c r="I1558" s="291"/>
    </row>
    <row r="1559" spans="3:9" x14ac:dyDescent="0.2">
      <c r="C1559" s="435" t="s">
        <v>1072</v>
      </c>
      <c r="D1559" s="435"/>
      <c r="E1559" s="435"/>
      <c r="F1559" s="372"/>
      <c r="G1559" s="313"/>
      <c r="H1559" s="291">
        <f>IF(H1534=0,H1543,H1545)</f>
        <v>0</v>
      </c>
      <c r="I1559" s="291"/>
    </row>
    <row r="1560" spans="3:9" x14ac:dyDescent="0.2">
      <c r="C1560" s="435" t="s">
        <v>1065</v>
      </c>
      <c r="D1560" s="435"/>
      <c r="E1560" s="435"/>
      <c r="F1560" s="372"/>
      <c r="G1560" s="313"/>
      <c r="H1560" s="291">
        <f>H1558-H1559</f>
        <v>0</v>
      </c>
      <c r="I1560" s="291"/>
    </row>
    <row r="1561" spans="3:9" x14ac:dyDescent="0.2">
      <c r="C1561" s="81" t="s">
        <v>1053</v>
      </c>
      <c r="D1561" s="435"/>
      <c r="E1561" s="435"/>
      <c r="F1561" s="372"/>
      <c r="G1561" s="313"/>
      <c r="H1561" s="291">
        <f>IF(H1560&lt;0,0,IF((H1536+H1537+H1539)&gt;H1559,ROUNDUP(H1538*30%,0),ROUNDUP(H1560*30%,0)))</f>
        <v>0</v>
      </c>
      <c r="I1561" s="291"/>
    </row>
    <row r="1562" spans="3:9" x14ac:dyDescent="0.2">
      <c r="C1562" s="435" t="s">
        <v>1066</v>
      </c>
      <c r="D1562" s="435"/>
      <c r="E1562" s="435"/>
      <c r="F1562" s="372"/>
      <c r="G1562" s="313"/>
      <c r="H1562" s="291">
        <f>H1560-H1561</f>
        <v>0</v>
      </c>
      <c r="I1562" s="291"/>
    </row>
    <row r="1563" spans="3:9" x14ac:dyDescent="0.2">
      <c r="C1563" s="81" t="s">
        <v>1054</v>
      </c>
      <c r="D1563" s="435"/>
      <c r="E1563" s="435"/>
      <c r="F1563" s="372"/>
      <c r="G1563" s="313"/>
      <c r="H1563" s="291">
        <f>'Asset Income'!CL25</f>
        <v>360</v>
      </c>
      <c r="I1563" s="291"/>
    </row>
    <row r="1564" spans="3:9" x14ac:dyDescent="0.2">
      <c r="C1564" s="81" t="s">
        <v>1064</v>
      </c>
      <c r="D1564" s="435"/>
      <c r="E1564" s="435"/>
      <c r="F1564" s="372"/>
      <c r="G1564" s="313"/>
      <c r="H1564" s="441">
        <f>ROUNDDOWN(H1562/H1563,0)</f>
        <v>0</v>
      </c>
      <c r="I1564" s="291"/>
    </row>
    <row r="1565" spans="3:9" x14ac:dyDescent="0.2">
      <c r="C1565" s="435"/>
      <c r="D1565" s="435"/>
      <c r="E1565" s="435"/>
      <c r="F1565" s="372"/>
      <c r="G1565" s="313"/>
      <c r="H1565" s="291"/>
      <c r="I1565" s="291"/>
    </row>
    <row r="1566" spans="3:9" x14ac:dyDescent="0.2">
      <c r="C1566" s="435" t="s">
        <v>1009</v>
      </c>
      <c r="D1566" s="435"/>
      <c r="E1566" s="435"/>
      <c r="F1566" s="372"/>
      <c r="G1566" s="313"/>
      <c r="H1566" s="291">
        <f>H1542</f>
        <v>0</v>
      </c>
      <c r="I1566" s="291"/>
    </row>
    <row r="1567" spans="3:9" x14ac:dyDescent="0.2">
      <c r="C1567" s="435" t="s">
        <v>1008</v>
      </c>
      <c r="D1567" s="435"/>
      <c r="E1567" s="435"/>
      <c r="F1567" s="372"/>
      <c r="G1567" s="313"/>
      <c r="H1567" s="291">
        <f>H1543</f>
        <v>0</v>
      </c>
      <c r="I1567" s="291"/>
    </row>
    <row r="1568" spans="3:9" x14ac:dyDescent="0.2">
      <c r="C1568" s="435" t="str">
        <f>IF(H1543&gt;H1542," Sub-Total Eligible Documented Assets (none available for income from assets)"," Sub-Total Eligible Documented Assets")</f>
        <v xml:space="preserve"> Sub-Total Eligible Documented Assets</v>
      </c>
      <c r="D1568" s="435"/>
      <c r="E1568" s="435"/>
      <c r="F1568" s="372"/>
      <c r="G1568" s="313"/>
      <c r="H1568" s="291">
        <f>IF(H1543&gt;H1542,0,H1566-H1567)</f>
        <v>0</v>
      </c>
      <c r="I1568" s="291"/>
    </row>
    <row r="1569" spans="1:11" x14ac:dyDescent="0.2">
      <c r="C1569" s="435" t="s">
        <v>1073</v>
      </c>
      <c r="D1569" s="435"/>
      <c r="E1569" s="435"/>
      <c r="F1569" s="372"/>
      <c r="G1569" s="313"/>
      <c r="H1569" s="291">
        <f>IF(H1543&gt;H1542,0,H1553+H1561)</f>
        <v>0</v>
      </c>
      <c r="I1569" s="291"/>
    </row>
    <row r="1570" spans="1:11" x14ac:dyDescent="0.2">
      <c r="C1570" s="435" t="s">
        <v>1011</v>
      </c>
      <c r="D1570" s="435"/>
      <c r="E1570" s="435"/>
      <c r="F1570" s="372"/>
      <c r="G1570" s="313"/>
      <c r="H1570" s="291">
        <f>IF(H1543&gt;H1542,0,H1568-H1569)</f>
        <v>0</v>
      </c>
      <c r="I1570" s="291"/>
    </row>
    <row r="1571" spans="1:11" x14ac:dyDescent="0.2">
      <c r="C1571" s="435" t="s">
        <v>1054</v>
      </c>
      <c r="D1571" s="435"/>
      <c r="E1571" s="435"/>
      <c r="F1571" s="372"/>
      <c r="G1571" s="313"/>
      <c r="H1571" s="291">
        <f>'Asset Income'!CL25</f>
        <v>360</v>
      </c>
      <c r="I1571" s="291"/>
    </row>
    <row r="1572" spans="1:11" x14ac:dyDescent="0.2">
      <c r="C1572" s="435" t="s">
        <v>1063</v>
      </c>
      <c r="D1572" s="435"/>
      <c r="E1572" s="435"/>
      <c r="F1572" s="372"/>
      <c r="G1572" s="313"/>
      <c r="H1572" s="441">
        <f>IF(OR(H1543&gt;=H1542,H1556&lt;0),0,H1556)</f>
        <v>0</v>
      </c>
      <c r="I1572" s="291"/>
    </row>
    <row r="1573" spans="1:11" x14ac:dyDescent="0.2">
      <c r="C1573" s="435" t="s">
        <v>1064</v>
      </c>
      <c r="D1573" s="435"/>
      <c r="E1573" s="435"/>
      <c r="F1573" s="372"/>
      <c r="G1573" s="313"/>
      <c r="H1573" s="441">
        <f>IF(OR(H1543&gt;=H1542,H1564&lt;0),0,H1564)</f>
        <v>0</v>
      </c>
      <c r="I1573" s="291"/>
    </row>
    <row r="1574" spans="1:11" x14ac:dyDescent="0.2">
      <c r="C1574" s="435" t="s">
        <v>1074</v>
      </c>
      <c r="D1574" s="435"/>
      <c r="E1574" s="435"/>
      <c r="F1574" s="372"/>
      <c r="G1574" s="313"/>
      <c r="H1574" s="441">
        <f>H1572+H1573</f>
        <v>0</v>
      </c>
      <c r="I1574" s="291"/>
    </row>
    <row r="1575" spans="1:11" x14ac:dyDescent="0.2">
      <c r="C1575" s="435"/>
      <c r="D1575" s="435"/>
      <c r="E1575" s="435"/>
      <c r="F1575" s="372"/>
      <c r="G1575" s="313"/>
      <c r="H1575" s="291"/>
      <c r="I1575" s="291"/>
    </row>
    <row r="1576" spans="1:11" x14ac:dyDescent="0.2">
      <c r="C1576" s="435"/>
      <c r="D1576" s="435"/>
      <c r="E1576" s="435"/>
      <c r="F1576" s="372"/>
      <c r="G1576" s="313"/>
      <c r="H1576" s="291"/>
      <c r="I1576" s="291"/>
    </row>
    <row r="1577" spans="1:11" ht="15" x14ac:dyDescent="0.2">
      <c r="A1577" s="1756" t="s">
        <v>1069</v>
      </c>
      <c r="B1577" s="1756"/>
      <c r="C1577" s="1756"/>
      <c r="D1577" s="1756"/>
      <c r="E1577" s="1756"/>
      <c r="F1577" s="1756"/>
      <c r="G1577" s="1756"/>
      <c r="H1577" s="1756"/>
      <c r="I1577" s="1756"/>
      <c r="J1577" s="1756"/>
      <c r="K1577" s="1756"/>
    </row>
    <row r="1578" spans="1:11" x14ac:dyDescent="0.2">
      <c r="C1578" s="435"/>
      <c r="D1578" s="435"/>
      <c r="E1578" s="435"/>
      <c r="F1578" s="372"/>
      <c r="G1578" s="313"/>
      <c r="H1578" s="291"/>
      <c r="I1578" s="291"/>
    </row>
    <row r="1579" spans="1:11" x14ac:dyDescent="0.2">
      <c r="A1579" s="81" t="s">
        <v>1049</v>
      </c>
      <c r="C1579" s="398" t="s">
        <v>1010</v>
      </c>
      <c r="D1579" s="398"/>
      <c r="E1579" s="398"/>
      <c r="F1579" s="398"/>
      <c r="G1579" s="398"/>
      <c r="H1579" s="398"/>
      <c r="I1579" s="291"/>
    </row>
    <row r="1580" spans="1:11" x14ac:dyDescent="0.2">
      <c r="C1580" s="435" t="str">
        <f>'Asset Income'!C34</f>
        <v xml:space="preserve"> Borrower - 401(K)</v>
      </c>
      <c r="D1580" s="435"/>
      <c r="E1580" s="435"/>
      <c r="F1580" s="372"/>
      <c r="G1580" s="313"/>
      <c r="H1580" s="291">
        <f>'Asset Income'!CL34</f>
        <v>0</v>
      </c>
      <c r="I1580" s="291">
        <f>SUM(I1530:I1536)</f>
        <v>0</v>
      </c>
    </row>
    <row r="1581" spans="1:11" x14ac:dyDescent="0.2">
      <c r="C1581" s="435" t="str">
        <f>'Asset Income'!C35</f>
        <v xml:space="preserve"> Borrower - IRA, Roth IRA</v>
      </c>
      <c r="D1581" s="435"/>
      <c r="E1581" s="435"/>
      <c r="F1581" s="372"/>
      <c r="G1581" s="313"/>
      <c r="H1581" s="291">
        <f>'Asset Income'!CL35</f>
        <v>0</v>
      </c>
    </row>
    <row r="1582" spans="1:11" x14ac:dyDescent="0.2">
      <c r="C1582" s="435" t="str">
        <f>'Asset Income'!C36</f>
        <v xml:space="preserve"> Borrower - Stocks, Bonds &amp; Mutual Funds</v>
      </c>
      <c r="D1582" s="435"/>
      <c r="E1582" s="435"/>
      <c r="F1582" s="372"/>
      <c r="G1582" s="313"/>
      <c r="H1582" s="291">
        <f>'Asset Income'!CL36</f>
        <v>0</v>
      </c>
    </row>
    <row r="1583" spans="1:11" x14ac:dyDescent="0.2">
      <c r="C1583" s="435" t="str">
        <f>'Asset Income'!C37</f>
        <v xml:space="preserve"> Borrower - Other</v>
      </c>
      <c r="D1583" s="435"/>
      <c r="E1583" s="435"/>
      <c r="F1583" s="372"/>
      <c r="G1583" s="313"/>
      <c r="H1583" s="291">
        <f>'Asset Income'!CL37</f>
        <v>0</v>
      </c>
    </row>
    <row r="1584" spans="1:11" x14ac:dyDescent="0.2">
      <c r="C1584" s="435" t="s">
        <v>1065</v>
      </c>
      <c r="D1584" s="435"/>
      <c r="E1584" s="435"/>
      <c r="F1584" s="372"/>
      <c r="G1584" s="313"/>
      <c r="H1584" s="291">
        <f>SUM(H1580:H1583)</f>
        <v>0</v>
      </c>
    </row>
    <row r="1585" spans="3:9" x14ac:dyDescent="0.2">
      <c r="C1585" s="435" t="str">
        <f>'Asset Income'!C38</f>
        <v xml:space="preserve"> Co-Borrower - 401(K)</v>
      </c>
      <c r="D1585" s="435"/>
      <c r="E1585" s="435"/>
      <c r="F1585" s="372"/>
      <c r="G1585" s="313"/>
      <c r="H1585" s="291">
        <f>'Asset Income'!CL38</f>
        <v>0</v>
      </c>
    </row>
    <row r="1586" spans="3:9" x14ac:dyDescent="0.2">
      <c r="C1586" s="435" t="str">
        <f>'Asset Income'!C39</f>
        <v xml:space="preserve"> Co-Borrower - IRA, Roth IRA</v>
      </c>
      <c r="D1586" s="435"/>
      <c r="E1586" s="435"/>
      <c r="F1586" s="372"/>
      <c r="G1586" s="313"/>
      <c r="H1586" s="291">
        <f>'Asset Income'!CL39</f>
        <v>0</v>
      </c>
    </row>
    <row r="1587" spans="3:9" x14ac:dyDescent="0.2">
      <c r="C1587" s="435" t="str">
        <f>'Asset Income'!C40</f>
        <v xml:space="preserve"> Co-Borrower - Stocks, Bonds &amp; Mutual Funds</v>
      </c>
      <c r="D1587" s="435"/>
      <c r="E1587" s="435"/>
      <c r="F1587" s="372"/>
      <c r="G1587" s="313"/>
      <c r="H1587" s="291">
        <f>'Asset Income'!CL40</f>
        <v>0</v>
      </c>
    </row>
    <row r="1588" spans="3:9" x14ac:dyDescent="0.2">
      <c r="C1588" s="435" t="str">
        <f>'Asset Income'!C41</f>
        <v xml:space="preserve"> Co-Borrower - Other</v>
      </c>
      <c r="D1588" s="435"/>
      <c r="E1588" s="435"/>
      <c r="F1588" s="372"/>
      <c r="G1588" s="313"/>
      <c r="H1588" s="291">
        <f>'Asset Income'!CL41</f>
        <v>0</v>
      </c>
    </row>
    <row r="1589" spans="3:9" x14ac:dyDescent="0.2">
      <c r="C1589" s="435" t="s">
        <v>1066</v>
      </c>
      <c r="D1589" s="435"/>
      <c r="E1589" s="435"/>
      <c r="F1589" s="372"/>
      <c r="G1589" s="313"/>
      <c r="H1589" s="291">
        <f>SUM(H1585:H1588)</f>
        <v>0</v>
      </c>
      <c r="I1589" s="291"/>
    </row>
    <row r="1590" spans="3:9" x14ac:dyDescent="0.2">
      <c r="C1590" s="435"/>
      <c r="D1590" s="435"/>
      <c r="E1590" s="435"/>
      <c r="F1590" s="372"/>
      <c r="G1590" s="313"/>
      <c r="H1590" s="291"/>
      <c r="I1590" s="291"/>
    </row>
    <row r="1591" spans="3:9" x14ac:dyDescent="0.2">
      <c r="C1591" s="435" t="s">
        <v>1070</v>
      </c>
      <c r="D1591" s="435"/>
      <c r="E1591" s="435"/>
      <c r="F1591" s="372"/>
      <c r="G1591" s="313"/>
      <c r="H1591" s="291">
        <f>H1584+H1589</f>
        <v>0</v>
      </c>
      <c r="I1591" s="291"/>
    </row>
    <row r="1592" spans="3:9" x14ac:dyDescent="0.2">
      <c r="C1592" s="435" t="s">
        <v>1052</v>
      </c>
      <c r="D1592" s="435"/>
      <c r="E1592" s="435"/>
      <c r="F1592" s="372"/>
      <c r="G1592" s="313"/>
      <c r="H1592" s="291">
        <f>'Asset Income'!CL44</f>
        <v>0</v>
      </c>
      <c r="I1592" s="291"/>
    </row>
    <row r="1593" spans="3:9" x14ac:dyDescent="0.2">
      <c r="C1593" s="435" t="s">
        <v>1077</v>
      </c>
      <c r="D1593" s="435"/>
      <c r="E1593" s="435"/>
      <c r="F1593" s="372"/>
      <c r="G1593" s="313"/>
      <c r="H1593" s="291">
        <f>H1592-H1594</f>
        <v>0</v>
      </c>
      <c r="I1593" s="291"/>
    </row>
    <row r="1594" spans="3:9" x14ac:dyDescent="0.2">
      <c r="C1594" s="435" t="s">
        <v>1078</v>
      </c>
      <c r="D1594" s="435"/>
      <c r="E1594" s="435"/>
      <c r="F1594" s="372"/>
      <c r="G1594" s="313"/>
      <c r="H1594" s="291">
        <f>IF(H1589&gt;ROUNDUP(H1592*50%,0),ROUNDUP(H1592*50%,0),H1589)</f>
        <v>0</v>
      </c>
    </row>
    <row r="1595" spans="3:9" x14ac:dyDescent="0.2">
      <c r="C1595" s="435"/>
      <c r="D1595" s="435"/>
      <c r="E1595" s="435"/>
      <c r="F1595" s="372"/>
      <c r="G1595" s="313"/>
      <c r="H1595" s="291"/>
    </row>
    <row r="1596" spans="3:9" x14ac:dyDescent="0.2">
      <c r="C1596" s="435" t="s">
        <v>1075</v>
      </c>
      <c r="D1596" s="435"/>
      <c r="E1596" s="435"/>
      <c r="F1596" s="372"/>
      <c r="G1596" s="313"/>
      <c r="H1596" s="291">
        <f>IF(AND(H1584&gt;H1592,H1589&gt;H1592),ROUNDUP(H1592*50%,0),IF(H1592&lt;H1584,H1592,H1584))</f>
        <v>0</v>
      </c>
    </row>
    <row r="1597" spans="3:9" x14ac:dyDescent="0.2">
      <c r="C1597" s="435" t="s">
        <v>1076</v>
      </c>
      <c r="D1597" s="435"/>
      <c r="E1597" s="435"/>
      <c r="F1597" s="372"/>
      <c r="G1597" s="313"/>
      <c r="H1597" s="291">
        <f>IF(AND(H1592&lt;H1584,H1592&lt;H1589),ROUNDUP(H1592*50%,0),IF(H1592&lt;H1589,H1592,H1589))</f>
        <v>0</v>
      </c>
    </row>
    <row r="1598" spans="3:9" x14ac:dyDescent="0.2">
      <c r="C1598" s="435"/>
      <c r="D1598" s="435"/>
      <c r="E1598" s="435"/>
      <c r="F1598" s="372"/>
      <c r="G1598" s="313"/>
      <c r="H1598" s="291"/>
    </row>
    <row r="1599" spans="3:9" x14ac:dyDescent="0.2">
      <c r="C1599" s="435" t="s">
        <v>1065</v>
      </c>
      <c r="D1599" s="435"/>
      <c r="E1599" s="435"/>
      <c r="F1599" s="372"/>
      <c r="G1599" s="313"/>
      <c r="H1599" s="291">
        <f>H1584</f>
        <v>0</v>
      </c>
    </row>
    <row r="1600" spans="3:9" x14ac:dyDescent="0.2">
      <c r="C1600" s="435" t="s">
        <v>1072</v>
      </c>
      <c r="D1600" s="435"/>
      <c r="E1600" s="435"/>
      <c r="F1600" s="372"/>
      <c r="G1600" s="313"/>
      <c r="H1600" s="291">
        <f>H1593</f>
        <v>0</v>
      </c>
    </row>
    <row r="1601" spans="1:8" x14ac:dyDescent="0.2">
      <c r="C1601" s="435" t="s">
        <v>1065</v>
      </c>
      <c r="D1601" s="435"/>
      <c r="E1601" s="435"/>
      <c r="F1601" s="372"/>
      <c r="G1601" s="313"/>
      <c r="H1601" s="291">
        <f>H1599-H1600</f>
        <v>0</v>
      </c>
    </row>
    <row r="1602" spans="1:8" x14ac:dyDescent="0.2">
      <c r="C1602" s="81" t="s">
        <v>1053</v>
      </c>
      <c r="D1602" s="435"/>
      <c r="E1602" s="435"/>
      <c r="F1602" s="372"/>
      <c r="G1602" s="313"/>
      <c r="H1602" s="291">
        <f>IF(H1601&lt;0,0,IF((H1580+H1581+H1583)&gt;H1600,ROUNDUP(H1582*30%,0),ROUNDUP(H1601*30%,0)))</f>
        <v>0</v>
      </c>
    </row>
    <row r="1603" spans="1:8" x14ac:dyDescent="0.2">
      <c r="C1603" s="435" t="s">
        <v>1065</v>
      </c>
      <c r="D1603" s="435"/>
      <c r="E1603" s="435"/>
      <c r="F1603" s="372"/>
      <c r="G1603" s="313"/>
      <c r="H1603" s="291">
        <f>H1601-H1602</f>
        <v>0</v>
      </c>
    </row>
    <row r="1604" spans="1:8" x14ac:dyDescent="0.2">
      <c r="C1604" s="81" t="s">
        <v>1054</v>
      </c>
      <c r="D1604" s="435"/>
      <c r="E1604" s="435"/>
      <c r="F1604" s="372"/>
      <c r="G1604" s="313"/>
      <c r="H1604" s="291">
        <f>'Asset Income'!CL48</f>
        <v>360</v>
      </c>
    </row>
    <row r="1605" spans="1:8" x14ac:dyDescent="0.2">
      <c r="C1605" s="81" t="s">
        <v>1063</v>
      </c>
      <c r="D1605" s="435"/>
      <c r="E1605" s="435"/>
      <c r="F1605" s="372"/>
      <c r="G1605" s="313"/>
      <c r="H1605" s="441">
        <f>ROUNDDOWN(H1603/H1604,0)</f>
        <v>0</v>
      </c>
    </row>
    <row r="1606" spans="1:8" x14ac:dyDescent="0.2">
      <c r="C1606" s="435"/>
      <c r="D1606" s="435"/>
      <c r="E1606" s="435"/>
      <c r="F1606" s="372"/>
      <c r="G1606" s="313"/>
      <c r="H1606" s="291"/>
    </row>
    <row r="1607" spans="1:8" x14ac:dyDescent="0.2">
      <c r="C1607" s="435" t="s">
        <v>1066</v>
      </c>
      <c r="D1607" s="435"/>
      <c r="E1607" s="435"/>
      <c r="F1607" s="372"/>
      <c r="G1607" s="313"/>
      <c r="H1607" s="291">
        <f>H1589</f>
        <v>0</v>
      </c>
    </row>
    <row r="1608" spans="1:8" x14ac:dyDescent="0.2">
      <c r="C1608" s="435" t="s">
        <v>1072</v>
      </c>
      <c r="D1608" s="435"/>
      <c r="E1608" s="435"/>
      <c r="F1608" s="372"/>
      <c r="G1608" s="313"/>
      <c r="H1608" s="291">
        <f>IF(H1584=0,H1592,H1594)</f>
        <v>0</v>
      </c>
    </row>
    <row r="1609" spans="1:8" x14ac:dyDescent="0.2">
      <c r="C1609" s="435" t="s">
        <v>1065</v>
      </c>
      <c r="D1609" s="435"/>
      <c r="E1609" s="435"/>
      <c r="F1609" s="372"/>
      <c r="G1609" s="313"/>
      <c r="H1609" s="291">
        <f>H1607-H1608</f>
        <v>0</v>
      </c>
    </row>
    <row r="1610" spans="1:8" x14ac:dyDescent="0.2">
      <c r="C1610" s="81" t="s">
        <v>1053</v>
      </c>
      <c r="D1610" s="435"/>
      <c r="E1610" s="435"/>
      <c r="F1610" s="372"/>
      <c r="G1610" s="313"/>
      <c r="H1610" s="291">
        <f>IF(H1609&lt;0,0,IF((H1585+H1586+H1588)&gt;H1608,ROUNDUP(H1587*30%,0),ROUNDUP(H1609*30%,0)))</f>
        <v>0</v>
      </c>
    </row>
    <row r="1611" spans="1:8" x14ac:dyDescent="0.2">
      <c r="C1611" s="435" t="s">
        <v>1066</v>
      </c>
      <c r="D1611" s="435"/>
      <c r="E1611" s="435"/>
      <c r="F1611" s="372"/>
      <c r="G1611" s="313"/>
      <c r="H1611" s="291">
        <f>H1609-H1610</f>
        <v>0</v>
      </c>
    </row>
    <row r="1612" spans="1:8" x14ac:dyDescent="0.2">
      <c r="C1612" s="81" t="s">
        <v>1054</v>
      </c>
      <c r="D1612" s="435"/>
      <c r="E1612" s="435"/>
      <c r="F1612" s="372"/>
      <c r="G1612" s="313"/>
      <c r="H1612" s="291">
        <f>'Asset Income'!CL48</f>
        <v>360</v>
      </c>
    </row>
    <row r="1613" spans="1:8" x14ac:dyDescent="0.2">
      <c r="C1613" s="81" t="s">
        <v>1064</v>
      </c>
      <c r="D1613" s="435"/>
      <c r="E1613" s="435"/>
      <c r="F1613" s="372"/>
      <c r="G1613" s="313"/>
      <c r="H1613" s="441">
        <f>ROUNDDOWN(H1611/H1612,0)</f>
        <v>0</v>
      </c>
    </row>
    <row r="1614" spans="1:8" x14ac:dyDescent="0.2">
      <c r="C1614" s="435"/>
      <c r="D1614" s="435"/>
      <c r="E1614" s="435"/>
      <c r="F1614" s="372"/>
      <c r="G1614" s="313"/>
      <c r="H1614" s="291"/>
    </row>
    <row r="1615" spans="1:8" x14ac:dyDescent="0.2">
      <c r="A1615" s="81" t="s">
        <v>1156</v>
      </c>
      <c r="C1615" s="435" t="s">
        <v>1009</v>
      </c>
      <c r="D1615" s="435"/>
      <c r="E1615" s="435"/>
      <c r="F1615" s="372"/>
      <c r="G1615" s="313"/>
      <c r="H1615" s="291">
        <f>H1591</f>
        <v>0</v>
      </c>
    </row>
    <row r="1616" spans="1:8" x14ac:dyDescent="0.2">
      <c r="C1616" s="435" t="s">
        <v>1008</v>
      </c>
      <c r="D1616" s="435"/>
      <c r="E1616" s="435"/>
      <c r="F1616" s="372"/>
      <c r="G1616" s="313"/>
      <c r="H1616" s="291">
        <f>H1592</f>
        <v>0</v>
      </c>
    </row>
    <row r="1617" spans="1:8" x14ac:dyDescent="0.2">
      <c r="C1617" s="435" t="str">
        <f>IF(H1592&gt;H1591," Sub-Total Eligible Documented Assets (none available for income from assets)"," Sub-Total Eligible Documented Assets")</f>
        <v xml:space="preserve"> Sub-Total Eligible Documented Assets</v>
      </c>
      <c r="D1617" s="435"/>
      <c r="E1617" s="435"/>
      <c r="F1617" s="372"/>
      <c r="G1617" s="313"/>
      <c r="H1617" s="291">
        <f>IF(H1592&gt;H1591,0,ROUNDDOWN(H1615-H1616,0))</f>
        <v>0</v>
      </c>
    </row>
    <row r="1618" spans="1:8" x14ac:dyDescent="0.2">
      <c r="C1618" s="435" t="s">
        <v>1073</v>
      </c>
      <c r="D1618" s="435"/>
      <c r="E1618" s="435"/>
      <c r="F1618" s="372"/>
      <c r="G1618" s="313"/>
      <c r="H1618" s="291">
        <f>IF(H1592&gt;H1591,0,H1602+H1610)</f>
        <v>0</v>
      </c>
    </row>
    <row r="1619" spans="1:8" x14ac:dyDescent="0.2">
      <c r="C1619" s="435" t="s">
        <v>1011</v>
      </c>
      <c r="D1619" s="435"/>
      <c r="E1619" s="435"/>
      <c r="F1619" s="372"/>
      <c r="G1619" s="313"/>
      <c r="H1619" s="291">
        <f>IF(H1592&gt;H1591,0,H1617-H1618)</f>
        <v>0</v>
      </c>
    </row>
    <row r="1620" spans="1:8" x14ac:dyDescent="0.2">
      <c r="C1620" s="435" t="s">
        <v>1054</v>
      </c>
      <c r="D1620" s="435"/>
      <c r="E1620" s="435"/>
      <c r="F1620" s="372"/>
      <c r="G1620" s="313"/>
      <c r="H1620" s="291">
        <f>'Asset Income'!CL48</f>
        <v>360</v>
      </c>
    </row>
    <row r="1621" spans="1:8" x14ac:dyDescent="0.2">
      <c r="C1621" s="435" t="s">
        <v>1063</v>
      </c>
      <c r="D1621" s="435"/>
      <c r="E1621" s="435"/>
      <c r="F1621" s="372"/>
      <c r="G1621" s="313"/>
      <c r="H1621" s="441">
        <f>IF(OR(H1592&gt;=H1591,H1605&lt;0),0,H1605)</f>
        <v>0</v>
      </c>
    </row>
    <row r="1622" spans="1:8" x14ac:dyDescent="0.2">
      <c r="C1622" s="435" t="s">
        <v>1064</v>
      </c>
      <c r="D1622" s="435"/>
      <c r="E1622" s="435"/>
      <c r="F1622" s="372"/>
      <c r="G1622" s="313"/>
      <c r="H1622" s="441">
        <f>IF(OR(H1592&gt;=H1591,H1613&lt;0),0,H1613)</f>
        <v>0</v>
      </c>
    </row>
    <row r="1623" spans="1:8" x14ac:dyDescent="0.2">
      <c r="C1623" s="435" t="s">
        <v>1074</v>
      </c>
      <c r="D1623" s="435"/>
      <c r="E1623" s="435"/>
      <c r="F1623" s="372"/>
      <c r="G1623" s="313"/>
      <c r="H1623" s="441">
        <f>H1621+H1622</f>
        <v>0</v>
      </c>
    </row>
    <row r="1625" spans="1:8" x14ac:dyDescent="0.2">
      <c r="A1625" s="81" t="s">
        <v>1157</v>
      </c>
      <c r="C1625" s="435" t="s">
        <v>1009</v>
      </c>
      <c r="H1625" s="291">
        <f>H1591</f>
        <v>0</v>
      </c>
    </row>
    <row r="1626" spans="1:8" x14ac:dyDescent="0.2">
      <c r="C1626" s="435" t="s">
        <v>1008</v>
      </c>
      <c r="H1626" s="372">
        <f>'Asset Income'!CL54</f>
        <v>0</v>
      </c>
    </row>
    <row r="1627" spans="1:8" x14ac:dyDescent="0.2">
      <c r="C1627" s="435" t="str">
        <f>IF(H1602&gt;H1601," Eligible Net Documented Assets (none available for income from assets)"," Eligible Net Documented Assets")</f>
        <v xml:space="preserve"> Eligible Net Documented Assets</v>
      </c>
      <c r="H1627" s="447">
        <f>IF(H1592&gt;H1591,0,ROUNDDOWN(H1625-H1626,0))</f>
        <v>0</v>
      </c>
    </row>
    <row r="1628" spans="1:8" x14ac:dyDescent="0.2">
      <c r="C1628" s="435" t="s">
        <v>1073</v>
      </c>
      <c r="H1628" s="372">
        <f>IF(H1592&gt;H1591,0,H1602+H1610)</f>
        <v>0</v>
      </c>
    </row>
    <row r="1629" spans="1:8" x14ac:dyDescent="0.2">
      <c r="C1629" s="435" t="s">
        <v>1158</v>
      </c>
      <c r="H1629" s="447">
        <f>IF(H1592&gt;H1591,0,H1627-H1628)</f>
        <v>0</v>
      </c>
    </row>
    <row r="1630" spans="1:8" x14ac:dyDescent="0.2">
      <c r="C1630" s="435" t="s">
        <v>1142</v>
      </c>
      <c r="H1630" s="447">
        <v>0</v>
      </c>
    </row>
    <row r="1631" spans="1:8" x14ac:dyDescent="0.2">
      <c r="C1631" s="435" t="s">
        <v>1165</v>
      </c>
      <c r="F1631" s="450" t="str">
        <f>IF('Asset Income'!AY59="","",'Asset Income'!AY59)</f>
        <v/>
      </c>
      <c r="G1631" s="451">
        <f>'Asset Income'!CA59</f>
        <v>0</v>
      </c>
      <c r="H1631" s="1763">
        <f>ROUNDUP(AVERAGE(G1631:G1632),2)</f>
        <v>0</v>
      </c>
    </row>
    <row r="1632" spans="1:8" x14ac:dyDescent="0.2">
      <c r="C1632" s="435" t="s">
        <v>1166</v>
      </c>
      <c r="F1632" s="450" t="str">
        <f>IF('Asset Income'!AY59="","",DATE(YEAR(F1631)-1,MONTH(F1631),DAY(F1631)))</f>
        <v/>
      </c>
      <c r="G1632" s="451">
        <f>'Asset Income'!CA60</f>
        <v>0</v>
      </c>
      <c r="H1632" s="1763"/>
    </row>
    <row r="1633" spans="1:8" x14ac:dyDescent="0.2">
      <c r="C1633" s="435" t="s">
        <v>1054</v>
      </c>
      <c r="H1633" s="372">
        <f>'Asset Income'!CL61</f>
        <v>360</v>
      </c>
    </row>
    <row r="1634" spans="1:8" x14ac:dyDescent="0.2">
      <c r="C1634" s="435" t="s">
        <v>1063</v>
      </c>
      <c r="H1634" s="372">
        <f>IF(H1592&gt;=H1591,0,ROUNDDOWN(ABS(PMT(H1631/12,H1633,H1603,0,1)),0))</f>
        <v>0</v>
      </c>
    </row>
    <row r="1635" spans="1:8" x14ac:dyDescent="0.2">
      <c r="C1635" s="435" t="s">
        <v>1064</v>
      </c>
      <c r="H1635" s="372">
        <f>IF(H1592&gt;=H1591,0,ROUNDDOWN(ABS(PMT(H1631/12,H1633,H1611,0,1)),0))</f>
        <v>0</v>
      </c>
    </row>
    <row r="1636" spans="1:8" x14ac:dyDescent="0.2">
      <c r="C1636" s="435" t="s">
        <v>1074</v>
      </c>
      <c r="H1636" s="441">
        <f>H1634+H1635</f>
        <v>0</v>
      </c>
    </row>
    <row r="1639" spans="1:8" x14ac:dyDescent="0.2">
      <c r="A1639" s="81" t="s">
        <v>1161</v>
      </c>
    </row>
    <row r="1641" spans="1:8" x14ac:dyDescent="0.2">
      <c r="C1641" s="81" t="s">
        <v>1080</v>
      </c>
      <c r="H1641" s="372">
        <f>H1572+MAX(H1621,H1634)</f>
        <v>0</v>
      </c>
    </row>
    <row r="1642" spans="1:8" x14ac:dyDescent="0.2">
      <c r="C1642" s="81" t="s">
        <v>1081</v>
      </c>
      <c r="H1642" s="372">
        <f>H1573+MAX(H1622,H1635)</f>
        <v>0</v>
      </c>
    </row>
    <row r="1643" spans="1:8" x14ac:dyDescent="0.2">
      <c r="C1643" s="81" t="s">
        <v>1082</v>
      </c>
      <c r="H1643" s="372">
        <f>H1641+H1642</f>
        <v>0</v>
      </c>
    </row>
    <row r="1048380" spans="10:10" x14ac:dyDescent="0.2">
      <c r="J1048380" s="372"/>
    </row>
  </sheetData>
  <sheetProtection formatCells="0"/>
  <mergeCells count="242">
    <mergeCell ref="C1499:D1499"/>
    <mergeCell ref="C1524:D1524"/>
    <mergeCell ref="C1475:D1475"/>
    <mergeCell ref="A1477:K1477"/>
    <mergeCell ref="A1479:B1479"/>
    <mergeCell ref="A1485:B1485"/>
    <mergeCell ref="C1497:D1497"/>
    <mergeCell ref="C1500:D1500"/>
    <mergeCell ref="A1502:K1502"/>
    <mergeCell ref="A1504:B1504"/>
    <mergeCell ref="A1510:B1510"/>
    <mergeCell ref="H560:L560"/>
    <mergeCell ref="A561:B561"/>
    <mergeCell ref="H561:L561"/>
    <mergeCell ref="C1127:D1127"/>
    <mergeCell ref="A643:M643"/>
    <mergeCell ref="A645:B645"/>
    <mergeCell ref="H645:L645"/>
    <mergeCell ref="A646:B646"/>
    <mergeCell ref="H646:L646"/>
    <mergeCell ref="A647:B647"/>
    <mergeCell ref="H647:L647"/>
    <mergeCell ref="A630:B630"/>
    <mergeCell ref="H630:L630"/>
    <mergeCell ref="A562:B562"/>
    <mergeCell ref="H562:L562"/>
    <mergeCell ref="A563:B563"/>
    <mergeCell ref="H563:L563"/>
    <mergeCell ref="A570:M570"/>
    <mergeCell ref="A602:M602"/>
    <mergeCell ref="C1106:D1106"/>
    <mergeCell ref="A831:B831"/>
    <mergeCell ref="H636:J636"/>
    <mergeCell ref="K636:M636"/>
    <mergeCell ref="A604:G604"/>
    <mergeCell ref="A251:K251"/>
    <mergeCell ref="A996:K996"/>
    <mergeCell ref="A648:B648"/>
    <mergeCell ref="H648:L648"/>
    <mergeCell ref="A650:M650"/>
    <mergeCell ref="A669:K669"/>
    <mergeCell ref="A636:G636"/>
    <mergeCell ref="A496:K496"/>
    <mergeCell ref="A516:M516"/>
    <mergeCell ref="A518:K518"/>
    <mergeCell ref="A742:G742"/>
    <mergeCell ref="H742:J742"/>
    <mergeCell ref="K742:M742"/>
    <mergeCell ref="A611:M611"/>
    <mergeCell ref="A613:B613"/>
    <mergeCell ref="H613:L613"/>
    <mergeCell ref="A614:B614"/>
    <mergeCell ref="A720:K720"/>
    <mergeCell ref="A814:K814"/>
    <mergeCell ref="A701:K701"/>
    <mergeCell ref="A795:K795"/>
    <mergeCell ref="H316:L316"/>
    <mergeCell ref="A304:M304"/>
    <mergeCell ref="H265:L265"/>
    <mergeCell ref="A260:M260"/>
    <mergeCell ref="A262:B262"/>
    <mergeCell ref="H262:L262"/>
    <mergeCell ref="C1102:D1102"/>
    <mergeCell ref="A1092:K1092"/>
    <mergeCell ref="A786:K786"/>
    <mergeCell ref="A805:K805"/>
    <mergeCell ref="C1123:D1123"/>
    <mergeCell ref="C1125:D1125"/>
    <mergeCell ref="A1113:K1113"/>
    <mergeCell ref="C1104:D1104"/>
    <mergeCell ref="A822:K822"/>
    <mergeCell ref="A826:K826"/>
    <mergeCell ref="A849:K849"/>
    <mergeCell ref="A828:B828"/>
    <mergeCell ref="A829:B829"/>
    <mergeCell ref="A830:B830"/>
    <mergeCell ref="A329:M329"/>
    <mergeCell ref="A331:B331"/>
    <mergeCell ref="H322:J322"/>
    <mergeCell ref="A320:M320"/>
    <mergeCell ref="A338:G338"/>
    <mergeCell ref="H338:J338"/>
    <mergeCell ref="K338:M338"/>
    <mergeCell ref="A198:K198"/>
    <mergeCell ref="A220:K220"/>
    <mergeCell ref="A22:A23"/>
    <mergeCell ref="B61:H61"/>
    <mergeCell ref="D46:F46"/>
    <mergeCell ref="A107:K107"/>
    <mergeCell ref="K244:M244"/>
    <mergeCell ref="K306:M306"/>
    <mergeCell ref="K322:M322"/>
    <mergeCell ref="A131:G131"/>
    <mergeCell ref="H131:J131"/>
    <mergeCell ref="K131:M131"/>
    <mergeCell ref="A105:M105"/>
    <mergeCell ref="A218:M218"/>
    <mergeCell ref="A147:M147"/>
    <mergeCell ref="A318:B318"/>
    <mergeCell ref="H318:L318"/>
    <mergeCell ref="A313:M313"/>
    <mergeCell ref="A315:B315"/>
    <mergeCell ref="H244:J244"/>
    <mergeCell ref="A306:G306"/>
    <mergeCell ref="A244:G244"/>
    <mergeCell ref="A322:G322"/>
    <mergeCell ref="H306:J306"/>
    <mergeCell ref="A138:M138"/>
    <mergeCell ref="A154:M154"/>
    <mergeCell ref="A166:M166"/>
    <mergeCell ref="H156:L156"/>
    <mergeCell ref="H157:L157"/>
    <mergeCell ref="H158:L158"/>
    <mergeCell ref="H159:L159"/>
    <mergeCell ref="A157:B157"/>
    <mergeCell ref="A158:B158"/>
    <mergeCell ref="A159:B159"/>
    <mergeCell ref="A156:B156"/>
    <mergeCell ref="H264:L264"/>
    <mergeCell ref="A265:B265"/>
    <mergeCell ref="A263:B263"/>
    <mergeCell ref="H263:L263"/>
    <mergeCell ref="A317:B317"/>
    <mergeCell ref="H317:L317"/>
    <mergeCell ref="H315:L315"/>
    <mergeCell ref="A316:B316"/>
    <mergeCell ref="A272:M272"/>
    <mergeCell ref="A1:M1"/>
    <mergeCell ref="A44:M44"/>
    <mergeCell ref="A34:M34"/>
    <mergeCell ref="A25:M25"/>
    <mergeCell ref="A403:M403"/>
    <mergeCell ref="A436:M436"/>
    <mergeCell ref="A445:M445"/>
    <mergeCell ref="A452:M452"/>
    <mergeCell ref="A454:B454"/>
    <mergeCell ref="H454:L454"/>
    <mergeCell ref="A429:G429"/>
    <mergeCell ref="H429:J429"/>
    <mergeCell ref="K429:M429"/>
    <mergeCell ref="A405:K405"/>
    <mergeCell ref="A352:M352"/>
    <mergeCell ref="A345:M345"/>
    <mergeCell ref="A3:M3"/>
    <mergeCell ref="A371:K371"/>
    <mergeCell ref="A92:M92"/>
    <mergeCell ref="A59:M59"/>
    <mergeCell ref="H332:L332"/>
    <mergeCell ref="A333:B333"/>
    <mergeCell ref="H333:L333"/>
    <mergeCell ref="A334:B334"/>
    <mergeCell ref="A19:M19"/>
    <mergeCell ref="H629:L629"/>
    <mergeCell ref="H614:L614"/>
    <mergeCell ref="A615:B615"/>
    <mergeCell ref="H615:L615"/>
    <mergeCell ref="A616:B616"/>
    <mergeCell ref="H616:L616"/>
    <mergeCell ref="A618:M618"/>
    <mergeCell ref="A347:B347"/>
    <mergeCell ref="H347:L347"/>
    <mergeCell ref="A348:B348"/>
    <mergeCell ref="H348:L348"/>
    <mergeCell ref="A349:B349"/>
    <mergeCell ref="H349:L349"/>
    <mergeCell ref="A350:B350"/>
    <mergeCell ref="H350:L350"/>
    <mergeCell ref="H331:L331"/>
    <mergeCell ref="A332:B332"/>
    <mergeCell ref="A457:B457"/>
    <mergeCell ref="H457:L457"/>
    <mergeCell ref="A464:M464"/>
    <mergeCell ref="H604:J604"/>
    <mergeCell ref="K604:M604"/>
    <mergeCell ref="A264:B264"/>
    <mergeCell ref="C1525:D1525"/>
    <mergeCell ref="C1448:D1448"/>
    <mergeCell ref="C1474:D1474"/>
    <mergeCell ref="A1193:K1193"/>
    <mergeCell ref="A1153:B1153"/>
    <mergeCell ref="A1139:B1139"/>
    <mergeCell ref="A455:B455"/>
    <mergeCell ref="H455:L455"/>
    <mergeCell ref="A456:B456"/>
    <mergeCell ref="H456:L456"/>
    <mergeCell ref="A627:M627"/>
    <mergeCell ref="A629:B629"/>
    <mergeCell ref="A632:B632"/>
    <mergeCell ref="H632:L632"/>
    <mergeCell ref="A634:M634"/>
    <mergeCell ref="A631:B631"/>
    <mergeCell ref="H631:L631"/>
    <mergeCell ref="A1134:K1134"/>
    <mergeCell ref="A542:G542"/>
    <mergeCell ref="H542:J542"/>
    <mergeCell ref="K542:M542"/>
    <mergeCell ref="A549:K549"/>
    <mergeCell ref="A558:M558"/>
    <mergeCell ref="A560:B560"/>
    <mergeCell ref="A1136:B1136"/>
    <mergeCell ref="A1164:B1164"/>
    <mergeCell ref="A1183:B1183"/>
    <mergeCell ref="A1319:K1319"/>
    <mergeCell ref="A1321:B1321"/>
    <mergeCell ref="A1338:B1338"/>
    <mergeCell ref="H334:L334"/>
    <mergeCell ref="A336:M336"/>
    <mergeCell ref="H1631:H1632"/>
    <mergeCell ref="A1577:K1577"/>
    <mergeCell ref="A620:G620"/>
    <mergeCell ref="H620:J620"/>
    <mergeCell ref="K620:M620"/>
    <mergeCell ref="A1425:K1425"/>
    <mergeCell ref="A1427:B1427"/>
    <mergeCell ref="A1433:B1433"/>
    <mergeCell ref="C1446:D1446"/>
    <mergeCell ref="C1449:D1449"/>
    <mergeCell ref="A1451:K1451"/>
    <mergeCell ref="A1453:B1453"/>
    <mergeCell ref="A1459:B1459"/>
    <mergeCell ref="C1472:D1472"/>
    <mergeCell ref="A1527:K1527"/>
    <mergeCell ref="C1522:D1522"/>
    <mergeCell ref="A1355:B1355"/>
    <mergeCell ref="A1372:B1372"/>
    <mergeCell ref="A1389:B1389"/>
    <mergeCell ref="A1406:B1406"/>
    <mergeCell ref="A1286:K1286"/>
    <mergeCell ref="A1299:B1299"/>
    <mergeCell ref="A1296:B1296"/>
    <mergeCell ref="A1158:B1158"/>
    <mergeCell ref="A1162:K1162"/>
    <mergeCell ref="A1167:B1167"/>
    <mergeCell ref="A1271:B1271"/>
    <mergeCell ref="A1195:B1195"/>
    <mergeCell ref="A1198:B1198"/>
    <mergeCell ref="A1213:B1213"/>
    <mergeCell ref="A1224:B1224"/>
    <mergeCell ref="A1227:B1227"/>
    <mergeCell ref="A1242:B1242"/>
    <mergeCell ref="A1253:B1253"/>
    <mergeCell ref="A1256:B1256"/>
  </mergeCells>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8"/>
    <pageSetUpPr autoPageBreaks="0" fitToPage="1"/>
  </sheetPr>
  <dimension ref="A1:DG124"/>
  <sheetViews>
    <sheetView showGridLines="0" showRowColHeaders="0" zoomScaleNormal="100" workbookViewId="0">
      <selection activeCell="O7" sqref="O7:BQ7"/>
    </sheetView>
  </sheetViews>
  <sheetFormatPr defaultRowHeight="12.75" x14ac:dyDescent="0.2"/>
  <cols>
    <col min="1" max="1" width="2.7109375" customWidth="1"/>
    <col min="2" max="2" width="1.7109375" customWidth="1"/>
    <col min="3" max="105" width="0.85546875" customWidth="1"/>
    <col min="106" max="106" width="1.7109375" customWidth="1"/>
    <col min="107" max="107" width="2.7109375" customWidth="1"/>
  </cols>
  <sheetData>
    <row r="1" spans="1:110"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24"/>
      <c r="DD1" s="23"/>
      <c r="DE1" s="23"/>
      <c r="DF1" s="23"/>
    </row>
    <row r="2" spans="1:110"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24"/>
      <c r="DD2" s="23"/>
      <c r="DE2" s="23"/>
    </row>
    <row r="3" spans="1:110"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09"/>
      <c r="DD3" s="23"/>
      <c r="DE3" s="23"/>
    </row>
    <row r="4" spans="1:110" ht="12" customHeight="1" x14ac:dyDescent="0.2">
      <c r="A4" s="113"/>
      <c r="B4" s="683" t="s">
        <v>397</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09"/>
      <c r="DD4" s="23"/>
      <c r="DE4" s="23"/>
    </row>
    <row r="5" spans="1:110"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09"/>
      <c r="DD5" s="23"/>
      <c r="DE5" s="23"/>
    </row>
    <row r="6" spans="1:110" ht="12" customHeight="1" x14ac:dyDescent="0.2">
      <c r="A6" s="113"/>
      <c r="B6" s="12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09"/>
      <c r="DD6" s="23"/>
      <c r="DE6" s="23"/>
    </row>
    <row r="7" spans="1:110" ht="15" customHeight="1" x14ac:dyDescent="0.2">
      <c r="A7" s="113"/>
      <c r="B7" s="98"/>
      <c r="C7" s="607" t="s">
        <v>0</v>
      </c>
      <c r="D7" s="607"/>
      <c r="E7" s="607"/>
      <c r="F7" s="607"/>
      <c r="G7" s="607"/>
      <c r="H7" s="607"/>
      <c r="I7" s="607"/>
      <c r="J7" s="607"/>
      <c r="K7" s="607"/>
      <c r="L7" s="607"/>
      <c r="M7" s="607"/>
      <c r="N7" s="607"/>
      <c r="O7" s="733" t="str">
        <f>IF('B-Paystubs'!O7="","",'B-Paystubs'!O7)</f>
        <v/>
      </c>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33"/>
      <c r="BQ7" s="733"/>
      <c r="BR7" s="691" t="s">
        <v>2</v>
      </c>
      <c r="BS7" s="651"/>
      <c r="BT7" s="651"/>
      <c r="BU7" s="651"/>
      <c r="BV7" s="651"/>
      <c r="BW7" s="651"/>
      <c r="BX7" s="651"/>
      <c r="BY7" s="651"/>
      <c r="BZ7" s="651"/>
      <c r="CA7" s="651"/>
      <c r="CB7" s="651"/>
      <c r="CC7" s="651"/>
      <c r="CD7" s="651"/>
      <c r="CE7" s="735" t="str">
        <f>IF('B-Paystubs'!CE7="","",'B-Paystubs'!CE7)</f>
        <v/>
      </c>
      <c r="CF7" s="736"/>
      <c r="CG7" s="736"/>
      <c r="CH7" s="736"/>
      <c r="CI7" s="736"/>
      <c r="CJ7" s="736"/>
      <c r="CK7" s="736"/>
      <c r="CL7" s="736"/>
      <c r="CM7" s="736"/>
      <c r="CN7" s="736"/>
      <c r="CO7" s="736"/>
      <c r="CP7" s="736"/>
      <c r="CQ7" s="736"/>
      <c r="CR7" s="736"/>
      <c r="CS7" s="736"/>
      <c r="CT7" s="736"/>
      <c r="CU7" s="736"/>
      <c r="CV7" s="736"/>
      <c r="CW7" s="736"/>
      <c r="CX7" s="736"/>
      <c r="CY7" s="736"/>
      <c r="CZ7" s="736"/>
      <c r="DA7" s="736"/>
      <c r="DB7" s="99"/>
      <c r="DC7" s="109"/>
      <c r="DD7" s="23"/>
      <c r="DE7" s="23"/>
    </row>
    <row r="8" spans="1:110" ht="15" customHeight="1" x14ac:dyDescent="0.2">
      <c r="A8" s="113"/>
      <c r="B8" s="98"/>
      <c r="C8" s="607" t="s">
        <v>1</v>
      </c>
      <c r="D8" s="607"/>
      <c r="E8" s="607"/>
      <c r="F8" s="607"/>
      <c r="G8" s="607"/>
      <c r="H8" s="607"/>
      <c r="I8" s="607"/>
      <c r="J8" s="607"/>
      <c r="K8" s="607"/>
      <c r="L8" s="607"/>
      <c r="M8" s="607"/>
      <c r="N8" s="607"/>
      <c r="O8" s="732" t="str">
        <f>IF('B-Paystubs'!O8="","",'B-Paystubs'!O8)</f>
        <v/>
      </c>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732"/>
      <c r="BO8" s="732"/>
      <c r="BP8" s="732"/>
      <c r="BQ8" s="732"/>
      <c r="BR8" s="733"/>
      <c r="BS8" s="733"/>
      <c r="BT8" s="733"/>
      <c r="BU8" s="733"/>
      <c r="BV8" s="733"/>
      <c r="BW8" s="733"/>
      <c r="BX8" s="733"/>
      <c r="BY8" s="733"/>
      <c r="BZ8" s="733"/>
      <c r="CA8" s="733"/>
      <c r="CB8" s="733"/>
      <c r="CC8" s="733"/>
      <c r="CD8" s="733"/>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99"/>
      <c r="DC8" s="109"/>
      <c r="DD8" s="23"/>
      <c r="DE8" s="23"/>
    </row>
    <row r="9" spans="1:110" ht="12" customHeight="1" thickBot="1" x14ac:dyDescent="0.25">
      <c r="A9" s="113"/>
      <c r="B9" s="144"/>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99"/>
      <c r="DC9" s="109"/>
      <c r="DD9" s="23"/>
      <c r="DE9" s="23"/>
    </row>
    <row r="10" spans="1:110" ht="15.95" customHeight="1" x14ac:dyDescent="0.2">
      <c r="A10" s="228"/>
      <c r="B10" s="250"/>
      <c r="C10" s="686"/>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252"/>
      <c r="DC10" s="109"/>
      <c r="DD10" s="23"/>
      <c r="DE10" s="23"/>
    </row>
    <row r="11" spans="1:110" ht="18" customHeight="1" x14ac:dyDescent="0.2">
      <c r="A11" s="112"/>
      <c r="B11" s="249"/>
      <c r="C11" s="574" t="s">
        <v>483</v>
      </c>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5"/>
      <c r="DB11" s="251"/>
      <c r="DC11" s="112"/>
      <c r="DD11" s="23"/>
      <c r="DE11" s="23"/>
    </row>
    <row r="12" spans="1:110" ht="12" customHeight="1" x14ac:dyDescent="0.2">
      <c r="A12" s="112"/>
      <c r="B12" s="249"/>
      <c r="C12" s="546" t="s">
        <v>883</v>
      </c>
      <c r="D12" s="546"/>
      <c r="E12" s="546"/>
      <c r="F12" s="546"/>
      <c r="G12" s="546"/>
      <c r="H12" s="546"/>
      <c r="I12" s="546"/>
      <c r="J12" s="546"/>
      <c r="K12" s="546"/>
      <c r="L12" s="546"/>
      <c r="M12" s="546"/>
      <c r="N12" s="546"/>
      <c r="O12" s="546"/>
      <c r="P12" s="546"/>
      <c r="Q12" s="546"/>
      <c r="R12" s="546"/>
      <c r="S12" s="546"/>
      <c r="T12" s="546"/>
      <c r="U12" s="546"/>
      <c r="V12" s="665" t="s">
        <v>56</v>
      </c>
      <c r="W12" s="666"/>
      <c r="X12" s="666"/>
      <c r="Y12" s="666"/>
      <c r="Z12" s="666"/>
      <c r="AA12" s="666"/>
      <c r="AB12" s="666"/>
      <c r="AC12" s="666"/>
      <c r="AD12" s="666"/>
      <c r="AE12" s="666"/>
      <c r="AF12" s="666"/>
      <c r="AG12" s="666"/>
      <c r="AH12" s="666"/>
      <c r="AI12" s="666"/>
      <c r="AJ12" s="667"/>
      <c r="AK12" s="645" t="s">
        <v>13</v>
      </c>
      <c r="AL12" s="646"/>
      <c r="AM12" s="646"/>
      <c r="AN12" s="646"/>
      <c r="AO12" s="646"/>
      <c r="AP12" s="646"/>
      <c r="AQ12" s="646"/>
      <c r="AR12" s="646"/>
      <c r="AS12" s="646"/>
      <c r="AT12" s="646"/>
      <c r="AU12" s="646"/>
      <c r="AV12" s="646"/>
      <c r="AW12" s="646"/>
      <c r="AX12" s="646"/>
      <c r="AY12" s="727"/>
      <c r="AZ12" s="665" t="s">
        <v>886</v>
      </c>
      <c r="BA12" s="666"/>
      <c r="BB12" s="666"/>
      <c r="BC12" s="666"/>
      <c r="BD12" s="666"/>
      <c r="BE12" s="666"/>
      <c r="BF12" s="666"/>
      <c r="BG12" s="666"/>
      <c r="BH12" s="666"/>
      <c r="BI12" s="666"/>
      <c r="BJ12" s="666"/>
      <c r="BK12" s="666"/>
      <c r="BL12" s="666"/>
      <c r="BM12" s="666"/>
      <c r="BN12" s="666"/>
      <c r="BO12" s="666"/>
      <c r="BP12" s="666"/>
      <c r="BQ12" s="667"/>
      <c r="BR12" s="668" t="str">
        <f>Data_Income!D291</f>
        <v>Weekly</v>
      </c>
      <c r="BS12" s="666"/>
      <c r="BT12" s="666"/>
      <c r="BU12" s="666"/>
      <c r="BV12" s="666"/>
      <c r="BW12" s="666"/>
      <c r="BX12" s="666"/>
      <c r="BY12" s="666"/>
      <c r="BZ12" s="666"/>
      <c r="CA12" s="666"/>
      <c r="CB12" s="666"/>
      <c r="CC12" s="666"/>
      <c r="CD12" s="666"/>
      <c r="CE12" s="666"/>
      <c r="CF12" s="666"/>
      <c r="CG12" s="666"/>
      <c r="CH12" s="666"/>
      <c r="CI12" s="667"/>
      <c r="CJ12" s="665" t="s">
        <v>105</v>
      </c>
      <c r="CK12" s="666"/>
      <c r="CL12" s="666"/>
      <c r="CM12" s="666"/>
      <c r="CN12" s="666"/>
      <c r="CO12" s="666"/>
      <c r="CP12" s="666"/>
      <c r="CQ12" s="666"/>
      <c r="CR12" s="666"/>
      <c r="CS12" s="666"/>
      <c r="CT12" s="666"/>
      <c r="CU12" s="666"/>
      <c r="CV12" s="666"/>
      <c r="CW12" s="666"/>
      <c r="CX12" s="666"/>
      <c r="CY12" s="666"/>
      <c r="CZ12" s="666"/>
      <c r="DA12" s="687"/>
      <c r="DB12" s="251"/>
      <c r="DC12" s="112"/>
      <c r="DD12" s="23"/>
      <c r="DE12" s="23"/>
    </row>
    <row r="13" spans="1:110" s="394" customFormat="1" ht="12" customHeight="1" x14ac:dyDescent="0.2">
      <c r="A13" s="393"/>
      <c r="B13" s="249"/>
      <c r="C13" s="695" t="s">
        <v>884</v>
      </c>
      <c r="D13" s="695"/>
      <c r="E13" s="695"/>
      <c r="F13" s="695"/>
      <c r="G13" s="695"/>
      <c r="H13" s="695"/>
      <c r="I13" s="695"/>
      <c r="J13" s="695"/>
      <c r="K13" s="695"/>
      <c r="L13" s="695"/>
      <c r="M13" s="695"/>
      <c r="N13" s="695"/>
      <c r="O13" s="695"/>
      <c r="P13" s="695"/>
      <c r="Q13" s="695"/>
      <c r="R13" s="695"/>
      <c r="S13" s="695"/>
      <c r="T13" s="695"/>
      <c r="U13" s="695"/>
      <c r="V13" s="696" t="s">
        <v>885</v>
      </c>
      <c r="W13" s="697"/>
      <c r="X13" s="697"/>
      <c r="Y13" s="697"/>
      <c r="Z13" s="697"/>
      <c r="AA13" s="697"/>
      <c r="AB13" s="697"/>
      <c r="AC13" s="697"/>
      <c r="AD13" s="697"/>
      <c r="AE13" s="697"/>
      <c r="AF13" s="697"/>
      <c r="AG13" s="697"/>
      <c r="AH13" s="697"/>
      <c r="AI13" s="697"/>
      <c r="AJ13" s="698"/>
      <c r="AK13" s="648"/>
      <c r="AL13" s="649"/>
      <c r="AM13" s="649"/>
      <c r="AN13" s="649"/>
      <c r="AO13" s="649"/>
      <c r="AP13" s="649"/>
      <c r="AQ13" s="649"/>
      <c r="AR13" s="649"/>
      <c r="AS13" s="649"/>
      <c r="AT13" s="649"/>
      <c r="AU13" s="649"/>
      <c r="AV13" s="649"/>
      <c r="AW13" s="649"/>
      <c r="AX13" s="649"/>
      <c r="AY13" s="728"/>
      <c r="AZ13" s="696" t="s">
        <v>23</v>
      </c>
      <c r="BA13" s="697"/>
      <c r="BB13" s="697"/>
      <c r="BC13" s="697"/>
      <c r="BD13" s="697"/>
      <c r="BE13" s="697"/>
      <c r="BF13" s="697"/>
      <c r="BG13" s="697"/>
      <c r="BH13" s="697"/>
      <c r="BI13" s="697"/>
      <c r="BJ13" s="697"/>
      <c r="BK13" s="697"/>
      <c r="BL13" s="697"/>
      <c r="BM13" s="697"/>
      <c r="BN13" s="697"/>
      <c r="BO13" s="697"/>
      <c r="BP13" s="697"/>
      <c r="BQ13" s="698"/>
      <c r="BR13" s="696" t="s">
        <v>902</v>
      </c>
      <c r="BS13" s="701"/>
      <c r="BT13" s="701"/>
      <c r="BU13" s="701"/>
      <c r="BV13" s="701"/>
      <c r="BW13" s="701"/>
      <c r="BX13" s="701"/>
      <c r="BY13" s="701"/>
      <c r="BZ13" s="701"/>
      <c r="CA13" s="701"/>
      <c r="CB13" s="701"/>
      <c r="CC13" s="701"/>
      <c r="CD13" s="701"/>
      <c r="CE13" s="701"/>
      <c r="CF13" s="701"/>
      <c r="CG13" s="701"/>
      <c r="CH13" s="701"/>
      <c r="CI13" s="702"/>
      <c r="CJ13" s="696" t="s">
        <v>57</v>
      </c>
      <c r="CK13" s="697"/>
      <c r="CL13" s="697"/>
      <c r="CM13" s="697"/>
      <c r="CN13" s="697"/>
      <c r="CO13" s="697"/>
      <c r="CP13" s="697"/>
      <c r="CQ13" s="697"/>
      <c r="CR13" s="697"/>
      <c r="CS13" s="697"/>
      <c r="CT13" s="697"/>
      <c r="CU13" s="697"/>
      <c r="CV13" s="697"/>
      <c r="CW13" s="697"/>
      <c r="CX13" s="697"/>
      <c r="CY13" s="697"/>
      <c r="CZ13" s="697"/>
      <c r="DA13" s="703"/>
      <c r="DB13" s="251"/>
      <c r="DC13" s="393"/>
      <c r="DD13" s="23"/>
      <c r="DE13" s="23"/>
    </row>
    <row r="14" spans="1:110" ht="15" customHeight="1" x14ac:dyDescent="0.2">
      <c r="A14" s="112"/>
      <c r="B14" s="249"/>
      <c r="C14" s="656" t="s">
        <v>18</v>
      </c>
      <c r="D14" s="657"/>
      <c r="E14" s="657"/>
      <c r="F14" s="657"/>
      <c r="G14" s="657"/>
      <c r="H14" s="657"/>
      <c r="I14" s="657"/>
      <c r="J14" s="657"/>
      <c r="K14" s="657"/>
      <c r="L14" s="657"/>
      <c r="M14" s="657"/>
      <c r="N14" s="657"/>
      <c r="O14" s="657"/>
      <c r="P14" s="657"/>
      <c r="Q14" s="657"/>
      <c r="R14" s="657"/>
      <c r="S14" s="657"/>
      <c r="T14" s="657"/>
      <c r="U14" s="658"/>
      <c r="V14" s="726" t="str">
        <f>IF('B-Paystubs'!V14="","",'B-Paystubs'!V14)</f>
        <v/>
      </c>
      <c r="W14" s="726"/>
      <c r="X14" s="726"/>
      <c r="Y14" s="726"/>
      <c r="Z14" s="726"/>
      <c r="AA14" s="726"/>
      <c r="AB14" s="726"/>
      <c r="AC14" s="726"/>
      <c r="AD14" s="726"/>
      <c r="AE14" s="726"/>
      <c r="AF14" s="726"/>
      <c r="AG14" s="726"/>
      <c r="AH14" s="726"/>
      <c r="AI14" s="726"/>
      <c r="AJ14" s="726"/>
      <c r="AK14" s="708" t="str">
        <f>IF('B-Paystubs'!AK14="","",'B-Paystubs'!AK14)</f>
        <v/>
      </c>
      <c r="AL14" s="708"/>
      <c r="AM14" s="708"/>
      <c r="AN14" s="708"/>
      <c r="AO14" s="708"/>
      <c r="AP14" s="708"/>
      <c r="AQ14" s="708"/>
      <c r="AR14" s="708"/>
      <c r="AS14" s="708"/>
      <c r="AT14" s="708"/>
      <c r="AU14" s="708"/>
      <c r="AV14" s="708"/>
      <c r="AW14" s="708"/>
      <c r="AX14" s="708"/>
      <c r="AY14" s="708"/>
      <c r="AZ14" s="550"/>
      <c r="BA14" s="550"/>
      <c r="BB14" s="550"/>
      <c r="BC14" s="550"/>
      <c r="BD14" s="550"/>
      <c r="BE14" s="550"/>
      <c r="BF14" s="550"/>
      <c r="BG14" s="550"/>
      <c r="BH14" s="550"/>
      <c r="BI14" s="550"/>
      <c r="BJ14" s="550"/>
      <c r="BK14" s="550"/>
      <c r="BL14" s="550"/>
      <c r="BM14" s="550"/>
      <c r="BN14" s="550"/>
      <c r="BO14" s="550"/>
      <c r="BP14" s="550"/>
      <c r="BQ14" s="550"/>
      <c r="BR14" s="596" t="str">
        <f>IF(AZ14="Hourly (H)",40,"")</f>
        <v/>
      </c>
      <c r="BS14" s="597"/>
      <c r="BT14" s="597"/>
      <c r="BU14" s="597"/>
      <c r="BV14" s="597"/>
      <c r="BW14" s="597"/>
      <c r="BX14" s="597"/>
      <c r="BY14" s="597"/>
      <c r="BZ14" s="597"/>
      <c r="CA14" s="597"/>
      <c r="CB14" s="597"/>
      <c r="CC14" s="597"/>
      <c r="CD14" s="597"/>
      <c r="CE14" s="597"/>
      <c r="CF14" s="597"/>
      <c r="CG14" s="597"/>
      <c r="CH14" s="597"/>
      <c r="CI14" s="598"/>
      <c r="CJ14" s="524">
        <f>Data_Income!D239</f>
        <v>0</v>
      </c>
      <c r="CK14" s="524"/>
      <c r="CL14" s="524"/>
      <c r="CM14" s="524"/>
      <c r="CN14" s="524"/>
      <c r="CO14" s="524"/>
      <c r="CP14" s="524"/>
      <c r="CQ14" s="524"/>
      <c r="CR14" s="524"/>
      <c r="CS14" s="524"/>
      <c r="CT14" s="524"/>
      <c r="CU14" s="524"/>
      <c r="CV14" s="524"/>
      <c r="CW14" s="524"/>
      <c r="CX14" s="524"/>
      <c r="CY14" s="524"/>
      <c r="CZ14" s="524"/>
      <c r="DA14" s="525"/>
      <c r="DB14" s="251"/>
      <c r="DC14" s="112"/>
      <c r="DD14" s="23"/>
      <c r="DE14" s="23"/>
    </row>
    <row r="15" spans="1:110" ht="12" customHeight="1" x14ac:dyDescent="0.2">
      <c r="A15" s="112"/>
      <c r="B15" s="249"/>
      <c r="C15" s="724"/>
      <c r="D15" s="724"/>
      <c r="E15" s="725"/>
      <c r="F15" s="692" t="s">
        <v>503</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4"/>
      <c r="DB15" s="251"/>
      <c r="DC15" s="112"/>
      <c r="DD15" s="23"/>
      <c r="DE15" s="23"/>
    </row>
    <row r="16" spans="1:110" ht="12" customHeight="1" x14ac:dyDescent="0.2">
      <c r="A16" s="112"/>
      <c r="B16" s="249"/>
      <c r="C16" s="546" t="s">
        <v>903</v>
      </c>
      <c r="D16" s="546"/>
      <c r="E16" s="546"/>
      <c r="F16" s="546"/>
      <c r="G16" s="546"/>
      <c r="H16" s="546"/>
      <c r="I16" s="546"/>
      <c r="J16" s="546"/>
      <c r="K16" s="546"/>
      <c r="L16" s="546"/>
      <c r="M16" s="546"/>
      <c r="N16" s="546"/>
      <c r="O16" s="546"/>
      <c r="P16" s="546"/>
      <c r="Q16" s="546"/>
      <c r="R16" s="546"/>
      <c r="S16" s="546"/>
      <c r="T16" s="546"/>
      <c r="U16" s="546"/>
      <c r="V16" s="534" t="s">
        <v>14</v>
      </c>
      <c r="W16" s="535"/>
      <c r="X16" s="535"/>
      <c r="Y16" s="535"/>
      <c r="Z16" s="535"/>
      <c r="AA16" s="535"/>
      <c r="AB16" s="535"/>
      <c r="AC16" s="535"/>
      <c r="AD16" s="535"/>
      <c r="AE16" s="535"/>
      <c r="AF16" s="535"/>
      <c r="AG16" s="535"/>
      <c r="AH16" s="535"/>
      <c r="AI16" s="535"/>
      <c r="AJ16" s="536"/>
      <c r="AK16" s="659" t="s">
        <v>15</v>
      </c>
      <c r="AL16" s="551"/>
      <c r="AM16" s="551"/>
      <c r="AN16" s="551"/>
      <c r="AO16" s="551"/>
      <c r="AP16" s="551"/>
      <c r="AQ16" s="551"/>
      <c r="AR16" s="551"/>
      <c r="AS16" s="551"/>
      <c r="AT16" s="551"/>
      <c r="AU16" s="551"/>
      <c r="AV16" s="551"/>
      <c r="AW16" s="551"/>
      <c r="AX16" s="551"/>
      <c r="AY16" s="551"/>
      <c r="AZ16" s="542" t="s">
        <v>407</v>
      </c>
      <c r="BA16" s="543"/>
      <c r="BB16" s="543"/>
      <c r="BC16" s="543"/>
      <c r="BD16" s="543"/>
      <c r="BE16" s="543"/>
      <c r="BF16" s="543"/>
      <c r="BG16" s="543"/>
      <c r="BH16" s="543"/>
      <c r="BI16" s="543"/>
      <c r="BJ16" s="543"/>
      <c r="BK16" s="543"/>
      <c r="BL16" s="543"/>
      <c r="BM16" s="543"/>
      <c r="BN16" s="543"/>
      <c r="BO16" s="543"/>
      <c r="BP16" s="543"/>
      <c r="BQ16" s="543"/>
      <c r="BR16" s="534" t="s">
        <v>12</v>
      </c>
      <c r="BS16" s="535"/>
      <c r="BT16" s="535"/>
      <c r="BU16" s="535"/>
      <c r="BV16" s="535"/>
      <c r="BW16" s="535"/>
      <c r="BX16" s="535"/>
      <c r="BY16" s="535"/>
      <c r="BZ16" s="535"/>
      <c r="CA16" s="535"/>
      <c r="CB16" s="535"/>
      <c r="CC16" s="535"/>
      <c r="CD16" s="535"/>
      <c r="CE16" s="535"/>
      <c r="CF16" s="535"/>
      <c r="CG16" s="535"/>
      <c r="CH16" s="535"/>
      <c r="CI16" s="536"/>
      <c r="CJ16" s="645" t="s">
        <v>105</v>
      </c>
      <c r="CK16" s="646"/>
      <c r="CL16" s="646"/>
      <c r="CM16" s="646"/>
      <c r="CN16" s="646"/>
      <c r="CO16" s="646"/>
      <c r="CP16" s="646"/>
      <c r="CQ16" s="646"/>
      <c r="CR16" s="646"/>
      <c r="CS16" s="646"/>
      <c r="CT16" s="646"/>
      <c r="CU16" s="646"/>
      <c r="CV16" s="646"/>
      <c r="CW16" s="646"/>
      <c r="CX16" s="646"/>
      <c r="CY16" s="646"/>
      <c r="CZ16" s="646"/>
      <c r="DA16" s="647"/>
      <c r="DB16" s="251"/>
      <c r="DC16" s="112"/>
      <c r="DD16" s="23"/>
      <c r="DE16" s="23"/>
    </row>
    <row r="17" spans="1:111" ht="12" customHeight="1" x14ac:dyDescent="0.2">
      <c r="A17" s="112"/>
      <c r="B17" s="249"/>
      <c r="C17" s="547" t="s">
        <v>904</v>
      </c>
      <c r="D17" s="547"/>
      <c r="E17" s="547"/>
      <c r="F17" s="547"/>
      <c r="G17" s="547"/>
      <c r="H17" s="547"/>
      <c r="I17" s="547"/>
      <c r="J17" s="547"/>
      <c r="K17" s="547"/>
      <c r="L17" s="547"/>
      <c r="M17" s="547"/>
      <c r="N17" s="547"/>
      <c r="O17" s="547"/>
      <c r="P17" s="547"/>
      <c r="Q17" s="547"/>
      <c r="R17" s="547"/>
      <c r="S17" s="547"/>
      <c r="T17" s="547"/>
      <c r="U17" s="547"/>
      <c r="V17" s="537"/>
      <c r="W17" s="538"/>
      <c r="X17" s="538"/>
      <c r="Y17" s="538"/>
      <c r="Z17" s="538"/>
      <c r="AA17" s="538"/>
      <c r="AB17" s="538"/>
      <c r="AC17" s="538"/>
      <c r="AD17" s="538"/>
      <c r="AE17" s="538"/>
      <c r="AF17" s="538"/>
      <c r="AG17" s="538"/>
      <c r="AH17" s="538"/>
      <c r="AI17" s="538"/>
      <c r="AJ17" s="539"/>
      <c r="AK17" s="654" t="s">
        <v>21</v>
      </c>
      <c r="AL17" s="655"/>
      <c r="AM17" s="655"/>
      <c r="AN17" s="655"/>
      <c r="AO17" s="655"/>
      <c r="AP17" s="655"/>
      <c r="AQ17" s="655"/>
      <c r="AR17" s="655"/>
      <c r="AS17" s="655"/>
      <c r="AT17" s="655"/>
      <c r="AU17" s="655"/>
      <c r="AV17" s="729"/>
      <c r="AW17" s="729"/>
      <c r="AX17" s="729"/>
      <c r="AY17" s="730"/>
      <c r="AZ17" s="544" t="s">
        <v>57</v>
      </c>
      <c r="BA17" s="545"/>
      <c r="BB17" s="545"/>
      <c r="BC17" s="545"/>
      <c r="BD17" s="545"/>
      <c r="BE17" s="545"/>
      <c r="BF17" s="545"/>
      <c r="BG17" s="545"/>
      <c r="BH17" s="545"/>
      <c r="BI17" s="545"/>
      <c r="BJ17" s="545"/>
      <c r="BK17" s="545"/>
      <c r="BL17" s="545"/>
      <c r="BM17" s="545"/>
      <c r="BN17" s="545"/>
      <c r="BO17" s="545"/>
      <c r="BP17" s="545"/>
      <c r="BQ17" s="545"/>
      <c r="BR17" s="537"/>
      <c r="BS17" s="538"/>
      <c r="BT17" s="538"/>
      <c r="BU17" s="538"/>
      <c r="BV17" s="538"/>
      <c r="BW17" s="538"/>
      <c r="BX17" s="538"/>
      <c r="BY17" s="538"/>
      <c r="BZ17" s="538"/>
      <c r="CA17" s="538"/>
      <c r="CB17" s="538"/>
      <c r="CC17" s="538"/>
      <c r="CD17" s="538"/>
      <c r="CE17" s="538"/>
      <c r="CF17" s="538"/>
      <c r="CG17" s="538"/>
      <c r="CH17" s="538"/>
      <c r="CI17" s="539"/>
      <c r="CJ17" s="648" t="s">
        <v>57</v>
      </c>
      <c r="CK17" s="649"/>
      <c r="CL17" s="649"/>
      <c r="CM17" s="649"/>
      <c r="CN17" s="649"/>
      <c r="CO17" s="649"/>
      <c r="CP17" s="649"/>
      <c r="CQ17" s="649"/>
      <c r="CR17" s="649"/>
      <c r="CS17" s="649"/>
      <c r="CT17" s="649"/>
      <c r="CU17" s="649"/>
      <c r="CV17" s="649"/>
      <c r="CW17" s="649"/>
      <c r="CX17" s="649"/>
      <c r="CY17" s="649"/>
      <c r="CZ17" s="649"/>
      <c r="DA17" s="650"/>
      <c r="DB17" s="251"/>
      <c r="DC17" s="112"/>
      <c r="DD17" s="23"/>
      <c r="DE17" s="23"/>
    </row>
    <row r="18" spans="1:111" ht="15" customHeight="1" x14ac:dyDescent="0.2">
      <c r="A18" s="112"/>
      <c r="B18" s="249"/>
      <c r="C18" s="717"/>
      <c r="D18" s="717"/>
      <c r="E18" s="717"/>
      <c r="F18" s="718"/>
      <c r="G18" s="716" t="s">
        <v>189</v>
      </c>
      <c r="H18" s="716"/>
      <c r="I18" s="716"/>
      <c r="J18" s="716"/>
      <c r="K18" s="716"/>
      <c r="L18" s="716"/>
      <c r="M18" s="716"/>
      <c r="N18" s="714">
        <v>2018</v>
      </c>
      <c r="O18" s="714"/>
      <c r="P18" s="714"/>
      <c r="Q18" s="714"/>
      <c r="R18" s="714"/>
      <c r="S18" s="714"/>
      <c r="T18" s="714"/>
      <c r="U18" s="715"/>
      <c r="V18" s="540">
        <f>DATE(N18,1,1)</f>
        <v>43101</v>
      </c>
      <c r="W18" s="540"/>
      <c r="X18" s="540"/>
      <c r="Y18" s="540"/>
      <c r="Z18" s="540"/>
      <c r="AA18" s="540"/>
      <c r="AB18" s="540"/>
      <c r="AC18" s="540"/>
      <c r="AD18" s="540"/>
      <c r="AE18" s="540"/>
      <c r="AF18" s="540"/>
      <c r="AG18" s="540"/>
      <c r="AH18" s="540"/>
      <c r="AI18" s="540"/>
      <c r="AJ18" s="540"/>
      <c r="AK18" s="595" t="str">
        <f>Data_Income!D242</f>
        <v/>
      </c>
      <c r="AL18" s="595"/>
      <c r="AM18" s="595"/>
      <c r="AN18" s="595"/>
      <c r="AO18" s="595"/>
      <c r="AP18" s="595"/>
      <c r="AQ18" s="595"/>
      <c r="AR18" s="595"/>
      <c r="AS18" s="595"/>
      <c r="AT18" s="595"/>
      <c r="AU18" s="595"/>
      <c r="AV18" s="595"/>
      <c r="AW18" s="595"/>
      <c r="AX18" s="595"/>
      <c r="AY18" s="595"/>
      <c r="AZ18" s="708">
        <f>IF('B-Paystubs'!AZ18="","",'B-Paystubs'!AZ18)</f>
        <v>0</v>
      </c>
      <c r="BA18" s="708"/>
      <c r="BB18" s="708"/>
      <c r="BC18" s="708"/>
      <c r="BD18" s="708"/>
      <c r="BE18" s="708"/>
      <c r="BF18" s="708"/>
      <c r="BG18" s="708"/>
      <c r="BH18" s="708"/>
      <c r="BI18" s="708"/>
      <c r="BJ18" s="708"/>
      <c r="BK18" s="708"/>
      <c r="BL18" s="708"/>
      <c r="BM18" s="708"/>
      <c r="BN18" s="708"/>
      <c r="BO18" s="708"/>
      <c r="BP18" s="708"/>
      <c r="BQ18" s="708"/>
      <c r="BR18" s="705" t="str">
        <f>Data_Income!F246</f>
        <v/>
      </c>
      <c r="BS18" s="705"/>
      <c r="BT18" s="705"/>
      <c r="BU18" s="705"/>
      <c r="BV18" s="705"/>
      <c r="BW18" s="705"/>
      <c r="BX18" s="705"/>
      <c r="BY18" s="705"/>
      <c r="BZ18" s="705"/>
      <c r="CA18" s="705"/>
      <c r="CB18" s="705"/>
      <c r="CC18" s="705"/>
      <c r="CD18" s="705"/>
      <c r="CE18" s="705"/>
      <c r="CF18" s="705"/>
      <c r="CG18" s="705"/>
      <c r="CH18" s="705"/>
      <c r="CI18" s="705"/>
      <c r="CJ18" s="524" t="str">
        <f>Data_Income!G246</f>
        <v/>
      </c>
      <c r="CK18" s="524"/>
      <c r="CL18" s="524"/>
      <c r="CM18" s="524"/>
      <c r="CN18" s="524"/>
      <c r="CO18" s="524"/>
      <c r="CP18" s="524"/>
      <c r="CQ18" s="524"/>
      <c r="CR18" s="524"/>
      <c r="CS18" s="524"/>
      <c r="CT18" s="524"/>
      <c r="CU18" s="524"/>
      <c r="CV18" s="524"/>
      <c r="CW18" s="524"/>
      <c r="CX18" s="524"/>
      <c r="CY18" s="524"/>
      <c r="CZ18" s="524"/>
      <c r="DA18" s="525"/>
      <c r="DB18" s="251"/>
      <c r="DC18" s="112"/>
      <c r="DD18" s="23"/>
      <c r="DE18" s="23"/>
      <c r="DG18" s="79"/>
    </row>
    <row r="19" spans="1:111" ht="15" customHeight="1" x14ac:dyDescent="0.2">
      <c r="A19" s="112"/>
      <c r="B19" s="249"/>
      <c r="C19" s="717"/>
      <c r="D19" s="717"/>
      <c r="E19" s="717"/>
      <c r="F19" s="718"/>
      <c r="G19" s="716" t="s">
        <v>190</v>
      </c>
      <c r="H19" s="716"/>
      <c r="I19" s="716"/>
      <c r="J19" s="716"/>
      <c r="K19" s="716"/>
      <c r="L19" s="716"/>
      <c r="M19" s="716"/>
      <c r="N19" s="714">
        <f>N18-1</f>
        <v>2017</v>
      </c>
      <c r="O19" s="714"/>
      <c r="P19" s="714"/>
      <c r="Q19" s="714"/>
      <c r="R19" s="714"/>
      <c r="S19" s="714"/>
      <c r="T19" s="714"/>
      <c r="U19" s="715"/>
      <c r="V19" s="540">
        <f>DATE(N19,1,1)</f>
        <v>42736</v>
      </c>
      <c r="W19" s="540"/>
      <c r="X19" s="540"/>
      <c r="Y19" s="540"/>
      <c r="Z19" s="540"/>
      <c r="AA19" s="540"/>
      <c r="AB19" s="540"/>
      <c r="AC19" s="540"/>
      <c r="AD19" s="540"/>
      <c r="AE19" s="540"/>
      <c r="AF19" s="540"/>
      <c r="AG19" s="540"/>
      <c r="AH19" s="540"/>
      <c r="AI19" s="540"/>
      <c r="AJ19" s="540"/>
      <c r="AK19" s="540">
        <f>DATE(N19,12,31)</f>
        <v>43100</v>
      </c>
      <c r="AL19" s="540"/>
      <c r="AM19" s="540"/>
      <c r="AN19" s="540"/>
      <c r="AO19" s="540"/>
      <c r="AP19" s="540"/>
      <c r="AQ19" s="540"/>
      <c r="AR19" s="540"/>
      <c r="AS19" s="540"/>
      <c r="AT19" s="540"/>
      <c r="AU19" s="540"/>
      <c r="AV19" s="540"/>
      <c r="AW19" s="540"/>
      <c r="AX19" s="540"/>
      <c r="AY19" s="540"/>
      <c r="AZ19" s="708">
        <f>IF('B-Paystubs'!AZ19="","",'B-Paystubs'!AZ19)</f>
        <v>0</v>
      </c>
      <c r="BA19" s="708"/>
      <c r="BB19" s="708"/>
      <c r="BC19" s="708"/>
      <c r="BD19" s="708"/>
      <c r="BE19" s="708"/>
      <c r="BF19" s="708"/>
      <c r="BG19" s="708"/>
      <c r="BH19" s="708"/>
      <c r="BI19" s="708"/>
      <c r="BJ19" s="708"/>
      <c r="BK19" s="708"/>
      <c r="BL19" s="708"/>
      <c r="BM19" s="708"/>
      <c r="BN19" s="708"/>
      <c r="BO19" s="708"/>
      <c r="BP19" s="708"/>
      <c r="BQ19" s="708"/>
      <c r="BR19" s="705" t="str">
        <f>Data_Income!F247</f>
        <v/>
      </c>
      <c r="BS19" s="705"/>
      <c r="BT19" s="705"/>
      <c r="BU19" s="705"/>
      <c r="BV19" s="705"/>
      <c r="BW19" s="705"/>
      <c r="BX19" s="705"/>
      <c r="BY19" s="705"/>
      <c r="BZ19" s="705"/>
      <c r="CA19" s="705"/>
      <c r="CB19" s="705"/>
      <c r="CC19" s="705"/>
      <c r="CD19" s="705"/>
      <c r="CE19" s="705"/>
      <c r="CF19" s="705"/>
      <c r="CG19" s="705"/>
      <c r="CH19" s="705"/>
      <c r="CI19" s="705"/>
      <c r="CJ19" s="524" t="str">
        <f>Data_Income!G247</f>
        <v/>
      </c>
      <c r="CK19" s="524"/>
      <c r="CL19" s="524"/>
      <c r="CM19" s="524"/>
      <c r="CN19" s="524"/>
      <c r="CO19" s="524"/>
      <c r="CP19" s="524"/>
      <c r="CQ19" s="524"/>
      <c r="CR19" s="524"/>
      <c r="CS19" s="524"/>
      <c r="CT19" s="524"/>
      <c r="CU19" s="524"/>
      <c r="CV19" s="524"/>
      <c r="CW19" s="524"/>
      <c r="CX19" s="524"/>
      <c r="CY19" s="524"/>
      <c r="CZ19" s="524"/>
      <c r="DA19" s="525"/>
      <c r="DB19" s="251"/>
      <c r="DC19" s="112"/>
      <c r="DD19" s="23"/>
      <c r="DE19" s="23"/>
    </row>
    <row r="20" spans="1:111" ht="15" customHeight="1" thickBot="1" x14ac:dyDescent="0.25">
      <c r="A20" s="112"/>
      <c r="B20" s="249"/>
      <c r="C20" s="709"/>
      <c r="D20" s="709"/>
      <c r="E20" s="709"/>
      <c r="F20" s="710"/>
      <c r="G20" s="711" t="s">
        <v>190</v>
      </c>
      <c r="H20" s="711"/>
      <c r="I20" s="711"/>
      <c r="J20" s="711"/>
      <c r="K20" s="711"/>
      <c r="L20" s="711"/>
      <c r="M20" s="711"/>
      <c r="N20" s="712">
        <f>N18-2</f>
        <v>2016</v>
      </c>
      <c r="O20" s="712"/>
      <c r="P20" s="712"/>
      <c r="Q20" s="712"/>
      <c r="R20" s="712"/>
      <c r="S20" s="712"/>
      <c r="T20" s="712"/>
      <c r="U20" s="713"/>
      <c r="V20" s="529">
        <f>DATE(N20,1,1)</f>
        <v>42370</v>
      </c>
      <c r="W20" s="529"/>
      <c r="X20" s="529"/>
      <c r="Y20" s="529"/>
      <c r="Z20" s="529"/>
      <c r="AA20" s="529"/>
      <c r="AB20" s="529"/>
      <c r="AC20" s="529"/>
      <c r="AD20" s="529"/>
      <c r="AE20" s="529"/>
      <c r="AF20" s="529"/>
      <c r="AG20" s="529"/>
      <c r="AH20" s="529"/>
      <c r="AI20" s="529"/>
      <c r="AJ20" s="529"/>
      <c r="AK20" s="529">
        <f>DATE(N20,12,31)</f>
        <v>42735</v>
      </c>
      <c r="AL20" s="529"/>
      <c r="AM20" s="529"/>
      <c r="AN20" s="529"/>
      <c r="AO20" s="529"/>
      <c r="AP20" s="529"/>
      <c r="AQ20" s="529"/>
      <c r="AR20" s="529"/>
      <c r="AS20" s="529"/>
      <c r="AT20" s="529"/>
      <c r="AU20" s="529"/>
      <c r="AV20" s="529"/>
      <c r="AW20" s="529"/>
      <c r="AX20" s="529"/>
      <c r="AY20" s="529"/>
      <c r="AZ20" s="708">
        <f>IF('B-Paystubs'!AZ20="","",'B-Paystubs'!AZ20)</f>
        <v>0</v>
      </c>
      <c r="BA20" s="708"/>
      <c r="BB20" s="708"/>
      <c r="BC20" s="708"/>
      <c r="BD20" s="708"/>
      <c r="BE20" s="708"/>
      <c r="BF20" s="708"/>
      <c r="BG20" s="708"/>
      <c r="BH20" s="708"/>
      <c r="BI20" s="708"/>
      <c r="BJ20" s="708"/>
      <c r="BK20" s="708"/>
      <c r="BL20" s="708"/>
      <c r="BM20" s="708"/>
      <c r="BN20" s="708"/>
      <c r="BO20" s="708"/>
      <c r="BP20" s="708"/>
      <c r="BQ20" s="708"/>
      <c r="BR20" s="705" t="str">
        <f>Data_Income!F248</f>
        <v/>
      </c>
      <c r="BS20" s="705"/>
      <c r="BT20" s="705"/>
      <c r="BU20" s="705"/>
      <c r="BV20" s="705"/>
      <c r="BW20" s="705"/>
      <c r="BX20" s="705"/>
      <c r="BY20" s="705"/>
      <c r="BZ20" s="705"/>
      <c r="CA20" s="705"/>
      <c r="CB20" s="705"/>
      <c r="CC20" s="705"/>
      <c r="CD20" s="705"/>
      <c r="CE20" s="705"/>
      <c r="CF20" s="705"/>
      <c r="CG20" s="705"/>
      <c r="CH20" s="705"/>
      <c r="CI20" s="705"/>
      <c r="CJ20" s="524" t="str">
        <f>Data_Income!G248</f>
        <v/>
      </c>
      <c r="CK20" s="524"/>
      <c r="CL20" s="524"/>
      <c r="CM20" s="524"/>
      <c r="CN20" s="524"/>
      <c r="CO20" s="524"/>
      <c r="CP20" s="524"/>
      <c r="CQ20" s="524"/>
      <c r="CR20" s="524"/>
      <c r="CS20" s="524"/>
      <c r="CT20" s="524"/>
      <c r="CU20" s="524"/>
      <c r="CV20" s="524"/>
      <c r="CW20" s="524"/>
      <c r="CX20" s="524"/>
      <c r="CY20" s="524"/>
      <c r="CZ20" s="524"/>
      <c r="DA20" s="525"/>
      <c r="DB20" s="251"/>
      <c r="DC20" s="112"/>
      <c r="DD20" s="23"/>
      <c r="DE20" s="23"/>
    </row>
    <row r="21" spans="1:111" ht="18" customHeight="1" thickBot="1" x14ac:dyDescent="0.3">
      <c r="A21" s="112"/>
      <c r="B21" s="249"/>
      <c r="C21" s="626" t="s">
        <v>467</v>
      </c>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8"/>
      <c r="CJ21" s="530">
        <f>Data_Income!G249</f>
        <v>0</v>
      </c>
      <c r="CK21" s="530"/>
      <c r="CL21" s="530"/>
      <c r="CM21" s="530"/>
      <c r="CN21" s="530"/>
      <c r="CO21" s="530"/>
      <c r="CP21" s="530"/>
      <c r="CQ21" s="530"/>
      <c r="CR21" s="530"/>
      <c r="CS21" s="530"/>
      <c r="CT21" s="530"/>
      <c r="CU21" s="530"/>
      <c r="CV21" s="530"/>
      <c r="CW21" s="530"/>
      <c r="CX21" s="530"/>
      <c r="CY21" s="530"/>
      <c r="CZ21" s="530"/>
      <c r="DA21" s="531"/>
      <c r="DB21" s="251"/>
      <c r="DC21" s="112"/>
      <c r="DD21" s="23"/>
      <c r="DE21" s="23"/>
    </row>
    <row r="22" spans="1:111" ht="15.95" customHeight="1" x14ac:dyDescent="0.2">
      <c r="A22" s="112"/>
      <c r="B22" s="249"/>
      <c r="C22" s="652"/>
      <c r="D22" s="652"/>
      <c r="E22" s="652"/>
      <c r="F22" s="652"/>
      <c r="G22" s="652"/>
      <c r="H22" s="652"/>
      <c r="I22" s="652"/>
      <c r="J22" s="652"/>
      <c r="K22" s="652"/>
      <c r="L22" s="652"/>
      <c r="M22" s="652"/>
      <c r="N22" s="652"/>
      <c r="O22" s="652"/>
      <c r="P22" s="652"/>
      <c r="Q22" s="652"/>
      <c r="R22" s="652"/>
      <c r="S22" s="652"/>
      <c r="T22" s="652"/>
      <c r="U22" s="652"/>
      <c r="V22" s="652"/>
      <c r="W22" s="652"/>
      <c r="X22" s="652"/>
      <c r="Y22" s="652"/>
      <c r="Z22" s="652"/>
      <c r="AA22" s="652"/>
      <c r="AB22" s="652"/>
      <c r="AC22" s="652"/>
      <c r="AD22" s="652"/>
      <c r="AE22" s="652"/>
      <c r="AF22" s="652"/>
      <c r="AG22" s="652"/>
      <c r="AH22" s="652"/>
      <c r="AI22" s="652"/>
      <c r="AJ22" s="652"/>
      <c r="AK22" s="652"/>
      <c r="AL22" s="652"/>
      <c r="AM22" s="652"/>
      <c r="AN22" s="652"/>
      <c r="AO22" s="652"/>
      <c r="AP22" s="652"/>
      <c r="AQ22" s="652"/>
      <c r="AR22" s="652"/>
      <c r="AS22" s="652"/>
      <c r="AT22" s="652"/>
      <c r="AU22" s="652"/>
      <c r="AV22" s="652"/>
      <c r="AW22" s="652"/>
      <c r="AX22" s="652"/>
      <c r="AY22" s="652"/>
      <c r="AZ22" s="652"/>
      <c r="BA22" s="652"/>
      <c r="BB22" s="652"/>
      <c r="BC22" s="652"/>
      <c r="BD22" s="652"/>
      <c r="BE22" s="652"/>
      <c r="BF22" s="652"/>
      <c r="BG22" s="652"/>
      <c r="BH22" s="652"/>
      <c r="BI22" s="652"/>
      <c r="BJ22" s="652"/>
      <c r="BK22" s="652"/>
      <c r="BL22" s="652"/>
      <c r="BM22" s="652"/>
      <c r="BN22" s="652"/>
      <c r="BO22" s="652"/>
      <c r="BP22" s="652"/>
      <c r="BQ22" s="652"/>
      <c r="BR22" s="652"/>
      <c r="BS22" s="652"/>
      <c r="BT22" s="652"/>
      <c r="BU22" s="652"/>
      <c r="BV22" s="652"/>
      <c r="BW22" s="652"/>
      <c r="BX22" s="652"/>
      <c r="BY22" s="652"/>
      <c r="BZ22" s="652"/>
      <c r="CA22" s="652"/>
      <c r="CB22" s="652"/>
      <c r="CC22" s="652"/>
      <c r="CD22" s="652"/>
      <c r="CE22" s="652"/>
      <c r="CF22" s="652"/>
      <c r="CG22" s="652"/>
      <c r="CH22" s="652"/>
      <c r="CI22" s="652"/>
      <c r="CJ22" s="652"/>
      <c r="CK22" s="652"/>
      <c r="CL22" s="652"/>
      <c r="CM22" s="652"/>
      <c r="CN22" s="652"/>
      <c r="CO22" s="652"/>
      <c r="CP22" s="652"/>
      <c r="CQ22" s="652"/>
      <c r="CR22" s="652"/>
      <c r="CS22" s="652"/>
      <c r="CT22" s="652"/>
      <c r="CU22" s="652"/>
      <c r="CV22" s="652"/>
      <c r="CW22" s="652"/>
      <c r="CX22" s="652"/>
      <c r="CY22" s="652"/>
      <c r="CZ22" s="652"/>
      <c r="DA22" s="652"/>
      <c r="DB22" s="251"/>
      <c r="DC22" s="112"/>
      <c r="DD22" s="23"/>
      <c r="DE22" s="23"/>
    </row>
    <row r="23" spans="1:111" ht="18" customHeight="1" x14ac:dyDescent="0.2">
      <c r="A23" s="112"/>
      <c r="B23" s="253"/>
      <c r="C23" s="706" t="s">
        <v>48</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7"/>
      <c r="DB23" s="257"/>
      <c r="DC23" s="112"/>
      <c r="DD23" s="23"/>
      <c r="DE23" s="23"/>
    </row>
    <row r="24" spans="1:111" ht="12" customHeight="1" x14ac:dyDescent="0.2">
      <c r="A24" s="112"/>
      <c r="B24" s="249"/>
      <c r="C24" s="546" t="s">
        <v>903</v>
      </c>
      <c r="D24" s="546"/>
      <c r="E24" s="546"/>
      <c r="F24" s="546"/>
      <c r="G24" s="546"/>
      <c r="H24" s="546"/>
      <c r="I24" s="546"/>
      <c r="J24" s="546"/>
      <c r="K24" s="546"/>
      <c r="L24" s="546"/>
      <c r="M24" s="546"/>
      <c r="N24" s="546"/>
      <c r="O24" s="546"/>
      <c r="P24" s="546"/>
      <c r="Q24" s="546"/>
      <c r="R24" s="546"/>
      <c r="S24" s="546"/>
      <c r="T24" s="546"/>
      <c r="U24" s="546"/>
      <c r="V24" s="552" t="s">
        <v>14</v>
      </c>
      <c r="W24" s="552"/>
      <c r="X24" s="552"/>
      <c r="Y24" s="552"/>
      <c r="Z24" s="552"/>
      <c r="AA24" s="552"/>
      <c r="AB24" s="552"/>
      <c r="AC24" s="552"/>
      <c r="AD24" s="552"/>
      <c r="AE24" s="552"/>
      <c r="AF24" s="552"/>
      <c r="AG24" s="552"/>
      <c r="AH24" s="552"/>
      <c r="AI24" s="552"/>
      <c r="AJ24" s="552"/>
      <c r="AK24" s="552" t="s">
        <v>15</v>
      </c>
      <c r="AL24" s="552"/>
      <c r="AM24" s="552"/>
      <c r="AN24" s="552"/>
      <c r="AO24" s="552"/>
      <c r="AP24" s="552"/>
      <c r="AQ24" s="552"/>
      <c r="AR24" s="552"/>
      <c r="AS24" s="552"/>
      <c r="AT24" s="552"/>
      <c r="AU24" s="552"/>
      <c r="AV24" s="552"/>
      <c r="AW24" s="552"/>
      <c r="AX24" s="552"/>
      <c r="AY24" s="552"/>
      <c r="AZ24" s="542" t="s">
        <v>407</v>
      </c>
      <c r="BA24" s="543"/>
      <c r="BB24" s="543"/>
      <c r="BC24" s="543"/>
      <c r="BD24" s="543"/>
      <c r="BE24" s="543"/>
      <c r="BF24" s="543"/>
      <c r="BG24" s="543"/>
      <c r="BH24" s="543"/>
      <c r="BI24" s="543"/>
      <c r="BJ24" s="543"/>
      <c r="BK24" s="543"/>
      <c r="BL24" s="543"/>
      <c r="BM24" s="543"/>
      <c r="BN24" s="543"/>
      <c r="BO24" s="543"/>
      <c r="BP24" s="543"/>
      <c r="BQ24" s="543"/>
      <c r="BR24" s="552" t="s">
        <v>12</v>
      </c>
      <c r="BS24" s="552"/>
      <c r="BT24" s="552"/>
      <c r="BU24" s="552"/>
      <c r="BV24" s="552"/>
      <c r="BW24" s="552"/>
      <c r="BX24" s="552"/>
      <c r="BY24" s="552"/>
      <c r="BZ24" s="552"/>
      <c r="CA24" s="552"/>
      <c r="CB24" s="552"/>
      <c r="CC24" s="552"/>
      <c r="CD24" s="552"/>
      <c r="CE24" s="552"/>
      <c r="CF24" s="552"/>
      <c r="CG24" s="552"/>
      <c r="CH24" s="552"/>
      <c r="CI24" s="552"/>
      <c r="CJ24" s="542" t="s">
        <v>105</v>
      </c>
      <c r="CK24" s="543"/>
      <c r="CL24" s="543"/>
      <c r="CM24" s="543"/>
      <c r="CN24" s="543"/>
      <c r="CO24" s="543"/>
      <c r="CP24" s="543"/>
      <c r="CQ24" s="543"/>
      <c r="CR24" s="543"/>
      <c r="CS24" s="543"/>
      <c r="CT24" s="543"/>
      <c r="CU24" s="543"/>
      <c r="CV24" s="543"/>
      <c r="CW24" s="543"/>
      <c r="CX24" s="543"/>
      <c r="CY24" s="543"/>
      <c r="CZ24" s="543"/>
      <c r="DA24" s="669"/>
      <c r="DB24" s="251"/>
      <c r="DC24" s="112"/>
      <c r="DD24" s="23"/>
      <c r="DE24" s="23"/>
    </row>
    <row r="25" spans="1:111" s="394" customFormat="1" ht="12" customHeight="1" x14ac:dyDescent="0.2">
      <c r="A25" s="393"/>
      <c r="B25" s="249"/>
      <c r="C25" s="547" t="s">
        <v>904</v>
      </c>
      <c r="D25" s="547"/>
      <c r="E25" s="547"/>
      <c r="F25" s="547"/>
      <c r="G25" s="547"/>
      <c r="H25" s="547"/>
      <c r="I25" s="547"/>
      <c r="J25" s="547"/>
      <c r="K25" s="547"/>
      <c r="L25" s="547"/>
      <c r="M25" s="547"/>
      <c r="N25" s="547"/>
      <c r="O25" s="547"/>
      <c r="P25" s="547"/>
      <c r="Q25" s="547"/>
      <c r="R25" s="547"/>
      <c r="S25" s="547"/>
      <c r="T25" s="547"/>
      <c r="U25" s="547"/>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t="s">
        <v>57</v>
      </c>
      <c r="BA25" s="545"/>
      <c r="BB25" s="545"/>
      <c r="BC25" s="545"/>
      <c r="BD25" s="545"/>
      <c r="BE25" s="545"/>
      <c r="BF25" s="545"/>
      <c r="BG25" s="545"/>
      <c r="BH25" s="545"/>
      <c r="BI25" s="545"/>
      <c r="BJ25" s="545"/>
      <c r="BK25" s="545"/>
      <c r="BL25" s="545"/>
      <c r="BM25" s="545"/>
      <c r="BN25" s="545"/>
      <c r="BO25" s="545"/>
      <c r="BP25" s="545"/>
      <c r="BQ25" s="545"/>
      <c r="BR25" s="544"/>
      <c r="BS25" s="544"/>
      <c r="BT25" s="544"/>
      <c r="BU25" s="544"/>
      <c r="BV25" s="544"/>
      <c r="BW25" s="544"/>
      <c r="BX25" s="544"/>
      <c r="BY25" s="544"/>
      <c r="BZ25" s="544"/>
      <c r="CA25" s="544"/>
      <c r="CB25" s="544"/>
      <c r="CC25" s="544"/>
      <c r="CD25" s="544"/>
      <c r="CE25" s="544"/>
      <c r="CF25" s="544"/>
      <c r="CG25" s="544"/>
      <c r="CH25" s="544"/>
      <c r="CI25" s="544"/>
      <c r="CJ25" s="544" t="s">
        <v>57</v>
      </c>
      <c r="CK25" s="545"/>
      <c r="CL25" s="545"/>
      <c r="CM25" s="545"/>
      <c r="CN25" s="545"/>
      <c r="CO25" s="545"/>
      <c r="CP25" s="545"/>
      <c r="CQ25" s="545"/>
      <c r="CR25" s="545"/>
      <c r="CS25" s="545"/>
      <c r="CT25" s="545"/>
      <c r="CU25" s="545"/>
      <c r="CV25" s="545"/>
      <c r="CW25" s="545"/>
      <c r="CX25" s="545"/>
      <c r="CY25" s="545"/>
      <c r="CZ25" s="545"/>
      <c r="DA25" s="638"/>
      <c r="DB25" s="251"/>
      <c r="DC25" s="393"/>
      <c r="DD25" s="23"/>
      <c r="DE25" s="23"/>
    </row>
    <row r="26" spans="1:111" ht="15" customHeight="1" x14ac:dyDescent="0.2">
      <c r="A26" s="112"/>
      <c r="B26" s="249"/>
      <c r="C26" s="717"/>
      <c r="D26" s="717"/>
      <c r="E26" s="717"/>
      <c r="F26" s="718"/>
      <c r="G26" s="716" t="s">
        <v>189</v>
      </c>
      <c r="H26" s="716"/>
      <c r="I26" s="716"/>
      <c r="J26" s="716"/>
      <c r="K26" s="716"/>
      <c r="L26" s="716"/>
      <c r="M26" s="716"/>
      <c r="N26" s="714">
        <f>$N$18</f>
        <v>2018</v>
      </c>
      <c r="O26" s="714"/>
      <c r="P26" s="714"/>
      <c r="Q26" s="714"/>
      <c r="R26" s="714"/>
      <c r="S26" s="714"/>
      <c r="T26" s="714"/>
      <c r="U26" s="715"/>
      <c r="V26" s="540">
        <f>$V$18</f>
        <v>43101</v>
      </c>
      <c r="W26" s="540"/>
      <c r="X26" s="540"/>
      <c r="Y26" s="540"/>
      <c r="Z26" s="540"/>
      <c r="AA26" s="540"/>
      <c r="AB26" s="540"/>
      <c r="AC26" s="540"/>
      <c r="AD26" s="540"/>
      <c r="AE26" s="540"/>
      <c r="AF26" s="540"/>
      <c r="AG26" s="540"/>
      <c r="AH26" s="540"/>
      <c r="AI26" s="540"/>
      <c r="AJ26" s="540"/>
      <c r="AK26" s="595" t="str">
        <f>$AK$18</f>
        <v/>
      </c>
      <c r="AL26" s="595"/>
      <c r="AM26" s="595"/>
      <c r="AN26" s="595"/>
      <c r="AO26" s="595"/>
      <c r="AP26" s="595"/>
      <c r="AQ26" s="595"/>
      <c r="AR26" s="595"/>
      <c r="AS26" s="595"/>
      <c r="AT26" s="595"/>
      <c r="AU26" s="595"/>
      <c r="AV26" s="595"/>
      <c r="AW26" s="595"/>
      <c r="AX26" s="595"/>
      <c r="AY26" s="595"/>
      <c r="AZ26" s="708">
        <v>0</v>
      </c>
      <c r="BA26" s="708"/>
      <c r="BB26" s="708"/>
      <c r="BC26" s="708"/>
      <c r="BD26" s="708"/>
      <c r="BE26" s="708"/>
      <c r="BF26" s="708"/>
      <c r="BG26" s="708"/>
      <c r="BH26" s="708"/>
      <c r="BI26" s="708"/>
      <c r="BJ26" s="708"/>
      <c r="BK26" s="708"/>
      <c r="BL26" s="708"/>
      <c r="BM26" s="708"/>
      <c r="BN26" s="708"/>
      <c r="BO26" s="708"/>
      <c r="BP26" s="708"/>
      <c r="BQ26" s="708"/>
      <c r="BR26" s="705" t="str">
        <f>Data_Income!I308</f>
        <v/>
      </c>
      <c r="BS26" s="705"/>
      <c r="BT26" s="705"/>
      <c r="BU26" s="705"/>
      <c r="BV26" s="705"/>
      <c r="BW26" s="705"/>
      <c r="BX26" s="705"/>
      <c r="BY26" s="705"/>
      <c r="BZ26" s="705"/>
      <c r="CA26" s="705"/>
      <c r="CB26" s="705"/>
      <c r="CC26" s="705"/>
      <c r="CD26" s="705"/>
      <c r="CE26" s="705"/>
      <c r="CF26" s="705"/>
      <c r="CG26" s="705"/>
      <c r="CH26" s="705"/>
      <c r="CI26" s="705"/>
      <c r="CJ26" s="524" t="str">
        <f>Data_Income!G308</f>
        <v/>
      </c>
      <c r="CK26" s="524"/>
      <c r="CL26" s="524"/>
      <c r="CM26" s="524"/>
      <c r="CN26" s="524"/>
      <c r="CO26" s="524"/>
      <c r="CP26" s="524"/>
      <c r="CQ26" s="524"/>
      <c r="CR26" s="524"/>
      <c r="CS26" s="524"/>
      <c r="CT26" s="524"/>
      <c r="CU26" s="524"/>
      <c r="CV26" s="524"/>
      <c r="CW26" s="524"/>
      <c r="CX26" s="524"/>
      <c r="CY26" s="524"/>
      <c r="CZ26" s="524"/>
      <c r="DA26" s="525"/>
      <c r="DB26" s="251"/>
      <c r="DC26" s="112"/>
      <c r="DD26" s="23"/>
      <c r="DE26" s="23"/>
    </row>
    <row r="27" spans="1:111" ht="15" customHeight="1" x14ac:dyDescent="0.2">
      <c r="A27" s="112"/>
      <c r="B27" s="249"/>
      <c r="C27" s="717"/>
      <c r="D27" s="717"/>
      <c r="E27" s="717"/>
      <c r="F27" s="718"/>
      <c r="G27" s="716" t="s">
        <v>190</v>
      </c>
      <c r="H27" s="716"/>
      <c r="I27" s="716"/>
      <c r="J27" s="716"/>
      <c r="K27" s="716"/>
      <c r="L27" s="716"/>
      <c r="M27" s="716"/>
      <c r="N27" s="714">
        <f>$N$19</f>
        <v>2017</v>
      </c>
      <c r="O27" s="714"/>
      <c r="P27" s="714"/>
      <c r="Q27" s="714"/>
      <c r="R27" s="714"/>
      <c r="S27" s="714"/>
      <c r="T27" s="714"/>
      <c r="U27" s="715"/>
      <c r="V27" s="540">
        <f>$V$19</f>
        <v>42736</v>
      </c>
      <c r="W27" s="540"/>
      <c r="X27" s="540"/>
      <c r="Y27" s="540"/>
      <c r="Z27" s="540"/>
      <c r="AA27" s="540"/>
      <c r="AB27" s="540"/>
      <c r="AC27" s="540"/>
      <c r="AD27" s="540"/>
      <c r="AE27" s="540"/>
      <c r="AF27" s="540"/>
      <c r="AG27" s="540"/>
      <c r="AH27" s="540"/>
      <c r="AI27" s="540"/>
      <c r="AJ27" s="540"/>
      <c r="AK27" s="540">
        <f>$AK$19</f>
        <v>43100</v>
      </c>
      <c r="AL27" s="540"/>
      <c r="AM27" s="540"/>
      <c r="AN27" s="540"/>
      <c r="AO27" s="540"/>
      <c r="AP27" s="540"/>
      <c r="AQ27" s="540"/>
      <c r="AR27" s="540"/>
      <c r="AS27" s="540"/>
      <c r="AT27" s="540"/>
      <c r="AU27" s="540"/>
      <c r="AV27" s="540"/>
      <c r="AW27" s="540"/>
      <c r="AX27" s="540"/>
      <c r="AY27" s="540"/>
      <c r="AZ27" s="708">
        <v>0</v>
      </c>
      <c r="BA27" s="708"/>
      <c r="BB27" s="708"/>
      <c r="BC27" s="708"/>
      <c r="BD27" s="708"/>
      <c r="BE27" s="708"/>
      <c r="BF27" s="708"/>
      <c r="BG27" s="708"/>
      <c r="BH27" s="708"/>
      <c r="BI27" s="708"/>
      <c r="BJ27" s="708"/>
      <c r="BK27" s="708"/>
      <c r="BL27" s="708"/>
      <c r="BM27" s="708"/>
      <c r="BN27" s="708"/>
      <c r="BO27" s="708"/>
      <c r="BP27" s="708"/>
      <c r="BQ27" s="708"/>
      <c r="BR27" s="705" t="str">
        <f>Data_Income!I309</f>
        <v/>
      </c>
      <c r="BS27" s="705"/>
      <c r="BT27" s="705"/>
      <c r="BU27" s="705"/>
      <c r="BV27" s="705"/>
      <c r="BW27" s="705"/>
      <c r="BX27" s="705"/>
      <c r="BY27" s="705"/>
      <c r="BZ27" s="705"/>
      <c r="CA27" s="705"/>
      <c r="CB27" s="705"/>
      <c r="CC27" s="705"/>
      <c r="CD27" s="705"/>
      <c r="CE27" s="705"/>
      <c r="CF27" s="705"/>
      <c r="CG27" s="705"/>
      <c r="CH27" s="705"/>
      <c r="CI27" s="705"/>
      <c r="CJ27" s="524" t="str">
        <f>Data_Income!G309</f>
        <v/>
      </c>
      <c r="CK27" s="524"/>
      <c r="CL27" s="524"/>
      <c r="CM27" s="524"/>
      <c r="CN27" s="524"/>
      <c r="CO27" s="524"/>
      <c r="CP27" s="524"/>
      <c r="CQ27" s="524"/>
      <c r="CR27" s="524"/>
      <c r="CS27" s="524"/>
      <c r="CT27" s="524"/>
      <c r="CU27" s="524"/>
      <c r="CV27" s="524"/>
      <c r="CW27" s="524"/>
      <c r="CX27" s="524"/>
      <c r="CY27" s="524"/>
      <c r="CZ27" s="524"/>
      <c r="DA27" s="525"/>
      <c r="DB27" s="251"/>
      <c r="DC27" s="112"/>
      <c r="DD27" s="23"/>
      <c r="DE27" s="23"/>
    </row>
    <row r="28" spans="1:111" ht="15" customHeight="1" thickBot="1" x14ac:dyDescent="0.25">
      <c r="A28" s="112"/>
      <c r="B28" s="249"/>
      <c r="C28" s="709"/>
      <c r="D28" s="709"/>
      <c r="E28" s="709"/>
      <c r="F28" s="710"/>
      <c r="G28" s="711" t="s">
        <v>190</v>
      </c>
      <c r="H28" s="711"/>
      <c r="I28" s="711"/>
      <c r="J28" s="711"/>
      <c r="K28" s="711"/>
      <c r="L28" s="711"/>
      <c r="M28" s="711"/>
      <c r="N28" s="712">
        <f>$N$20</f>
        <v>2016</v>
      </c>
      <c r="O28" s="712"/>
      <c r="P28" s="712"/>
      <c r="Q28" s="712"/>
      <c r="R28" s="712"/>
      <c r="S28" s="712"/>
      <c r="T28" s="712"/>
      <c r="U28" s="713"/>
      <c r="V28" s="529">
        <f>$V$20</f>
        <v>42370</v>
      </c>
      <c r="W28" s="529"/>
      <c r="X28" s="529"/>
      <c r="Y28" s="529"/>
      <c r="Z28" s="529"/>
      <c r="AA28" s="529"/>
      <c r="AB28" s="529"/>
      <c r="AC28" s="529"/>
      <c r="AD28" s="529"/>
      <c r="AE28" s="529"/>
      <c r="AF28" s="529"/>
      <c r="AG28" s="529"/>
      <c r="AH28" s="529"/>
      <c r="AI28" s="529"/>
      <c r="AJ28" s="529"/>
      <c r="AK28" s="529">
        <f>$AK$20</f>
        <v>42735</v>
      </c>
      <c r="AL28" s="529"/>
      <c r="AM28" s="529"/>
      <c r="AN28" s="529"/>
      <c r="AO28" s="529"/>
      <c r="AP28" s="529"/>
      <c r="AQ28" s="529"/>
      <c r="AR28" s="529"/>
      <c r="AS28" s="529"/>
      <c r="AT28" s="529"/>
      <c r="AU28" s="529"/>
      <c r="AV28" s="529"/>
      <c r="AW28" s="529"/>
      <c r="AX28" s="529"/>
      <c r="AY28" s="529"/>
      <c r="AZ28" s="704">
        <v>0</v>
      </c>
      <c r="BA28" s="704"/>
      <c r="BB28" s="704"/>
      <c r="BC28" s="704"/>
      <c r="BD28" s="704"/>
      <c r="BE28" s="704"/>
      <c r="BF28" s="704"/>
      <c r="BG28" s="704"/>
      <c r="BH28" s="704"/>
      <c r="BI28" s="704"/>
      <c r="BJ28" s="704"/>
      <c r="BK28" s="704"/>
      <c r="BL28" s="704"/>
      <c r="BM28" s="704"/>
      <c r="BN28" s="704"/>
      <c r="BO28" s="704"/>
      <c r="BP28" s="704"/>
      <c r="BQ28" s="704"/>
      <c r="BR28" s="705" t="str">
        <f>Data_Income!I310</f>
        <v/>
      </c>
      <c r="BS28" s="705"/>
      <c r="BT28" s="705"/>
      <c r="BU28" s="705"/>
      <c r="BV28" s="705"/>
      <c r="BW28" s="705"/>
      <c r="BX28" s="705"/>
      <c r="BY28" s="705"/>
      <c r="BZ28" s="705"/>
      <c r="CA28" s="705"/>
      <c r="CB28" s="705"/>
      <c r="CC28" s="705"/>
      <c r="CD28" s="705"/>
      <c r="CE28" s="705"/>
      <c r="CF28" s="705"/>
      <c r="CG28" s="705"/>
      <c r="CH28" s="705"/>
      <c r="CI28" s="705"/>
      <c r="CJ28" s="524" t="str">
        <f>Data_Income!G310</f>
        <v/>
      </c>
      <c r="CK28" s="524"/>
      <c r="CL28" s="524"/>
      <c r="CM28" s="524"/>
      <c r="CN28" s="524"/>
      <c r="CO28" s="524"/>
      <c r="CP28" s="524"/>
      <c r="CQ28" s="524"/>
      <c r="CR28" s="524"/>
      <c r="CS28" s="524"/>
      <c r="CT28" s="524"/>
      <c r="CU28" s="524"/>
      <c r="CV28" s="524"/>
      <c r="CW28" s="524"/>
      <c r="CX28" s="524"/>
      <c r="CY28" s="524"/>
      <c r="CZ28" s="524"/>
      <c r="DA28" s="525"/>
      <c r="DB28" s="251"/>
      <c r="DC28" s="112"/>
      <c r="DD28" s="23"/>
      <c r="DE28" s="23"/>
    </row>
    <row r="29" spans="1:111" ht="18" customHeight="1" thickBot="1" x14ac:dyDescent="0.3">
      <c r="A29" s="112"/>
      <c r="B29" s="249"/>
      <c r="C29" s="618" t="s">
        <v>25</v>
      </c>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9"/>
      <c r="AW29" s="619"/>
      <c r="AX29" s="619"/>
      <c r="AY29" s="619"/>
      <c r="AZ29" s="619"/>
      <c r="BA29" s="619"/>
      <c r="BB29" s="619"/>
      <c r="BC29" s="619"/>
      <c r="BD29" s="619"/>
      <c r="BE29" s="619"/>
      <c r="BF29" s="619"/>
      <c r="BG29" s="619"/>
      <c r="BH29" s="619"/>
      <c r="BI29" s="619"/>
      <c r="BJ29" s="619"/>
      <c r="BK29" s="619"/>
      <c r="BL29" s="619"/>
      <c r="BM29" s="619"/>
      <c r="BN29" s="619"/>
      <c r="BO29" s="619"/>
      <c r="BP29" s="619"/>
      <c r="BQ29" s="619"/>
      <c r="BR29" s="619"/>
      <c r="BS29" s="619"/>
      <c r="BT29" s="619"/>
      <c r="BU29" s="619"/>
      <c r="BV29" s="619"/>
      <c r="BW29" s="619"/>
      <c r="BX29" s="619"/>
      <c r="BY29" s="619"/>
      <c r="BZ29" s="619"/>
      <c r="CA29" s="619"/>
      <c r="CB29" s="619"/>
      <c r="CC29" s="619"/>
      <c r="CD29" s="619"/>
      <c r="CE29" s="619"/>
      <c r="CF29" s="619"/>
      <c r="CG29" s="619"/>
      <c r="CH29" s="619"/>
      <c r="CI29" s="620"/>
      <c r="CJ29" s="530">
        <f>Data_Income!J311</f>
        <v>0</v>
      </c>
      <c r="CK29" s="530"/>
      <c r="CL29" s="530"/>
      <c r="CM29" s="530"/>
      <c r="CN29" s="530"/>
      <c r="CO29" s="530"/>
      <c r="CP29" s="530"/>
      <c r="CQ29" s="530"/>
      <c r="CR29" s="530"/>
      <c r="CS29" s="530"/>
      <c r="CT29" s="530"/>
      <c r="CU29" s="530"/>
      <c r="CV29" s="530"/>
      <c r="CW29" s="530"/>
      <c r="CX29" s="530"/>
      <c r="CY29" s="530"/>
      <c r="CZ29" s="530"/>
      <c r="DA29" s="531"/>
      <c r="DB29" s="251"/>
      <c r="DC29" s="112"/>
      <c r="DD29" s="23"/>
      <c r="DE29" s="23"/>
    </row>
    <row r="30" spans="1:111" ht="15.95" customHeight="1" x14ac:dyDescent="0.2">
      <c r="A30" s="112"/>
      <c r="B30" s="249"/>
      <c r="C30" s="719"/>
      <c r="D30" s="719"/>
      <c r="E30" s="719"/>
      <c r="F30" s="719"/>
      <c r="G30" s="719"/>
      <c r="H30" s="719"/>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9"/>
      <c r="AW30" s="719"/>
      <c r="AX30" s="719"/>
      <c r="AY30" s="719"/>
      <c r="AZ30" s="719"/>
      <c r="BA30" s="719"/>
      <c r="BB30" s="719"/>
      <c r="BC30" s="719"/>
      <c r="BD30" s="719"/>
      <c r="BE30" s="719"/>
      <c r="BF30" s="719"/>
      <c r="BG30" s="719"/>
      <c r="BH30" s="719"/>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19"/>
      <c r="DB30" s="251"/>
      <c r="DC30" s="112"/>
      <c r="DD30" s="23"/>
      <c r="DE30" s="23"/>
    </row>
    <row r="31" spans="1:111" ht="18" customHeight="1" x14ac:dyDescent="0.2">
      <c r="A31" s="106"/>
      <c r="B31" s="253"/>
      <c r="C31" s="706" t="s">
        <v>50</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7"/>
      <c r="DB31" s="257"/>
      <c r="DC31" s="106"/>
      <c r="DD31" s="23"/>
      <c r="DE31" s="23"/>
    </row>
    <row r="32" spans="1:111" ht="12" customHeight="1" x14ac:dyDescent="0.2">
      <c r="A32" s="106"/>
      <c r="B32" s="249"/>
      <c r="C32" s="546" t="s">
        <v>903</v>
      </c>
      <c r="D32" s="546"/>
      <c r="E32" s="546"/>
      <c r="F32" s="546"/>
      <c r="G32" s="546"/>
      <c r="H32" s="546"/>
      <c r="I32" s="546"/>
      <c r="J32" s="546"/>
      <c r="K32" s="546"/>
      <c r="L32" s="546"/>
      <c r="M32" s="546"/>
      <c r="N32" s="546"/>
      <c r="O32" s="546"/>
      <c r="P32" s="546"/>
      <c r="Q32" s="546"/>
      <c r="R32" s="546"/>
      <c r="S32" s="546"/>
      <c r="T32" s="546"/>
      <c r="U32" s="546"/>
      <c r="V32" s="552" t="s">
        <v>14</v>
      </c>
      <c r="W32" s="552"/>
      <c r="X32" s="552"/>
      <c r="Y32" s="552"/>
      <c r="Z32" s="552"/>
      <c r="AA32" s="552"/>
      <c r="AB32" s="552"/>
      <c r="AC32" s="552"/>
      <c r="AD32" s="552"/>
      <c r="AE32" s="552"/>
      <c r="AF32" s="552"/>
      <c r="AG32" s="552"/>
      <c r="AH32" s="552"/>
      <c r="AI32" s="552"/>
      <c r="AJ32" s="552"/>
      <c r="AK32" s="552" t="s">
        <v>15</v>
      </c>
      <c r="AL32" s="552"/>
      <c r="AM32" s="552"/>
      <c r="AN32" s="552"/>
      <c r="AO32" s="552"/>
      <c r="AP32" s="552"/>
      <c r="AQ32" s="552"/>
      <c r="AR32" s="552"/>
      <c r="AS32" s="552"/>
      <c r="AT32" s="552"/>
      <c r="AU32" s="552"/>
      <c r="AV32" s="552"/>
      <c r="AW32" s="552"/>
      <c r="AX32" s="552"/>
      <c r="AY32" s="552"/>
      <c r="AZ32" s="542" t="s">
        <v>407</v>
      </c>
      <c r="BA32" s="543"/>
      <c r="BB32" s="543"/>
      <c r="BC32" s="543"/>
      <c r="BD32" s="543"/>
      <c r="BE32" s="543"/>
      <c r="BF32" s="543"/>
      <c r="BG32" s="543"/>
      <c r="BH32" s="543"/>
      <c r="BI32" s="543"/>
      <c r="BJ32" s="543"/>
      <c r="BK32" s="543"/>
      <c r="BL32" s="543"/>
      <c r="BM32" s="543"/>
      <c r="BN32" s="543"/>
      <c r="BO32" s="543"/>
      <c r="BP32" s="543"/>
      <c r="BQ32" s="543"/>
      <c r="BR32" s="552" t="s">
        <v>12</v>
      </c>
      <c r="BS32" s="552"/>
      <c r="BT32" s="552"/>
      <c r="BU32" s="552"/>
      <c r="BV32" s="552"/>
      <c r="BW32" s="552"/>
      <c r="BX32" s="552"/>
      <c r="BY32" s="552"/>
      <c r="BZ32" s="552"/>
      <c r="CA32" s="552"/>
      <c r="CB32" s="552"/>
      <c r="CC32" s="552"/>
      <c r="CD32" s="552"/>
      <c r="CE32" s="552"/>
      <c r="CF32" s="552"/>
      <c r="CG32" s="552"/>
      <c r="CH32" s="552"/>
      <c r="CI32" s="552"/>
      <c r="CJ32" s="542" t="s">
        <v>105</v>
      </c>
      <c r="CK32" s="543"/>
      <c r="CL32" s="543"/>
      <c r="CM32" s="543"/>
      <c r="CN32" s="543"/>
      <c r="CO32" s="543"/>
      <c r="CP32" s="543"/>
      <c r="CQ32" s="543"/>
      <c r="CR32" s="543"/>
      <c r="CS32" s="543"/>
      <c r="CT32" s="543"/>
      <c r="CU32" s="543"/>
      <c r="CV32" s="543"/>
      <c r="CW32" s="543"/>
      <c r="CX32" s="543"/>
      <c r="CY32" s="543"/>
      <c r="CZ32" s="543"/>
      <c r="DA32" s="669"/>
      <c r="DB32" s="251"/>
      <c r="DC32" s="106"/>
      <c r="DD32" s="23"/>
      <c r="DE32" s="23"/>
    </row>
    <row r="33" spans="1:109" s="394" customFormat="1" ht="12" customHeight="1" x14ac:dyDescent="0.2">
      <c r="A33" s="106"/>
      <c r="B33" s="249"/>
      <c r="C33" s="547" t="s">
        <v>904</v>
      </c>
      <c r="D33" s="547"/>
      <c r="E33" s="547"/>
      <c r="F33" s="547"/>
      <c r="G33" s="547"/>
      <c r="H33" s="547"/>
      <c r="I33" s="547"/>
      <c r="J33" s="547"/>
      <c r="K33" s="547"/>
      <c r="L33" s="547"/>
      <c r="M33" s="547"/>
      <c r="N33" s="547"/>
      <c r="O33" s="547"/>
      <c r="P33" s="547"/>
      <c r="Q33" s="547"/>
      <c r="R33" s="547"/>
      <c r="S33" s="547"/>
      <c r="T33" s="547"/>
      <c r="U33" s="547"/>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t="s">
        <v>57</v>
      </c>
      <c r="BA33" s="545"/>
      <c r="BB33" s="545"/>
      <c r="BC33" s="545"/>
      <c r="BD33" s="545"/>
      <c r="BE33" s="545"/>
      <c r="BF33" s="545"/>
      <c r="BG33" s="545"/>
      <c r="BH33" s="545"/>
      <c r="BI33" s="545"/>
      <c r="BJ33" s="545"/>
      <c r="BK33" s="545"/>
      <c r="BL33" s="545"/>
      <c r="BM33" s="545"/>
      <c r="BN33" s="545"/>
      <c r="BO33" s="545"/>
      <c r="BP33" s="545"/>
      <c r="BQ33" s="545"/>
      <c r="BR33" s="544"/>
      <c r="BS33" s="544"/>
      <c r="BT33" s="544"/>
      <c r="BU33" s="544"/>
      <c r="BV33" s="544"/>
      <c r="BW33" s="544"/>
      <c r="BX33" s="544"/>
      <c r="BY33" s="544"/>
      <c r="BZ33" s="544"/>
      <c r="CA33" s="544"/>
      <c r="CB33" s="544"/>
      <c r="CC33" s="544"/>
      <c r="CD33" s="544"/>
      <c r="CE33" s="544"/>
      <c r="CF33" s="544"/>
      <c r="CG33" s="544"/>
      <c r="CH33" s="544"/>
      <c r="CI33" s="544"/>
      <c r="CJ33" s="544" t="s">
        <v>57</v>
      </c>
      <c r="CK33" s="545"/>
      <c r="CL33" s="545"/>
      <c r="CM33" s="545"/>
      <c r="CN33" s="545"/>
      <c r="CO33" s="545"/>
      <c r="CP33" s="545"/>
      <c r="CQ33" s="545"/>
      <c r="CR33" s="545"/>
      <c r="CS33" s="545"/>
      <c r="CT33" s="545"/>
      <c r="CU33" s="545"/>
      <c r="CV33" s="545"/>
      <c r="CW33" s="545"/>
      <c r="CX33" s="545"/>
      <c r="CY33" s="545"/>
      <c r="CZ33" s="545"/>
      <c r="DA33" s="638"/>
      <c r="DB33" s="251"/>
      <c r="DC33" s="106"/>
      <c r="DD33" s="23"/>
      <c r="DE33" s="23"/>
    </row>
    <row r="34" spans="1:109" ht="15" customHeight="1" x14ac:dyDescent="0.2">
      <c r="A34" s="106"/>
      <c r="B34" s="249"/>
      <c r="C34" s="717"/>
      <c r="D34" s="717"/>
      <c r="E34" s="717"/>
      <c r="F34" s="718"/>
      <c r="G34" s="716" t="s">
        <v>189</v>
      </c>
      <c r="H34" s="716"/>
      <c r="I34" s="716"/>
      <c r="J34" s="716"/>
      <c r="K34" s="716"/>
      <c r="L34" s="716"/>
      <c r="M34" s="716"/>
      <c r="N34" s="714">
        <f>$N$18</f>
        <v>2018</v>
      </c>
      <c r="O34" s="714"/>
      <c r="P34" s="714"/>
      <c r="Q34" s="714"/>
      <c r="R34" s="714"/>
      <c r="S34" s="714"/>
      <c r="T34" s="714"/>
      <c r="U34" s="715"/>
      <c r="V34" s="540">
        <f>$V$18</f>
        <v>43101</v>
      </c>
      <c r="W34" s="540"/>
      <c r="X34" s="540"/>
      <c r="Y34" s="540"/>
      <c r="Z34" s="540"/>
      <c r="AA34" s="540"/>
      <c r="AB34" s="540"/>
      <c r="AC34" s="540"/>
      <c r="AD34" s="540"/>
      <c r="AE34" s="540"/>
      <c r="AF34" s="540"/>
      <c r="AG34" s="540"/>
      <c r="AH34" s="540"/>
      <c r="AI34" s="540"/>
      <c r="AJ34" s="540"/>
      <c r="AK34" s="595" t="str">
        <f>$AK$18</f>
        <v/>
      </c>
      <c r="AL34" s="595"/>
      <c r="AM34" s="595"/>
      <c r="AN34" s="595"/>
      <c r="AO34" s="595"/>
      <c r="AP34" s="595"/>
      <c r="AQ34" s="595"/>
      <c r="AR34" s="595"/>
      <c r="AS34" s="595"/>
      <c r="AT34" s="595"/>
      <c r="AU34" s="595"/>
      <c r="AV34" s="595"/>
      <c r="AW34" s="595"/>
      <c r="AX34" s="595"/>
      <c r="AY34" s="595"/>
      <c r="AZ34" s="708">
        <v>0</v>
      </c>
      <c r="BA34" s="708"/>
      <c r="BB34" s="708"/>
      <c r="BC34" s="708"/>
      <c r="BD34" s="708"/>
      <c r="BE34" s="708"/>
      <c r="BF34" s="708"/>
      <c r="BG34" s="708"/>
      <c r="BH34" s="708"/>
      <c r="BI34" s="708"/>
      <c r="BJ34" s="708"/>
      <c r="BK34" s="708"/>
      <c r="BL34" s="708"/>
      <c r="BM34" s="708"/>
      <c r="BN34" s="708"/>
      <c r="BO34" s="708"/>
      <c r="BP34" s="708"/>
      <c r="BQ34" s="708"/>
      <c r="BR34" s="705" t="str">
        <f>Data_Income!I324</f>
        <v/>
      </c>
      <c r="BS34" s="705"/>
      <c r="BT34" s="705"/>
      <c r="BU34" s="705"/>
      <c r="BV34" s="705"/>
      <c r="BW34" s="705"/>
      <c r="BX34" s="705"/>
      <c r="BY34" s="705"/>
      <c r="BZ34" s="705"/>
      <c r="CA34" s="705"/>
      <c r="CB34" s="705"/>
      <c r="CC34" s="705"/>
      <c r="CD34" s="705"/>
      <c r="CE34" s="705"/>
      <c r="CF34" s="705"/>
      <c r="CG34" s="705"/>
      <c r="CH34" s="705"/>
      <c r="CI34" s="705"/>
      <c r="CJ34" s="524" t="str">
        <f>Data_Income!G324</f>
        <v/>
      </c>
      <c r="CK34" s="524"/>
      <c r="CL34" s="524"/>
      <c r="CM34" s="524"/>
      <c r="CN34" s="524"/>
      <c r="CO34" s="524"/>
      <c r="CP34" s="524"/>
      <c r="CQ34" s="524"/>
      <c r="CR34" s="524"/>
      <c r="CS34" s="524"/>
      <c r="CT34" s="524"/>
      <c r="CU34" s="524"/>
      <c r="CV34" s="524"/>
      <c r="CW34" s="524"/>
      <c r="CX34" s="524"/>
      <c r="CY34" s="524"/>
      <c r="CZ34" s="524"/>
      <c r="DA34" s="525"/>
      <c r="DB34" s="251"/>
      <c r="DC34" s="106"/>
      <c r="DD34" s="23"/>
      <c r="DE34" s="23"/>
    </row>
    <row r="35" spans="1:109" ht="15" customHeight="1" x14ac:dyDescent="0.2">
      <c r="A35" s="106"/>
      <c r="B35" s="249"/>
      <c r="C35" s="717"/>
      <c r="D35" s="717"/>
      <c r="E35" s="717"/>
      <c r="F35" s="718"/>
      <c r="G35" s="716" t="s">
        <v>190</v>
      </c>
      <c r="H35" s="716"/>
      <c r="I35" s="716"/>
      <c r="J35" s="716"/>
      <c r="K35" s="716"/>
      <c r="L35" s="716"/>
      <c r="M35" s="716"/>
      <c r="N35" s="714">
        <f>$N$19</f>
        <v>2017</v>
      </c>
      <c r="O35" s="714"/>
      <c r="P35" s="714"/>
      <c r="Q35" s="714"/>
      <c r="R35" s="714"/>
      <c r="S35" s="714"/>
      <c r="T35" s="714"/>
      <c r="U35" s="715"/>
      <c r="V35" s="540">
        <f>$V$19</f>
        <v>42736</v>
      </c>
      <c r="W35" s="540"/>
      <c r="X35" s="540"/>
      <c r="Y35" s="540"/>
      <c r="Z35" s="540"/>
      <c r="AA35" s="540"/>
      <c r="AB35" s="540"/>
      <c r="AC35" s="540"/>
      <c r="AD35" s="540"/>
      <c r="AE35" s="540"/>
      <c r="AF35" s="540"/>
      <c r="AG35" s="540"/>
      <c r="AH35" s="540"/>
      <c r="AI35" s="540"/>
      <c r="AJ35" s="540"/>
      <c r="AK35" s="540">
        <f>$AK$19</f>
        <v>43100</v>
      </c>
      <c r="AL35" s="540"/>
      <c r="AM35" s="540"/>
      <c r="AN35" s="540"/>
      <c r="AO35" s="540"/>
      <c r="AP35" s="540"/>
      <c r="AQ35" s="540"/>
      <c r="AR35" s="540"/>
      <c r="AS35" s="540"/>
      <c r="AT35" s="540"/>
      <c r="AU35" s="540"/>
      <c r="AV35" s="540"/>
      <c r="AW35" s="540"/>
      <c r="AX35" s="540"/>
      <c r="AY35" s="540"/>
      <c r="AZ35" s="708">
        <v>0</v>
      </c>
      <c r="BA35" s="708"/>
      <c r="BB35" s="708"/>
      <c r="BC35" s="708"/>
      <c r="BD35" s="708"/>
      <c r="BE35" s="708"/>
      <c r="BF35" s="708"/>
      <c r="BG35" s="708"/>
      <c r="BH35" s="708"/>
      <c r="BI35" s="708"/>
      <c r="BJ35" s="708"/>
      <c r="BK35" s="708"/>
      <c r="BL35" s="708"/>
      <c r="BM35" s="708"/>
      <c r="BN35" s="708"/>
      <c r="BO35" s="708"/>
      <c r="BP35" s="708"/>
      <c r="BQ35" s="708"/>
      <c r="BR35" s="705" t="str">
        <f>Data_Income!I325</f>
        <v/>
      </c>
      <c r="BS35" s="705"/>
      <c r="BT35" s="705"/>
      <c r="BU35" s="705"/>
      <c r="BV35" s="705"/>
      <c r="BW35" s="705"/>
      <c r="BX35" s="705"/>
      <c r="BY35" s="705"/>
      <c r="BZ35" s="705"/>
      <c r="CA35" s="705"/>
      <c r="CB35" s="705"/>
      <c r="CC35" s="705"/>
      <c r="CD35" s="705"/>
      <c r="CE35" s="705"/>
      <c r="CF35" s="705"/>
      <c r="CG35" s="705"/>
      <c r="CH35" s="705"/>
      <c r="CI35" s="705"/>
      <c r="CJ35" s="524" t="str">
        <f>Data_Income!G325</f>
        <v/>
      </c>
      <c r="CK35" s="524"/>
      <c r="CL35" s="524"/>
      <c r="CM35" s="524"/>
      <c r="CN35" s="524"/>
      <c r="CO35" s="524"/>
      <c r="CP35" s="524"/>
      <c r="CQ35" s="524"/>
      <c r="CR35" s="524"/>
      <c r="CS35" s="524"/>
      <c r="CT35" s="524"/>
      <c r="CU35" s="524"/>
      <c r="CV35" s="524"/>
      <c r="CW35" s="524"/>
      <c r="CX35" s="524"/>
      <c r="CY35" s="524"/>
      <c r="CZ35" s="524"/>
      <c r="DA35" s="525"/>
      <c r="DB35" s="251"/>
      <c r="DC35" s="106"/>
      <c r="DD35" s="23"/>
      <c r="DE35" s="23"/>
    </row>
    <row r="36" spans="1:109" ht="15" customHeight="1" thickBot="1" x14ac:dyDescent="0.25">
      <c r="A36" s="106"/>
      <c r="B36" s="249"/>
      <c r="C36" s="709"/>
      <c r="D36" s="709"/>
      <c r="E36" s="709"/>
      <c r="F36" s="710"/>
      <c r="G36" s="711" t="s">
        <v>190</v>
      </c>
      <c r="H36" s="711"/>
      <c r="I36" s="711"/>
      <c r="J36" s="711"/>
      <c r="K36" s="711"/>
      <c r="L36" s="711"/>
      <c r="M36" s="711"/>
      <c r="N36" s="712">
        <f>$N$20</f>
        <v>2016</v>
      </c>
      <c r="O36" s="712"/>
      <c r="P36" s="712"/>
      <c r="Q36" s="712"/>
      <c r="R36" s="712"/>
      <c r="S36" s="712"/>
      <c r="T36" s="712"/>
      <c r="U36" s="713"/>
      <c r="V36" s="529">
        <f>$V$20</f>
        <v>42370</v>
      </c>
      <c r="W36" s="529"/>
      <c r="X36" s="529"/>
      <c r="Y36" s="529"/>
      <c r="Z36" s="529"/>
      <c r="AA36" s="529"/>
      <c r="AB36" s="529"/>
      <c r="AC36" s="529"/>
      <c r="AD36" s="529"/>
      <c r="AE36" s="529"/>
      <c r="AF36" s="529"/>
      <c r="AG36" s="529"/>
      <c r="AH36" s="529"/>
      <c r="AI36" s="529"/>
      <c r="AJ36" s="529"/>
      <c r="AK36" s="529">
        <f>$AK$20</f>
        <v>42735</v>
      </c>
      <c r="AL36" s="529"/>
      <c r="AM36" s="529"/>
      <c r="AN36" s="529"/>
      <c r="AO36" s="529"/>
      <c r="AP36" s="529"/>
      <c r="AQ36" s="529"/>
      <c r="AR36" s="529"/>
      <c r="AS36" s="529"/>
      <c r="AT36" s="529"/>
      <c r="AU36" s="529"/>
      <c r="AV36" s="529"/>
      <c r="AW36" s="529"/>
      <c r="AX36" s="529"/>
      <c r="AY36" s="529"/>
      <c r="AZ36" s="704">
        <v>0</v>
      </c>
      <c r="BA36" s="704"/>
      <c r="BB36" s="704"/>
      <c r="BC36" s="704"/>
      <c r="BD36" s="704"/>
      <c r="BE36" s="704"/>
      <c r="BF36" s="704"/>
      <c r="BG36" s="704"/>
      <c r="BH36" s="704"/>
      <c r="BI36" s="704"/>
      <c r="BJ36" s="704"/>
      <c r="BK36" s="704"/>
      <c r="BL36" s="704"/>
      <c r="BM36" s="704"/>
      <c r="BN36" s="704"/>
      <c r="BO36" s="704"/>
      <c r="BP36" s="704"/>
      <c r="BQ36" s="704"/>
      <c r="BR36" s="705" t="str">
        <f>Data_Income!I326</f>
        <v/>
      </c>
      <c r="BS36" s="705"/>
      <c r="BT36" s="705"/>
      <c r="BU36" s="705"/>
      <c r="BV36" s="705"/>
      <c r="BW36" s="705"/>
      <c r="BX36" s="705"/>
      <c r="BY36" s="705"/>
      <c r="BZ36" s="705"/>
      <c r="CA36" s="705"/>
      <c r="CB36" s="705"/>
      <c r="CC36" s="705"/>
      <c r="CD36" s="705"/>
      <c r="CE36" s="705"/>
      <c r="CF36" s="705"/>
      <c r="CG36" s="705"/>
      <c r="CH36" s="705"/>
      <c r="CI36" s="705"/>
      <c r="CJ36" s="524" t="str">
        <f>Data_Income!G326</f>
        <v/>
      </c>
      <c r="CK36" s="524"/>
      <c r="CL36" s="524"/>
      <c r="CM36" s="524"/>
      <c r="CN36" s="524"/>
      <c r="CO36" s="524"/>
      <c r="CP36" s="524"/>
      <c r="CQ36" s="524"/>
      <c r="CR36" s="524"/>
      <c r="CS36" s="524"/>
      <c r="CT36" s="524"/>
      <c r="CU36" s="524"/>
      <c r="CV36" s="524"/>
      <c r="CW36" s="524"/>
      <c r="CX36" s="524"/>
      <c r="CY36" s="524"/>
      <c r="CZ36" s="524"/>
      <c r="DA36" s="525"/>
      <c r="DB36" s="251"/>
      <c r="DC36" s="106"/>
      <c r="DD36" s="23"/>
      <c r="DE36" s="23"/>
    </row>
    <row r="37" spans="1:109" ht="18" customHeight="1" thickBot="1" x14ac:dyDescent="0.3">
      <c r="A37" s="106"/>
      <c r="B37" s="249"/>
      <c r="C37" s="618" t="s">
        <v>25</v>
      </c>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c r="BC37" s="619"/>
      <c r="BD37" s="619"/>
      <c r="BE37" s="619"/>
      <c r="BF37" s="619"/>
      <c r="BG37" s="619"/>
      <c r="BH37" s="619"/>
      <c r="BI37" s="619"/>
      <c r="BJ37" s="619"/>
      <c r="BK37" s="619"/>
      <c r="BL37" s="619"/>
      <c r="BM37" s="619"/>
      <c r="BN37" s="619"/>
      <c r="BO37" s="619"/>
      <c r="BP37" s="619"/>
      <c r="BQ37" s="619"/>
      <c r="BR37" s="619"/>
      <c r="BS37" s="619"/>
      <c r="BT37" s="619"/>
      <c r="BU37" s="619"/>
      <c r="BV37" s="619"/>
      <c r="BW37" s="619"/>
      <c r="BX37" s="619"/>
      <c r="BY37" s="619"/>
      <c r="BZ37" s="619"/>
      <c r="CA37" s="619"/>
      <c r="CB37" s="619"/>
      <c r="CC37" s="619"/>
      <c r="CD37" s="619"/>
      <c r="CE37" s="619"/>
      <c r="CF37" s="619"/>
      <c r="CG37" s="619"/>
      <c r="CH37" s="619"/>
      <c r="CI37" s="620"/>
      <c r="CJ37" s="530">
        <f>Data_Income!J327</f>
        <v>0</v>
      </c>
      <c r="CK37" s="530"/>
      <c r="CL37" s="530"/>
      <c r="CM37" s="530"/>
      <c r="CN37" s="530"/>
      <c r="CO37" s="530"/>
      <c r="CP37" s="530"/>
      <c r="CQ37" s="530"/>
      <c r="CR37" s="530"/>
      <c r="CS37" s="530"/>
      <c r="CT37" s="530"/>
      <c r="CU37" s="530"/>
      <c r="CV37" s="530"/>
      <c r="CW37" s="530"/>
      <c r="CX37" s="530"/>
      <c r="CY37" s="530"/>
      <c r="CZ37" s="530"/>
      <c r="DA37" s="531"/>
      <c r="DB37" s="251"/>
      <c r="DC37" s="106"/>
      <c r="DD37" s="23"/>
      <c r="DE37" s="23"/>
    </row>
    <row r="38" spans="1:109" ht="15.95" customHeight="1" x14ac:dyDescent="0.2">
      <c r="A38" s="106"/>
      <c r="B38" s="249"/>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c r="AT38" s="719"/>
      <c r="AU38" s="719"/>
      <c r="AV38" s="719"/>
      <c r="AW38" s="719"/>
      <c r="AX38" s="719"/>
      <c r="AY38" s="719"/>
      <c r="AZ38" s="719"/>
      <c r="BA38" s="719"/>
      <c r="BB38" s="719"/>
      <c r="BC38" s="719"/>
      <c r="BD38" s="719"/>
      <c r="BE38" s="719"/>
      <c r="BF38" s="719"/>
      <c r="BG38" s="719"/>
      <c r="BH38" s="719"/>
      <c r="BI38" s="719"/>
      <c r="BJ38" s="719"/>
      <c r="BK38" s="719"/>
      <c r="BL38" s="719"/>
      <c r="BM38" s="719"/>
      <c r="BN38" s="719"/>
      <c r="BO38" s="719"/>
      <c r="BP38" s="719"/>
      <c r="BQ38" s="719"/>
      <c r="BR38" s="719"/>
      <c r="BS38" s="719"/>
      <c r="BT38" s="719"/>
      <c r="BU38" s="719"/>
      <c r="BV38" s="719"/>
      <c r="BW38" s="719"/>
      <c r="BX38" s="719"/>
      <c r="BY38" s="719"/>
      <c r="BZ38" s="719"/>
      <c r="CA38" s="719"/>
      <c r="CB38" s="719"/>
      <c r="CC38" s="719"/>
      <c r="CD38" s="719"/>
      <c r="CE38" s="719"/>
      <c r="CF38" s="719"/>
      <c r="CG38" s="719"/>
      <c r="CH38" s="719"/>
      <c r="CI38" s="719"/>
      <c r="CJ38" s="719"/>
      <c r="CK38" s="719"/>
      <c r="CL38" s="719"/>
      <c r="CM38" s="719"/>
      <c r="CN38" s="719"/>
      <c r="CO38" s="719"/>
      <c r="CP38" s="719"/>
      <c r="CQ38" s="719"/>
      <c r="CR38" s="719"/>
      <c r="CS38" s="719"/>
      <c r="CT38" s="719"/>
      <c r="CU38" s="719"/>
      <c r="CV38" s="719"/>
      <c r="CW38" s="719"/>
      <c r="CX38" s="719"/>
      <c r="CY38" s="719"/>
      <c r="CZ38" s="719"/>
      <c r="DA38" s="719"/>
      <c r="DB38" s="251"/>
      <c r="DC38" s="106"/>
      <c r="DD38" s="23"/>
      <c r="DE38" s="23"/>
    </row>
    <row r="39" spans="1:109" ht="18" customHeight="1" x14ac:dyDescent="0.2">
      <c r="A39" s="106"/>
      <c r="B39" s="253"/>
      <c r="C39" s="706" t="s">
        <v>49</v>
      </c>
      <c r="D39" s="706"/>
      <c r="E39" s="706"/>
      <c r="F39" s="706"/>
      <c r="G39" s="706"/>
      <c r="H39" s="706"/>
      <c r="I39" s="706"/>
      <c r="J39" s="706"/>
      <c r="K39" s="706"/>
      <c r="L39" s="706"/>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c r="CB39" s="706"/>
      <c r="CC39" s="706"/>
      <c r="CD39" s="706"/>
      <c r="CE39" s="706"/>
      <c r="CF39" s="706"/>
      <c r="CG39" s="706"/>
      <c r="CH39" s="706"/>
      <c r="CI39" s="706"/>
      <c r="CJ39" s="706"/>
      <c r="CK39" s="706"/>
      <c r="CL39" s="706"/>
      <c r="CM39" s="706"/>
      <c r="CN39" s="706"/>
      <c r="CO39" s="706"/>
      <c r="CP39" s="706"/>
      <c r="CQ39" s="706"/>
      <c r="CR39" s="706"/>
      <c r="CS39" s="706"/>
      <c r="CT39" s="706"/>
      <c r="CU39" s="706"/>
      <c r="CV39" s="706"/>
      <c r="CW39" s="706"/>
      <c r="CX39" s="706"/>
      <c r="CY39" s="706"/>
      <c r="CZ39" s="706"/>
      <c r="DA39" s="707"/>
      <c r="DB39" s="257"/>
      <c r="DC39" s="106"/>
      <c r="DD39" s="23"/>
      <c r="DE39" s="23"/>
    </row>
    <row r="40" spans="1:109" ht="12" customHeight="1" x14ac:dyDescent="0.2">
      <c r="A40" s="106"/>
      <c r="B40" s="249"/>
      <c r="C40" s="546" t="s">
        <v>903</v>
      </c>
      <c r="D40" s="546"/>
      <c r="E40" s="546"/>
      <c r="F40" s="546"/>
      <c r="G40" s="546"/>
      <c r="H40" s="546"/>
      <c r="I40" s="546"/>
      <c r="J40" s="546"/>
      <c r="K40" s="546"/>
      <c r="L40" s="546"/>
      <c r="M40" s="546"/>
      <c r="N40" s="546"/>
      <c r="O40" s="546"/>
      <c r="P40" s="546"/>
      <c r="Q40" s="546"/>
      <c r="R40" s="546"/>
      <c r="S40" s="546"/>
      <c r="T40" s="546"/>
      <c r="U40" s="546"/>
      <c r="V40" s="552" t="s">
        <v>14</v>
      </c>
      <c r="W40" s="552"/>
      <c r="X40" s="552"/>
      <c r="Y40" s="552"/>
      <c r="Z40" s="552"/>
      <c r="AA40" s="552"/>
      <c r="AB40" s="552"/>
      <c r="AC40" s="552"/>
      <c r="AD40" s="552"/>
      <c r="AE40" s="552"/>
      <c r="AF40" s="552"/>
      <c r="AG40" s="552"/>
      <c r="AH40" s="552"/>
      <c r="AI40" s="552"/>
      <c r="AJ40" s="552"/>
      <c r="AK40" s="552" t="s">
        <v>15</v>
      </c>
      <c r="AL40" s="552"/>
      <c r="AM40" s="552"/>
      <c r="AN40" s="552"/>
      <c r="AO40" s="552"/>
      <c r="AP40" s="552"/>
      <c r="AQ40" s="552"/>
      <c r="AR40" s="552"/>
      <c r="AS40" s="552"/>
      <c r="AT40" s="552"/>
      <c r="AU40" s="552"/>
      <c r="AV40" s="552"/>
      <c r="AW40" s="552"/>
      <c r="AX40" s="552"/>
      <c r="AY40" s="552"/>
      <c r="AZ40" s="542" t="s">
        <v>407</v>
      </c>
      <c r="BA40" s="543"/>
      <c r="BB40" s="543"/>
      <c r="BC40" s="543"/>
      <c r="BD40" s="543"/>
      <c r="BE40" s="543"/>
      <c r="BF40" s="543"/>
      <c r="BG40" s="543"/>
      <c r="BH40" s="543"/>
      <c r="BI40" s="543"/>
      <c r="BJ40" s="543"/>
      <c r="BK40" s="543"/>
      <c r="BL40" s="543"/>
      <c r="BM40" s="543"/>
      <c r="BN40" s="543"/>
      <c r="BO40" s="543"/>
      <c r="BP40" s="543"/>
      <c r="BQ40" s="543"/>
      <c r="BR40" s="552" t="s">
        <v>12</v>
      </c>
      <c r="BS40" s="552"/>
      <c r="BT40" s="552"/>
      <c r="BU40" s="552"/>
      <c r="BV40" s="552"/>
      <c r="BW40" s="552"/>
      <c r="BX40" s="552"/>
      <c r="BY40" s="552"/>
      <c r="BZ40" s="552"/>
      <c r="CA40" s="552"/>
      <c r="CB40" s="552"/>
      <c r="CC40" s="552"/>
      <c r="CD40" s="552"/>
      <c r="CE40" s="552"/>
      <c r="CF40" s="552"/>
      <c r="CG40" s="552"/>
      <c r="CH40" s="552"/>
      <c r="CI40" s="552"/>
      <c r="CJ40" s="542" t="s">
        <v>105</v>
      </c>
      <c r="CK40" s="543"/>
      <c r="CL40" s="543"/>
      <c r="CM40" s="543"/>
      <c r="CN40" s="543"/>
      <c r="CO40" s="543"/>
      <c r="CP40" s="543"/>
      <c r="CQ40" s="543"/>
      <c r="CR40" s="543"/>
      <c r="CS40" s="543"/>
      <c r="CT40" s="543"/>
      <c r="CU40" s="543"/>
      <c r="CV40" s="543"/>
      <c r="CW40" s="543"/>
      <c r="CX40" s="543"/>
      <c r="CY40" s="543"/>
      <c r="CZ40" s="543"/>
      <c r="DA40" s="669"/>
      <c r="DB40" s="251"/>
      <c r="DC40" s="106"/>
      <c r="DD40" s="23"/>
      <c r="DE40" s="23"/>
    </row>
    <row r="41" spans="1:109" s="394" customFormat="1" ht="12" customHeight="1" x14ac:dyDescent="0.2">
      <c r="A41" s="106"/>
      <c r="B41" s="249"/>
      <c r="C41" s="547" t="s">
        <v>904</v>
      </c>
      <c r="D41" s="547"/>
      <c r="E41" s="547"/>
      <c r="F41" s="547"/>
      <c r="G41" s="547"/>
      <c r="H41" s="547"/>
      <c r="I41" s="547"/>
      <c r="J41" s="547"/>
      <c r="K41" s="547"/>
      <c r="L41" s="547"/>
      <c r="M41" s="547"/>
      <c r="N41" s="547"/>
      <c r="O41" s="547"/>
      <c r="P41" s="547"/>
      <c r="Q41" s="547"/>
      <c r="R41" s="547"/>
      <c r="S41" s="547"/>
      <c r="T41" s="547"/>
      <c r="U41" s="547"/>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t="s">
        <v>57</v>
      </c>
      <c r="BA41" s="545"/>
      <c r="BB41" s="545"/>
      <c r="BC41" s="545"/>
      <c r="BD41" s="545"/>
      <c r="BE41" s="545"/>
      <c r="BF41" s="545"/>
      <c r="BG41" s="545"/>
      <c r="BH41" s="545"/>
      <c r="BI41" s="545"/>
      <c r="BJ41" s="545"/>
      <c r="BK41" s="545"/>
      <c r="BL41" s="545"/>
      <c r="BM41" s="545"/>
      <c r="BN41" s="545"/>
      <c r="BO41" s="545"/>
      <c r="BP41" s="545"/>
      <c r="BQ41" s="545"/>
      <c r="BR41" s="544"/>
      <c r="BS41" s="544"/>
      <c r="BT41" s="544"/>
      <c r="BU41" s="544"/>
      <c r="BV41" s="544"/>
      <c r="BW41" s="544"/>
      <c r="BX41" s="544"/>
      <c r="BY41" s="544"/>
      <c r="BZ41" s="544"/>
      <c r="CA41" s="544"/>
      <c r="CB41" s="544"/>
      <c r="CC41" s="544"/>
      <c r="CD41" s="544"/>
      <c r="CE41" s="544"/>
      <c r="CF41" s="544"/>
      <c r="CG41" s="544"/>
      <c r="CH41" s="544"/>
      <c r="CI41" s="544"/>
      <c r="CJ41" s="544" t="s">
        <v>57</v>
      </c>
      <c r="CK41" s="545"/>
      <c r="CL41" s="545"/>
      <c r="CM41" s="545"/>
      <c r="CN41" s="545"/>
      <c r="CO41" s="545"/>
      <c r="CP41" s="545"/>
      <c r="CQ41" s="545"/>
      <c r="CR41" s="545"/>
      <c r="CS41" s="545"/>
      <c r="CT41" s="545"/>
      <c r="CU41" s="545"/>
      <c r="CV41" s="545"/>
      <c r="CW41" s="545"/>
      <c r="CX41" s="545"/>
      <c r="CY41" s="545"/>
      <c r="CZ41" s="545"/>
      <c r="DA41" s="638"/>
      <c r="DB41" s="251"/>
      <c r="DC41" s="106"/>
      <c r="DD41" s="23"/>
      <c r="DE41" s="23"/>
    </row>
    <row r="42" spans="1:109" ht="15" customHeight="1" x14ac:dyDescent="0.2">
      <c r="A42" s="106"/>
      <c r="B42" s="249"/>
      <c r="C42" s="717"/>
      <c r="D42" s="717"/>
      <c r="E42" s="717"/>
      <c r="F42" s="718"/>
      <c r="G42" s="716" t="s">
        <v>189</v>
      </c>
      <c r="H42" s="716"/>
      <c r="I42" s="716"/>
      <c r="J42" s="716"/>
      <c r="K42" s="716"/>
      <c r="L42" s="716"/>
      <c r="M42" s="716"/>
      <c r="N42" s="714">
        <f>$N$18</f>
        <v>2018</v>
      </c>
      <c r="O42" s="714"/>
      <c r="P42" s="714"/>
      <c r="Q42" s="714"/>
      <c r="R42" s="714"/>
      <c r="S42" s="714"/>
      <c r="T42" s="714"/>
      <c r="U42" s="715"/>
      <c r="V42" s="540">
        <f>$V$18</f>
        <v>43101</v>
      </c>
      <c r="W42" s="540"/>
      <c r="X42" s="540"/>
      <c r="Y42" s="540"/>
      <c r="Z42" s="540"/>
      <c r="AA42" s="540"/>
      <c r="AB42" s="540"/>
      <c r="AC42" s="540"/>
      <c r="AD42" s="540"/>
      <c r="AE42" s="540"/>
      <c r="AF42" s="540"/>
      <c r="AG42" s="540"/>
      <c r="AH42" s="540"/>
      <c r="AI42" s="540"/>
      <c r="AJ42" s="540"/>
      <c r="AK42" s="595" t="str">
        <f>$AK$18</f>
        <v/>
      </c>
      <c r="AL42" s="595"/>
      <c r="AM42" s="595"/>
      <c r="AN42" s="595"/>
      <c r="AO42" s="595"/>
      <c r="AP42" s="595"/>
      <c r="AQ42" s="595"/>
      <c r="AR42" s="595"/>
      <c r="AS42" s="595"/>
      <c r="AT42" s="595"/>
      <c r="AU42" s="595"/>
      <c r="AV42" s="595"/>
      <c r="AW42" s="595"/>
      <c r="AX42" s="595"/>
      <c r="AY42" s="595"/>
      <c r="AZ42" s="708">
        <v>0</v>
      </c>
      <c r="BA42" s="708"/>
      <c r="BB42" s="708"/>
      <c r="BC42" s="708"/>
      <c r="BD42" s="708"/>
      <c r="BE42" s="708"/>
      <c r="BF42" s="708"/>
      <c r="BG42" s="708"/>
      <c r="BH42" s="708"/>
      <c r="BI42" s="708"/>
      <c r="BJ42" s="708"/>
      <c r="BK42" s="708"/>
      <c r="BL42" s="708"/>
      <c r="BM42" s="708"/>
      <c r="BN42" s="708"/>
      <c r="BO42" s="708"/>
      <c r="BP42" s="708"/>
      <c r="BQ42" s="708"/>
      <c r="BR42" s="705" t="str">
        <f>Data_Income!I340</f>
        <v/>
      </c>
      <c r="BS42" s="705"/>
      <c r="BT42" s="705"/>
      <c r="BU42" s="705"/>
      <c r="BV42" s="705"/>
      <c r="BW42" s="705"/>
      <c r="BX42" s="705"/>
      <c r="BY42" s="705"/>
      <c r="BZ42" s="705"/>
      <c r="CA42" s="705"/>
      <c r="CB42" s="705"/>
      <c r="CC42" s="705"/>
      <c r="CD42" s="705"/>
      <c r="CE42" s="705"/>
      <c r="CF42" s="705"/>
      <c r="CG42" s="705"/>
      <c r="CH42" s="705"/>
      <c r="CI42" s="705"/>
      <c r="CJ42" s="524" t="str">
        <f>Data_Income!G340</f>
        <v/>
      </c>
      <c r="CK42" s="524"/>
      <c r="CL42" s="524"/>
      <c r="CM42" s="524"/>
      <c r="CN42" s="524"/>
      <c r="CO42" s="524"/>
      <c r="CP42" s="524"/>
      <c r="CQ42" s="524"/>
      <c r="CR42" s="524"/>
      <c r="CS42" s="524"/>
      <c r="CT42" s="524"/>
      <c r="CU42" s="524"/>
      <c r="CV42" s="524"/>
      <c r="CW42" s="524"/>
      <c r="CX42" s="524"/>
      <c r="CY42" s="524"/>
      <c r="CZ42" s="524"/>
      <c r="DA42" s="525"/>
      <c r="DB42" s="251"/>
      <c r="DC42" s="106"/>
      <c r="DD42" s="23"/>
      <c r="DE42" s="23"/>
    </row>
    <row r="43" spans="1:109" ht="15" customHeight="1" x14ac:dyDescent="0.2">
      <c r="A43" s="106"/>
      <c r="B43" s="249"/>
      <c r="C43" s="717"/>
      <c r="D43" s="717"/>
      <c r="E43" s="717"/>
      <c r="F43" s="718"/>
      <c r="G43" s="716" t="s">
        <v>190</v>
      </c>
      <c r="H43" s="716"/>
      <c r="I43" s="716"/>
      <c r="J43" s="716"/>
      <c r="K43" s="716"/>
      <c r="L43" s="716"/>
      <c r="M43" s="716"/>
      <c r="N43" s="714">
        <f>$N$19</f>
        <v>2017</v>
      </c>
      <c r="O43" s="714"/>
      <c r="P43" s="714"/>
      <c r="Q43" s="714"/>
      <c r="R43" s="714"/>
      <c r="S43" s="714"/>
      <c r="T43" s="714"/>
      <c r="U43" s="715"/>
      <c r="V43" s="540">
        <f>$V$19</f>
        <v>42736</v>
      </c>
      <c r="W43" s="540"/>
      <c r="X43" s="540"/>
      <c r="Y43" s="540"/>
      <c r="Z43" s="540"/>
      <c r="AA43" s="540"/>
      <c r="AB43" s="540"/>
      <c r="AC43" s="540"/>
      <c r="AD43" s="540"/>
      <c r="AE43" s="540"/>
      <c r="AF43" s="540"/>
      <c r="AG43" s="540"/>
      <c r="AH43" s="540"/>
      <c r="AI43" s="540"/>
      <c r="AJ43" s="540"/>
      <c r="AK43" s="540">
        <f>$AK$19</f>
        <v>43100</v>
      </c>
      <c r="AL43" s="540"/>
      <c r="AM43" s="540"/>
      <c r="AN43" s="540"/>
      <c r="AO43" s="540"/>
      <c r="AP43" s="540"/>
      <c r="AQ43" s="540"/>
      <c r="AR43" s="540"/>
      <c r="AS43" s="540"/>
      <c r="AT43" s="540"/>
      <c r="AU43" s="540"/>
      <c r="AV43" s="540"/>
      <c r="AW43" s="540"/>
      <c r="AX43" s="540"/>
      <c r="AY43" s="540"/>
      <c r="AZ43" s="708">
        <v>0</v>
      </c>
      <c r="BA43" s="708"/>
      <c r="BB43" s="708"/>
      <c r="BC43" s="708"/>
      <c r="BD43" s="708"/>
      <c r="BE43" s="708"/>
      <c r="BF43" s="708"/>
      <c r="BG43" s="708"/>
      <c r="BH43" s="708"/>
      <c r="BI43" s="708"/>
      <c r="BJ43" s="708"/>
      <c r="BK43" s="708"/>
      <c r="BL43" s="708"/>
      <c r="BM43" s="708"/>
      <c r="BN43" s="708"/>
      <c r="BO43" s="708"/>
      <c r="BP43" s="708"/>
      <c r="BQ43" s="708"/>
      <c r="BR43" s="705" t="str">
        <f>Data_Income!I341</f>
        <v/>
      </c>
      <c r="BS43" s="705"/>
      <c r="BT43" s="705"/>
      <c r="BU43" s="705"/>
      <c r="BV43" s="705"/>
      <c r="BW43" s="705"/>
      <c r="BX43" s="705"/>
      <c r="BY43" s="705"/>
      <c r="BZ43" s="705"/>
      <c r="CA43" s="705"/>
      <c r="CB43" s="705"/>
      <c r="CC43" s="705"/>
      <c r="CD43" s="705"/>
      <c r="CE43" s="705"/>
      <c r="CF43" s="705"/>
      <c r="CG43" s="705"/>
      <c r="CH43" s="705"/>
      <c r="CI43" s="705"/>
      <c r="CJ43" s="524" t="str">
        <f>Data_Income!G341</f>
        <v/>
      </c>
      <c r="CK43" s="524"/>
      <c r="CL43" s="524"/>
      <c r="CM43" s="524"/>
      <c r="CN43" s="524"/>
      <c r="CO43" s="524"/>
      <c r="CP43" s="524"/>
      <c r="CQ43" s="524"/>
      <c r="CR43" s="524"/>
      <c r="CS43" s="524"/>
      <c r="CT43" s="524"/>
      <c r="CU43" s="524"/>
      <c r="CV43" s="524"/>
      <c r="CW43" s="524"/>
      <c r="CX43" s="524"/>
      <c r="CY43" s="524"/>
      <c r="CZ43" s="524"/>
      <c r="DA43" s="525"/>
      <c r="DB43" s="251"/>
      <c r="DC43" s="106"/>
      <c r="DD43" s="23"/>
      <c r="DE43" s="23"/>
    </row>
    <row r="44" spans="1:109" ht="15" customHeight="1" thickBot="1" x14ac:dyDescent="0.25">
      <c r="A44" s="106"/>
      <c r="B44" s="249"/>
      <c r="C44" s="709"/>
      <c r="D44" s="709"/>
      <c r="E44" s="709"/>
      <c r="F44" s="710"/>
      <c r="G44" s="711" t="s">
        <v>190</v>
      </c>
      <c r="H44" s="711"/>
      <c r="I44" s="711"/>
      <c r="J44" s="711"/>
      <c r="K44" s="711"/>
      <c r="L44" s="711"/>
      <c r="M44" s="711"/>
      <c r="N44" s="712">
        <f>$N$20</f>
        <v>2016</v>
      </c>
      <c r="O44" s="712"/>
      <c r="P44" s="712"/>
      <c r="Q44" s="712"/>
      <c r="R44" s="712"/>
      <c r="S44" s="712"/>
      <c r="T44" s="712"/>
      <c r="U44" s="713"/>
      <c r="V44" s="529">
        <f>$V$20</f>
        <v>42370</v>
      </c>
      <c r="W44" s="529"/>
      <c r="X44" s="529"/>
      <c r="Y44" s="529"/>
      <c r="Z44" s="529"/>
      <c r="AA44" s="529"/>
      <c r="AB44" s="529"/>
      <c r="AC44" s="529"/>
      <c r="AD44" s="529"/>
      <c r="AE44" s="529"/>
      <c r="AF44" s="529"/>
      <c r="AG44" s="529"/>
      <c r="AH44" s="529"/>
      <c r="AI44" s="529"/>
      <c r="AJ44" s="529"/>
      <c r="AK44" s="529">
        <f>$AK$20</f>
        <v>42735</v>
      </c>
      <c r="AL44" s="529"/>
      <c r="AM44" s="529"/>
      <c r="AN44" s="529"/>
      <c r="AO44" s="529"/>
      <c r="AP44" s="529"/>
      <c r="AQ44" s="529"/>
      <c r="AR44" s="529"/>
      <c r="AS44" s="529"/>
      <c r="AT44" s="529"/>
      <c r="AU44" s="529"/>
      <c r="AV44" s="529"/>
      <c r="AW44" s="529"/>
      <c r="AX44" s="529"/>
      <c r="AY44" s="529"/>
      <c r="AZ44" s="704">
        <v>0</v>
      </c>
      <c r="BA44" s="704"/>
      <c r="BB44" s="704"/>
      <c r="BC44" s="704"/>
      <c r="BD44" s="704"/>
      <c r="BE44" s="704"/>
      <c r="BF44" s="704"/>
      <c r="BG44" s="704"/>
      <c r="BH44" s="704"/>
      <c r="BI44" s="704"/>
      <c r="BJ44" s="704"/>
      <c r="BK44" s="704"/>
      <c r="BL44" s="704"/>
      <c r="BM44" s="704"/>
      <c r="BN44" s="704"/>
      <c r="BO44" s="704"/>
      <c r="BP44" s="704"/>
      <c r="BQ44" s="704"/>
      <c r="BR44" s="705" t="str">
        <f>Data_Income!I342</f>
        <v/>
      </c>
      <c r="BS44" s="705"/>
      <c r="BT44" s="705"/>
      <c r="BU44" s="705"/>
      <c r="BV44" s="705"/>
      <c r="BW44" s="705"/>
      <c r="BX44" s="705"/>
      <c r="BY44" s="705"/>
      <c r="BZ44" s="705"/>
      <c r="CA44" s="705"/>
      <c r="CB44" s="705"/>
      <c r="CC44" s="705"/>
      <c r="CD44" s="705"/>
      <c r="CE44" s="705"/>
      <c r="CF44" s="705"/>
      <c r="CG44" s="705"/>
      <c r="CH44" s="705"/>
      <c r="CI44" s="705"/>
      <c r="CJ44" s="524" t="str">
        <f>Data_Income!G342</f>
        <v/>
      </c>
      <c r="CK44" s="524"/>
      <c r="CL44" s="524"/>
      <c r="CM44" s="524"/>
      <c r="CN44" s="524"/>
      <c r="CO44" s="524"/>
      <c r="CP44" s="524"/>
      <c r="CQ44" s="524"/>
      <c r="CR44" s="524"/>
      <c r="CS44" s="524"/>
      <c r="CT44" s="524"/>
      <c r="CU44" s="524"/>
      <c r="CV44" s="524"/>
      <c r="CW44" s="524"/>
      <c r="CX44" s="524"/>
      <c r="CY44" s="524"/>
      <c r="CZ44" s="524"/>
      <c r="DA44" s="525"/>
      <c r="DB44" s="251"/>
      <c r="DC44" s="106"/>
      <c r="DD44" s="23"/>
      <c r="DE44" s="23"/>
    </row>
    <row r="45" spans="1:109" ht="18" customHeight="1" thickBot="1" x14ac:dyDescent="0.3">
      <c r="A45" s="106"/>
      <c r="B45" s="249"/>
      <c r="C45" s="618" t="s">
        <v>25</v>
      </c>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19"/>
      <c r="BN45" s="619"/>
      <c r="BO45" s="619"/>
      <c r="BP45" s="619"/>
      <c r="BQ45" s="619"/>
      <c r="BR45" s="619"/>
      <c r="BS45" s="619"/>
      <c r="BT45" s="619"/>
      <c r="BU45" s="619"/>
      <c r="BV45" s="619"/>
      <c r="BW45" s="619"/>
      <c r="BX45" s="619"/>
      <c r="BY45" s="619"/>
      <c r="BZ45" s="619"/>
      <c r="CA45" s="619"/>
      <c r="CB45" s="619"/>
      <c r="CC45" s="619"/>
      <c r="CD45" s="619"/>
      <c r="CE45" s="619"/>
      <c r="CF45" s="619"/>
      <c r="CG45" s="619"/>
      <c r="CH45" s="619"/>
      <c r="CI45" s="620"/>
      <c r="CJ45" s="530">
        <f>Data_Income!J343</f>
        <v>0</v>
      </c>
      <c r="CK45" s="530"/>
      <c r="CL45" s="530"/>
      <c r="CM45" s="530"/>
      <c r="CN45" s="530"/>
      <c r="CO45" s="530"/>
      <c r="CP45" s="530"/>
      <c r="CQ45" s="530"/>
      <c r="CR45" s="530"/>
      <c r="CS45" s="530"/>
      <c r="CT45" s="530"/>
      <c r="CU45" s="530"/>
      <c r="CV45" s="530"/>
      <c r="CW45" s="530"/>
      <c r="CX45" s="530"/>
      <c r="CY45" s="530"/>
      <c r="CZ45" s="530"/>
      <c r="DA45" s="531"/>
      <c r="DB45" s="251"/>
      <c r="DC45" s="106"/>
      <c r="DD45" s="23"/>
      <c r="DE45" s="23"/>
    </row>
    <row r="46" spans="1:109" ht="15.95" customHeight="1" x14ac:dyDescent="0.2">
      <c r="A46" s="106"/>
      <c r="B46" s="249"/>
      <c r="C46" s="719"/>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251"/>
      <c r="DC46" s="106"/>
      <c r="DD46" s="23"/>
      <c r="DE46" s="23"/>
    </row>
    <row r="47" spans="1:109" ht="18" customHeight="1" x14ac:dyDescent="0.2">
      <c r="A47" s="112"/>
      <c r="B47" s="253"/>
      <c r="C47" s="574" t="s">
        <v>28</v>
      </c>
      <c r="D47" s="574"/>
      <c r="E47" s="574"/>
      <c r="F47" s="574"/>
      <c r="G47" s="574"/>
      <c r="H47" s="574"/>
      <c r="I47" s="574"/>
      <c r="J47" s="574"/>
      <c r="K47" s="574"/>
      <c r="L47" s="574"/>
      <c r="M47" s="574"/>
      <c r="N47" s="574"/>
      <c r="O47" s="574"/>
      <c r="P47" s="574"/>
      <c r="Q47" s="574"/>
      <c r="R47" s="574"/>
      <c r="S47" s="574"/>
      <c r="T47" s="574"/>
      <c r="U47" s="574"/>
      <c r="V47" s="574"/>
      <c r="W47" s="574"/>
      <c r="X47" s="574"/>
      <c r="Y47" s="574"/>
      <c r="Z47" s="574"/>
      <c r="AA47" s="574"/>
      <c r="AB47" s="574"/>
      <c r="AC47" s="574"/>
      <c r="AD47" s="574"/>
      <c r="AE47" s="574"/>
      <c r="AF47" s="574"/>
      <c r="AG47" s="574"/>
      <c r="AH47" s="574"/>
      <c r="AI47" s="574"/>
      <c r="AJ47" s="574"/>
      <c r="AK47" s="574"/>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4"/>
      <c r="CE47" s="574"/>
      <c r="CF47" s="574"/>
      <c r="CG47" s="574"/>
      <c r="CH47" s="574"/>
      <c r="CI47" s="574"/>
      <c r="CJ47" s="574"/>
      <c r="CK47" s="574"/>
      <c r="CL47" s="574"/>
      <c r="CM47" s="574"/>
      <c r="CN47" s="574"/>
      <c r="CO47" s="574"/>
      <c r="CP47" s="574"/>
      <c r="CQ47" s="574"/>
      <c r="CR47" s="574"/>
      <c r="CS47" s="574"/>
      <c r="CT47" s="574"/>
      <c r="CU47" s="574"/>
      <c r="CV47" s="574"/>
      <c r="CW47" s="574"/>
      <c r="CX47" s="574"/>
      <c r="CY47" s="574"/>
      <c r="CZ47" s="574"/>
      <c r="DA47" s="575"/>
      <c r="DB47" s="257"/>
      <c r="DC47" s="112"/>
      <c r="DD47" s="23"/>
      <c r="DE47" s="23"/>
    </row>
    <row r="48" spans="1:109" ht="12" customHeight="1" x14ac:dyDescent="0.2">
      <c r="A48" s="112"/>
      <c r="B48" s="249"/>
      <c r="C48" s="546" t="s">
        <v>887</v>
      </c>
      <c r="D48" s="546"/>
      <c r="E48" s="546"/>
      <c r="F48" s="546"/>
      <c r="G48" s="546"/>
      <c r="H48" s="546"/>
      <c r="I48" s="546"/>
      <c r="J48" s="546"/>
      <c r="K48" s="546"/>
      <c r="L48" s="546"/>
      <c r="M48" s="546"/>
      <c r="N48" s="546"/>
      <c r="O48" s="546"/>
      <c r="P48" s="542" t="s">
        <v>889</v>
      </c>
      <c r="Q48" s="542"/>
      <c r="R48" s="542"/>
      <c r="S48" s="542"/>
      <c r="T48" s="542"/>
      <c r="U48" s="542"/>
      <c r="V48" s="542"/>
      <c r="W48" s="542"/>
      <c r="X48" s="542"/>
      <c r="Y48" s="542"/>
      <c r="Z48" s="542"/>
      <c r="AA48" s="542"/>
      <c r="AB48" s="542"/>
      <c r="AC48" s="542"/>
      <c r="AD48" s="542"/>
      <c r="AE48" s="542"/>
      <c r="AF48" s="542"/>
      <c r="AG48" s="551" t="s">
        <v>419</v>
      </c>
      <c r="AH48" s="551"/>
      <c r="AI48" s="551"/>
      <c r="AJ48" s="551"/>
      <c r="AK48" s="551"/>
      <c r="AL48" s="551"/>
      <c r="AM48" s="551"/>
      <c r="AN48" s="551"/>
      <c r="AO48" s="551"/>
      <c r="AP48" s="551"/>
      <c r="AQ48" s="551"/>
      <c r="AR48" s="551"/>
      <c r="AS48" s="551"/>
      <c r="AT48" s="551"/>
      <c r="AU48" s="551"/>
      <c r="AV48" s="551"/>
      <c r="AW48" s="543" t="s">
        <v>892</v>
      </c>
      <c r="AX48" s="543"/>
      <c r="AY48" s="543"/>
      <c r="AZ48" s="543"/>
      <c r="BA48" s="543"/>
      <c r="BB48" s="543"/>
      <c r="BC48" s="543"/>
      <c r="BD48" s="543"/>
      <c r="BE48" s="543"/>
      <c r="BF48" s="543"/>
      <c r="BG48" s="543"/>
      <c r="BH48" s="543"/>
      <c r="BI48" s="543"/>
      <c r="BJ48" s="543"/>
      <c r="BK48" s="543"/>
      <c r="BL48" s="543" t="s">
        <v>704</v>
      </c>
      <c r="BM48" s="543"/>
      <c r="BN48" s="543"/>
      <c r="BO48" s="543"/>
      <c r="BP48" s="543"/>
      <c r="BQ48" s="543"/>
      <c r="BR48" s="543"/>
      <c r="BS48" s="543"/>
      <c r="BT48" s="543"/>
      <c r="BU48" s="543"/>
      <c r="BV48" s="543"/>
      <c r="BW48" s="543"/>
      <c r="BX48" s="543"/>
      <c r="BY48" s="543"/>
      <c r="BZ48" s="543"/>
      <c r="CA48" s="543"/>
      <c r="CB48" s="552" t="s">
        <v>199</v>
      </c>
      <c r="CC48" s="552"/>
      <c r="CD48" s="552"/>
      <c r="CE48" s="552"/>
      <c r="CF48" s="552"/>
      <c r="CG48" s="552"/>
      <c r="CH48" s="552"/>
      <c r="CI48" s="552"/>
      <c r="CJ48" s="542" t="s">
        <v>105</v>
      </c>
      <c r="CK48" s="543"/>
      <c r="CL48" s="543"/>
      <c r="CM48" s="543"/>
      <c r="CN48" s="543"/>
      <c r="CO48" s="543"/>
      <c r="CP48" s="543"/>
      <c r="CQ48" s="543"/>
      <c r="CR48" s="543"/>
      <c r="CS48" s="543"/>
      <c r="CT48" s="543"/>
      <c r="CU48" s="543"/>
      <c r="CV48" s="543"/>
      <c r="CW48" s="543"/>
      <c r="CX48" s="543"/>
      <c r="CY48" s="543"/>
      <c r="CZ48" s="543"/>
      <c r="DA48" s="669"/>
      <c r="DB48" s="251"/>
      <c r="DC48" s="112"/>
      <c r="DD48" s="23"/>
      <c r="DE48" s="23"/>
    </row>
    <row r="49" spans="1:109" s="394" customFormat="1" ht="12" customHeight="1" x14ac:dyDescent="0.2">
      <c r="A49" s="393"/>
      <c r="B49" s="249"/>
      <c r="C49" s="547" t="s">
        <v>888</v>
      </c>
      <c r="D49" s="547"/>
      <c r="E49" s="547"/>
      <c r="F49" s="547"/>
      <c r="G49" s="547"/>
      <c r="H49" s="547"/>
      <c r="I49" s="547"/>
      <c r="J49" s="547"/>
      <c r="K49" s="547"/>
      <c r="L49" s="547"/>
      <c r="M49" s="547"/>
      <c r="N49" s="547"/>
      <c r="O49" s="547"/>
      <c r="P49" s="544" t="s">
        <v>890</v>
      </c>
      <c r="Q49" s="544"/>
      <c r="R49" s="544"/>
      <c r="S49" s="544"/>
      <c r="T49" s="544"/>
      <c r="U49" s="544"/>
      <c r="V49" s="544"/>
      <c r="W49" s="544"/>
      <c r="X49" s="544"/>
      <c r="Y49" s="544"/>
      <c r="Z49" s="544"/>
      <c r="AA49" s="544"/>
      <c r="AB49" s="544"/>
      <c r="AC49" s="544"/>
      <c r="AD49" s="544"/>
      <c r="AE49" s="544"/>
      <c r="AF49" s="544"/>
      <c r="AG49" s="545"/>
      <c r="AH49" s="545"/>
      <c r="AI49" s="545"/>
      <c r="AJ49" s="545"/>
      <c r="AK49" s="545"/>
      <c r="AL49" s="545"/>
      <c r="AM49" s="545"/>
      <c r="AN49" s="545"/>
      <c r="AO49" s="545"/>
      <c r="AP49" s="545"/>
      <c r="AQ49" s="545"/>
      <c r="AR49" s="545"/>
      <c r="AS49" s="545"/>
      <c r="AT49" s="545"/>
      <c r="AU49" s="545"/>
      <c r="AV49" s="545"/>
      <c r="AW49" s="545" t="s">
        <v>891</v>
      </c>
      <c r="AX49" s="545"/>
      <c r="AY49" s="545"/>
      <c r="AZ49" s="545"/>
      <c r="BA49" s="545"/>
      <c r="BB49" s="545"/>
      <c r="BC49" s="545"/>
      <c r="BD49" s="545"/>
      <c r="BE49" s="545"/>
      <c r="BF49" s="545"/>
      <c r="BG49" s="545"/>
      <c r="BH49" s="545"/>
      <c r="BI49" s="545"/>
      <c r="BJ49" s="545"/>
      <c r="BK49" s="545"/>
      <c r="BL49" s="545" t="s">
        <v>893</v>
      </c>
      <c r="BM49" s="545"/>
      <c r="BN49" s="545"/>
      <c r="BO49" s="545"/>
      <c r="BP49" s="545"/>
      <c r="BQ49" s="545"/>
      <c r="BR49" s="545"/>
      <c r="BS49" s="545"/>
      <c r="BT49" s="545"/>
      <c r="BU49" s="545"/>
      <c r="BV49" s="545"/>
      <c r="BW49" s="545"/>
      <c r="BX49" s="545"/>
      <c r="BY49" s="545"/>
      <c r="BZ49" s="545"/>
      <c r="CA49" s="545"/>
      <c r="CB49" s="544"/>
      <c r="CC49" s="544"/>
      <c r="CD49" s="544"/>
      <c r="CE49" s="544"/>
      <c r="CF49" s="544"/>
      <c r="CG49" s="544"/>
      <c r="CH49" s="544"/>
      <c r="CI49" s="544"/>
      <c r="CJ49" s="544" t="s">
        <v>71</v>
      </c>
      <c r="CK49" s="545"/>
      <c r="CL49" s="545"/>
      <c r="CM49" s="545"/>
      <c r="CN49" s="545"/>
      <c r="CO49" s="545"/>
      <c r="CP49" s="545"/>
      <c r="CQ49" s="545"/>
      <c r="CR49" s="545"/>
      <c r="CS49" s="545"/>
      <c r="CT49" s="545"/>
      <c r="CU49" s="545"/>
      <c r="CV49" s="545"/>
      <c r="CW49" s="545"/>
      <c r="CX49" s="545"/>
      <c r="CY49" s="545"/>
      <c r="CZ49" s="545"/>
      <c r="DA49" s="638"/>
      <c r="DB49" s="251"/>
      <c r="DC49" s="393"/>
      <c r="DD49" s="23"/>
      <c r="DE49" s="23"/>
    </row>
    <row r="50" spans="1:109" ht="15" customHeight="1" x14ac:dyDescent="0.2">
      <c r="A50" s="112"/>
      <c r="B50" s="249"/>
      <c r="C50" s="717"/>
      <c r="D50" s="717"/>
      <c r="E50" s="717"/>
      <c r="F50" s="718"/>
      <c r="G50" s="722">
        <f>N19</f>
        <v>2017</v>
      </c>
      <c r="H50" s="722"/>
      <c r="I50" s="722"/>
      <c r="J50" s="722"/>
      <c r="K50" s="722"/>
      <c r="L50" s="722"/>
      <c r="M50" s="722"/>
      <c r="N50" s="722"/>
      <c r="O50" s="723"/>
      <c r="P50" s="550">
        <v>0</v>
      </c>
      <c r="Q50" s="550"/>
      <c r="R50" s="550"/>
      <c r="S50" s="550"/>
      <c r="T50" s="550"/>
      <c r="U50" s="550"/>
      <c r="V50" s="550"/>
      <c r="W50" s="550"/>
      <c r="X50" s="550"/>
      <c r="Y50" s="550"/>
      <c r="Z50" s="550"/>
      <c r="AA50" s="550"/>
      <c r="AB50" s="550"/>
      <c r="AC50" s="550"/>
      <c r="AD50" s="550"/>
      <c r="AE50" s="550"/>
      <c r="AF50" s="550"/>
      <c r="AG50" s="561">
        <v>0</v>
      </c>
      <c r="AH50" s="562"/>
      <c r="AI50" s="562"/>
      <c r="AJ50" s="562"/>
      <c r="AK50" s="562"/>
      <c r="AL50" s="562"/>
      <c r="AM50" s="562"/>
      <c r="AN50" s="562"/>
      <c r="AO50" s="562"/>
      <c r="AP50" s="562"/>
      <c r="AQ50" s="562"/>
      <c r="AR50" s="562"/>
      <c r="AS50" s="562"/>
      <c r="AT50" s="562"/>
      <c r="AU50" s="562"/>
      <c r="AV50" s="563"/>
      <c r="AW50" s="564">
        <v>0</v>
      </c>
      <c r="AX50" s="565"/>
      <c r="AY50" s="565"/>
      <c r="AZ50" s="565"/>
      <c r="BA50" s="565"/>
      <c r="BB50" s="565"/>
      <c r="BC50" s="565"/>
      <c r="BD50" s="565"/>
      <c r="BE50" s="565"/>
      <c r="BF50" s="565"/>
      <c r="BG50" s="565"/>
      <c r="BH50" s="565"/>
      <c r="BI50" s="565"/>
      <c r="BJ50" s="565"/>
      <c r="BK50" s="565"/>
      <c r="BL50" s="566">
        <f>Data_Income!F254</f>
        <v>0</v>
      </c>
      <c r="BM50" s="567"/>
      <c r="BN50" s="567"/>
      <c r="BO50" s="567"/>
      <c r="BP50" s="567"/>
      <c r="BQ50" s="567"/>
      <c r="BR50" s="567"/>
      <c r="BS50" s="567"/>
      <c r="BT50" s="567"/>
      <c r="BU50" s="567"/>
      <c r="BV50" s="567"/>
      <c r="BW50" s="567"/>
      <c r="BX50" s="567"/>
      <c r="BY50" s="567"/>
      <c r="BZ50" s="567"/>
      <c r="CA50" s="568"/>
      <c r="CB50" s="556" t="str">
        <f>IF(P50=0,"",12)</f>
        <v/>
      </c>
      <c r="CC50" s="557"/>
      <c r="CD50" s="557"/>
      <c r="CE50" s="557"/>
      <c r="CF50" s="557"/>
      <c r="CG50" s="557"/>
      <c r="CH50" s="557"/>
      <c r="CI50" s="558"/>
      <c r="CJ50" s="524">
        <f>Data_Income!K254</f>
        <v>0</v>
      </c>
      <c r="CK50" s="524"/>
      <c r="CL50" s="524"/>
      <c r="CM50" s="524"/>
      <c r="CN50" s="524"/>
      <c r="CO50" s="524"/>
      <c r="CP50" s="524"/>
      <c r="CQ50" s="524"/>
      <c r="CR50" s="524"/>
      <c r="CS50" s="524"/>
      <c r="CT50" s="524"/>
      <c r="CU50" s="524"/>
      <c r="CV50" s="524"/>
      <c r="CW50" s="524"/>
      <c r="CX50" s="524"/>
      <c r="CY50" s="524"/>
      <c r="CZ50" s="524"/>
      <c r="DA50" s="525"/>
      <c r="DB50" s="251"/>
      <c r="DC50" s="112"/>
      <c r="DD50" s="23"/>
      <c r="DE50" s="23"/>
    </row>
    <row r="51" spans="1:109" ht="15" customHeight="1" thickBot="1" x14ac:dyDescent="0.25">
      <c r="A51" s="112"/>
      <c r="B51" s="249"/>
      <c r="C51" s="709"/>
      <c r="D51" s="709"/>
      <c r="E51" s="709"/>
      <c r="F51" s="710"/>
      <c r="G51" s="720">
        <f>N20</f>
        <v>2016</v>
      </c>
      <c r="H51" s="720"/>
      <c r="I51" s="720"/>
      <c r="J51" s="720"/>
      <c r="K51" s="720"/>
      <c r="L51" s="720"/>
      <c r="M51" s="720"/>
      <c r="N51" s="720"/>
      <c r="O51" s="721"/>
      <c r="P51" s="617">
        <v>0</v>
      </c>
      <c r="Q51" s="617"/>
      <c r="R51" s="617"/>
      <c r="S51" s="617"/>
      <c r="T51" s="617"/>
      <c r="U51" s="617"/>
      <c r="V51" s="617"/>
      <c r="W51" s="617"/>
      <c r="X51" s="617"/>
      <c r="Y51" s="617"/>
      <c r="Z51" s="617"/>
      <c r="AA51" s="617"/>
      <c r="AB51" s="617"/>
      <c r="AC51" s="617"/>
      <c r="AD51" s="617"/>
      <c r="AE51" s="617"/>
      <c r="AF51" s="617"/>
      <c r="AG51" s="599">
        <v>0</v>
      </c>
      <c r="AH51" s="600"/>
      <c r="AI51" s="600"/>
      <c r="AJ51" s="600"/>
      <c r="AK51" s="600"/>
      <c r="AL51" s="600"/>
      <c r="AM51" s="600"/>
      <c r="AN51" s="600"/>
      <c r="AO51" s="600"/>
      <c r="AP51" s="600"/>
      <c r="AQ51" s="600"/>
      <c r="AR51" s="600"/>
      <c r="AS51" s="600"/>
      <c r="AT51" s="600"/>
      <c r="AU51" s="600"/>
      <c r="AV51" s="601"/>
      <c r="AW51" s="602">
        <v>0</v>
      </c>
      <c r="AX51" s="603"/>
      <c r="AY51" s="603"/>
      <c r="AZ51" s="603"/>
      <c r="BA51" s="603"/>
      <c r="BB51" s="603"/>
      <c r="BC51" s="603"/>
      <c r="BD51" s="603"/>
      <c r="BE51" s="603"/>
      <c r="BF51" s="603"/>
      <c r="BG51" s="603"/>
      <c r="BH51" s="603"/>
      <c r="BI51" s="603"/>
      <c r="BJ51" s="603"/>
      <c r="BK51" s="603"/>
      <c r="BL51" s="604">
        <f>Data_Income!F255</f>
        <v>0</v>
      </c>
      <c r="BM51" s="605"/>
      <c r="BN51" s="605"/>
      <c r="BO51" s="605"/>
      <c r="BP51" s="605"/>
      <c r="BQ51" s="605"/>
      <c r="BR51" s="605"/>
      <c r="BS51" s="605"/>
      <c r="BT51" s="605"/>
      <c r="BU51" s="605"/>
      <c r="BV51" s="605"/>
      <c r="BW51" s="605"/>
      <c r="BX51" s="605"/>
      <c r="BY51" s="605"/>
      <c r="BZ51" s="605"/>
      <c r="CA51" s="606"/>
      <c r="CB51" s="556" t="str">
        <f>IF(P51=0,"",12)</f>
        <v/>
      </c>
      <c r="CC51" s="557"/>
      <c r="CD51" s="557"/>
      <c r="CE51" s="557"/>
      <c r="CF51" s="557"/>
      <c r="CG51" s="557"/>
      <c r="CH51" s="557"/>
      <c r="CI51" s="558"/>
      <c r="CJ51" s="527">
        <f>Data_Income!K255</f>
        <v>0</v>
      </c>
      <c r="CK51" s="527"/>
      <c r="CL51" s="527"/>
      <c r="CM51" s="527"/>
      <c r="CN51" s="527"/>
      <c r="CO51" s="527"/>
      <c r="CP51" s="527"/>
      <c r="CQ51" s="527"/>
      <c r="CR51" s="527"/>
      <c r="CS51" s="527"/>
      <c r="CT51" s="527"/>
      <c r="CU51" s="527"/>
      <c r="CV51" s="527"/>
      <c r="CW51" s="527"/>
      <c r="CX51" s="527"/>
      <c r="CY51" s="527"/>
      <c r="CZ51" s="527"/>
      <c r="DA51" s="528"/>
      <c r="DB51" s="251"/>
      <c r="DC51" s="112"/>
      <c r="DD51" s="23"/>
      <c r="DE51" s="23"/>
    </row>
    <row r="52" spans="1:109" ht="18" customHeight="1" thickBot="1" x14ac:dyDescent="0.3">
      <c r="A52" s="112"/>
      <c r="B52" s="249"/>
      <c r="C52" s="618" t="s">
        <v>26</v>
      </c>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19"/>
      <c r="CG52" s="619"/>
      <c r="CH52" s="619"/>
      <c r="CI52" s="620"/>
      <c r="CJ52" s="530">
        <f>Data_Income!K256</f>
        <v>0</v>
      </c>
      <c r="CK52" s="530"/>
      <c r="CL52" s="530"/>
      <c r="CM52" s="530"/>
      <c r="CN52" s="530"/>
      <c r="CO52" s="530"/>
      <c r="CP52" s="530"/>
      <c r="CQ52" s="530"/>
      <c r="CR52" s="530"/>
      <c r="CS52" s="530"/>
      <c r="CT52" s="530"/>
      <c r="CU52" s="530"/>
      <c r="CV52" s="530"/>
      <c r="CW52" s="530"/>
      <c r="CX52" s="530"/>
      <c r="CY52" s="530"/>
      <c r="CZ52" s="530"/>
      <c r="DA52" s="531"/>
      <c r="DB52" s="251"/>
      <c r="DC52" s="112"/>
      <c r="DD52" s="23"/>
      <c r="DE52" s="23"/>
    </row>
    <row r="53" spans="1:109" ht="60" customHeight="1" thickBot="1" x14ac:dyDescent="0.25">
      <c r="A53" s="112"/>
      <c r="B53" s="249"/>
      <c r="C53" s="662" t="s">
        <v>1457</v>
      </c>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3"/>
      <c r="BA53" s="663"/>
      <c r="BB53" s="663"/>
      <c r="BC53" s="663"/>
      <c r="BD53" s="663"/>
      <c r="BE53" s="663"/>
      <c r="BF53" s="663"/>
      <c r="BG53" s="663"/>
      <c r="BH53" s="663"/>
      <c r="BI53" s="663"/>
      <c r="BJ53" s="663"/>
      <c r="BK53" s="663"/>
      <c r="BL53" s="663"/>
      <c r="BM53" s="663"/>
      <c r="BN53" s="663"/>
      <c r="BO53" s="663"/>
      <c r="BP53" s="663"/>
      <c r="BQ53" s="663"/>
      <c r="BR53" s="663"/>
      <c r="BS53" s="663"/>
      <c r="BT53" s="663"/>
      <c r="BU53" s="663"/>
      <c r="BV53" s="663"/>
      <c r="BW53" s="663"/>
      <c r="BX53" s="663"/>
      <c r="BY53" s="663"/>
      <c r="BZ53" s="663"/>
      <c r="CA53" s="663"/>
      <c r="CB53" s="663"/>
      <c r="CC53" s="663"/>
      <c r="CD53" s="663"/>
      <c r="CE53" s="663"/>
      <c r="CF53" s="663"/>
      <c r="CG53" s="663"/>
      <c r="CH53" s="663"/>
      <c r="CI53" s="663"/>
      <c r="CJ53" s="663"/>
      <c r="CK53" s="663"/>
      <c r="CL53" s="663"/>
      <c r="CM53" s="663"/>
      <c r="CN53" s="663"/>
      <c r="CO53" s="663"/>
      <c r="CP53" s="663"/>
      <c r="CQ53" s="663"/>
      <c r="CR53" s="663"/>
      <c r="CS53" s="663"/>
      <c r="CT53" s="663"/>
      <c r="CU53" s="663"/>
      <c r="CV53" s="663"/>
      <c r="CW53" s="663"/>
      <c r="CX53" s="663"/>
      <c r="CY53" s="663"/>
      <c r="CZ53" s="663"/>
      <c r="DA53" s="664"/>
      <c r="DB53" s="251"/>
      <c r="DC53" s="112"/>
      <c r="DD53" s="23"/>
      <c r="DE53" s="23"/>
    </row>
    <row r="54" spans="1:109" ht="15.95" customHeight="1" x14ac:dyDescent="0.2">
      <c r="A54" s="112"/>
      <c r="B54" s="745"/>
      <c r="C54" s="746"/>
      <c r="D54" s="746"/>
      <c r="E54" s="746"/>
      <c r="F54" s="746"/>
      <c r="G54" s="746"/>
      <c r="H54" s="746"/>
      <c r="I54" s="746"/>
      <c r="J54" s="746"/>
      <c r="K54" s="746"/>
      <c r="L54" s="746"/>
      <c r="M54" s="746"/>
      <c r="N54" s="746"/>
      <c r="O54" s="746"/>
      <c r="P54" s="746"/>
      <c r="Q54" s="746"/>
      <c r="R54" s="746"/>
      <c r="S54" s="746"/>
      <c r="T54" s="746"/>
      <c r="U54" s="746"/>
      <c r="V54" s="746"/>
      <c r="W54" s="746"/>
      <c r="X54" s="746"/>
      <c r="Y54" s="746"/>
      <c r="Z54" s="746"/>
      <c r="AA54" s="746"/>
      <c r="AB54" s="746"/>
      <c r="AC54" s="746"/>
      <c r="AD54" s="746"/>
      <c r="AE54" s="746"/>
      <c r="AF54" s="746"/>
      <c r="AG54" s="746"/>
      <c r="AH54" s="746"/>
      <c r="AI54" s="746"/>
      <c r="AJ54" s="746"/>
      <c r="AK54" s="746"/>
      <c r="AL54" s="746"/>
      <c r="AM54" s="746"/>
      <c r="AN54" s="746"/>
      <c r="AO54" s="746"/>
      <c r="AP54" s="746"/>
      <c r="AQ54" s="746"/>
      <c r="AR54" s="746"/>
      <c r="AS54" s="746"/>
      <c r="AT54" s="746"/>
      <c r="AU54" s="746"/>
      <c r="AV54" s="746"/>
      <c r="AW54" s="746"/>
      <c r="AX54" s="746"/>
      <c r="AY54" s="746"/>
      <c r="AZ54" s="746"/>
      <c r="BA54" s="746"/>
      <c r="BB54" s="746"/>
      <c r="BC54" s="746"/>
      <c r="BD54" s="746"/>
      <c r="BE54" s="746"/>
      <c r="BF54" s="746"/>
      <c r="BG54" s="746"/>
      <c r="BH54" s="746"/>
      <c r="BI54" s="746"/>
      <c r="BJ54" s="746"/>
      <c r="BK54" s="746"/>
      <c r="BL54" s="746"/>
      <c r="BM54" s="746"/>
      <c r="BN54" s="746"/>
      <c r="BO54" s="746"/>
      <c r="BP54" s="746"/>
      <c r="BQ54" s="746"/>
      <c r="BR54" s="746"/>
      <c r="BS54" s="746"/>
      <c r="BT54" s="746"/>
      <c r="BU54" s="746"/>
      <c r="BV54" s="746"/>
      <c r="BW54" s="746"/>
      <c r="BX54" s="746"/>
      <c r="BY54" s="746"/>
      <c r="BZ54" s="746"/>
      <c r="CA54" s="746"/>
      <c r="CB54" s="746"/>
      <c r="CC54" s="746"/>
      <c r="CD54" s="746"/>
      <c r="CE54" s="746"/>
      <c r="CF54" s="746"/>
      <c r="CG54" s="746"/>
      <c r="CH54" s="746"/>
      <c r="CI54" s="746"/>
      <c r="CJ54" s="746"/>
      <c r="CK54" s="746"/>
      <c r="CL54" s="746"/>
      <c r="CM54" s="746"/>
      <c r="CN54" s="746"/>
      <c r="CO54" s="746"/>
      <c r="CP54" s="746"/>
      <c r="CQ54" s="746"/>
      <c r="CR54" s="746"/>
      <c r="CS54" s="746"/>
      <c r="CT54" s="746"/>
      <c r="CU54" s="746"/>
      <c r="CV54" s="746"/>
      <c r="CW54" s="746"/>
      <c r="CX54" s="746"/>
      <c r="CY54" s="746"/>
      <c r="CZ54" s="746"/>
      <c r="DA54" s="746"/>
      <c r="DB54" s="747"/>
      <c r="DC54" s="112"/>
      <c r="DD54" s="23"/>
      <c r="DE54" s="23"/>
    </row>
    <row r="55" spans="1:109" ht="18" customHeight="1" x14ac:dyDescent="0.2">
      <c r="A55" s="112"/>
      <c r="B55" s="249"/>
      <c r="C55" s="748" t="s">
        <v>27</v>
      </c>
      <c r="D55" s="749"/>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49"/>
      <c r="AQ55" s="749"/>
      <c r="AR55" s="749"/>
      <c r="AS55" s="749"/>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49"/>
      <c r="BS55" s="749"/>
      <c r="BT55" s="749"/>
      <c r="BU55" s="749"/>
      <c r="BV55" s="749"/>
      <c r="BW55" s="749"/>
      <c r="BX55" s="749"/>
      <c r="BY55" s="749"/>
      <c r="BZ55" s="749"/>
      <c r="CA55" s="749"/>
      <c r="CB55" s="749"/>
      <c r="CC55" s="749"/>
      <c r="CD55" s="749"/>
      <c r="CE55" s="749"/>
      <c r="CF55" s="749"/>
      <c r="CG55" s="749"/>
      <c r="CH55" s="749"/>
      <c r="CI55" s="749"/>
      <c r="CJ55" s="749"/>
      <c r="CK55" s="749"/>
      <c r="CL55" s="749"/>
      <c r="CM55" s="749"/>
      <c r="CN55" s="749"/>
      <c r="CO55" s="749"/>
      <c r="CP55" s="749"/>
      <c r="CQ55" s="749"/>
      <c r="CR55" s="749"/>
      <c r="CS55" s="749"/>
      <c r="CT55" s="749"/>
      <c r="CU55" s="749"/>
      <c r="CV55" s="749"/>
      <c r="CW55" s="749"/>
      <c r="CX55" s="749"/>
      <c r="CY55" s="749"/>
      <c r="CZ55" s="749"/>
      <c r="DA55" s="750"/>
      <c r="DB55" s="251"/>
      <c r="DC55" s="112"/>
      <c r="DD55" s="23"/>
      <c r="DE55" s="23"/>
    </row>
    <row r="56" spans="1:109" ht="20.100000000000001" customHeight="1" x14ac:dyDescent="0.25">
      <c r="A56" s="112"/>
      <c r="B56" s="249"/>
      <c r="C56" s="758" t="s">
        <v>484</v>
      </c>
      <c r="D56" s="634"/>
      <c r="E56" s="634"/>
      <c r="F56" s="634"/>
      <c r="G56" s="634"/>
      <c r="H56" s="634"/>
      <c r="I56" s="634"/>
      <c r="J56" s="634"/>
      <c r="K56" s="634"/>
      <c r="L56" s="634"/>
      <c r="M56" s="634"/>
      <c r="N56" s="634"/>
      <c r="O56" s="634"/>
      <c r="P56" s="634"/>
      <c r="Q56" s="634"/>
      <c r="R56" s="634"/>
      <c r="S56" s="576" t="str">
        <f>Data_Income!F354</f>
        <v>(lower of Current Rate or YTD avg, or explanation provided)</v>
      </c>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c r="CB56" s="753"/>
      <c r="CC56" s="753"/>
      <c r="CD56" s="753"/>
      <c r="CE56" s="753"/>
      <c r="CF56" s="753"/>
      <c r="CG56" s="753"/>
      <c r="CH56" s="753"/>
      <c r="CI56" s="754"/>
      <c r="CJ56" s="581">
        <f>Data_Income!D354</f>
        <v>0</v>
      </c>
      <c r="CK56" s="581"/>
      <c r="CL56" s="581"/>
      <c r="CM56" s="581"/>
      <c r="CN56" s="581"/>
      <c r="CO56" s="581"/>
      <c r="CP56" s="581"/>
      <c r="CQ56" s="581"/>
      <c r="CR56" s="581"/>
      <c r="CS56" s="581"/>
      <c r="CT56" s="581"/>
      <c r="CU56" s="581"/>
      <c r="CV56" s="581"/>
      <c r="CW56" s="581"/>
      <c r="CX56" s="581"/>
      <c r="CY56" s="581"/>
      <c r="CZ56" s="581"/>
      <c r="DA56" s="737"/>
      <c r="DB56" s="251"/>
      <c r="DC56" s="112"/>
      <c r="DD56" s="23"/>
      <c r="DE56" s="23"/>
    </row>
    <row r="57" spans="1:109" ht="20.100000000000001" customHeight="1" x14ac:dyDescent="0.25">
      <c r="A57" s="112"/>
      <c r="B57" s="249"/>
      <c r="C57" s="766" t="s">
        <v>485</v>
      </c>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767"/>
      <c r="AM57" s="767"/>
      <c r="AN57" s="767"/>
      <c r="AO57" s="767"/>
      <c r="AP57" s="767"/>
      <c r="AQ57" s="767"/>
      <c r="AR57" s="767"/>
      <c r="AS57" s="767"/>
      <c r="AT57" s="767"/>
      <c r="AU57" s="767"/>
      <c r="AV57" s="767"/>
      <c r="AW57" s="767"/>
      <c r="AX57" s="767"/>
      <c r="AY57" s="767"/>
      <c r="AZ57" s="767"/>
      <c r="BA57" s="767"/>
      <c r="BB57" s="767"/>
      <c r="BC57" s="767"/>
      <c r="BD57" s="767"/>
      <c r="BE57" s="767"/>
      <c r="BF57" s="767"/>
      <c r="BG57" s="767"/>
      <c r="BH57" s="767"/>
      <c r="BI57" s="767"/>
      <c r="BJ57" s="767"/>
      <c r="BK57" s="767"/>
      <c r="BL57" s="767"/>
      <c r="BM57" s="767"/>
      <c r="BN57" s="767"/>
      <c r="BO57" s="767"/>
      <c r="BP57" s="767"/>
      <c r="BQ57" s="767"/>
      <c r="BR57" s="767"/>
      <c r="BS57" s="767"/>
      <c r="BT57" s="767"/>
      <c r="BU57" s="767"/>
      <c r="BV57" s="767"/>
      <c r="BW57" s="767"/>
      <c r="BX57" s="767"/>
      <c r="BY57" s="767"/>
      <c r="BZ57" s="767"/>
      <c r="CA57" s="767"/>
      <c r="CB57" s="767"/>
      <c r="CC57" s="767"/>
      <c r="CD57" s="767"/>
      <c r="CE57" s="767"/>
      <c r="CF57" s="767"/>
      <c r="CG57" s="767"/>
      <c r="CH57" s="767"/>
      <c r="CI57" s="768"/>
      <c r="CJ57" s="630">
        <f>Data_Income!D355</f>
        <v>0</v>
      </c>
      <c r="CK57" s="631"/>
      <c r="CL57" s="631"/>
      <c r="CM57" s="631"/>
      <c r="CN57" s="631"/>
      <c r="CO57" s="631"/>
      <c r="CP57" s="631"/>
      <c r="CQ57" s="631"/>
      <c r="CR57" s="631"/>
      <c r="CS57" s="631"/>
      <c r="CT57" s="631"/>
      <c r="CU57" s="631"/>
      <c r="CV57" s="631"/>
      <c r="CW57" s="631"/>
      <c r="CX57" s="631"/>
      <c r="CY57" s="631"/>
      <c r="CZ57" s="631"/>
      <c r="DA57" s="765"/>
      <c r="DB57" s="251"/>
      <c r="DC57" s="112"/>
      <c r="DD57" s="23"/>
      <c r="DE57" s="23"/>
    </row>
    <row r="58" spans="1:109" ht="20.100000000000001" customHeight="1" thickBot="1" x14ac:dyDescent="0.3">
      <c r="A58" s="112"/>
      <c r="B58" s="249"/>
      <c r="C58" s="751" t="s">
        <v>488</v>
      </c>
      <c r="D58" s="587"/>
      <c r="E58" s="587"/>
      <c r="F58" s="587"/>
      <c r="G58" s="587"/>
      <c r="H58" s="587"/>
      <c r="I58" s="587"/>
      <c r="J58" s="587"/>
      <c r="K58" s="587"/>
      <c r="L58" s="587"/>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8"/>
      <c r="CJ58" s="579">
        <f>Data_Income!D356</f>
        <v>0</v>
      </c>
      <c r="CK58" s="579"/>
      <c r="CL58" s="579"/>
      <c r="CM58" s="579"/>
      <c r="CN58" s="579"/>
      <c r="CO58" s="579"/>
      <c r="CP58" s="579"/>
      <c r="CQ58" s="579"/>
      <c r="CR58" s="579"/>
      <c r="CS58" s="579"/>
      <c r="CT58" s="579"/>
      <c r="CU58" s="579"/>
      <c r="CV58" s="579"/>
      <c r="CW58" s="579"/>
      <c r="CX58" s="579"/>
      <c r="CY58" s="579"/>
      <c r="CZ58" s="579"/>
      <c r="DA58" s="752"/>
      <c r="DB58" s="251"/>
      <c r="DC58" s="112"/>
      <c r="DD58" s="23"/>
      <c r="DE58" s="23"/>
    </row>
    <row r="59" spans="1:109" ht="20.100000000000001" customHeight="1" x14ac:dyDescent="0.25">
      <c r="A59" s="112"/>
      <c r="B59" s="249"/>
      <c r="C59" s="774" t="str">
        <f>CONCATENATE(Data_Income!F359,"  (include in totals)")</f>
        <v xml:space="preserve"> Total 0 Months Average Monthly Overtime Earnings  (include in totals)</v>
      </c>
      <c r="D59" s="775"/>
      <c r="E59" s="775"/>
      <c r="F59" s="775"/>
      <c r="G59" s="775"/>
      <c r="H59" s="775"/>
      <c r="I59" s="775"/>
      <c r="J59" s="775"/>
      <c r="K59" s="775"/>
      <c r="L59" s="775"/>
      <c r="M59" s="775"/>
      <c r="N59" s="775"/>
      <c r="O59" s="775"/>
      <c r="P59" s="775"/>
      <c r="Q59" s="775"/>
      <c r="R59" s="775"/>
      <c r="S59" s="775"/>
      <c r="T59" s="775"/>
      <c r="U59" s="775"/>
      <c r="V59" s="775"/>
      <c r="W59" s="775"/>
      <c r="X59" s="775"/>
      <c r="Y59" s="775"/>
      <c r="Z59" s="775"/>
      <c r="AA59" s="775"/>
      <c r="AB59" s="775"/>
      <c r="AC59" s="775"/>
      <c r="AD59" s="775"/>
      <c r="AE59" s="775"/>
      <c r="AF59" s="775"/>
      <c r="AG59" s="775"/>
      <c r="AH59" s="775"/>
      <c r="AI59" s="775"/>
      <c r="AJ59" s="775"/>
      <c r="AK59" s="775"/>
      <c r="AL59" s="775"/>
      <c r="AM59" s="775"/>
      <c r="AN59" s="775"/>
      <c r="AO59" s="775"/>
      <c r="AP59" s="775"/>
      <c r="AQ59" s="775"/>
      <c r="AR59" s="775"/>
      <c r="AS59" s="775"/>
      <c r="AT59" s="775"/>
      <c r="AU59" s="775"/>
      <c r="AV59" s="775"/>
      <c r="AW59" s="775"/>
      <c r="AX59" s="775"/>
      <c r="AY59" s="775"/>
      <c r="AZ59" s="775"/>
      <c r="BA59" s="775"/>
      <c r="BB59" s="775"/>
      <c r="BC59" s="775"/>
      <c r="BD59" s="775"/>
      <c r="BE59" s="775"/>
      <c r="BF59" s="775"/>
      <c r="BG59" s="775"/>
      <c r="BH59" s="775"/>
      <c r="BI59" s="775"/>
      <c r="BJ59" s="775"/>
      <c r="BK59" s="775"/>
      <c r="BL59" s="775"/>
      <c r="BM59" s="775"/>
      <c r="BN59" s="775"/>
      <c r="BO59" s="775"/>
      <c r="BP59" s="775"/>
      <c r="BQ59" s="775"/>
      <c r="BR59" s="775"/>
      <c r="BS59" s="775"/>
      <c r="BT59" s="775"/>
      <c r="BU59" s="775"/>
      <c r="BV59" s="775"/>
      <c r="BW59" s="775"/>
      <c r="BX59" s="775"/>
      <c r="BY59" s="775"/>
      <c r="BZ59" s="775"/>
      <c r="CA59" s="775"/>
      <c r="CB59" s="775"/>
      <c r="CC59" s="775"/>
      <c r="CD59" s="776"/>
      <c r="CE59" s="776"/>
      <c r="CF59" s="776"/>
      <c r="CG59" s="776"/>
      <c r="CH59" s="776"/>
      <c r="CI59" s="777"/>
      <c r="CJ59" s="785">
        <f>Data_Income!D359</f>
        <v>0</v>
      </c>
      <c r="CK59" s="785"/>
      <c r="CL59" s="785"/>
      <c r="CM59" s="785"/>
      <c r="CN59" s="785"/>
      <c r="CO59" s="785"/>
      <c r="CP59" s="785"/>
      <c r="CQ59" s="785"/>
      <c r="CR59" s="785"/>
      <c r="CS59" s="785"/>
      <c r="CT59" s="785"/>
      <c r="CU59" s="785"/>
      <c r="CV59" s="785"/>
      <c r="CW59" s="785"/>
      <c r="CX59" s="785"/>
      <c r="CY59" s="785"/>
      <c r="CZ59" s="785"/>
      <c r="DA59" s="786"/>
      <c r="DB59" s="251"/>
      <c r="DC59" s="112"/>
      <c r="DD59" s="23"/>
      <c r="DE59" s="23"/>
    </row>
    <row r="60" spans="1:109" ht="20.100000000000001" customHeight="1" x14ac:dyDescent="0.25">
      <c r="A60" s="112"/>
      <c r="B60" s="249"/>
      <c r="C60" s="769" t="str">
        <f>Data_Income!F362</f>
        <v xml:space="preserve"> Total 0 Months Average Monthly Bonus Earnings</v>
      </c>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772"/>
      <c r="CE60" s="772"/>
      <c r="CF60" s="772"/>
      <c r="CG60" s="772"/>
      <c r="CH60" s="772"/>
      <c r="CI60" s="773"/>
      <c r="CJ60" s="581">
        <f>Data_Income!D362</f>
        <v>0</v>
      </c>
      <c r="CK60" s="581"/>
      <c r="CL60" s="581"/>
      <c r="CM60" s="581"/>
      <c r="CN60" s="581"/>
      <c r="CO60" s="581"/>
      <c r="CP60" s="581"/>
      <c r="CQ60" s="581"/>
      <c r="CR60" s="581"/>
      <c r="CS60" s="581"/>
      <c r="CT60" s="581"/>
      <c r="CU60" s="581"/>
      <c r="CV60" s="581"/>
      <c r="CW60" s="581"/>
      <c r="CX60" s="581"/>
      <c r="CY60" s="581"/>
      <c r="CZ60" s="581"/>
      <c r="DA60" s="737"/>
      <c r="DB60" s="251"/>
      <c r="DC60" s="112"/>
      <c r="DD60" s="23"/>
      <c r="DE60" s="23"/>
    </row>
    <row r="61" spans="1:109" ht="20.100000000000001" customHeight="1" x14ac:dyDescent="0.25">
      <c r="A61" s="112"/>
      <c r="B61" s="249"/>
      <c r="C61" s="769" t="str">
        <f>Data_Income!F365</f>
        <v xml:space="preserve"> Total 0 Months Average Monthly Commissions Earnings</v>
      </c>
      <c r="D61" s="584"/>
      <c r="E61" s="584"/>
      <c r="F61" s="584"/>
      <c r="G61" s="584"/>
      <c r="H61" s="584"/>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770"/>
      <c r="CE61" s="770"/>
      <c r="CF61" s="770"/>
      <c r="CG61" s="770"/>
      <c r="CH61" s="770"/>
      <c r="CI61" s="771"/>
      <c r="CJ61" s="581">
        <f>Data_Income!D365</f>
        <v>0</v>
      </c>
      <c r="CK61" s="581"/>
      <c r="CL61" s="581"/>
      <c r="CM61" s="581"/>
      <c r="CN61" s="581"/>
      <c r="CO61" s="581"/>
      <c r="CP61" s="581"/>
      <c r="CQ61" s="581"/>
      <c r="CR61" s="581"/>
      <c r="CS61" s="581"/>
      <c r="CT61" s="581"/>
      <c r="CU61" s="581"/>
      <c r="CV61" s="581"/>
      <c r="CW61" s="581"/>
      <c r="CX61" s="581"/>
      <c r="CY61" s="581"/>
      <c r="CZ61" s="581"/>
      <c r="DA61" s="737"/>
      <c r="DB61" s="251"/>
      <c r="DC61" s="112"/>
      <c r="DD61" s="23"/>
      <c r="DE61" s="23"/>
    </row>
    <row r="62" spans="1:109" ht="20.100000000000001" customHeight="1" thickBot="1" x14ac:dyDescent="0.3">
      <c r="A62" s="112"/>
      <c r="B62" s="249"/>
      <c r="C62" s="755" t="s">
        <v>194</v>
      </c>
      <c r="D62" s="756"/>
      <c r="E62" s="756"/>
      <c r="F62" s="756"/>
      <c r="G62" s="756"/>
      <c r="H62" s="756"/>
      <c r="I62" s="75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7"/>
      <c r="CJ62" s="783">
        <v>0</v>
      </c>
      <c r="CK62" s="783"/>
      <c r="CL62" s="783"/>
      <c r="CM62" s="783"/>
      <c r="CN62" s="783"/>
      <c r="CO62" s="783"/>
      <c r="CP62" s="783"/>
      <c r="CQ62" s="783"/>
      <c r="CR62" s="783"/>
      <c r="CS62" s="783"/>
      <c r="CT62" s="783"/>
      <c r="CU62" s="783"/>
      <c r="CV62" s="783"/>
      <c r="CW62" s="783"/>
      <c r="CX62" s="783"/>
      <c r="CY62" s="783"/>
      <c r="CZ62" s="783"/>
      <c r="DA62" s="784"/>
      <c r="DB62" s="251"/>
      <c r="DC62" s="112"/>
      <c r="DD62" s="23"/>
      <c r="DE62" s="23"/>
    </row>
    <row r="63" spans="1:109" ht="20.100000000000001" customHeight="1" thickBot="1" x14ac:dyDescent="0.3">
      <c r="A63" s="112"/>
      <c r="B63" s="249"/>
      <c r="C63" s="778" t="s">
        <v>487</v>
      </c>
      <c r="D63" s="779"/>
      <c r="E63" s="779"/>
      <c r="F63" s="779"/>
      <c r="G63" s="779"/>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c r="CD63" s="779"/>
      <c r="CE63" s="779"/>
      <c r="CF63" s="779"/>
      <c r="CG63" s="779"/>
      <c r="CH63" s="779"/>
      <c r="CI63" s="780"/>
      <c r="CJ63" s="781">
        <f>Data_Income!D369</f>
        <v>0</v>
      </c>
      <c r="CK63" s="781"/>
      <c r="CL63" s="781"/>
      <c r="CM63" s="781"/>
      <c r="CN63" s="781"/>
      <c r="CO63" s="781"/>
      <c r="CP63" s="781"/>
      <c r="CQ63" s="781"/>
      <c r="CR63" s="781"/>
      <c r="CS63" s="781"/>
      <c r="CT63" s="781"/>
      <c r="CU63" s="781"/>
      <c r="CV63" s="781"/>
      <c r="CW63" s="781"/>
      <c r="CX63" s="781"/>
      <c r="CY63" s="781"/>
      <c r="CZ63" s="781"/>
      <c r="DA63" s="782"/>
      <c r="DB63" s="251"/>
      <c r="DC63" s="112"/>
      <c r="DD63" s="23"/>
      <c r="DE63" s="23"/>
    </row>
    <row r="64" spans="1:109" ht="15.95" customHeight="1" x14ac:dyDescent="0.2">
      <c r="A64" s="112"/>
      <c r="B64" s="24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251"/>
      <c r="DC64" s="112"/>
      <c r="DD64" s="23"/>
      <c r="DE64" s="23"/>
    </row>
    <row r="65" spans="1:109" ht="18" customHeight="1" x14ac:dyDescent="0.2">
      <c r="A65" s="195"/>
      <c r="B65" s="249"/>
      <c r="C65" s="759" t="s">
        <v>454</v>
      </c>
      <c r="D65" s="760"/>
      <c r="E65" s="760"/>
      <c r="F65" s="760"/>
      <c r="G65" s="760"/>
      <c r="H65" s="760"/>
      <c r="I65" s="760"/>
      <c r="J65" s="760"/>
      <c r="K65" s="760"/>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1"/>
      <c r="DB65" s="257"/>
      <c r="DC65" s="195"/>
      <c r="DD65" s="23"/>
      <c r="DE65" s="23"/>
    </row>
    <row r="66" spans="1:109" ht="6.95" customHeight="1" x14ac:dyDescent="0.2">
      <c r="A66" s="195"/>
      <c r="B66" s="249"/>
      <c r="C66" s="762"/>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c r="CB66" s="763"/>
      <c r="CC66" s="763"/>
      <c r="CD66" s="763"/>
      <c r="CE66" s="763"/>
      <c r="CF66" s="763"/>
      <c r="CG66" s="763"/>
      <c r="CH66" s="763"/>
      <c r="CI66" s="763"/>
      <c r="CJ66" s="763"/>
      <c r="CK66" s="763"/>
      <c r="CL66" s="763"/>
      <c r="CM66" s="763"/>
      <c r="CN66" s="763"/>
      <c r="CO66" s="763"/>
      <c r="CP66" s="763"/>
      <c r="CQ66" s="763"/>
      <c r="CR66" s="763"/>
      <c r="CS66" s="763"/>
      <c r="CT66" s="763"/>
      <c r="CU66" s="763"/>
      <c r="CV66" s="763"/>
      <c r="CW66" s="763"/>
      <c r="CX66" s="763"/>
      <c r="CY66" s="763"/>
      <c r="CZ66" s="763"/>
      <c r="DA66" s="764"/>
      <c r="DB66" s="257"/>
      <c r="DC66" s="195"/>
      <c r="DD66" s="23"/>
      <c r="DE66" s="23"/>
    </row>
    <row r="67" spans="1:109" ht="14.1" customHeight="1" x14ac:dyDescent="0.2">
      <c r="A67" s="195"/>
      <c r="B67" s="249"/>
      <c r="C67" s="238"/>
      <c r="D67" s="555" t="s">
        <v>123</v>
      </c>
      <c r="E67" s="555"/>
      <c r="F67" s="211"/>
      <c r="G67" s="636" t="str">
        <f>Data_Income!D373</f>
        <v>Variances in earnings not determined.</v>
      </c>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6"/>
      <c r="AY67" s="636"/>
      <c r="AZ67" s="636"/>
      <c r="BA67" s="636"/>
      <c r="BB67" s="636"/>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6"/>
      <c r="CG67" s="636"/>
      <c r="CH67" s="636"/>
      <c r="CI67" s="636"/>
      <c r="CJ67" s="636"/>
      <c r="CK67" s="636"/>
      <c r="CL67" s="636"/>
      <c r="CM67" s="636"/>
      <c r="CN67" s="636"/>
      <c r="CO67" s="636"/>
      <c r="CP67" s="636"/>
      <c r="CQ67" s="636"/>
      <c r="CR67" s="636"/>
      <c r="CS67" s="636"/>
      <c r="CT67" s="636"/>
      <c r="CU67" s="636"/>
      <c r="CV67" s="636"/>
      <c r="CW67" s="636"/>
      <c r="CX67" s="636"/>
      <c r="CY67" s="636"/>
      <c r="CZ67" s="235"/>
      <c r="DA67" s="242"/>
      <c r="DB67" s="257"/>
      <c r="DC67" s="195"/>
      <c r="DD67" s="23"/>
      <c r="DE67" s="23"/>
    </row>
    <row r="68" spans="1:109" ht="27.95" customHeight="1" x14ac:dyDescent="0.2">
      <c r="A68" s="195"/>
      <c r="B68" s="249"/>
      <c r="C68" s="238"/>
      <c r="D68" s="555" t="s">
        <v>123</v>
      </c>
      <c r="E68" s="555"/>
      <c r="F68" s="211"/>
      <c r="G68" s="738" t="str">
        <f>Data_Income!D383</f>
        <v>Total qualifying income to be determined.</v>
      </c>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738"/>
      <c r="AT68" s="738"/>
      <c r="AU68" s="738"/>
      <c r="AV68" s="738"/>
      <c r="AW68" s="738"/>
      <c r="AX68" s="738"/>
      <c r="AY68" s="738"/>
      <c r="AZ68" s="738"/>
      <c r="BA68" s="738"/>
      <c r="BB68" s="738"/>
      <c r="BC68" s="738"/>
      <c r="BD68" s="738"/>
      <c r="BE68" s="738"/>
      <c r="BF68" s="738"/>
      <c r="BG68" s="738"/>
      <c r="BH68" s="738"/>
      <c r="BI68" s="738"/>
      <c r="BJ68" s="738"/>
      <c r="BK68" s="738"/>
      <c r="BL68" s="738"/>
      <c r="BM68" s="738"/>
      <c r="BN68" s="738"/>
      <c r="BO68" s="738"/>
      <c r="BP68" s="738"/>
      <c r="BQ68" s="738"/>
      <c r="BR68" s="738"/>
      <c r="BS68" s="738"/>
      <c r="BT68" s="738"/>
      <c r="BU68" s="738"/>
      <c r="BV68" s="738"/>
      <c r="BW68" s="738"/>
      <c r="BX68" s="738"/>
      <c r="BY68" s="738"/>
      <c r="BZ68" s="738"/>
      <c r="CA68" s="738"/>
      <c r="CB68" s="738"/>
      <c r="CC68" s="738"/>
      <c r="CD68" s="738"/>
      <c r="CE68" s="738"/>
      <c r="CF68" s="738"/>
      <c r="CG68" s="738"/>
      <c r="CH68" s="738"/>
      <c r="CI68" s="738"/>
      <c r="CJ68" s="738"/>
      <c r="CK68" s="738"/>
      <c r="CL68" s="738"/>
      <c r="CM68" s="738"/>
      <c r="CN68" s="738"/>
      <c r="CO68" s="738"/>
      <c r="CP68" s="738"/>
      <c r="CQ68" s="738"/>
      <c r="CR68" s="738"/>
      <c r="CS68" s="738"/>
      <c r="CT68" s="738"/>
      <c r="CU68" s="738"/>
      <c r="CV68" s="738"/>
      <c r="CW68" s="738"/>
      <c r="CX68" s="738"/>
      <c r="CY68" s="738"/>
      <c r="CZ68" s="236"/>
      <c r="DA68" s="243"/>
      <c r="DB68" s="257"/>
      <c r="DC68" s="195"/>
      <c r="DD68" s="23"/>
      <c r="DE68" s="23"/>
    </row>
    <row r="69" spans="1:109" ht="14.1" customHeight="1" x14ac:dyDescent="0.2">
      <c r="A69" s="195"/>
      <c r="B69" s="249"/>
      <c r="C69" s="238"/>
      <c r="D69" s="555" t="s">
        <v>123</v>
      </c>
      <c r="E69" s="555"/>
      <c r="F69" s="211"/>
      <c r="G69" s="636" t="str">
        <f>Data_Income!D385</f>
        <v>Average weekly hours worked to be determined.</v>
      </c>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6"/>
      <c r="CT69" s="636"/>
      <c r="CU69" s="636"/>
      <c r="CV69" s="636"/>
      <c r="CW69" s="636"/>
      <c r="CX69" s="636"/>
      <c r="CY69" s="636"/>
      <c r="CZ69" s="236"/>
      <c r="DA69" s="243"/>
      <c r="DB69" s="257"/>
      <c r="DC69" s="195"/>
      <c r="DD69" s="23"/>
      <c r="DE69" s="23"/>
    </row>
    <row r="70" spans="1:109" ht="39.950000000000003" customHeight="1" x14ac:dyDescent="0.2">
      <c r="A70" s="195"/>
      <c r="B70" s="249"/>
      <c r="C70" s="238"/>
      <c r="D70" s="555" t="s">
        <v>123</v>
      </c>
      <c r="E70" s="555"/>
      <c r="F70" s="211"/>
      <c r="G70" s="738" t="str">
        <f>Data_Income!D387</f>
        <v>Expected amount of YTD earnings to be determined.</v>
      </c>
      <c r="H70" s="738"/>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8"/>
      <c r="BD70" s="738"/>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8"/>
      <c r="CJ70" s="738"/>
      <c r="CK70" s="738"/>
      <c r="CL70" s="738"/>
      <c r="CM70" s="738"/>
      <c r="CN70" s="738"/>
      <c r="CO70" s="738"/>
      <c r="CP70" s="738"/>
      <c r="CQ70" s="738"/>
      <c r="CR70" s="738"/>
      <c r="CS70" s="738"/>
      <c r="CT70" s="738"/>
      <c r="CU70" s="738"/>
      <c r="CV70" s="738"/>
      <c r="CW70" s="738"/>
      <c r="CX70" s="738"/>
      <c r="CY70" s="738"/>
      <c r="CZ70" s="237"/>
      <c r="DA70" s="244"/>
      <c r="DB70" s="257"/>
      <c r="DC70" s="195"/>
      <c r="DD70" s="23"/>
      <c r="DE70" s="23"/>
    </row>
    <row r="71" spans="1:109" ht="18" customHeight="1" x14ac:dyDescent="0.2">
      <c r="A71" s="195"/>
      <c r="B71" s="249"/>
      <c r="C71" s="238"/>
      <c r="D71" s="555" t="s">
        <v>123</v>
      </c>
      <c r="E71" s="555"/>
      <c r="F71" s="211"/>
      <c r="G71" s="636" t="str">
        <f>Data_Income!D389</f>
        <v>Total Average Base Earnings and period covered to be determined.</v>
      </c>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c r="CN71" s="636"/>
      <c r="CO71" s="636"/>
      <c r="CP71" s="636"/>
      <c r="CQ71" s="636"/>
      <c r="CR71" s="636"/>
      <c r="CS71" s="636"/>
      <c r="CT71" s="636"/>
      <c r="CU71" s="636"/>
      <c r="CV71" s="636"/>
      <c r="CW71" s="636"/>
      <c r="CX71" s="636"/>
      <c r="CY71" s="636"/>
      <c r="CZ71" s="236"/>
      <c r="DA71" s="243"/>
      <c r="DB71" s="257"/>
      <c r="DC71" s="195"/>
      <c r="DD71" s="23"/>
      <c r="DE71" s="23"/>
    </row>
    <row r="72" spans="1:109" ht="12" customHeight="1" x14ac:dyDescent="0.2">
      <c r="A72" s="195"/>
      <c r="B72" s="253"/>
      <c r="C72" s="248"/>
      <c r="D72" s="743" t="str">
        <f>Data_Income!A391</f>
        <v>OVERTIME Earnings</v>
      </c>
      <c r="E72" s="743"/>
      <c r="F72" s="743"/>
      <c r="G72" s="743"/>
      <c r="H72" s="743"/>
      <c r="I72" s="743"/>
      <c r="J72" s="743"/>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c r="AT72" s="743"/>
      <c r="AU72" s="743"/>
      <c r="AV72" s="743"/>
      <c r="AW72" s="743"/>
      <c r="AX72" s="743"/>
      <c r="AY72" s="743"/>
      <c r="AZ72" s="743"/>
      <c r="BA72" s="743"/>
      <c r="BB72" s="743"/>
      <c r="BC72" s="743"/>
      <c r="BD72" s="743"/>
      <c r="BE72" s="743"/>
      <c r="BF72" s="743"/>
      <c r="BG72" s="743"/>
      <c r="BH72" s="743"/>
      <c r="BI72" s="743"/>
      <c r="BJ72" s="743"/>
      <c r="BK72" s="743"/>
      <c r="BL72" s="743"/>
      <c r="BM72" s="743"/>
      <c r="BN72" s="743"/>
      <c r="BO72" s="743"/>
      <c r="BP72" s="743"/>
      <c r="BQ72" s="743"/>
      <c r="BR72" s="743"/>
      <c r="BS72" s="743"/>
      <c r="BT72" s="743"/>
      <c r="BU72" s="743"/>
      <c r="BV72" s="743"/>
      <c r="BW72" s="743"/>
      <c r="BX72" s="743"/>
      <c r="BY72" s="743"/>
      <c r="BZ72" s="743"/>
      <c r="CA72" s="743"/>
      <c r="CB72" s="743"/>
      <c r="CC72" s="743"/>
      <c r="CD72" s="743"/>
      <c r="CE72" s="743"/>
      <c r="CF72" s="743"/>
      <c r="CG72" s="743"/>
      <c r="CH72" s="743"/>
      <c r="CI72" s="743"/>
      <c r="CJ72" s="743"/>
      <c r="CK72" s="743"/>
      <c r="CL72" s="743"/>
      <c r="CM72" s="743"/>
      <c r="CN72" s="743"/>
      <c r="CO72" s="743"/>
      <c r="CP72" s="743"/>
      <c r="CQ72" s="743"/>
      <c r="CR72" s="743"/>
      <c r="CS72" s="743"/>
      <c r="CT72" s="743"/>
      <c r="CU72" s="743"/>
      <c r="CV72" s="743"/>
      <c r="CW72" s="743"/>
      <c r="CX72" s="743"/>
      <c r="CY72" s="743"/>
      <c r="CZ72" s="743"/>
      <c r="DA72" s="247"/>
      <c r="DB72" s="257"/>
      <c r="DC72" s="195"/>
      <c r="DD72" s="23"/>
      <c r="DE72" s="23"/>
    </row>
    <row r="73" spans="1:109" ht="14.1" customHeight="1" x14ac:dyDescent="0.2">
      <c r="A73" s="195"/>
      <c r="B73" s="253"/>
      <c r="C73" s="238"/>
      <c r="D73" s="555" t="s">
        <v>123</v>
      </c>
      <c r="E73" s="555"/>
      <c r="F73" s="211"/>
      <c r="G73" s="636" t="str">
        <f>Data_Income!D392</f>
        <v>Variances in earnings not determined.</v>
      </c>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6"/>
      <c r="CG73" s="636"/>
      <c r="CH73" s="636"/>
      <c r="CI73" s="636"/>
      <c r="CJ73" s="636"/>
      <c r="CK73" s="636"/>
      <c r="CL73" s="636"/>
      <c r="CM73" s="636"/>
      <c r="CN73" s="636"/>
      <c r="CO73" s="636"/>
      <c r="CP73" s="636"/>
      <c r="CQ73" s="636"/>
      <c r="CR73" s="636"/>
      <c r="CS73" s="636"/>
      <c r="CT73" s="636"/>
      <c r="CU73" s="636"/>
      <c r="CV73" s="636"/>
      <c r="CW73" s="636"/>
      <c r="CX73" s="636"/>
      <c r="CY73" s="636"/>
      <c r="CZ73" s="236"/>
      <c r="DA73" s="243"/>
      <c r="DB73" s="257"/>
      <c r="DC73" s="195"/>
      <c r="DD73" s="23"/>
      <c r="DE73" s="23"/>
    </row>
    <row r="74" spans="1:109" ht="18" customHeight="1" x14ac:dyDescent="0.2">
      <c r="A74" s="195"/>
      <c r="B74" s="253"/>
      <c r="C74" s="238"/>
      <c r="D74" s="555" t="s">
        <v>123</v>
      </c>
      <c r="E74" s="555"/>
      <c r="F74" s="211"/>
      <c r="G74" s="636" t="str">
        <f>Data_Income!D393</f>
        <v>Total Average Base Earnings and period covered to be determined.</v>
      </c>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6"/>
      <c r="CG74" s="636"/>
      <c r="CH74" s="636"/>
      <c r="CI74" s="636"/>
      <c r="CJ74" s="636"/>
      <c r="CK74" s="636"/>
      <c r="CL74" s="636"/>
      <c r="CM74" s="636"/>
      <c r="CN74" s="636"/>
      <c r="CO74" s="636"/>
      <c r="CP74" s="636"/>
      <c r="CQ74" s="636"/>
      <c r="CR74" s="636"/>
      <c r="CS74" s="636"/>
      <c r="CT74" s="636"/>
      <c r="CU74" s="636"/>
      <c r="CV74" s="636"/>
      <c r="CW74" s="636"/>
      <c r="CX74" s="636"/>
      <c r="CY74" s="636"/>
      <c r="CZ74" s="236"/>
      <c r="DA74" s="243"/>
      <c r="DB74" s="257"/>
      <c r="DC74" s="195"/>
      <c r="DD74" s="23"/>
      <c r="DE74" s="23"/>
    </row>
    <row r="75" spans="1:109" ht="12" customHeight="1" x14ac:dyDescent="0.2">
      <c r="A75" s="195"/>
      <c r="B75" s="253"/>
      <c r="C75" s="248"/>
      <c r="D75" s="743" t="str">
        <f>Data_Income!A395</f>
        <v>BONUS Earnings</v>
      </c>
      <c r="E75" s="743"/>
      <c r="F75" s="743"/>
      <c r="G75" s="743"/>
      <c r="H75" s="743"/>
      <c r="I75" s="743"/>
      <c r="J75" s="743"/>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743"/>
      <c r="AJ75" s="743"/>
      <c r="AK75" s="743"/>
      <c r="AL75" s="743"/>
      <c r="AM75" s="743"/>
      <c r="AN75" s="743"/>
      <c r="AO75" s="743"/>
      <c r="AP75" s="743"/>
      <c r="AQ75" s="743"/>
      <c r="AR75" s="743"/>
      <c r="AS75" s="743"/>
      <c r="AT75" s="743"/>
      <c r="AU75" s="743"/>
      <c r="AV75" s="743"/>
      <c r="AW75" s="743"/>
      <c r="AX75" s="743"/>
      <c r="AY75" s="743"/>
      <c r="AZ75" s="743"/>
      <c r="BA75" s="743"/>
      <c r="BB75" s="743"/>
      <c r="BC75" s="743"/>
      <c r="BD75" s="743"/>
      <c r="BE75" s="743"/>
      <c r="BF75" s="743"/>
      <c r="BG75" s="743"/>
      <c r="BH75" s="743"/>
      <c r="BI75" s="743"/>
      <c r="BJ75" s="743"/>
      <c r="BK75" s="743"/>
      <c r="BL75" s="743"/>
      <c r="BM75" s="743"/>
      <c r="BN75" s="743"/>
      <c r="BO75" s="743"/>
      <c r="BP75" s="743"/>
      <c r="BQ75" s="743"/>
      <c r="BR75" s="743"/>
      <c r="BS75" s="743"/>
      <c r="BT75" s="743"/>
      <c r="BU75" s="743"/>
      <c r="BV75" s="743"/>
      <c r="BW75" s="743"/>
      <c r="BX75" s="743"/>
      <c r="BY75" s="743"/>
      <c r="BZ75" s="743"/>
      <c r="CA75" s="743"/>
      <c r="CB75" s="743"/>
      <c r="CC75" s="743"/>
      <c r="CD75" s="743"/>
      <c r="CE75" s="743"/>
      <c r="CF75" s="743"/>
      <c r="CG75" s="743"/>
      <c r="CH75" s="743"/>
      <c r="CI75" s="743"/>
      <c r="CJ75" s="743"/>
      <c r="CK75" s="743"/>
      <c r="CL75" s="743"/>
      <c r="CM75" s="743"/>
      <c r="CN75" s="743"/>
      <c r="CO75" s="743"/>
      <c r="CP75" s="743"/>
      <c r="CQ75" s="743"/>
      <c r="CR75" s="743"/>
      <c r="CS75" s="743"/>
      <c r="CT75" s="743"/>
      <c r="CU75" s="743"/>
      <c r="CV75" s="743"/>
      <c r="CW75" s="743"/>
      <c r="CX75" s="743"/>
      <c r="CY75" s="743"/>
      <c r="CZ75" s="743"/>
      <c r="DA75" s="247"/>
      <c r="DB75" s="257"/>
      <c r="DC75" s="195"/>
      <c r="DD75" s="23"/>
      <c r="DE75" s="23"/>
    </row>
    <row r="76" spans="1:109" ht="14.1" customHeight="1" x14ac:dyDescent="0.2">
      <c r="A76" s="195"/>
      <c r="B76" s="253"/>
      <c r="C76" s="238"/>
      <c r="D76" s="555" t="s">
        <v>123</v>
      </c>
      <c r="E76" s="555"/>
      <c r="F76" s="211"/>
      <c r="G76" s="636" t="str">
        <f>Data_Income!D396</f>
        <v>Variances in earnings not determined.</v>
      </c>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c r="CU76" s="636"/>
      <c r="CV76" s="636"/>
      <c r="CW76" s="636"/>
      <c r="CX76" s="636"/>
      <c r="CY76" s="636"/>
      <c r="CZ76" s="236"/>
      <c r="DA76" s="243"/>
      <c r="DB76" s="257"/>
      <c r="DC76" s="195"/>
      <c r="DD76" s="23"/>
      <c r="DE76" s="23"/>
    </row>
    <row r="77" spans="1:109" ht="18" customHeight="1" x14ac:dyDescent="0.2">
      <c r="A77" s="195"/>
      <c r="B77" s="253"/>
      <c r="C77" s="238"/>
      <c r="D77" s="555" t="s">
        <v>123</v>
      </c>
      <c r="E77" s="555"/>
      <c r="F77" s="211"/>
      <c r="G77" s="636" t="str">
        <f>Data_Income!D397</f>
        <v>Total Average Base Earnings and period covered to be determined.</v>
      </c>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6"/>
      <c r="CG77" s="636"/>
      <c r="CH77" s="636"/>
      <c r="CI77" s="636"/>
      <c r="CJ77" s="636"/>
      <c r="CK77" s="636"/>
      <c r="CL77" s="636"/>
      <c r="CM77" s="636"/>
      <c r="CN77" s="636"/>
      <c r="CO77" s="636"/>
      <c r="CP77" s="636"/>
      <c r="CQ77" s="636"/>
      <c r="CR77" s="636"/>
      <c r="CS77" s="636"/>
      <c r="CT77" s="636"/>
      <c r="CU77" s="636"/>
      <c r="CV77" s="636"/>
      <c r="CW77" s="636"/>
      <c r="CX77" s="636"/>
      <c r="CY77" s="636"/>
      <c r="CZ77" s="236"/>
      <c r="DA77" s="243"/>
      <c r="DB77" s="257"/>
      <c r="DC77" s="195"/>
      <c r="DD77" s="23"/>
      <c r="DE77" s="23"/>
    </row>
    <row r="78" spans="1:109" ht="12" customHeight="1" x14ac:dyDescent="0.2">
      <c r="A78" s="195"/>
      <c r="B78" s="253"/>
      <c r="C78" s="248"/>
      <c r="D78" s="743" t="str">
        <f>Data_Income!A399</f>
        <v>COMMISSIONS Earnings</v>
      </c>
      <c r="E78" s="743"/>
      <c r="F78" s="743"/>
      <c r="G78" s="743"/>
      <c r="H78" s="743"/>
      <c r="I78" s="743"/>
      <c r="J78" s="743"/>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c r="AT78" s="743"/>
      <c r="AU78" s="743"/>
      <c r="AV78" s="743"/>
      <c r="AW78" s="743"/>
      <c r="AX78" s="743"/>
      <c r="AY78" s="743"/>
      <c r="AZ78" s="743"/>
      <c r="BA78" s="743"/>
      <c r="BB78" s="743"/>
      <c r="BC78" s="743"/>
      <c r="BD78" s="743"/>
      <c r="BE78" s="743"/>
      <c r="BF78" s="743"/>
      <c r="BG78" s="743"/>
      <c r="BH78" s="743"/>
      <c r="BI78" s="743"/>
      <c r="BJ78" s="743"/>
      <c r="BK78" s="743"/>
      <c r="BL78" s="743"/>
      <c r="BM78" s="743"/>
      <c r="BN78" s="743"/>
      <c r="BO78" s="743"/>
      <c r="BP78" s="743"/>
      <c r="BQ78" s="743"/>
      <c r="BR78" s="743"/>
      <c r="BS78" s="743"/>
      <c r="BT78" s="743"/>
      <c r="BU78" s="743"/>
      <c r="BV78" s="743"/>
      <c r="BW78" s="743"/>
      <c r="BX78" s="743"/>
      <c r="BY78" s="743"/>
      <c r="BZ78" s="743"/>
      <c r="CA78" s="743"/>
      <c r="CB78" s="743"/>
      <c r="CC78" s="743"/>
      <c r="CD78" s="743"/>
      <c r="CE78" s="743"/>
      <c r="CF78" s="743"/>
      <c r="CG78" s="743"/>
      <c r="CH78" s="743"/>
      <c r="CI78" s="743"/>
      <c r="CJ78" s="743"/>
      <c r="CK78" s="743"/>
      <c r="CL78" s="743"/>
      <c r="CM78" s="743"/>
      <c r="CN78" s="743"/>
      <c r="CO78" s="743"/>
      <c r="CP78" s="743"/>
      <c r="CQ78" s="743"/>
      <c r="CR78" s="743"/>
      <c r="CS78" s="743"/>
      <c r="CT78" s="743"/>
      <c r="CU78" s="743"/>
      <c r="CV78" s="743"/>
      <c r="CW78" s="743"/>
      <c r="CX78" s="743"/>
      <c r="CY78" s="743"/>
      <c r="CZ78" s="743"/>
      <c r="DA78" s="247"/>
      <c r="DB78" s="257"/>
      <c r="DC78" s="195"/>
      <c r="DD78" s="23"/>
      <c r="DE78" s="23"/>
    </row>
    <row r="79" spans="1:109" ht="14.1" customHeight="1" x14ac:dyDescent="0.2">
      <c r="A79" s="195"/>
      <c r="B79" s="253"/>
      <c r="C79" s="238"/>
      <c r="D79" s="555" t="s">
        <v>123</v>
      </c>
      <c r="E79" s="555"/>
      <c r="F79" s="211"/>
      <c r="G79" s="636" t="str">
        <f>Data_Income!D400</f>
        <v>Variances in earnings not determined.</v>
      </c>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6"/>
      <c r="CG79" s="636"/>
      <c r="CH79" s="636"/>
      <c r="CI79" s="636"/>
      <c r="CJ79" s="636"/>
      <c r="CK79" s="636"/>
      <c r="CL79" s="636"/>
      <c r="CM79" s="636"/>
      <c r="CN79" s="636"/>
      <c r="CO79" s="636"/>
      <c r="CP79" s="636"/>
      <c r="CQ79" s="636"/>
      <c r="CR79" s="636"/>
      <c r="CS79" s="636"/>
      <c r="CT79" s="636"/>
      <c r="CU79" s="636"/>
      <c r="CV79" s="636"/>
      <c r="CW79" s="636"/>
      <c r="CX79" s="636"/>
      <c r="CY79" s="636"/>
      <c r="CZ79" s="236"/>
      <c r="DA79" s="243"/>
      <c r="DB79" s="257"/>
      <c r="DC79" s="195"/>
      <c r="DD79" s="23"/>
      <c r="DE79" s="23"/>
    </row>
    <row r="80" spans="1:109" ht="23.1" customHeight="1" thickBot="1" x14ac:dyDescent="0.25">
      <c r="A80" s="195"/>
      <c r="B80" s="253"/>
      <c r="C80" s="245"/>
      <c r="D80" s="744" t="s">
        <v>123</v>
      </c>
      <c r="E80" s="744"/>
      <c r="F80" s="246"/>
      <c r="G80" s="739" t="str">
        <f>Data_Income!D401</f>
        <v>Total Average Base Earnings and period covered to be determined.</v>
      </c>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416"/>
      <c r="DA80" s="417"/>
      <c r="DB80" s="257"/>
      <c r="DC80" s="195"/>
      <c r="DD80" s="23"/>
      <c r="DE80" s="23"/>
    </row>
    <row r="81" spans="1:109" ht="15.95" customHeight="1" x14ac:dyDescent="0.2">
      <c r="A81" s="195"/>
      <c r="B81" s="249"/>
      <c r="C81" s="672"/>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c r="AD81" s="672"/>
      <c r="AE81" s="672"/>
      <c r="AF81" s="672"/>
      <c r="AG81" s="672"/>
      <c r="AH81" s="672"/>
      <c r="AI81" s="672"/>
      <c r="AJ81" s="672"/>
      <c r="AK81" s="672"/>
      <c r="AL81" s="672"/>
      <c r="AM81" s="672"/>
      <c r="AN81" s="672"/>
      <c r="AO81" s="672"/>
      <c r="AP81" s="672"/>
      <c r="AQ81" s="672"/>
      <c r="AR81" s="672"/>
      <c r="AS81" s="672"/>
      <c r="AT81" s="672"/>
      <c r="AU81" s="672"/>
      <c r="AV81" s="672"/>
      <c r="AW81" s="672"/>
      <c r="AX81" s="672"/>
      <c r="AY81" s="672"/>
      <c r="AZ81" s="672"/>
      <c r="BA81" s="672"/>
      <c r="BB81" s="672"/>
      <c r="BC81" s="672"/>
      <c r="BD81" s="672"/>
      <c r="BE81" s="672"/>
      <c r="BF81" s="672"/>
      <c r="BG81" s="672"/>
      <c r="BH81" s="672"/>
      <c r="BI81" s="672"/>
      <c r="BJ81" s="672"/>
      <c r="BK81" s="672"/>
      <c r="BL81" s="672"/>
      <c r="BM81" s="672"/>
      <c r="BN81" s="672"/>
      <c r="BO81" s="672"/>
      <c r="BP81" s="672"/>
      <c r="BQ81" s="672"/>
      <c r="BR81" s="672"/>
      <c r="BS81" s="672"/>
      <c r="BT81" s="672"/>
      <c r="BU81" s="672"/>
      <c r="BV81" s="672"/>
      <c r="BW81" s="672"/>
      <c r="BX81" s="672"/>
      <c r="BY81" s="672"/>
      <c r="BZ81" s="672"/>
      <c r="CA81" s="672"/>
      <c r="CB81" s="672"/>
      <c r="CC81" s="672"/>
      <c r="CD81" s="672"/>
      <c r="CE81" s="672"/>
      <c r="CF81" s="672"/>
      <c r="CG81" s="672"/>
      <c r="CH81" s="672"/>
      <c r="CI81" s="672"/>
      <c r="CJ81" s="672"/>
      <c r="CK81" s="672"/>
      <c r="CL81" s="672"/>
      <c r="CM81" s="672"/>
      <c r="CN81" s="672"/>
      <c r="CO81" s="672"/>
      <c r="CP81" s="672"/>
      <c r="CQ81" s="672"/>
      <c r="CR81" s="672"/>
      <c r="CS81" s="672"/>
      <c r="CT81" s="672"/>
      <c r="CU81" s="672"/>
      <c r="CV81" s="672"/>
      <c r="CW81" s="672"/>
      <c r="CX81" s="672"/>
      <c r="CY81" s="672"/>
      <c r="CZ81" s="672"/>
      <c r="DA81" s="672"/>
      <c r="DB81" s="257"/>
      <c r="DC81" s="195"/>
      <c r="DD81" s="23"/>
      <c r="DE81" s="23"/>
    </row>
    <row r="82" spans="1:109" ht="18" customHeight="1" x14ac:dyDescent="0.2">
      <c r="A82" s="112"/>
      <c r="B82" s="253"/>
      <c r="C82" s="574" t="s">
        <v>24</v>
      </c>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4"/>
      <c r="AF82" s="574"/>
      <c r="AG82" s="574"/>
      <c r="AH82" s="574"/>
      <c r="AI82" s="574"/>
      <c r="AJ82" s="574"/>
      <c r="AK82" s="574"/>
      <c r="AL82" s="574"/>
      <c r="AM82" s="574"/>
      <c r="AN82" s="574"/>
      <c r="AO82" s="574"/>
      <c r="AP82" s="574"/>
      <c r="AQ82" s="574"/>
      <c r="AR82" s="574"/>
      <c r="AS82" s="574"/>
      <c r="AT82" s="574"/>
      <c r="AU82" s="574"/>
      <c r="AV82" s="574"/>
      <c r="AW82" s="574"/>
      <c r="AX82" s="574"/>
      <c r="AY82" s="574"/>
      <c r="AZ82" s="574"/>
      <c r="BA82" s="574"/>
      <c r="BB82" s="574"/>
      <c r="BC82" s="574"/>
      <c r="BD82" s="574"/>
      <c r="BE82" s="574"/>
      <c r="BF82" s="574"/>
      <c r="BG82" s="574"/>
      <c r="BH82" s="574"/>
      <c r="BI82" s="574"/>
      <c r="BJ82" s="574"/>
      <c r="BK82" s="574"/>
      <c r="BL82" s="574"/>
      <c r="BM82" s="574"/>
      <c r="BN82" s="574"/>
      <c r="BO82" s="574"/>
      <c r="BP82" s="574"/>
      <c r="BQ82" s="574"/>
      <c r="BR82" s="574"/>
      <c r="BS82" s="574"/>
      <c r="BT82" s="574"/>
      <c r="BU82" s="574"/>
      <c r="BV82" s="574"/>
      <c r="BW82" s="574"/>
      <c r="BX82" s="574"/>
      <c r="BY82" s="574"/>
      <c r="BZ82" s="574"/>
      <c r="CA82" s="574"/>
      <c r="CB82" s="574"/>
      <c r="CC82" s="574"/>
      <c r="CD82" s="574"/>
      <c r="CE82" s="574"/>
      <c r="CF82" s="574"/>
      <c r="CG82" s="574"/>
      <c r="CH82" s="574"/>
      <c r="CI82" s="574"/>
      <c r="CJ82" s="574"/>
      <c r="CK82" s="574"/>
      <c r="CL82" s="574"/>
      <c r="CM82" s="574"/>
      <c r="CN82" s="574"/>
      <c r="CO82" s="574"/>
      <c r="CP82" s="574"/>
      <c r="CQ82" s="574"/>
      <c r="CR82" s="574"/>
      <c r="CS82" s="574"/>
      <c r="CT82" s="574"/>
      <c r="CU82" s="574"/>
      <c r="CV82" s="574"/>
      <c r="CW82" s="574"/>
      <c r="CX82" s="574"/>
      <c r="CY82" s="574"/>
      <c r="CZ82" s="574"/>
      <c r="DA82" s="575"/>
      <c r="DB82" s="257"/>
      <c r="DC82" s="112"/>
      <c r="DD82" s="23"/>
      <c r="DE82" s="23"/>
    </row>
    <row r="83" spans="1:109" ht="69.95" customHeight="1" thickBot="1" x14ac:dyDescent="0.25">
      <c r="A83" s="112"/>
      <c r="B83" s="253"/>
      <c r="C83" s="740"/>
      <c r="D83" s="741"/>
      <c r="E83" s="741"/>
      <c r="F83" s="741"/>
      <c r="G83" s="741"/>
      <c r="H83" s="741"/>
      <c r="I83" s="741"/>
      <c r="J83" s="741"/>
      <c r="K83" s="741"/>
      <c r="L83" s="741"/>
      <c r="M83" s="741"/>
      <c r="N83" s="741"/>
      <c r="O83" s="741"/>
      <c r="P83" s="741"/>
      <c r="Q83" s="741"/>
      <c r="R83" s="741"/>
      <c r="S83" s="741"/>
      <c r="T83" s="741"/>
      <c r="U83" s="741"/>
      <c r="V83" s="741"/>
      <c r="W83" s="741"/>
      <c r="X83" s="741"/>
      <c r="Y83" s="741"/>
      <c r="Z83" s="741"/>
      <c r="AA83" s="741"/>
      <c r="AB83" s="741"/>
      <c r="AC83" s="741"/>
      <c r="AD83" s="741"/>
      <c r="AE83" s="741"/>
      <c r="AF83" s="741"/>
      <c r="AG83" s="741"/>
      <c r="AH83" s="741"/>
      <c r="AI83" s="741"/>
      <c r="AJ83" s="741"/>
      <c r="AK83" s="741"/>
      <c r="AL83" s="741"/>
      <c r="AM83" s="741"/>
      <c r="AN83" s="741"/>
      <c r="AO83" s="741"/>
      <c r="AP83" s="741"/>
      <c r="AQ83" s="741"/>
      <c r="AR83" s="741"/>
      <c r="AS83" s="741"/>
      <c r="AT83" s="741"/>
      <c r="AU83" s="741"/>
      <c r="AV83" s="741"/>
      <c r="AW83" s="741"/>
      <c r="AX83" s="741"/>
      <c r="AY83" s="741"/>
      <c r="AZ83" s="741"/>
      <c r="BA83" s="741"/>
      <c r="BB83" s="741"/>
      <c r="BC83" s="741"/>
      <c r="BD83" s="741"/>
      <c r="BE83" s="741"/>
      <c r="BF83" s="741"/>
      <c r="BG83" s="741"/>
      <c r="BH83" s="741"/>
      <c r="BI83" s="741"/>
      <c r="BJ83" s="741"/>
      <c r="BK83" s="741"/>
      <c r="BL83" s="741"/>
      <c r="BM83" s="741"/>
      <c r="BN83" s="741"/>
      <c r="BO83" s="741"/>
      <c r="BP83" s="741"/>
      <c r="BQ83" s="741"/>
      <c r="BR83" s="741"/>
      <c r="BS83" s="741"/>
      <c r="BT83" s="741"/>
      <c r="BU83" s="741"/>
      <c r="BV83" s="741"/>
      <c r="BW83" s="741"/>
      <c r="BX83" s="741"/>
      <c r="BY83" s="741"/>
      <c r="BZ83" s="741"/>
      <c r="CA83" s="741"/>
      <c r="CB83" s="741"/>
      <c r="CC83" s="741"/>
      <c r="CD83" s="741"/>
      <c r="CE83" s="741"/>
      <c r="CF83" s="741"/>
      <c r="CG83" s="741"/>
      <c r="CH83" s="741"/>
      <c r="CI83" s="741"/>
      <c r="CJ83" s="741"/>
      <c r="CK83" s="741"/>
      <c r="CL83" s="741"/>
      <c r="CM83" s="741"/>
      <c r="CN83" s="741"/>
      <c r="CO83" s="741"/>
      <c r="CP83" s="741"/>
      <c r="CQ83" s="741"/>
      <c r="CR83" s="741"/>
      <c r="CS83" s="741"/>
      <c r="CT83" s="741"/>
      <c r="CU83" s="741"/>
      <c r="CV83" s="741"/>
      <c r="CW83" s="741"/>
      <c r="CX83" s="741"/>
      <c r="CY83" s="741"/>
      <c r="CZ83" s="741"/>
      <c r="DA83" s="742"/>
      <c r="DB83" s="257"/>
      <c r="DC83" s="112"/>
      <c r="DD83" s="23"/>
      <c r="DE83" s="23"/>
    </row>
    <row r="84" spans="1:109" ht="12.75" customHeight="1" thickBot="1" x14ac:dyDescent="0.25">
      <c r="A84" s="112"/>
      <c r="B84" s="256"/>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573"/>
      <c r="BF84" s="573"/>
      <c r="BG84" s="573"/>
      <c r="BH84" s="573"/>
      <c r="BI84" s="573"/>
      <c r="BJ84" s="573"/>
      <c r="BK84" s="573"/>
      <c r="BL84" s="573"/>
      <c r="BM84" s="573"/>
      <c r="BN84" s="573"/>
      <c r="BO84" s="573"/>
      <c r="BP84" s="573"/>
      <c r="BQ84" s="573"/>
      <c r="BR84" s="573"/>
      <c r="BS84" s="573"/>
      <c r="BT84" s="573"/>
      <c r="BU84" s="573"/>
      <c r="BV84" s="573"/>
      <c r="BW84" s="573"/>
      <c r="BX84" s="573"/>
      <c r="BY84" s="573"/>
      <c r="BZ84" s="573"/>
      <c r="CA84" s="573"/>
      <c r="CB84" s="573"/>
      <c r="CC84" s="573"/>
      <c r="CD84" s="573"/>
      <c r="CE84" s="573"/>
      <c r="CF84" s="573"/>
      <c r="CG84" s="573"/>
      <c r="CH84" s="573"/>
      <c r="CI84" s="573"/>
      <c r="CJ84" s="573"/>
      <c r="CK84" s="573"/>
      <c r="CL84" s="573"/>
      <c r="CM84" s="573"/>
      <c r="CN84" s="573"/>
      <c r="CO84" s="573"/>
      <c r="CP84" s="573"/>
      <c r="CQ84" s="573"/>
      <c r="CR84" s="573"/>
      <c r="CS84" s="573"/>
      <c r="CT84" s="573"/>
      <c r="CU84" s="573"/>
      <c r="CV84" s="573"/>
      <c r="CW84" s="573"/>
      <c r="CX84" s="573"/>
      <c r="CY84" s="573"/>
      <c r="CZ84" s="573"/>
      <c r="DA84" s="573"/>
      <c r="DB84" s="260"/>
      <c r="DC84" s="112"/>
      <c r="DD84" s="23"/>
      <c r="DE84" s="23"/>
    </row>
    <row r="85" spans="1:109" ht="9.9499999999999993" customHeight="1" x14ac:dyDescent="0.2">
      <c r="A85" s="106"/>
      <c r="B85" s="651"/>
      <c r="C85" s="651"/>
      <c r="D85" s="651"/>
      <c r="E85" s="651"/>
      <c r="F85" s="651"/>
      <c r="G85" s="651"/>
      <c r="H85" s="651"/>
      <c r="I85" s="651"/>
      <c r="J85" s="651"/>
      <c r="K85" s="651"/>
      <c r="L85" s="651"/>
      <c r="M85" s="651"/>
      <c r="N85" s="651"/>
      <c r="O85" s="651"/>
      <c r="P85" s="651"/>
      <c r="Q85" s="651"/>
      <c r="R85" s="651"/>
      <c r="S85" s="651"/>
      <c r="T85" s="651"/>
      <c r="U85" s="651"/>
      <c r="V85" s="651"/>
      <c r="W85" s="651"/>
      <c r="X85" s="651"/>
      <c r="Y85" s="651"/>
      <c r="Z85" s="651"/>
      <c r="AA85" s="651"/>
      <c r="AB85" s="651"/>
      <c r="AC85" s="651"/>
      <c r="AD85" s="651"/>
      <c r="AE85" s="651"/>
      <c r="AF85" s="651"/>
      <c r="AG85" s="651"/>
      <c r="AH85" s="651"/>
      <c r="AI85" s="651"/>
      <c r="AJ85" s="651"/>
      <c r="AK85" s="651"/>
      <c r="AL85" s="651"/>
      <c r="AM85" s="651"/>
      <c r="AN85" s="651"/>
      <c r="AO85" s="651"/>
      <c r="AP85" s="651"/>
      <c r="AQ85" s="651"/>
      <c r="AR85" s="651"/>
      <c r="AS85" s="651"/>
      <c r="AT85" s="651"/>
      <c r="AU85" s="651"/>
      <c r="AV85" s="651"/>
      <c r="AW85" s="651"/>
      <c r="AX85" s="651"/>
      <c r="AY85" s="651"/>
      <c r="AZ85" s="651"/>
      <c r="BA85" s="651"/>
      <c r="BB85" s="651"/>
      <c r="BC85" s="651"/>
      <c r="BD85" s="651"/>
      <c r="BE85" s="651"/>
      <c r="BF85" s="651"/>
      <c r="BG85" s="651"/>
      <c r="BH85" s="651"/>
      <c r="BI85" s="651"/>
      <c r="BJ85" s="651"/>
      <c r="BK85" s="651"/>
      <c r="BL85" s="651"/>
      <c r="BM85" s="651"/>
      <c r="BN85" s="651"/>
      <c r="BO85" s="651"/>
      <c r="BP85" s="651"/>
      <c r="BQ85" s="651"/>
      <c r="BR85" s="651"/>
      <c r="BS85" s="651"/>
      <c r="BT85" s="651"/>
      <c r="BU85" s="651"/>
      <c r="BV85" s="651"/>
      <c r="BW85" s="651"/>
      <c r="BX85" s="651"/>
      <c r="BY85" s="651"/>
      <c r="BZ85" s="651"/>
      <c r="CA85" s="651"/>
      <c r="CB85" s="651"/>
      <c r="CC85" s="651"/>
      <c r="CD85" s="651"/>
      <c r="CE85" s="651"/>
      <c r="CF85" s="651"/>
      <c r="CG85" s="651"/>
      <c r="CH85" s="651"/>
      <c r="CI85" s="651"/>
      <c r="CJ85" s="651"/>
      <c r="CK85" s="651"/>
      <c r="CL85" s="651"/>
      <c r="CM85" s="651"/>
      <c r="CN85" s="651"/>
      <c r="CO85" s="651"/>
      <c r="CP85" s="651"/>
      <c r="CQ85" s="651"/>
      <c r="CR85" s="651"/>
      <c r="CS85" s="651"/>
      <c r="CT85" s="651"/>
      <c r="CU85" s="651"/>
      <c r="CV85" s="651"/>
      <c r="CW85" s="651"/>
      <c r="CX85" s="651"/>
      <c r="CY85" s="651"/>
      <c r="CZ85" s="651"/>
      <c r="DA85" s="651"/>
      <c r="DB85" s="651"/>
      <c r="DC85" s="106"/>
      <c r="DD85" s="23"/>
      <c r="DE85" s="23"/>
    </row>
    <row r="86" spans="1:109" ht="7.9" customHeight="1" x14ac:dyDescent="0.2">
      <c r="A86" s="106"/>
      <c r="B86" s="673" t="s">
        <v>1169</v>
      </c>
      <c r="C86" s="673"/>
      <c r="D86" s="673"/>
      <c r="E86" s="673"/>
      <c r="F86" s="673"/>
      <c r="G86" s="673"/>
      <c r="H86" s="673"/>
      <c r="I86" s="673"/>
      <c r="J86" s="673"/>
      <c r="K86" s="673"/>
      <c r="L86" s="673"/>
      <c r="M86" s="673"/>
      <c r="N86" s="673"/>
      <c r="O86" s="673"/>
      <c r="P86" s="673"/>
      <c r="Q86" s="673"/>
      <c r="R86" s="673"/>
      <c r="S86" s="673"/>
      <c r="T86" s="673"/>
      <c r="U86" s="673"/>
      <c r="V86" s="673"/>
      <c r="W86" s="673"/>
      <c r="X86" s="673"/>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c r="CA86" s="673"/>
      <c r="CB86" s="673"/>
      <c r="CC86" s="673"/>
      <c r="CD86" s="673"/>
      <c r="CE86" s="673"/>
      <c r="CF86" s="673"/>
      <c r="CG86" s="673"/>
      <c r="CH86" s="673"/>
      <c r="CI86" s="673"/>
      <c r="CJ86" s="673"/>
      <c r="CK86" s="673"/>
      <c r="CL86" s="673"/>
      <c r="CM86" s="673"/>
      <c r="CN86" s="673"/>
      <c r="CO86" s="673"/>
      <c r="CP86" s="673"/>
      <c r="CQ86" s="673"/>
      <c r="CR86" s="673"/>
      <c r="CS86" s="673"/>
      <c r="CT86" s="673"/>
      <c r="CU86" s="673"/>
      <c r="CV86" s="673"/>
      <c r="CW86" s="673"/>
      <c r="CX86" s="673"/>
      <c r="CY86" s="673"/>
      <c r="CZ86" s="673"/>
      <c r="DA86" s="673"/>
      <c r="DB86" s="673"/>
      <c r="DC86" s="106"/>
      <c r="DD86" s="23"/>
      <c r="DE86" s="23"/>
    </row>
    <row r="87" spans="1:109" ht="7.9" customHeight="1" x14ac:dyDescent="0.2">
      <c r="A87" s="106"/>
      <c r="B87" s="673" t="s">
        <v>1170</v>
      </c>
      <c r="C87" s="673"/>
      <c r="D87" s="673"/>
      <c r="E87" s="673"/>
      <c r="F87" s="673"/>
      <c r="G87" s="673"/>
      <c r="H87" s="673"/>
      <c r="I87" s="673"/>
      <c r="J87" s="673"/>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c r="CA87" s="673"/>
      <c r="CB87" s="673"/>
      <c r="CC87" s="673"/>
      <c r="CD87" s="673"/>
      <c r="CE87" s="673"/>
      <c r="CF87" s="673"/>
      <c r="CG87" s="673"/>
      <c r="CH87" s="673"/>
      <c r="CI87" s="673"/>
      <c r="CJ87" s="673"/>
      <c r="CK87" s="673"/>
      <c r="CL87" s="673"/>
      <c r="CM87" s="673"/>
      <c r="CN87" s="673"/>
      <c r="CO87" s="673"/>
      <c r="CP87" s="673"/>
      <c r="CQ87" s="673"/>
      <c r="CR87" s="673"/>
      <c r="CS87" s="673"/>
      <c r="CT87" s="673"/>
      <c r="CU87" s="673"/>
      <c r="CV87" s="673"/>
      <c r="CW87" s="673"/>
      <c r="CX87" s="673"/>
      <c r="CY87" s="673"/>
      <c r="CZ87" s="673"/>
      <c r="DA87" s="673"/>
      <c r="DB87" s="673"/>
      <c r="DC87" s="106"/>
      <c r="DD87" s="23"/>
      <c r="DE87" s="23"/>
    </row>
    <row r="88" spans="1:109" ht="7.9" customHeight="1" x14ac:dyDescent="0.2">
      <c r="A88" s="106"/>
      <c r="B88" s="673" t="s">
        <v>1171</v>
      </c>
      <c r="C88" s="673"/>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106"/>
      <c r="DD88" s="23"/>
      <c r="DE88" s="23"/>
    </row>
    <row r="89" spans="1:109" ht="7.9" customHeight="1" x14ac:dyDescent="0.2">
      <c r="A89" s="106"/>
      <c r="B89" s="673" t="s">
        <v>1172</v>
      </c>
      <c r="C89" s="673"/>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106"/>
      <c r="DD89" s="23"/>
      <c r="DE89" s="23"/>
    </row>
    <row r="90" spans="1:109"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row>
    <row r="91" spans="1:109"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row>
    <row r="92" spans="1:109"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row>
    <row r="93" spans="1:109"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row>
    <row r="94" spans="1:109"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row>
    <row r="95" spans="1:109"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row>
    <row r="96" spans="1:109"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row>
    <row r="97" spans="1:109"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row>
    <row r="98" spans="1:109"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row>
    <row r="99" spans="1:109"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row>
    <row r="100" spans="1:109"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row>
    <row r="101" spans="1:109" x14ac:dyDescent="0.2">
      <c r="A101" s="23"/>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row>
    <row r="102" spans="1:109" x14ac:dyDescent="0.2">
      <c r="A102" s="23"/>
      <c r="DC102" s="23"/>
      <c r="DD102" s="23"/>
      <c r="DE102" s="23"/>
    </row>
    <row r="103" spans="1:109" x14ac:dyDescent="0.2">
      <c r="A103" s="23"/>
      <c r="DC103" s="23"/>
      <c r="DD103" s="23"/>
      <c r="DE103" s="23"/>
    </row>
    <row r="104" spans="1:109" x14ac:dyDescent="0.2">
      <c r="A104" s="23"/>
      <c r="DC104" s="23"/>
      <c r="DD104" s="23"/>
      <c r="DE104" s="23"/>
    </row>
    <row r="105" spans="1:109" x14ac:dyDescent="0.2">
      <c r="A105" s="23"/>
      <c r="DC105" s="23"/>
      <c r="DD105" s="23"/>
      <c r="DE105" s="23"/>
    </row>
    <row r="106" spans="1:109" x14ac:dyDescent="0.2">
      <c r="A106" s="23"/>
      <c r="DC106" s="23"/>
      <c r="DD106" s="23"/>
      <c r="DE106" s="23"/>
    </row>
    <row r="107" spans="1:109" x14ac:dyDescent="0.2">
      <c r="A107" s="23"/>
      <c r="DC107" s="23"/>
      <c r="DD107" s="23"/>
      <c r="DE107" s="23"/>
    </row>
    <row r="108" spans="1:109" x14ac:dyDescent="0.2">
      <c r="A108" s="23"/>
      <c r="DC108" s="23"/>
      <c r="DD108" s="23"/>
      <c r="DE108" s="23"/>
    </row>
    <row r="109" spans="1:109" x14ac:dyDescent="0.2">
      <c r="A109" s="23"/>
      <c r="DC109" s="23"/>
      <c r="DD109" s="23"/>
      <c r="DE109" s="23"/>
    </row>
    <row r="110" spans="1:109" x14ac:dyDescent="0.2">
      <c r="A110" s="23"/>
      <c r="DC110" s="23"/>
      <c r="DD110" s="23"/>
      <c r="DE110" s="23"/>
    </row>
    <row r="111" spans="1:109" x14ac:dyDescent="0.2">
      <c r="A111" s="23"/>
      <c r="DC111" s="23"/>
      <c r="DD111" s="23"/>
      <c r="DE111" s="23"/>
    </row>
    <row r="112" spans="1:109" x14ac:dyDescent="0.2">
      <c r="A112" s="23"/>
      <c r="DC112" s="23"/>
      <c r="DD112" s="23"/>
      <c r="DE112" s="23"/>
    </row>
    <row r="113" spans="1:109" x14ac:dyDescent="0.2">
      <c r="A113" s="23"/>
      <c r="DC113" s="23"/>
      <c r="DD113" s="23"/>
      <c r="DE113" s="23"/>
    </row>
    <row r="114" spans="1:109" x14ac:dyDescent="0.2">
      <c r="A114" s="23"/>
      <c r="DC114" s="23"/>
      <c r="DD114" s="23"/>
      <c r="DE114" s="23"/>
    </row>
    <row r="115" spans="1:109" x14ac:dyDescent="0.2">
      <c r="A115" s="23"/>
      <c r="DC115" s="23"/>
      <c r="DD115" s="23"/>
      <c r="DE115" s="23"/>
    </row>
    <row r="116" spans="1:109" x14ac:dyDescent="0.2">
      <c r="A116" s="23"/>
      <c r="DC116" s="23"/>
      <c r="DD116" s="23"/>
      <c r="DE116" s="23"/>
    </row>
    <row r="117" spans="1:109" x14ac:dyDescent="0.2">
      <c r="A117" s="23"/>
      <c r="DC117" s="23"/>
      <c r="DD117" s="23"/>
      <c r="DE117" s="23"/>
    </row>
    <row r="118" spans="1:109" x14ac:dyDescent="0.2">
      <c r="A118" s="23"/>
      <c r="DC118" s="23"/>
      <c r="DD118" s="23"/>
      <c r="DE118" s="23"/>
    </row>
    <row r="119" spans="1:109" x14ac:dyDescent="0.2">
      <c r="A119" s="23"/>
      <c r="DC119" s="23"/>
      <c r="DD119" s="23"/>
      <c r="DE119" s="23"/>
    </row>
    <row r="120" spans="1:109" x14ac:dyDescent="0.2">
      <c r="A120" s="23"/>
      <c r="DC120" s="23"/>
      <c r="DD120" s="23"/>
      <c r="DE120" s="23"/>
    </row>
    <row r="121" spans="1:109" x14ac:dyDescent="0.2">
      <c r="A121" s="23"/>
      <c r="DC121" s="23"/>
      <c r="DD121" s="23"/>
      <c r="DE121" s="23"/>
    </row>
    <row r="122" spans="1:109" x14ac:dyDescent="0.2">
      <c r="A122" s="23"/>
      <c r="DC122" s="23"/>
      <c r="DD122" s="23"/>
      <c r="DE122" s="23"/>
    </row>
    <row r="123" spans="1:109" x14ac:dyDescent="0.2">
      <c r="A123" s="23"/>
      <c r="DC123" s="23"/>
      <c r="DD123" s="23"/>
      <c r="DE123" s="23"/>
    </row>
    <row r="124" spans="1:109" x14ac:dyDescent="0.2">
      <c r="A124" s="23"/>
      <c r="DC124" s="23"/>
      <c r="DD124" s="23"/>
      <c r="DE124" s="23"/>
    </row>
  </sheetData>
  <sheetProtection sheet="1" objects="1" scenarios="1" formatCells="0"/>
  <mergeCells count="274">
    <mergeCell ref="B86:DB86"/>
    <mergeCell ref="B87:DB87"/>
    <mergeCell ref="B88:DB88"/>
    <mergeCell ref="B89:DB89"/>
    <mergeCell ref="D69:E69"/>
    <mergeCell ref="D70:E70"/>
    <mergeCell ref="G69:CY69"/>
    <mergeCell ref="G71:CY71"/>
    <mergeCell ref="C52:CI52"/>
    <mergeCell ref="C60:CC60"/>
    <mergeCell ref="C61:CC61"/>
    <mergeCell ref="CD61:CI61"/>
    <mergeCell ref="G68:CY68"/>
    <mergeCell ref="CD60:CI60"/>
    <mergeCell ref="C59:CC59"/>
    <mergeCell ref="CD59:CI59"/>
    <mergeCell ref="D67:E67"/>
    <mergeCell ref="D68:E68"/>
    <mergeCell ref="C63:CI63"/>
    <mergeCell ref="D71:E71"/>
    <mergeCell ref="CJ63:DA63"/>
    <mergeCell ref="CJ56:DA56"/>
    <mergeCell ref="CJ62:DA62"/>
    <mergeCell ref="CJ59:DA59"/>
    <mergeCell ref="CJ13:DA13"/>
    <mergeCell ref="BR26:CI26"/>
    <mergeCell ref="CJ52:DA52"/>
    <mergeCell ref="C53:DA53"/>
    <mergeCell ref="C84:DA84"/>
    <mergeCell ref="C82:DA82"/>
    <mergeCell ref="C81:DA81"/>
    <mergeCell ref="D80:E80"/>
    <mergeCell ref="B54:DB54"/>
    <mergeCell ref="C55:DA55"/>
    <mergeCell ref="C58:CI58"/>
    <mergeCell ref="CJ58:DA58"/>
    <mergeCell ref="C64:DA64"/>
    <mergeCell ref="S56:CI56"/>
    <mergeCell ref="C62:CI62"/>
    <mergeCell ref="C56:R56"/>
    <mergeCell ref="C65:DA65"/>
    <mergeCell ref="C66:DA66"/>
    <mergeCell ref="G73:CY73"/>
    <mergeCell ref="G76:CY76"/>
    <mergeCell ref="G79:CY79"/>
    <mergeCell ref="CJ57:DA57"/>
    <mergeCell ref="C57:CI57"/>
    <mergeCell ref="D74:E74"/>
    <mergeCell ref="B85:DB85"/>
    <mergeCell ref="C45:CI45"/>
    <mergeCell ref="CJ45:DA45"/>
    <mergeCell ref="V44:AJ44"/>
    <mergeCell ref="AK44:AY44"/>
    <mergeCell ref="CJ61:DA61"/>
    <mergeCell ref="CJ60:DA60"/>
    <mergeCell ref="G70:CY70"/>
    <mergeCell ref="G67:CY67"/>
    <mergeCell ref="G80:CY80"/>
    <mergeCell ref="C83:DA83"/>
    <mergeCell ref="D73:E73"/>
    <mergeCell ref="D76:E76"/>
    <mergeCell ref="D79:E79"/>
    <mergeCell ref="D72:CZ72"/>
    <mergeCell ref="D75:CZ75"/>
    <mergeCell ref="D78:CZ78"/>
    <mergeCell ref="D77:E77"/>
    <mergeCell ref="G77:CY77"/>
    <mergeCell ref="G74:CY74"/>
    <mergeCell ref="AW50:BK50"/>
    <mergeCell ref="BL50:CA50"/>
    <mergeCell ref="C49:O49"/>
    <mergeCell ref="N44:U44"/>
    <mergeCell ref="B1:DB1"/>
    <mergeCell ref="AZ14:BQ14"/>
    <mergeCell ref="BR14:CI14"/>
    <mergeCell ref="CJ14:DA14"/>
    <mergeCell ref="BR16:CI17"/>
    <mergeCell ref="F15:DA15"/>
    <mergeCell ref="V16:AJ17"/>
    <mergeCell ref="AK16:AY16"/>
    <mergeCell ref="C8:N8"/>
    <mergeCell ref="O8:DA8"/>
    <mergeCell ref="AK17:AU17"/>
    <mergeCell ref="C7:N7"/>
    <mergeCell ref="O7:BQ7"/>
    <mergeCell ref="C14:U14"/>
    <mergeCell ref="B2:DB2"/>
    <mergeCell ref="B3:DB3"/>
    <mergeCell ref="B4:DB4"/>
    <mergeCell ref="B5:DB5"/>
    <mergeCell ref="C10:DA10"/>
    <mergeCell ref="C9:DA9"/>
    <mergeCell ref="C11:DA11"/>
    <mergeCell ref="C6:DA6"/>
    <mergeCell ref="BR7:CD7"/>
    <mergeCell ref="CE7:DA7"/>
    <mergeCell ref="G26:M26"/>
    <mergeCell ref="N26:U26"/>
    <mergeCell ref="G27:M27"/>
    <mergeCell ref="N27:U27"/>
    <mergeCell ref="C27:F27"/>
    <mergeCell ref="V26:AJ26"/>
    <mergeCell ref="AK26:AY26"/>
    <mergeCell ref="CJ33:DA33"/>
    <mergeCell ref="AZ25:BQ25"/>
    <mergeCell ref="V24:AJ25"/>
    <mergeCell ref="C30:DA30"/>
    <mergeCell ref="AZ32:BQ32"/>
    <mergeCell ref="C29:CI29"/>
    <mergeCell ref="C28:F28"/>
    <mergeCell ref="G28:M28"/>
    <mergeCell ref="BR28:CI28"/>
    <mergeCell ref="CJ28:DA28"/>
    <mergeCell ref="V27:AJ27"/>
    <mergeCell ref="BR32:CI33"/>
    <mergeCell ref="AZ33:BQ33"/>
    <mergeCell ref="C33:U33"/>
    <mergeCell ref="C32:U32"/>
    <mergeCell ref="CJ32:DA32"/>
    <mergeCell ref="CJ25:DA25"/>
    <mergeCell ref="CJ12:DA12"/>
    <mergeCell ref="AZ19:BQ19"/>
    <mergeCell ref="V12:AJ12"/>
    <mergeCell ref="AK14:AY14"/>
    <mergeCell ref="C15:E15"/>
    <mergeCell ref="V14:AJ14"/>
    <mergeCell ref="CJ19:DA19"/>
    <mergeCell ref="V18:AJ18"/>
    <mergeCell ref="C17:U17"/>
    <mergeCell ref="N19:U19"/>
    <mergeCell ref="CJ16:DA16"/>
    <mergeCell ref="CJ17:DA17"/>
    <mergeCell ref="AZ16:BQ16"/>
    <mergeCell ref="AZ17:BQ17"/>
    <mergeCell ref="C16:U16"/>
    <mergeCell ref="BR13:CI13"/>
    <mergeCell ref="AK12:AY13"/>
    <mergeCell ref="C12:U12"/>
    <mergeCell ref="AV17:AY17"/>
    <mergeCell ref="C13:U13"/>
    <mergeCell ref="V13:AJ13"/>
    <mergeCell ref="AZ13:BQ13"/>
    <mergeCell ref="BR12:CI12"/>
    <mergeCell ref="AZ12:BQ12"/>
    <mergeCell ref="G43:M43"/>
    <mergeCell ref="N43:U43"/>
    <mergeCell ref="AZ42:BQ42"/>
    <mergeCell ref="V34:AJ34"/>
    <mergeCell ref="G34:M34"/>
    <mergeCell ref="C46:DA46"/>
    <mergeCell ref="C47:DA47"/>
    <mergeCell ref="C34:F34"/>
    <mergeCell ref="AZ40:BQ40"/>
    <mergeCell ref="CJ34:DA34"/>
    <mergeCell ref="CJ35:DA35"/>
    <mergeCell ref="C35:F35"/>
    <mergeCell ref="AZ34:BQ34"/>
    <mergeCell ref="C42:F42"/>
    <mergeCell ref="G36:M36"/>
    <mergeCell ref="N34:U34"/>
    <mergeCell ref="AK43:AY43"/>
    <mergeCell ref="AZ43:BQ43"/>
    <mergeCell ref="BR43:CI43"/>
    <mergeCell ref="BR35:CI35"/>
    <mergeCell ref="AZ35:BQ35"/>
    <mergeCell ref="V43:AJ43"/>
    <mergeCell ref="AK36:AY36"/>
    <mergeCell ref="AZ36:BQ36"/>
    <mergeCell ref="C51:F51"/>
    <mergeCell ref="G51:O51"/>
    <mergeCell ref="P51:AF51"/>
    <mergeCell ref="AG51:AV51"/>
    <mergeCell ref="AW51:BK51"/>
    <mergeCell ref="BL49:CA49"/>
    <mergeCell ref="CB50:CI50"/>
    <mergeCell ref="CJ50:DA50"/>
    <mergeCell ref="CB48:CI49"/>
    <mergeCell ref="CB51:CI51"/>
    <mergeCell ref="CJ51:DA51"/>
    <mergeCell ref="BL51:CA51"/>
    <mergeCell ref="C50:F50"/>
    <mergeCell ref="G50:O50"/>
    <mergeCell ref="P48:AF48"/>
    <mergeCell ref="AW48:BK48"/>
    <mergeCell ref="BL48:CA48"/>
    <mergeCell ref="P50:AF50"/>
    <mergeCell ref="C48:O48"/>
    <mergeCell ref="AG48:AV49"/>
    <mergeCell ref="AW49:BK49"/>
    <mergeCell ref="CJ48:DA48"/>
    <mergeCell ref="P49:AF49"/>
    <mergeCell ref="AG50:AV50"/>
    <mergeCell ref="C21:CI21"/>
    <mergeCell ref="C24:U24"/>
    <mergeCell ref="C18:F18"/>
    <mergeCell ref="C19:F19"/>
    <mergeCell ref="G18:M18"/>
    <mergeCell ref="N18:U18"/>
    <mergeCell ref="G19:M19"/>
    <mergeCell ref="C31:DA31"/>
    <mergeCell ref="V32:AJ33"/>
    <mergeCell ref="AK32:AY33"/>
    <mergeCell ref="AZ18:BQ18"/>
    <mergeCell ref="AK19:AY19"/>
    <mergeCell ref="BR19:CI19"/>
    <mergeCell ref="BR18:CI18"/>
    <mergeCell ref="AZ27:BQ27"/>
    <mergeCell ref="BR27:CI27"/>
    <mergeCell ref="AK27:AY27"/>
    <mergeCell ref="CJ27:DA27"/>
    <mergeCell ref="AZ26:BQ26"/>
    <mergeCell ref="C26:F26"/>
    <mergeCell ref="AK18:AY18"/>
    <mergeCell ref="AZ24:BQ24"/>
    <mergeCell ref="CJ24:DA24"/>
    <mergeCell ref="C25:U25"/>
    <mergeCell ref="C38:DA38"/>
    <mergeCell ref="BR42:CI42"/>
    <mergeCell ref="CJ42:DA42"/>
    <mergeCell ref="BR36:CI36"/>
    <mergeCell ref="CJ36:DA36"/>
    <mergeCell ref="C37:CI37"/>
    <mergeCell ref="C39:DA39"/>
    <mergeCell ref="G42:M42"/>
    <mergeCell ref="N42:U42"/>
    <mergeCell ref="AK42:AY42"/>
    <mergeCell ref="CJ43:DA43"/>
    <mergeCell ref="N35:U35"/>
    <mergeCell ref="G35:M35"/>
    <mergeCell ref="AK34:AY34"/>
    <mergeCell ref="CJ49:DA49"/>
    <mergeCell ref="V40:AJ41"/>
    <mergeCell ref="AK40:AY41"/>
    <mergeCell ref="BR40:CI41"/>
    <mergeCell ref="C41:U41"/>
    <mergeCell ref="AZ41:BQ41"/>
    <mergeCell ref="CJ41:DA41"/>
    <mergeCell ref="C36:F36"/>
    <mergeCell ref="N36:U36"/>
    <mergeCell ref="CJ37:DA37"/>
    <mergeCell ref="C43:F43"/>
    <mergeCell ref="C44:F44"/>
    <mergeCell ref="CJ44:DA44"/>
    <mergeCell ref="BR44:CI44"/>
    <mergeCell ref="V42:AJ42"/>
    <mergeCell ref="CJ40:DA40"/>
    <mergeCell ref="C40:U40"/>
    <mergeCell ref="V36:AJ36"/>
    <mergeCell ref="G44:M44"/>
    <mergeCell ref="V35:AJ35"/>
    <mergeCell ref="AZ44:BQ44"/>
    <mergeCell ref="BR34:CI34"/>
    <mergeCell ref="AK35:AY35"/>
    <mergeCell ref="AK24:AY25"/>
    <mergeCell ref="BR24:CI25"/>
    <mergeCell ref="CJ18:DA18"/>
    <mergeCell ref="V28:AJ28"/>
    <mergeCell ref="CJ29:DA29"/>
    <mergeCell ref="C23:DA23"/>
    <mergeCell ref="V19:AJ19"/>
    <mergeCell ref="BR20:CI20"/>
    <mergeCell ref="CJ20:DA20"/>
    <mergeCell ref="CJ21:DA21"/>
    <mergeCell ref="V20:AJ20"/>
    <mergeCell ref="AK20:AY20"/>
    <mergeCell ref="AZ20:BQ20"/>
    <mergeCell ref="C20:F20"/>
    <mergeCell ref="G20:M20"/>
    <mergeCell ref="N20:U20"/>
    <mergeCell ref="CJ26:DA26"/>
    <mergeCell ref="AK28:AY28"/>
    <mergeCell ref="AZ28:BQ28"/>
    <mergeCell ref="N28:U28"/>
    <mergeCell ref="C22:DA22"/>
  </mergeCells>
  <phoneticPr fontId="10" type="noConversion"/>
  <conditionalFormatting sqref="BR14:CI14">
    <cfRule type="expression" dxfId="15" priority="1">
      <formula>$AZ$14&lt;&gt;"Hourly (H)"</formula>
    </cfRule>
  </conditionalFormatting>
  <dataValidations disablePrompts="1" count="2">
    <dataValidation type="list" allowBlank="1" showInputMessage="1" showErrorMessage="1" sqref="AZ14:BQ14">
      <formula1>FREQUENCY</formula1>
    </dataValidation>
    <dataValidation type="list" allowBlank="1" showInputMessage="1" showErrorMessage="1" sqref="C14:U14">
      <formula1>M_PAYDOCS</formula1>
    </dataValidation>
  </dataValidations>
  <printOptions horizontalCentered="1"/>
  <pageMargins left="0.5" right="0.5" top="0.5" bottom="0.8" header="0.5" footer="0.5"/>
  <pageSetup paperSize="5" fitToHeight="2" orientation="portrait" blackAndWhite="1" r:id="rId1"/>
  <headerFooter alignWithMargins="0">
    <oddFooter>&amp;LIncome Calculations - Written VOE&amp;CPage &amp;P of &amp;P&amp;R05/24/2018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97" r:id="rId4" name="Check Box 25">
              <controlPr defaultSize="0" autoFill="0" autoLine="0" autoPict="0">
                <anchor moveWithCells="1">
                  <from>
                    <xdr:col>3</xdr:col>
                    <xdr:colOff>19050</xdr:colOff>
                    <xdr:row>26</xdr:row>
                    <xdr:rowOff>171450</xdr:rowOff>
                  </from>
                  <to>
                    <xdr:col>6</xdr:col>
                    <xdr:colOff>19050</xdr:colOff>
                    <xdr:row>28</xdr:row>
                    <xdr:rowOff>19050</xdr:rowOff>
                  </to>
                </anchor>
              </controlPr>
            </control>
          </mc:Choice>
        </mc:AlternateContent>
        <mc:AlternateContent xmlns:mc="http://schemas.openxmlformats.org/markup-compatibility/2006">
          <mc:Choice Requires="x14">
            <control shapeId="3098" r:id="rId5" name="Check Box 26">
              <controlPr defaultSize="0" autoFill="0" autoLine="0" autoPict="0">
                <anchor moveWithCells="1">
                  <from>
                    <xdr:col>3</xdr:col>
                    <xdr:colOff>19050</xdr:colOff>
                    <xdr:row>25</xdr:row>
                    <xdr:rowOff>171450</xdr:rowOff>
                  </from>
                  <to>
                    <xdr:col>6</xdr:col>
                    <xdr:colOff>19050</xdr:colOff>
                    <xdr:row>27</xdr:row>
                    <xdr:rowOff>19050</xdr:rowOff>
                  </to>
                </anchor>
              </controlPr>
            </control>
          </mc:Choice>
        </mc:AlternateContent>
        <mc:AlternateContent xmlns:mc="http://schemas.openxmlformats.org/markup-compatibility/2006">
          <mc:Choice Requires="x14">
            <control shapeId="3099" r:id="rId6" name="Check Box 27">
              <controlPr defaultSize="0" autoFill="0" autoLine="0" autoPict="0">
                <anchor moveWithCells="1">
                  <from>
                    <xdr:col>3</xdr:col>
                    <xdr:colOff>19050</xdr:colOff>
                    <xdr:row>24</xdr:row>
                    <xdr:rowOff>361950</xdr:rowOff>
                  </from>
                  <to>
                    <xdr:col>6</xdr:col>
                    <xdr:colOff>19050</xdr:colOff>
                    <xdr:row>26</xdr:row>
                    <xdr:rowOff>38100</xdr:rowOff>
                  </to>
                </anchor>
              </controlPr>
            </control>
          </mc:Choice>
        </mc:AlternateContent>
        <mc:AlternateContent xmlns:mc="http://schemas.openxmlformats.org/markup-compatibility/2006">
          <mc:Choice Requires="x14">
            <control shapeId="3100" r:id="rId7" name="Check Box 28">
              <controlPr defaultSize="0" autoFill="0" autoLine="0" autoPict="0">
                <anchor moveWithCells="1">
                  <from>
                    <xdr:col>3</xdr:col>
                    <xdr:colOff>19050</xdr:colOff>
                    <xdr:row>34</xdr:row>
                    <xdr:rowOff>171450</xdr:rowOff>
                  </from>
                  <to>
                    <xdr:col>6</xdr:col>
                    <xdr:colOff>19050</xdr:colOff>
                    <xdr:row>36</xdr:row>
                    <xdr:rowOff>19050</xdr:rowOff>
                  </to>
                </anchor>
              </controlPr>
            </control>
          </mc:Choice>
        </mc:AlternateContent>
        <mc:AlternateContent xmlns:mc="http://schemas.openxmlformats.org/markup-compatibility/2006">
          <mc:Choice Requires="x14">
            <control shapeId="3101" r:id="rId8" name="Check Box 29">
              <controlPr defaultSize="0" autoFill="0" autoLine="0" autoPict="0">
                <anchor moveWithCells="1">
                  <from>
                    <xdr:col>3</xdr:col>
                    <xdr:colOff>19050</xdr:colOff>
                    <xdr:row>33</xdr:row>
                    <xdr:rowOff>171450</xdr:rowOff>
                  </from>
                  <to>
                    <xdr:col>6</xdr:col>
                    <xdr:colOff>19050</xdr:colOff>
                    <xdr:row>35</xdr:row>
                    <xdr:rowOff>19050</xdr:rowOff>
                  </to>
                </anchor>
              </controlPr>
            </control>
          </mc:Choice>
        </mc:AlternateContent>
        <mc:AlternateContent xmlns:mc="http://schemas.openxmlformats.org/markup-compatibility/2006">
          <mc:Choice Requires="x14">
            <control shapeId="3102" r:id="rId9" name="Check Box 30">
              <controlPr defaultSize="0" autoFill="0" autoLine="0" autoPict="0">
                <anchor moveWithCells="1">
                  <from>
                    <xdr:col>3</xdr:col>
                    <xdr:colOff>19050</xdr:colOff>
                    <xdr:row>32</xdr:row>
                    <xdr:rowOff>361950</xdr:rowOff>
                  </from>
                  <to>
                    <xdr:col>6</xdr:col>
                    <xdr:colOff>19050</xdr:colOff>
                    <xdr:row>34</xdr:row>
                    <xdr:rowOff>38100</xdr:rowOff>
                  </to>
                </anchor>
              </controlPr>
            </control>
          </mc:Choice>
        </mc:AlternateContent>
        <mc:AlternateContent xmlns:mc="http://schemas.openxmlformats.org/markup-compatibility/2006">
          <mc:Choice Requires="x14">
            <control shapeId="3103" r:id="rId10" name="Check Box 31">
              <controlPr defaultSize="0" autoFill="0" autoLine="0" autoPict="0">
                <anchor moveWithCells="1">
                  <from>
                    <xdr:col>3</xdr:col>
                    <xdr:colOff>19050</xdr:colOff>
                    <xdr:row>42</xdr:row>
                    <xdr:rowOff>171450</xdr:rowOff>
                  </from>
                  <to>
                    <xdr:col>6</xdr:col>
                    <xdr:colOff>19050</xdr:colOff>
                    <xdr:row>44</xdr:row>
                    <xdr:rowOff>19050</xdr:rowOff>
                  </to>
                </anchor>
              </controlPr>
            </control>
          </mc:Choice>
        </mc:AlternateContent>
        <mc:AlternateContent xmlns:mc="http://schemas.openxmlformats.org/markup-compatibility/2006">
          <mc:Choice Requires="x14">
            <control shapeId="3104" r:id="rId11" name="Check Box 32">
              <controlPr defaultSize="0" autoFill="0" autoLine="0" autoPict="0">
                <anchor moveWithCells="1">
                  <from>
                    <xdr:col>3</xdr:col>
                    <xdr:colOff>19050</xdr:colOff>
                    <xdr:row>41</xdr:row>
                    <xdr:rowOff>161925</xdr:rowOff>
                  </from>
                  <to>
                    <xdr:col>6</xdr:col>
                    <xdr:colOff>19050</xdr:colOff>
                    <xdr:row>43</xdr:row>
                    <xdr:rowOff>9525</xdr:rowOff>
                  </to>
                </anchor>
              </controlPr>
            </control>
          </mc:Choice>
        </mc:AlternateContent>
        <mc:AlternateContent xmlns:mc="http://schemas.openxmlformats.org/markup-compatibility/2006">
          <mc:Choice Requires="x14">
            <control shapeId="3105" r:id="rId12" name="Check Box 33">
              <controlPr defaultSize="0" autoFill="0" autoLine="0" autoPict="0">
                <anchor moveWithCells="1">
                  <from>
                    <xdr:col>3</xdr:col>
                    <xdr:colOff>19050</xdr:colOff>
                    <xdr:row>40</xdr:row>
                    <xdr:rowOff>361950</xdr:rowOff>
                  </from>
                  <to>
                    <xdr:col>6</xdr:col>
                    <xdr:colOff>19050</xdr:colOff>
                    <xdr:row>42</xdr:row>
                    <xdr:rowOff>38100</xdr:rowOff>
                  </to>
                </anchor>
              </controlPr>
            </control>
          </mc:Choice>
        </mc:AlternateContent>
        <mc:AlternateContent xmlns:mc="http://schemas.openxmlformats.org/markup-compatibility/2006">
          <mc:Choice Requires="x14">
            <control shapeId="3106" r:id="rId13" name="Check Box 34">
              <controlPr defaultSize="0" autoFill="0" autoLine="0" autoPict="0">
                <anchor moveWithCells="1">
                  <from>
                    <xdr:col>2</xdr:col>
                    <xdr:colOff>38100</xdr:colOff>
                    <xdr:row>49</xdr:row>
                    <xdr:rowOff>171450</xdr:rowOff>
                  </from>
                  <to>
                    <xdr:col>5</xdr:col>
                    <xdr:colOff>38100</xdr:colOff>
                    <xdr:row>51</xdr:row>
                    <xdr:rowOff>19050</xdr:rowOff>
                  </to>
                </anchor>
              </controlPr>
            </control>
          </mc:Choice>
        </mc:AlternateContent>
        <mc:AlternateContent xmlns:mc="http://schemas.openxmlformats.org/markup-compatibility/2006">
          <mc:Choice Requires="x14">
            <control shapeId="3107" r:id="rId14" name="Check Box 35">
              <controlPr defaultSize="0" autoFill="0" autoLine="0" autoPict="0">
                <anchor moveWithCells="1">
                  <from>
                    <xdr:col>2</xdr:col>
                    <xdr:colOff>38100</xdr:colOff>
                    <xdr:row>48</xdr:row>
                    <xdr:rowOff>361950</xdr:rowOff>
                  </from>
                  <to>
                    <xdr:col>5</xdr:col>
                    <xdr:colOff>38100</xdr:colOff>
                    <xdr:row>50</xdr:row>
                    <xdr:rowOff>38100</xdr:rowOff>
                  </to>
                </anchor>
              </controlPr>
            </control>
          </mc:Choice>
        </mc:AlternateContent>
        <mc:AlternateContent xmlns:mc="http://schemas.openxmlformats.org/markup-compatibility/2006">
          <mc:Choice Requires="x14">
            <control shapeId="3109" r:id="rId15" name="Check Box 37">
              <controlPr defaultSize="0" autoFill="0" autoLine="0" autoPict="0">
                <anchor moveWithCells="1">
                  <from>
                    <xdr:col>82</xdr:col>
                    <xdr:colOff>28575</xdr:colOff>
                    <xdr:row>56</xdr:row>
                    <xdr:rowOff>9525</xdr:rowOff>
                  </from>
                  <to>
                    <xdr:col>85</xdr:col>
                    <xdr:colOff>28575</xdr:colOff>
                    <xdr:row>56</xdr:row>
                    <xdr:rowOff>228600</xdr:rowOff>
                  </to>
                </anchor>
              </controlPr>
            </control>
          </mc:Choice>
        </mc:AlternateContent>
        <mc:AlternateContent xmlns:mc="http://schemas.openxmlformats.org/markup-compatibility/2006">
          <mc:Choice Requires="x14">
            <control shapeId="3114" r:id="rId16" name="Check Box 42">
              <controlPr defaultSize="0" autoFill="0" autoLine="0" autoPict="0">
                <anchor moveWithCells="1">
                  <from>
                    <xdr:col>2</xdr:col>
                    <xdr:colOff>9525</xdr:colOff>
                    <xdr:row>13</xdr:row>
                    <xdr:rowOff>152400</xdr:rowOff>
                  </from>
                  <to>
                    <xdr:col>7</xdr:col>
                    <xdr:colOff>28575</xdr:colOff>
                    <xdr:row>15</xdr:row>
                    <xdr:rowOff>28575</xdr:rowOff>
                  </to>
                </anchor>
              </controlPr>
            </control>
          </mc:Choice>
        </mc:AlternateContent>
        <mc:AlternateContent xmlns:mc="http://schemas.openxmlformats.org/markup-compatibility/2006">
          <mc:Choice Requires="x14">
            <control shapeId="3115" r:id="rId17" name="Check Box 43">
              <controlPr defaultSize="0" autoFill="0" autoLine="0" autoPict="0">
                <anchor moveWithCells="1">
                  <from>
                    <xdr:col>3</xdr:col>
                    <xdr:colOff>19050</xdr:colOff>
                    <xdr:row>18</xdr:row>
                    <xdr:rowOff>171450</xdr:rowOff>
                  </from>
                  <to>
                    <xdr:col>6</xdr:col>
                    <xdr:colOff>19050</xdr:colOff>
                    <xdr:row>20</xdr:row>
                    <xdr:rowOff>19050</xdr:rowOff>
                  </to>
                </anchor>
              </controlPr>
            </control>
          </mc:Choice>
        </mc:AlternateContent>
        <mc:AlternateContent xmlns:mc="http://schemas.openxmlformats.org/markup-compatibility/2006">
          <mc:Choice Requires="x14">
            <control shapeId="3116" r:id="rId18" name="Check Box 44">
              <controlPr defaultSize="0" autoFill="0" autoLine="0" autoPict="0">
                <anchor moveWithCells="1">
                  <from>
                    <xdr:col>3</xdr:col>
                    <xdr:colOff>19050</xdr:colOff>
                    <xdr:row>17</xdr:row>
                    <xdr:rowOff>171450</xdr:rowOff>
                  </from>
                  <to>
                    <xdr:col>6</xdr:col>
                    <xdr:colOff>19050</xdr:colOff>
                    <xdr:row>19</xdr:row>
                    <xdr:rowOff>19050</xdr:rowOff>
                  </to>
                </anchor>
              </controlPr>
            </control>
          </mc:Choice>
        </mc:AlternateContent>
        <mc:AlternateContent xmlns:mc="http://schemas.openxmlformats.org/markup-compatibility/2006">
          <mc:Choice Requires="x14">
            <control shapeId="3117" r:id="rId19" name="Check Box 45">
              <controlPr defaultSize="0" autoFill="0" autoLine="0" autoPict="0">
                <anchor moveWithCells="1">
                  <from>
                    <xdr:col>3</xdr:col>
                    <xdr:colOff>19050</xdr:colOff>
                    <xdr:row>16</xdr:row>
                    <xdr:rowOff>152400</xdr:rowOff>
                  </from>
                  <to>
                    <xdr:col>6</xdr:col>
                    <xdr:colOff>19050</xdr:colOff>
                    <xdr:row>18</xdr:row>
                    <xdr:rowOff>38100</xdr:rowOff>
                  </to>
                </anchor>
              </controlPr>
            </control>
          </mc:Choice>
        </mc:AlternateContent>
        <mc:AlternateContent xmlns:mc="http://schemas.openxmlformats.org/markup-compatibility/2006">
          <mc:Choice Requires="x14">
            <control shapeId="3118" r:id="rId20" name="Check Box 46">
              <controlPr defaultSize="0" autoFill="0" autoLine="0" autoPict="0">
                <anchor moveWithCells="1">
                  <from>
                    <xdr:col>82</xdr:col>
                    <xdr:colOff>19050</xdr:colOff>
                    <xdr:row>58</xdr:row>
                    <xdr:rowOff>9525</xdr:rowOff>
                  </from>
                  <to>
                    <xdr:col>85</xdr:col>
                    <xdr:colOff>19050</xdr:colOff>
                    <xdr:row>58</xdr:row>
                    <xdr:rowOff>228600</xdr:rowOff>
                  </to>
                </anchor>
              </controlPr>
            </control>
          </mc:Choice>
        </mc:AlternateContent>
        <mc:AlternateContent xmlns:mc="http://schemas.openxmlformats.org/markup-compatibility/2006">
          <mc:Choice Requires="x14">
            <control shapeId="3119" r:id="rId21" name="Check Box 47">
              <controlPr defaultSize="0" autoFill="0" autoLine="0" autoPict="0">
                <anchor moveWithCells="1">
                  <from>
                    <xdr:col>82</xdr:col>
                    <xdr:colOff>19050</xdr:colOff>
                    <xdr:row>59</xdr:row>
                    <xdr:rowOff>9525</xdr:rowOff>
                  </from>
                  <to>
                    <xdr:col>85</xdr:col>
                    <xdr:colOff>19050</xdr:colOff>
                    <xdr:row>59</xdr:row>
                    <xdr:rowOff>228600</xdr:rowOff>
                  </to>
                </anchor>
              </controlPr>
            </control>
          </mc:Choice>
        </mc:AlternateContent>
        <mc:AlternateContent xmlns:mc="http://schemas.openxmlformats.org/markup-compatibility/2006">
          <mc:Choice Requires="x14">
            <control shapeId="3120" r:id="rId22" name="Check Box 48">
              <controlPr defaultSize="0" autoFill="0" autoLine="0" autoPict="0">
                <anchor moveWithCells="1">
                  <from>
                    <xdr:col>82</xdr:col>
                    <xdr:colOff>19050</xdr:colOff>
                    <xdr:row>60</xdr:row>
                    <xdr:rowOff>9525</xdr:rowOff>
                  </from>
                  <to>
                    <xdr:col>85</xdr:col>
                    <xdr:colOff>19050</xdr:colOff>
                    <xdr:row>60</xdr:row>
                    <xdr:rowOff>228600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2"/>
  <sheetViews>
    <sheetView workbookViewId="0"/>
  </sheetViews>
  <sheetFormatPr defaultColWidth="9.140625" defaultRowHeight="12.75" x14ac:dyDescent="0.2"/>
  <cols>
    <col min="1" max="1" width="20.7109375" style="81" customWidth="1"/>
    <col min="2" max="2" width="23.7109375" style="81" customWidth="1"/>
    <col min="3" max="3" width="7.7109375" style="81" customWidth="1"/>
    <col min="4" max="4" width="23.7109375" style="81" customWidth="1"/>
    <col min="5" max="16384" width="9.140625" style="81"/>
  </cols>
  <sheetData>
    <row r="1" spans="1:2" ht="16.149999999999999" customHeight="1" x14ac:dyDescent="0.2"/>
    <row r="2" spans="1:2" ht="16.149999999999999" customHeight="1" x14ac:dyDescent="0.2">
      <c r="A2" s="81" t="s">
        <v>961</v>
      </c>
      <c r="B2" s="398" t="s">
        <v>962</v>
      </c>
    </row>
    <row r="3" spans="1:2" ht="16.149999999999999" customHeight="1" x14ac:dyDescent="0.2">
      <c r="B3" s="398" t="s">
        <v>964</v>
      </c>
    </row>
    <row r="4" spans="1:2" ht="16.149999999999999" customHeight="1" x14ac:dyDescent="0.2">
      <c r="B4" s="398" t="s">
        <v>965</v>
      </c>
    </row>
    <row r="5" spans="1:2" ht="16.149999999999999" customHeight="1" x14ac:dyDescent="0.2"/>
    <row r="6" spans="1:2" ht="16.149999999999999" customHeight="1" x14ac:dyDescent="0.2">
      <c r="A6" s="81" t="s">
        <v>966</v>
      </c>
      <c r="B6" s="398" t="str">
        <f>IF('Residual Inc'!X11='Res Inc Data'!B3,"FHA",IF('Residual Inc'!X11='Res Inc Data'!B4,"VA",""))</f>
        <v/>
      </c>
    </row>
    <row r="7" spans="1:2" ht="16.149999999999999" customHeight="1" x14ac:dyDescent="0.2"/>
    <row r="8" spans="1:2" ht="16.149999999999999" customHeight="1" x14ac:dyDescent="0.2">
      <c r="A8" s="81" t="s">
        <v>200</v>
      </c>
      <c r="B8" s="82">
        <f>'Residual Inc'!CH11</f>
        <v>0</v>
      </c>
    </row>
    <row r="9" spans="1:2" ht="16.149999999999999" customHeight="1" x14ac:dyDescent="0.2">
      <c r="A9" s="81" t="s">
        <v>931</v>
      </c>
      <c r="B9" s="406">
        <f>'Residual Inc'!CH12</f>
        <v>0</v>
      </c>
    </row>
    <row r="10" spans="1:2" ht="16.149999999999999" customHeight="1" x14ac:dyDescent="0.2">
      <c r="A10" s="81" t="s">
        <v>932</v>
      </c>
      <c r="B10" s="406">
        <f>'Residual Inc'!CH13</f>
        <v>0</v>
      </c>
    </row>
    <row r="11" spans="1:2" ht="16.149999999999999" customHeight="1" x14ac:dyDescent="0.2">
      <c r="A11" s="81" t="s">
        <v>933</v>
      </c>
      <c r="B11" s="407">
        <f>'Residual Inc'!AZ14</f>
        <v>0</v>
      </c>
    </row>
    <row r="12" spans="1:2" ht="16.149999999999999" customHeight="1" x14ac:dyDescent="0.2">
      <c r="A12" s="81" t="s">
        <v>934</v>
      </c>
      <c r="B12" s="406">
        <f>B11*0.14</f>
        <v>0</v>
      </c>
    </row>
    <row r="13" spans="1:2" ht="16.149999999999999" customHeight="1" x14ac:dyDescent="0.2">
      <c r="A13" s="81" t="s">
        <v>935</v>
      </c>
      <c r="B13" s="406">
        <f>B9+B10+B12</f>
        <v>0</v>
      </c>
    </row>
    <row r="14" spans="1:2" ht="16.149999999999999" customHeight="1" x14ac:dyDescent="0.2">
      <c r="B14" s="409"/>
    </row>
    <row r="15" spans="1:2" ht="16.149999999999999" customHeight="1" x14ac:dyDescent="0.2">
      <c r="A15" s="81" t="s">
        <v>960</v>
      </c>
      <c r="B15" s="406">
        <f>'Residual Inc'!CH19</f>
        <v>0</v>
      </c>
    </row>
    <row r="16" spans="1:2" ht="16.149999999999999" customHeight="1" x14ac:dyDescent="0.2">
      <c r="A16" s="81" t="s">
        <v>959</v>
      </c>
      <c r="B16" s="409">
        <f>'Residual Inc'!CH20</f>
        <v>0</v>
      </c>
    </row>
    <row r="17" spans="1:2" ht="16.149999999999999" customHeight="1" x14ac:dyDescent="0.2">
      <c r="A17" s="81" t="s">
        <v>958</v>
      </c>
      <c r="B17" s="409">
        <f>SUM(B15:B16)</f>
        <v>0</v>
      </c>
    </row>
    <row r="18" spans="1:2" ht="16.149999999999999" customHeight="1" x14ac:dyDescent="0.2">
      <c r="B18" s="409"/>
    </row>
    <row r="19" spans="1:2" ht="16.149999999999999" customHeight="1" x14ac:dyDescent="0.2">
      <c r="A19" s="81" t="s">
        <v>928</v>
      </c>
      <c r="B19" s="406">
        <f>'Residual Inc'!CH25</f>
        <v>0</v>
      </c>
    </row>
    <row r="20" spans="1:2" ht="16.149999999999999" customHeight="1" x14ac:dyDescent="0.2">
      <c r="A20" s="81" t="s">
        <v>954</v>
      </c>
      <c r="B20" s="406">
        <f>B15*7.65%</f>
        <v>0</v>
      </c>
    </row>
    <row r="21" spans="1:2" ht="16.149999999999999" customHeight="1" x14ac:dyDescent="0.2">
      <c r="A21" s="81" t="s">
        <v>929</v>
      </c>
      <c r="B21" s="406">
        <f>'Residual Inc'!CH27</f>
        <v>0</v>
      </c>
    </row>
    <row r="22" spans="1:2" ht="16.149999999999999" customHeight="1" x14ac:dyDescent="0.2">
      <c r="A22" s="81" t="s">
        <v>930</v>
      </c>
      <c r="B22" s="406">
        <f>'Residual Inc'!CH28</f>
        <v>0</v>
      </c>
    </row>
    <row r="23" spans="1:2" ht="16.149999999999999" customHeight="1" x14ac:dyDescent="0.2">
      <c r="A23" s="81" t="s">
        <v>927</v>
      </c>
      <c r="B23" s="406">
        <f>SUM(B19:B22)</f>
        <v>0</v>
      </c>
    </row>
    <row r="24" spans="1:2" ht="16.149999999999999" customHeight="1" x14ac:dyDescent="0.2">
      <c r="B24" s="409"/>
    </row>
    <row r="25" spans="1:2" ht="16.149999999999999" customHeight="1" x14ac:dyDescent="0.2">
      <c r="A25" s="81" t="s">
        <v>339</v>
      </c>
      <c r="B25" s="406">
        <f>B17</f>
        <v>0</v>
      </c>
    </row>
    <row r="26" spans="1:2" ht="16.149999999999999" customHeight="1" x14ac:dyDescent="0.2">
      <c r="A26" s="81" t="s">
        <v>340</v>
      </c>
      <c r="B26" s="83">
        <f>B13+B23</f>
        <v>0</v>
      </c>
    </row>
    <row r="27" spans="1:2" ht="16.149999999999999" customHeight="1" x14ac:dyDescent="0.2">
      <c r="B27" s="83"/>
    </row>
    <row r="28" spans="1:2" ht="16.149999999999999" customHeight="1" x14ac:dyDescent="0.2">
      <c r="A28" s="81" t="s">
        <v>543</v>
      </c>
      <c r="B28" s="83" t="s">
        <v>967</v>
      </c>
    </row>
    <row r="29" spans="1:2" ht="16.149999999999999" customHeight="1" x14ac:dyDescent="0.2">
      <c r="B29" s="83" t="s">
        <v>544</v>
      </c>
    </row>
    <row r="30" spans="1:2" ht="16.149999999999999" customHeight="1" x14ac:dyDescent="0.2">
      <c r="B30" s="83" t="s">
        <v>545</v>
      </c>
    </row>
    <row r="31" spans="1:2" ht="16.149999999999999" customHeight="1" x14ac:dyDescent="0.2">
      <c r="B31" s="83"/>
    </row>
    <row r="32" spans="1:2" ht="16.149999999999999" customHeight="1" x14ac:dyDescent="0.2">
      <c r="A32" s="81" t="s">
        <v>546</v>
      </c>
      <c r="B32" s="311">
        <f>IF('Residual Inc'!BV34='Res Inc Data'!B29,"Active Duty",IF('Residual Inc'!BV34='Res Inc Data'!B30,"Separated from Service",0))</f>
        <v>0</v>
      </c>
    </row>
    <row r="33" spans="1:2" ht="16.149999999999999" customHeight="1" x14ac:dyDescent="0.2">
      <c r="A33" s="81" t="s">
        <v>207</v>
      </c>
      <c r="B33" s="84" t="str">
        <f>'Residual Inc'!BV36</f>
        <v xml:space="preserve"> COLORADO</v>
      </c>
    </row>
    <row r="34" spans="1:2" ht="16.149999999999999" customHeight="1" x14ac:dyDescent="0.2">
      <c r="A34" s="81" t="s">
        <v>208</v>
      </c>
      <c r="B34" s="84">
        <f>FAMILYSIZE</f>
        <v>1</v>
      </c>
    </row>
    <row r="35" spans="1:2" ht="16.149999999999999" customHeight="1" x14ac:dyDescent="0.2">
      <c r="A35" s="81" t="s">
        <v>542</v>
      </c>
      <c r="B35" s="310" t="b">
        <f>IF(B32="Active Duty",TRUE,FALSE)</f>
        <v>0</v>
      </c>
    </row>
    <row r="36" spans="1:2" ht="16.149999999999999" customHeight="1" x14ac:dyDescent="0.2">
      <c r="A36" s="81" t="s">
        <v>925</v>
      </c>
      <c r="B36" s="85">
        <f>IF(OR(FAMILYSIZE="",FAMILYSIZE=0),0,IF(B8&gt;=80000,VLOOKUP(STATESELECTED,D59:O110,FAMILYSIZE+1),IF(B8&lt;80000,VLOOKUP(STATESELECTED,D121:O172,FAMILYSIZE+1),0)))</f>
        <v>425</v>
      </c>
    </row>
    <row r="37" spans="1:2" ht="16.149999999999999" customHeight="1" x14ac:dyDescent="0.2">
      <c r="A37" s="81" t="s">
        <v>926</v>
      </c>
      <c r="B37" s="85">
        <f>IF(AND(B6="VA",B35=TRUE),B36*95%,B36)</f>
        <v>425</v>
      </c>
    </row>
    <row r="38" spans="1:2" ht="16.149999999999999" customHeight="1" x14ac:dyDescent="0.2">
      <c r="A38" s="81" t="s">
        <v>209</v>
      </c>
      <c r="B38" s="95">
        <f>B25-B26</f>
        <v>0</v>
      </c>
    </row>
    <row r="39" spans="1:2" ht="16.149999999999999" customHeight="1" x14ac:dyDescent="0.2">
      <c r="A39" s="81" t="s">
        <v>923</v>
      </c>
      <c r="B39" s="95">
        <f>RESIDUALACTUAL-RESIDUALREQUIRED</f>
        <v>-425</v>
      </c>
    </row>
    <row r="40" spans="1:2" ht="16.149999999999999" customHeight="1" x14ac:dyDescent="0.2">
      <c r="A40" s="81" t="s">
        <v>924</v>
      </c>
      <c r="B40" s="408">
        <f>IF(B38=0,0,ROUNDDOWN(B39/B36,2))</f>
        <v>0</v>
      </c>
    </row>
    <row r="41" spans="1:2" ht="16.149999999999999" customHeight="1" x14ac:dyDescent="0.2"/>
    <row r="42" spans="1:2" ht="16.149999999999999" customHeight="1" x14ac:dyDescent="0.2"/>
    <row r="43" spans="1:2" ht="16.149999999999999" customHeight="1" x14ac:dyDescent="0.2">
      <c r="A43" s="81" t="s">
        <v>936</v>
      </c>
      <c r="B43" s="81" t="str">
        <f>IF(OR(FAMILYSIZE="",RESIDUALACTUAL=0),"",CONCATENATE(" State of",B33," and Family Size of ",FAMILYSIZE,))</f>
        <v/>
      </c>
    </row>
    <row r="44" spans="1:2" ht="16.149999999999999" customHeight="1" x14ac:dyDescent="0.2">
      <c r="A44" s="81" t="s">
        <v>937</v>
      </c>
      <c r="B44" s="81" t="str">
        <f>IF(RESIDUALREQUIRED=0,"",CONCATENATE("Required Residual Income = ",DOLLAR(RESIDUALREQUIRED,2)))</f>
        <v>Required Residual Income = $425.00</v>
      </c>
    </row>
    <row r="45" spans="1:2" ht="16.149999999999999" customHeight="1" x14ac:dyDescent="0.2">
      <c r="A45" s="81" t="s">
        <v>938</v>
      </c>
      <c r="B45" s="81" t="str">
        <f>IF(RESIDUALACTUAL=0,"",CONCATENATE("Actual Residual Income = ",DOLLAR(RESIDUALACTUAL,2)))</f>
        <v/>
      </c>
    </row>
    <row r="46" spans="1:2" ht="16.149999999999999" customHeight="1" x14ac:dyDescent="0.2">
      <c r="A46" s="81" t="s">
        <v>939</v>
      </c>
      <c r="B46" s="81" t="str">
        <f>IF(RESIDUALDIFF=0,"",IF(RESIDUALDIFF&gt;0,CONCATENATE("Actual Residual Income EXCEEDS Guidelines by an additional ",ROUNDDOWN(RESIDUALDIFF*100,0),"%"),IF(RESIDUALDIFF&lt;0,CONCATENATE("Actual Residual Income is INSUFFICIENT and DOES NOT meet minimum requirements."))))</f>
        <v/>
      </c>
    </row>
    <row r="47" spans="1:2" ht="16.149999999999999" customHeight="1" x14ac:dyDescent="0.2"/>
    <row r="48" spans="1:2" ht="16.149999999999999" customHeight="1" x14ac:dyDescent="0.2"/>
    <row r="49" spans="1:15" ht="15.95" customHeight="1" thickBot="1" x14ac:dyDescent="0.25"/>
    <row r="50" spans="1:15" ht="13.5" thickBot="1" x14ac:dyDescent="0.25">
      <c r="A50" s="1802" t="s">
        <v>210</v>
      </c>
      <c r="B50" s="1803"/>
      <c r="C50" s="1803"/>
      <c r="D50" s="1803"/>
      <c r="E50" s="1803"/>
      <c r="F50" s="1803"/>
      <c r="G50" s="1803"/>
      <c r="H50" s="1803"/>
      <c r="I50" s="1803"/>
      <c r="J50" s="1803"/>
      <c r="K50" s="1803"/>
      <c r="L50" s="1803"/>
      <c r="M50" s="1804"/>
    </row>
    <row r="51" spans="1:15" x14ac:dyDescent="0.2">
      <c r="A51" s="41"/>
      <c r="B51" s="41"/>
      <c r="C51" s="41"/>
      <c r="D51" s="41"/>
      <c r="E51" s="41"/>
      <c r="F51" s="41"/>
      <c r="G51" s="41"/>
      <c r="H51" s="41"/>
      <c r="I51" s="41"/>
      <c r="J51" s="41"/>
      <c r="K51" s="41"/>
      <c r="L51" s="41"/>
      <c r="M51" s="41"/>
    </row>
    <row r="52" spans="1:15" ht="24.95" customHeight="1" thickBot="1" x14ac:dyDescent="0.25">
      <c r="B52" s="86" t="s">
        <v>211</v>
      </c>
      <c r="C52" s="87" t="s">
        <v>212</v>
      </c>
      <c r="D52" s="86" t="s">
        <v>211</v>
      </c>
      <c r="E52" s="87" t="s">
        <v>213</v>
      </c>
      <c r="F52" s="87" t="s">
        <v>214</v>
      </c>
      <c r="G52" s="87" t="s">
        <v>215</v>
      </c>
      <c r="H52" s="87" t="s">
        <v>216</v>
      </c>
      <c r="I52" s="87" t="s">
        <v>217</v>
      </c>
      <c r="J52" s="87" t="s">
        <v>218</v>
      </c>
      <c r="K52" s="87" t="s">
        <v>219</v>
      </c>
      <c r="L52" s="87" t="s">
        <v>220</v>
      </c>
      <c r="M52" s="87" t="s">
        <v>221</v>
      </c>
      <c r="N52" s="87" t="s">
        <v>222</v>
      </c>
    </row>
    <row r="53" spans="1:15" x14ac:dyDescent="0.2">
      <c r="B53" s="88" t="s">
        <v>223</v>
      </c>
      <c r="C53" s="89"/>
      <c r="D53" s="88" t="s">
        <v>223</v>
      </c>
      <c r="E53" s="90">
        <v>450</v>
      </c>
      <c r="F53" s="90">
        <v>755</v>
      </c>
      <c r="G53" s="90">
        <v>909</v>
      </c>
      <c r="H53" s="90">
        <v>1025</v>
      </c>
      <c r="I53" s="90">
        <v>1062</v>
      </c>
      <c r="J53" s="90">
        <v>1142</v>
      </c>
      <c r="K53" s="90">
        <v>1222</v>
      </c>
      <c r="L53" s="90">
        <v>1302</v>
      </c>
      <c r="M53" s="90">
        <v>1382</v>
      </c>
      <c r="N53" s="90">
        <v>1462</v>
      </c>
    </row>
    <row r="54" spans="1:15" x14ac:dyDescent="0.2">
      <c r="B54" s="91" t="s">
        <v>224</v>
      </c>
      <c r="C54" s="92"/>
      <c r="D54" s="91" t="s">
        <v>224</v>
      </c>
      <c r="E54" s="93">
        <v>441</v>
      </c>
      <c r="F54" s="93">
        <v>738</v>
      </c>
      <c r="G54" s="93">
        <v>889</v>
      </c>
      <c r="H54" s="93">
        <v>1003</v>
      </c>
      <c r="I54" s="93">
        <v>1039</v>
      </c>
      <c r="J54" s="93">
        <v>1119</v>
      </c>
      <c r="K54" s="93">
        <v>1199</v>
      </c>
      <c r="L54" s="93">
        <v>1279</v>
      </c>
      <c r="M54" s="93">
        <v>1359</v>
      </c>
      <c r="N54" s="93">
        <v>1439</v>
      </c>
    </row>
    <row r="55" spans="1:15" x14ac:dyDescent="0.2">
      <c r="B55" s="91" t="s">
        <v>225</v>
      </c>
      <c r="C55" s="92"/>
      <c r="D55" s="91" t="s">
        <v>225</v>
      </c>
      <c r="E55" s="93">
        <v>441</v>
      </c>
      <c r="F55" s="93">
        <v>738</v>
      </c>
      <c r="G55" s="93">
        <v>889</v>
      </c>
      <c r="H55" s="93">
        <v>1003</v>
      </c>
      <c r="I55" s="93">
        <v>1039</v>
      </c>
      <c r="J55" s="93">
        <v>1119</v>
      </c>
      <c r="K55" s="93">
        <v>1199</v>
      </c>
      <c r="L55" s="93">
        <v>1279</v>
      </c>
      <c r="M55" s="93">
        <v>1359</v>
      </c>
      <c r="N55" s="93">
        <v>1439</v>
      </c>
    </row>
    <row r="56" spans="1:15" x14ac:dyDescent="0.2">
      <c r="B56" s="91" t="s">
        <v>226</v>
      </c>
      <c r="C56" s="92"/>
      <c r="D56" s="91" t="s">
        <v>226</v>
      </c>
      <c r="E56" s="93">
        <v>491</v>
      </c>
      <c r="F56" s="93">
        <v>823</v>
      </c>
      <c r="G56" s="93">
        <v>990</v>
      </c>
      <c r="H56" s="93">
        <v>1117</v>
      </c>
      <c r="I56" s="93">
        <v>1158</v>
      </c>
      <c r="J56" s="93">
        <v>1238</v>
      </c>
      <c r="K56" s="93">
        <v>1318</v>
      </c>
      <c r="L56" s="93">
        <v>1398</v>
      </c>
      <c r="M56" s="93">
        <v>1478</v>
      </c>
      <c r="N56" s="93">
        <v>1558</v>
      </c>
    </row>
    <row r="57" spans="1:15" x14ac:dyDescent="0.2">
      <c r="B57" s="41"/>
      <c r="C57" s="41"/>
      <c r="D57" s="41"/>
      <c r="E57" s="41"/>
      <c r="F57" s="41"/>
      <c r="G57" s="41"/>
      <c r="H57" s="41"/>
      <c r="I57" s="41"/>
      <c r="J57" s="41"/>
      <c r="K57" s="41"/>
      <c r="L57" s="41"/>
      <c r="M57" s="41"/>
      <c r="N57" s="41"/>
    </row>
    <row r="58" spans="1:15" ht="24.95" customHeight="1" thickBot="1" x14ac:dyDescent="0.25">
      <c r="B58" s="86" t="s">
        <v>227</v>
      </c>
      <c r="C58" s="87" t="s">
        <v>212</v>
      </c>
      <c r="D58" s="86" t="s">
        <v>227</v>
      </c>
      <c r="E58" s="87" t="s">
        <v>213</v>
      </c>
      <c r="F58" s="87" t="s">
        <v>214</v>
      </c>
      <c r="G58" s="87" t="s">
        <v>215</v>
      </c>
      <c r="H58" s="87" t="s">
        <v>216</v>
      </c>
      <c r="I58" s="87" t="s">
        <v>217</v>
      </c>
      <c r="J58" s="87" t="s">
        <v>218</v>
      </c>
      <c r="K58" s="87" t="s">
        <v>219</v>
      </c>
      <c r="L58" s="87" t="s">
        <v>220</v>
      </c>
      <c r="M58" s="87" t="s">
        <v>221</v>
      </c>
      <c r="N58" s="87" t="s">
        <v>222</v>
      </c>
      <c r="O58" s="87" t="s">
        <v>228</v>
      </c>
    </row>
    <row r="59" spans="1:15" x14ac:dyDescent="0.2">
      <c r="A59" s="92">
        <v>1</v>
      </c>
      <c r="B59" s="88" t="s">
        <v>229</v>
      </c>
      <c r="C59" s="89" t="s">
        <v>230</v>
      </c>
      <c r="D59" s="88" t="s">
        <v>229</v>
      </c>
      <c r="E59" s="90">
        <f t="shared" ref="E59:N59" si="0">E$55</f>
        <v>441</v>
      </c>
      <c r="F59" s="90">
        <f t="shared" si="0"/>
        <v>738</v>
      </c>
      <c r="G59" s="90">
        <f t="shared" si="0"/>
        <v>889</v>
      </c>
      <c r="H59" s="90">
        <f t="shared" si="0"/>
        <v>1003</v>
      </c>
      <c r="I59" s="90">
        <f t="shared" si="0"/>
        <v>1039</v>
      </c>
      <c r="J59" s="90">
        <f t="shared" si="0"/>
        <v>1119</v>
      </c>
      <c r="K59" s="90">
        <f t="shared" si="0"/>
        <v>1199</v>
      </c>
      <c r="L59" s="90">
        <f t="shared" si="0"/>
        <v>1279</v>
      </c>
      <c r="M59" s="90">
        <f t="shared" si="0"/>
        <v>1359</v>
      </c>
      <c r="N59" s="90">
        <f t="shared" si="0"/>
        <v>1439</v>
      </c>
      <c r="O59" s="90" t="s">
        <v>231</v>
      </c>
    </row>
    <row r="60" spans="1:15" x14ac:dyDescent="0.2">
      <c r="A60" s="92">
        <v>2</v>
      </c>
      <c r="B60" s="91" t="s">
        <v>232</v>
      </c>
      <c r="C60" s="92" t="s">
        <v>233</v>
      </c>
      <c r="D60" s="91" t="s">
        <v>232</v>
      </c>
      <c r="E60" s="93">
        <f t="shared" ref="E60:N61" si="1">E$56</f>
        <v>491</v>
      </c>
      <c r="F60" s="93">
        <f t="shared" si="1"/>
        <v>823</v>
      </c>
      <c r="G60" s="93">
        <f t="shared" si="1"/>
        <v>990</v>
      </c>
      <c r="H60" s="93">
        <f t="shared" si="1"/>
        <v>1117</v>
      </c>
      <c r="I60" s="93">
        <f t="shared" si="1"/>
        <v>1158</v>
      </c>
      <c r="J60" s="93">
        <f t="shared" si="1"/>
        <v>1238</v>
      </c>
      <c r="K60" s="93">
        <f t="shared" si="1"/>
        <v>1318</v>
      </c>
      <c r="L60" s="93">
        <f t="shared" si="1"/>
        <v>1398</v>
      </c>
      <c r="M60" s="93">
        <f t="shared" si="1"/>
        <v>1478</v>
      </c>
      <c r="N60" s="93">
        <f t="shared" si="1"/>
        <v>1558</v>
      </c>
      <c r="O60" s="93" t="s">
        <v>234</v>
      </c>
    </row>
    <row r="61" spans="1:15" x14ac:dyDescent="0.2">
      <c r="A61" s="92">
        <v>3</v>
      </c>
      <c r="B61" s="91" t="s">
        <v>235</v>
      </c>
      <c r="C61" s="92" t="s">
        <v>236</v>
      </c>
      <c r="D61" s="91" t="s">
        <v>235</v>
      </c>
      <c r="E61" s="93">
        <f t="shared" si="1"/>
        <v>491</v>
      </c>
      <c r="F61" s="93">
        <f t="shared" si="1"/>
        <v>823</v>
      </c>
      <c r="G61" s="93">
        <f t="shared" si="1"/>
        <v>990</v>
      </c>
      <c r="H61" s="93">
        <f t="shared" si="1"/>
        <v>1117</v>
      </c>
      <c r="I61" s="93">
        <f t="shared" si="1"/>
        <v>1158</v>
      </c>
      <c r="J61" s="93">
        <f t="shared" si="1"/>
        <v>1238</v>
      </c>
      <c r="K61" s="93">
        <f t="shared" si="1"/>
        <v>1318</v>
      </c>
      <c r="L61" s="93">
        <f t="shared" si="1"/>
        <v>1398</v>
      </c>
      <c r="M61" s="93">
        <f t="shared" si="1"/>
        <v>1478</v>
      </c>
      <c r="N61" s="93">
        <f t="shared" si="1"/>
        <v>1558</v>
      </c>
      <c r="O61" s="93" t="s">
        <v>234</v>
      </c>
    </row>
    <row r="62" spans="1:15" x14ac:dyDescent="0.2">
      <c r="A62" s="92">
        <v>4</v>
      </c>
      <c r="B62" s="91" t="s">
        <v>237</v>
      </c>
      <c r="C62" s="92" t="s">
        <v>238</v>
      </c>
      <c r="D62" s="91" t="s">
        <v>237</v>
      </c>
      <c r="E62" s="93">
        <f t="shared" ref="E62:N62" si="2">E$55</f>
        <v>441</v>
      </c>
      <c r="F62" s="93">
        <f t="shared" si="2"/>
        <v>738</v>
      </c>
      <c r="G62" s="93">
        <f t="shared" si="2"/>
        <v>889</v>
      </c>
      <c r="H62" s="93">
        <f t="shared" si="2"/>
        <v>1003</v>
      </c>
      <c r="I62" s="93">
        <f t="shared" si="2"/>
        <v>1039</v>
      </c>
      <c r="J62" s="93">
        <f t="shared" si="2"/>
        <v>1119</v>
      </c>
      <c r="K62" s="93">
        <f t="shared" si="2"/>
        <v>1199</v>
      </c>
      <c r="L62" s="93">
        <f t="shared" si="2"/>
        <v>1279</v>
      </c>
      <c r="M62" s="93">
        <f t="shared" si="2"/>
        <v>1359</v>
      </c>
      <c r="N62" s="93">
        <f t="shared" si="2"/>
        <v>1439</v>
      </c>
      <c r="O62" s="93" t="s">
        <v>231</v>
      </c>
    </row>
    <row r="63" spans="1:15" x14ac:dyDescent="0.2">
      <c r="A63" s="92">
        <v>5</v>
      </c>
      <c r="B63" s="91" t="s">
        <v>239</v>
      </c>
      <c r="C63" s="92" t="s">
        <v>240</v>
      </c>
      <c r="D63" s="91" t="s">
        <v>239</v>
      </c>
      <c r="E63" s="93">
        <f t="shared" ref="E63:N64" si="3">E$56</f>
        <v>491</v>
      </c>
      <c r="F63" s="93">
        <f t="shared" si="3"/>
        <v>823</v>
      </c>
      <c r="G63" s="93">
        <f t="shared" si="3"/>
        <v>990</v>
      </c>
      <c r="H63" s="93">
        <f t="shared" si="3"/>
        <v>1117</v>
      </c>
      <c r="I63" s="93">
        <f t="shared" si="3"/>
        <v>1158</v>
      </c>
      <c r="J63" s="93">
        <f t="shared" si="3"/>
        <v>1238</v>
      </c>
      <c r="K63" s="93">
        <f t="shared" si="3"/>
        <v>1318</v>
      </c>
      <c r="L63" s="93">
        <f t="shared" si="3"/>
        <v>1398</v>
      </c>
      <c r="M63" s="93">
        <f t="shared" si="3"/>
        <v>1478</v>
      </c>
      <c r="N63" s="93">
        <f t="shared" si="3"/>
        <v>1558</v>
      </c>
      <c r="O63" s="93" t="s">
        <v>234</v>
      </c>
    </row>
    <row r="64" spans="1:15" x14ac:dyDescent="0.2">
      <c r="A64" s="92">
        <v>6</v>
      </c>
      <c r="B64" s="91" t="s">
        <v>241</v>
      </c>
      <c r="C64" s="92" t="s">
        <v>242</v>
      </c>
      <c r="D64" s="91" t="s">
        <v>241</v>
      </c>
      <c r="E64" s="93">
        <f t="shared" si="3"/>
        <v>491</v>
      </c>
      <c r="F64" s="93">
        <f t="shared" si="3"/>
        <v>823</v>
      </c>
      <c r="G64" s="93">
        <f t="shared" si="3"/>
        <v>990</v>
      </c>
      <c r="H64" s="93">
        <f t="shared" si="3"/>
        <v>1117</v>
      </c>
      <c r="I64" s="93">
        <f t="shared" si="3"/>
        <v>1158</v>
      </c>
      <c r="J64" s="93">
        <f t="shared" si="3"/>
        <v>1238</v>
      </c>
      <c r="K64" s="93">
        <f t="shared" si="3"/>
        <v>1318</v>
      </c>
      <c r="L64" s="93">
        <f t="shared" si="3"/>
        <v>1398</v>
      </c>
      <c r="M64" s="93">
        <f t="shared" si="3"/>
        <v>1478</v>
      </c>
      <c r="N64" s="93">
        <f t="shared" si="3"/>
        <v>1558</v>
      </c>
      <c r="O64" s="93" t="s">
        <v>234</v>
      </c>
    </row>
    <row r="65" spans="1:15" x14ac:dyDescent="0.2">
      <c r="A65" s="92">
        <v>7</v>
      </c>
      <c r="B65" s="91" t="s">
        <v>243</v>
      </c>
      <c r="C65" s="92" t="s">
        <v>244</v>
      </c>
      <c r="D65" s="91" t="s">
        <v>243</v>
      </c>
      <c r="E65" s="93">
        <f t="shared" ref="E65:N65" si="4">E$53</f>
        <v>450</v>
      </c>
      <c r="F65" s="93">
        <f t="shared" si="4"/>
        <v>755</v>
      </c>
      <c r="G65" s="93">
        <f t="shared" si="4"/>
        <v>909</v>
      </c>
      <c r="H65" s="93">
        <f t="shared" si="4"/>
        <v>1025</v>
      </c>
      <c r="I65" s="93">
        <f t="shared" si="4"/>
        <v>1062</v>
      </c>
      <c r="J65" s="93">
        <f t="shared" si="4"/>
        <v>1142</v>
      </c>
      <c r="K65" s="93">
        <f t="shared" si="4"/>
        <v>1222</v>
      </c>
      <c r="L65" s="93">
        <f t="shared" si="4"/>
        <v>1302</v>
      </c>
      <c r="M65" s="93">
        <f t="shared" si="4"/>
        <v>1382</v>
      </c>
      <c r="N65" s="93">
        <f t="shared" si="4"/>
        <v>1462</v>
      </c>
      <c r="O65" s="93" t="s">
        <v>245</v>
      </c>
    </row>
    <row r="66" spans="1:15" x14ac:dyDescent="0.2">
      <c r="A66" s="92">
        <v>8</v>
      </c>
      <c r="B66" s="91" t="s">
        <v>246</v>
      </c>
      <c r="C66" s="92" t="s">
        <v>247</v>
      </c>
      <c r="D66" s="91" t="s">
        <v>246</v>
      </c>
      <c r="E66" s="93">
        <f t="shared" ref="E66:N69" si="5">E$55</f>
        <v>441</v>
      </c>
      <c r="F66" s="93">
        <f t="shared" si="5"/>
        <v>738</v>
      </c>
      <c r="G66" s="93">
        <f t="shared" si="5"/>
        <v>889</v>
      </c>
      <c r="H66" s="93">
        <f t="shared" si="5"/>
        <v>1003</v>
      </c>
      <c r="I66" s="93">
        <f t="shared" si="5"/>
        <v>1039</v>
      </c>
      <c r="J66" s="93">
        <f t="shared" si="5"/>
        <v>1119</v>
      </c>
      <c r="K66" s="93">
        <f t="shared" si="5"/>
        <v>1199</v>
      </c>
      <c r="L66" s="93">
        <f t="shared" si="5"/>
        <v>1279</v>
      </c>
      <c r="M66" s="93">
        <f t="shared" si="5"/>
        <v>1359</v>
      </c>
      <c r="N66" s="93">
        <f t="shared" si="5"/>
        <v>1439</v>
      </c>
      <c r="O66" s="93" t="s">
        <v>231</v>
      </c>
    </row>
    <row r="67" spans="1:15" x14ac:dyDescent="0.2">
      <c r="A67" s="92">
        <v>9</v>
      </c>
      <c r="B67" s="91" t="s">
        <v>248</v>
      </c>
      <c r="C67" s="92" t="s">
        <v>249</v>
      </c>
      <c r="D67" s="91" t="s">
        <v>248</v>
      </c>
      <c r="E67" s="93">
        <f t="shared" si="5"/>
        <v>441</v>
      </c>
      <c r="F67" s="93">
        <f t="shared" si="5"/>
        <v>738</v>
      </c>
      <c r="G67" s="93">
        <f t="shared" si="5"/>
        <v>889</v>
      </c>
      <c r="H67" s="93">
        <f t="shared" si="5"/>
        <v>1003</v>
      </c>
      <c r="I67" s="93">
        <f t="shared" si="5"/>
        <v>1039</v>
      </c>
      <c r="J67" s="93">
        <f t="shared" si="5"/>
        <v>1119</v>
      </c>
      <c r="K67" s="93">
        <f t="shared" si="5"/>
        <v>1199</v>
      </c>
      <c r="L67" s="93">
        <f t="shared" si="5"/>
        <v>1279</v>
      </c>
      <c r="M67" s="93">
        <f t="shared" si="5"/>
        <v>1359</v>
      </c>
      <c r="N67" s="93">
        <f t="shared" si="5"/>
        <v>1439</v>
      </c>
      <c r="O67" s="93" t="s">
        <v>231</v>
      </c>
    </row>
    <row r="68" spans="1:15" x14ac:dyDescent="0.2">
      <c r="A68" s="92">
        <v>10</v>
      </c>
      <c r="B68" s="91" t="s">
        <v>250</v>
      </c>
      <c r="C68" s="92" t="s">
        <v>251</v>
      </c>
      <c r="D68" s="91" t="s">
        <v>250</v>
      </c>
      <c r="E68" s="93">
        <f t="shared" si="5"/>
        <v>441</v>
      </c>
      <c r="F68" s="93">
        <f t="shared" si="5"/>
        <v>738</v>
      </c>
      <c r="G68" s="93">
        <f t="shared" si="5"/>
        <v>889</v>
      </c>
      <c r="H68" s="93">
        <f t="shared" si="5"/>
        <v>1003</v>
      </c>
      <c r="I68" s="93">
        <f t="shared" si="5"/>
        <v>1039</v>
      </c>
      <c r="J68" s="93">
        <f t="shared" si="5"/>
        <v>1119</v>
      </c>
      <c r="K68" s="93">
        <f t="shared" si="5"/>
        <v>1199</v>
      </c>
      <c r="L68" s="93">
        <f t="shared" si="5"/>
        <v>1279</v>
      </c>
      <c r="M68" s="93">
        <f t="shared" si="5"/>
        <v>1359</v>
      </c>
      <c r="N68" s="93">
        <f t="shared" si="5"/>
        <v>1439</v>
      </c>
      <c r="O68" s="93" t="s">
        <v>231</v>
      </c>
    </row>
    <row r="69" spans="1:15" x14ac:dyDescent="0.2">
      <c r="A69" s="92">
        <v>11</v>
      </c>
      <c r="B69" s="91" t="s">
        <v>252</v>
      </c>
      <c r="C69" s="92" t="s">
        <v>253</v>
      </c>
      <c r="D69" s="91" t="s">
        <v>252</v>
      </c>
      <c r="E69" s="93">
        <f t="shared" si="5"/>
        <v>441</v>
      </c>
      <c r="F69" s="93">
        <f t="shared" si="5"/>
        <v>738</v>
      </c>
      <c r="G69" s="93">
        <f t="shared" si="5"/>
        <v>889</v>
      </c>
      <c r="H69" s="93">
        <f t="shared" si="5"/>
        <v>1003</v>
      </c>
      <c r="I69" s="93">
        <f t="shared" si="5"/>
        <v>1039</v>
      </c>
      <c r="J69" s="93">
        <f t="shared" si="5"/>
        <v>1119</v>
      </c>
      <c r="K69" s="93">
        <f t="shared" si="5"/>
        <v>1199</v>
      </c>
      <c r="L69" s="93">
        <f t="shared" si="5"/>
        <v>1279</v>
      </c>
      <c r="M69" s="93">
        <f t="shared" si="5"/>
        <v>1359</v>
      </c>
      <c r="N69" s="93">
        <f t="shared" si="5"/>
        <v>1439</v>
      </c>
      <c r="O69" s="93" t="s">
        <v>231</v>
      </c>
    </row>
    <row r="70" spans="1:15" x14ac:dyDescent="0.2">
      <c r="A70" s="92">
        <v>12</v>
      </c>
      <c r="B70" s="91" t="s">
        <v>254</v>
      </c>
      <c r="C70" s="92" t="s">
        <v>255</v>
      </c>
      <c r="D70" s="91" t="s">
        <v>254</v>
      </c>
      <c r="E70" s="93">
        <f t="shared" ref="E70:N71" si="6">E$56</f>
        <v>491</v>
      </c>
      <c r="F70" s="93">
        <f t="shared" si="6"/>
        <v>823</v>
      </c>
      <c r="G70" s="93">
        <f t="shared" si="6"/>
        <v>990</v>
      </c>
      <c r="H70" s="93">
        <f t="shared" si="6"/>
        <v>1117</v>
      </c>
      <c r="I70" s="93">
        <f t="shared" si="6"/>
        <v>1158</v>
      </c>
      <c r="J70" s="93">
        <f t="shared" si="6"/>
        <v>1238</v>
      </c>
      <c r="K70" s="93">
        <f t="shared" si="6"/>
        <v>1318</v>
      </c>
      <c r="L70" s="93">
        <f t="shared" si="6"/>
        <v>1398</v>
      </c>
      <c r="M70" s="93">
        <f t="shared" si="6"/>
        <v>1478</v>
      </c>
      <c r="N70" s="93">
        <f t="shared" si="6"/>
        <v>1558</v>
      </c>
      <c r="O70" s="93" t="s">
        <v>234</v>
      </c>
    </row>
    <row r="71" spans="1:15" x14ac:dyDescent="0.2">
      <c r="A71" s="92">
        <v>13</v>
      </c>
      <c r="B71" s="91" t="s">
        <v>256</v>
      </c>
      <c r="C71" s="92" t="s">
        <v>257</v>
      </c>
      <c r="D71" s="91" t="s">
        <v>256</v>
      </c>
      <c r="E71" s="93">
        <f t="shared" si="6"/>
        <v>491</v>
      </c>
      <c r="F71" s="93">
        <f t="shared" si="6"/>
        <v>823</v>
      </c>
      <c r="G71" s="93">
        <f t="shared" si="6"/>
        <v>990</v>
      </c>
      <c r="H71" s="93">
        <f t="shared" si="6"/>
        <v>1117</v>
      </c>
      <c r="I71" s="93">
        <f t="shared" si="6"/>
        <v>1158</v>
      </c>
      <c r="J71" s="93">
        <f t="shared" si="6"/>
        <v>1238</v>
      </c>
      <c r="K71" s="93">
        <f t="shared" si="6"/>
        <v>1318</v>
      </c>
      <c r="L71" s="93">
        <f t="shared" si="6"/>
        <v>1398</v>
      </c>
      <c r="M71" s="93">
        <f t="shared" si="6"/>
        <v>1478</v>
      </c>
      <c r="N71" s="93">
        <f t="shared" si="6"/>
        <v>1558</v>
      </c>
      <c r="O71" s="93" t="s">
        <v>234</v>
      </c>
    </row>
    <row r="72" spans="1:15" x14ac:dyDescent="0.2">
      <c r="A72" s="92">
        <v>14</v>
      </c>
      <c r="B72" s="91" t="s">
        <v>205</v>
      </c>
      <c r="C72" s="92" t="s">
        <v>258</v>
      </c>
      <c r="D72" s="91" t="s">
        <v>205</v>
      </c>
      <c r="E72" s="93">
        <f t="shared" ref="E72:N75" si="7">E$54</f>
        <v>441</v>
      </c>
      <c r="F72" s="93">
        <f t="shared" si="7"/>
        <v>738</v>
      </c>
      <c r="G72" s="93">
        <f t="shared" si="7"/>
        <v>889</v>
      </c>
      <c r="H72" s="93">
        <f t="shared" si="7"/>
        <v>1003</v>
      </c>
      <c r="I72" s="93">
        <f t="shared" si="7"/>
        <v>1039</v>
      </c>
      <c r="J72" s="93">
        <f t="shared" si="7"/>
        <v>1119</v>
      </c>
      <c r="K72" s="93">
        <f t="shared" si="7"/>
        <v>1199</v>
      </c>
      <c r="L72" s="93">
        <f t="shared" si="7"/>
        <v>1279</v>
      </c>
      <c r="M72" s="93">
        <f t="shared" si="7"/>
        <v>1359</v>
      </c>
      <c r="N72" s="93">
        <f t="shared" si="7"/>
        <v>1439</v>
      </c>
      <c r="O72" s="93" t="s">
        <v>259</v>
      </c>
    </row>
    <row r="73" spans="1:15" x14ac:dyDescent="0.2">
      <c r="A73" s="92">
        <v>15</v>
      </c>
      <c r="B73" s="91" t="s">
        <v>260</v>
      </c>
      <c r="C73" s="92" t="s">
        <v>261</v>
      </c>
      <c r="D73" s="91" t="s">
        <v>260</v>
      </c>
      <c r="E73" s="93">
        <f t="shared" si="7"/>
        <v>441</v>
      </c>
      <c r="F73" s="93">
        <f t="shared" si="7"/>
        <v>738</v>
      </c>
      <c r="G73" s="93">
        <f t="shared" si="7"/>
        <v>889</v>
      </c>
      <c r="H73" s="93">
        <f t="shared" si="7"/>
        <v>1003</v>
      </c>
      <c r="I73" s="93">
        <f t="shared" si="7"/>
        <v>1039</v>
      </c>
      <c r="J73" s="93">
        <f t="shared" si="7"/>
        <v>1119</v>
      </c>
      <c r="K73" s="93">
        <f t="shared" si="7"/>
        <v>1199</v>
      </c>
      <c r="L73" s="93">
        <f t="shared" si="7"/>
        <v>1279</v>
      </c>
      <c r="M73" s="93">
        <f t="shared" si="7"/>
        <v>1359</v>
      </c>
      <c r="N73" s="93">
        <f t="shared" si="7"/>
        <v>1439</v>
      </c>
      <c r="O73" s="93" t="s">
        <v>259</v>
      </c>
    </row>
    <row r="74" spans="1:15" x14ac:dyDescent="0.2">
      <c r="A74" s="92">
        <v>16</v>
      </c>
      <c r="B74" s="91" t="s">
        <v>262</v>
      </c>
      <c r="C74" s="92" t="s">
        <v>263</v>
      </c>
      <c r="D74" s="91" t="s">
        <v>262</v>
      </c>
      <c r="E74" s="93">
        <f t="shared" si="7"/>
        <v>441</v>
      </c>
      <c r="F74" s="93">
        <f t="shared" si="7"/>
        <v>738</v>
      </c>
      <c r="G74" s="93">
        <f t="shared" si="7"/>
        <v>889</v>
      </c>
      <c r="H74" s="93">
        <f t="shared" si="7"/>
        <v>1003</v>
      </c>
      <c r="I74" s="93">
        <f t="shared" si="7"/>
        <v>1039</v>
      </c>
      <c r="J74" s="93">
        <f t="shared" si="7"/>
        <v>1119</v>
      </c>
      <c r="K74" s="93">
        <f t="shared" si="7"/>
        <v>1199</v>
      </c>
      <c r="L74" s="93">
        <f t="shared" si="7"/>
        <v>1279</v>
      </c>
      <c r="M74" s="93">
        <f t="shared" si="7"/>
        <v>1359</v>
      </c>
      <c r="N74" s="93">
        <f t="shared" si="7"/>
        <v>1439</v>
      </c>
      <c r="O74" s="93" t="s">
        <v>259</v>
      </c>
    </row>
    <row r="75" spans="1:15" x14ac:dyDescent="0.2">
      <c r="A75" s="92">
        <v>17</v>
      </c>
      <c r="B75" s="91" t="s">
        <v>264</v>
      </c>
      <c r="C75" s="92" t="s">
        <v>265</v>
      </c>
      <c r="D75" s="91" t="s">
        <v>264</v>
      </c>
      <c r="E75" s="93">
        <f t="shared" si="7"/>
        <v>441</v>
      </c>
      <c r="F75" s="93">
        <f t="shared" si="7"/>
        <v>738</v>
      </c>
      <c r="G75" s="93">
        <f t="shared" si="7"/>
        <v>889</v>
      </c>
      <c r="H75" s="93">
        <f t="shared" si="7"/>
        <v>1003</v>
      </c>
      <c r="I75" s="93">
        <f t="shared" si="7"/>
        <v>1039</v>
      </c>
      <c r="J75" s="93">
        <f t="shared" si="7"/>
        <v>1119</v>
      </c>
      <c r="K75" s="93">
        <f t="shared" si="7"/>
        <v>1199</v>
      </c>
      <c r="L75" s="93">
        <f t="shared" si="7"/>
        <v>1279</v>
      </c>
      <c r="M75" s="93">
        <f t="shared" si="7"/>
        <v>1359</v>
      </c>
      <c r="N75" s="93">
        <f t="shared" si="7"/>
        <v>1439</v>
      </c>
      <c r="O75" s="93" t="s">
        <v>259</v>
      </c>
    </row>
    <row r="76" spans="1:15" x14ac:dyDescent="0.2">
      <c r="A76" s="92">
        <v>18</v>
      </c>
      <c r="B76" s="91" t="s">
        <v>266</v>
      </c>
      <c r="C76" s="92" t="s">
        <v>267</v>
      </c>
      <c r="D76" s="91" t="s">
        <v>266</v>
      </c>
      <c r="E76" s="93">
        <f t="shared" ref="E76:N77" si="8">E$55</f>
        <v>441</v>
      </c>
      <c r="F76" s="93">
        <f t="shared" si="8"/>
        <v>738</v>
      </c>
      <c r="G76" s="93">
        <f t="shared" si="8"/>
        <v>889</v>
      </c>
      <c r="H76" s="93">
        <f t="shared" si="8"/>
        <v>1003</v>
      </c>
      <c r="I76" s="93">
        <f t="shared" si="8"/>
        <v>1039</v>
      </c>
      <c r="J76" s="93">
        <f t="shared" si="8"/>
        <v>1119</v>
      </c>
      <c r="K76" s="93">
        <f t="shared" si="8"/>
        <v>1199</v>
      </c>
      <c r="L76" s="93">
        <f t="shared" si="8"/>
        <v>1279</v>
      </c>
      <c r="M76" s="93">
        <f t="shared" si="8"/>
        <v>1359</v>
      </c>
      <c r="N76" s="93">
        <f t="shared" si="8"/>
        <v>1439</v>
      </c>
      <c r="O76" s="93" t="s">
        <v>231</v>
      </c>
    </row>
    <row r="77" spans="1:15" x14ac:dyDescent="0.2">
      <c r="A77" s="92">
        <v>19</v>
      </c>
      <c r="B77" s="91" t="s">
        <v>268</v>
      </c>
      <c r="C77" s="92" t="s">
        <v>269</v>
      </c>
      <c r="D77" s="91" t="s">
        <v>268</v>
      </c>
      <c r="E77" s="93">
        <f t="shared" si="8"/>
        <v>441</v>
      </c>
      <c r="F77" s="93">
        <f t="shared" si="8"/>
        <v>738</v>
      </c>
      <c r="G77" s="93">
        <f t="shared" si="8"/>
        <v>889</v>
      </c>
      <c r="H77" s="93">
        <f t="shared" si="8"/>
        <v>1003</v>
      </c>
      <c r="I77" s="93">
        <f t="shared" si="8"/>
        <v>1039</v>
      </c>
      <c r="J77" s="93">
        <f t="shared" si="8"/>
        <v>1119</v>
      </c>
      <c r="K77" s="93">
        <f t="shared" si="8"/>
        <v>1199</v>
      </c>
      <c r="L77" s="93">
        <f t="shared" si="8"/>
        <v>1279</v>
      </c>
      <c r="M77" s="93">
        <f t="shared" si="8"/>
        <v>1359</v>
      </c>
      <c r="N77" s="93">
        <f t="shared" si="8"/>
        <v>1439</v>
      </c>
      <c r="O77" s="93" t="s">
        <v>231</v>
      </c>
    </row>
    <row r="78" spans="1:15" x14ac:dyDescent="0.2">
      <c r="A78" s="92">
        <v>20</v>
      </c>
      <c r="B78" s="91" t="s">
        <v>270</v>
      </c>
      <c r="C78" s="92" t="s">
        <v>271</v>
      </c>
      <c r="D78" s="91" t="s">
        <v>270</v>
      </c>
      <c r="E78" s="93">
        <f t="shared" ref="E78:N78" si="9">E$53</f>
        <v>450</v>
      </c>
      <c r="F78" s="93">
        <f t="shared" si="9"/>
        <v>755</v>
      </c>
      <c r="G78" s="93">
        <f t="shared" si="9"/>
        <v>909</v>
      </c>
      <c r="H78" s="93">
        <f t="shared" si="9"/>
        <v>1025</v>
      </c>
      <c r="I78" s="93">
        <f t="shared" si="9"/>
        <v>1062</v>
      </c>
      <c r="J78" s="93">
        <f t="shared" si="9"/>
        <v>1142</v>
      </c>
      <c r="K78" s="93">
        <f t="shared" si="9"/>
        <v>1222</v>
      </c>
      <c r="L78" s="93">
        <f t="shared" si="9"/>
        <v>1302</v>
      </c>
      <c r="M78" s="93">
        <f t="shared" si="9"/>
        <v>1382</v>
      </c>
      <c r="N78" s="93">
        <f t="shared" si="9"/>
        <v>1462</v>
      </c>
      <c r="O78" s="93" t="s">
        <v>245</v>
      </c>
    </row>
    <row r="79" spans="1:15" x14ac:dyDescent="0.2">
      <c r="A79" s="92">
        <v>21</v>
      </c>
      <c r="B79" s="91" t="s">
        <v>272</v>
      </c>
      <c r="C79" s="92" t="s">
        <v>273</v>
      </c>
      <c r="D79" s="91" t="s">
        <v>272</v>
      </c>
      <c r="E79" s="93">
        <f t="shared" ref="E79:N79" si="10">E$55</f>
        <v>441</v>
      </c>
      <c r="F79" s="93">
        <f t="shared" si="10"/>
        <v>738</v>
      </c>
      <c r="G79" s="93">
        <f t="shared" si="10"/>
        <v>889</v>
      </c>
      <c r="H79" s="93">
        <f t="shared" si="10"/>
        <v>1003</v>
      </c>
      <c r="I79" s="93">
        <f t="shared" si="10"/>
        <v>1039</v>
      </c>
      <c r="J79" s="93">
        <f t="shared" si="10"/>
        <v>1119</v>
      </c>
      <c r="K79" s="93">
        <f t="shared" si="10"/>
        <v>1199</v>
      </c>
      <c r="L79" s="93">
        <f t="shared" si="10"/>
        <v>1279</v>
      </c>
      <c r="M79" s="93">
        <f t="shared" si="10"/>
        <v>1359</v>
      </c>
      <c r="N79" s="93">
        <f t="shared" si="10"/>
        <v>1439</v>
      </c>
      <c r="O79" s="93" t="s">
        <v>231</v>
      </c>
    </row>
    <row r="80" spans="1:15" x14ac:dyDescent="0.2">
      <c r="A80" s="92">
        <v>22</v>
      </c>
      <c r="B80" s="91" t="s">
        <v>274</v>
      </c>
      <c r="C80" s="92" t="s">
        <v>275</v>
      </c>
      <c r="D80" s="91" t="s">
        <v>274</v>
      </c>
      <c r="E80" s="93">
        <f t="shared" ref="E80:N80" si="11">E$53</f>
        <v>450</v>
      </c>
      <c r="F80" s="93">
        <f t="shared" si="11"/>
        <v>755</v>
      </c>
      <c r="G80" s="93">
        <f t="shared" si="11"/>
        <v>909</v>
      </c>
      <c r="H80" s="93">
        <f t="shared" si="11"/>
        <v>1025</v>
      </c>
      <c r="I80" s="93">
        <f t="shared" si="11"/>
        <v>1062</v>
      </c>
      <c r="J80" s="93">
        <f t="shared" si="11"/>
        <v>1142</v>
      </c>
      <c r="K80" s="93">
        <f t="shared" si="11"/>
        <v>1222</v>
      </c>
      <c r="L80" s="93">
        <f t="shared" si="11"/>
        <v>1302</v>
      </c>
      <c r="M80" s="93">
        <f t="shared" si="11"/>
        <v>1382</v>
      </c>
      <c r="N80" s="93">
        <f t="shared" si="11"/>
        <v>1462</v>
      </c>
      <c r="O80" s="93" t="s">
        <v>245</v>
      </c>
    </row>
    <row r="81" spans="1:15" x14ac:dyDescent="0.2">
      <c r="A81" s="92">
        <v>23</v>
      </c>
      <c r="B81" s="91" t="s">
        <v>276</v>
      </c>
      <c r="C81" s="92" t="s">
        <v>277</v>
      </c>
      <c r="D81" s="91" t="s">
        <v>276</v>
      </c>
      <c r="E81" s="93">
        <f t="shared" ref="E81:N82" si="12">E$54</f>
        <v>441</v>
      </c>
      <c r="F81" s="93">
        <f t="shared" si="12"/>
        <v>738</v>
      </c>
      <c r="G81" s="93">
        <f t="shared" si="12"/>
        <v>889</v>
      </c>
      <c r="H81" s="93">
        <f t="shared" si="12"/>
        <v>1003</v>
      </c>
      <c r="I81" s="93">
        <f t="shared" si="12"/>
        <v>1039</v>
      </c>
      <c r="J81" s="93">
        <f t="shared" si="12"/>
        <v>1119</v>
      </c>
      <c r="K81" s="93">
        <f t="shared" si="12"/>
        <v>1199</v>
      </c>
      <c r="L81" s="93">
        <f t="shared" si="12"/>
        <v>1279</v>
      </c>
      <c r="M81" s="93">
        <f t="shared" si="12"/>
        <v>1359</v>
      </c>
      <c r="N81" s="93">
        <f t="shared" si="12"/>
        <v>1439</v>
      </c>
      <c r="O81" s="93" t="s">
        <v>259</v>
      </c>
    </row>
    <row r="82" spans="1:15" x14ac:dyDescent="0.2">
      <c r="A82" s="92">
        <v>24</v>
      </c>
      <c r="B82" s="91" t="s">
        <v>278</v>
      </c>
      <c r="C82" s="92" t="s">
        <v>279</v>
      </c>
      <c r="D82" s="91" t="s">
        <v>278</v>
      </c>
      <c r="E82" s="93">
        <f t="shared" si="12"/>
        <v>441</v>
      </c>
      <c r="F82" s="93">
        <f t="shared" si="12"/>
        <v>738</v>
      </c>
      <c r="G82" s="93">
        <f t="shared" si="12"/>
        <v>889</v>
      </c>
      <c r="H82" s="93">
        <f t="shared" si="12"/>
        <v>1003</v>
      </c>
      <c r="I82" s="93">
        <f t="shared" si="12"/>
        <v>1039</v>
      </c>
      <c r="J82" s="93">
        <f t="shared" si="12"/>
        <v>1119</v>
      </c>
      <c r="K82" s="93">
        <f t="shared" si="12"/>
        <v>1199</v>
      </c>
      <c r="L82" s="93">
        <f t="shared" si="12"/>
        <v>1279</v>
      </c>
      <c r="M82" s="93">
        <f t="shared" si="12"/>
        <v>1359</v>
      </c>
      <c r="N82" s="93">
        <f t="shared" si="12"/>
        <v>1439</v>
      </c>
      <c r="O82" s="93" t="s">
        <v>259</v>
      </c>
    </row>
    <row r="83" spans="1:15" x14ac:dyDescent="0.2">
      <c r="A83" s="92">
        <v>25</v>
      </c>
      <c r="B83" s="91" t="s">
        <v>280</v>
      </c>
      <c r="C83" s="92" t="s">
        <v>281</v>
      </c>
      <c r="D83" s="91" t="s">
        <v>280</v>
      </c>
      <c r="E83" s="93">
        <f t="shared" ref="E83:N83" si="13">E$55</f>
        <v>441</v>
      </c>
      <c r="F83" s="93">
        <f t="shared" si="13"/>
        <v>738</v>
      </c>
      <c r="G83" s="93">
        <f t="shared" si="13"/>
        <v>889</v>
      </c>
      <c r="H83" s="93">
        <f t="shared" si="13"/>
        <v>1003</v>
      </c>
      <c r="I83" s="93">
        <f t="shared" si="13"/>
        <v>1039</v>
      </c>
      <c r="J83" s="93">
        <f t="shared" si="13"/>
        <v>1119</v>
      </c>
      <c r="K83" s="93">
        <f t="shared" si="13"/>
        <v>1199</v>
      </c>
      <c r="L83" s="93">
        <f t="shared" si="13"/>
        <v>1279</v>
      </c>
      <c r="M83" s="93">
        <f t="shared" si="13"/>
        <v>1359</v>
      </c>
      <c r="N83" s="93">
        <f t="shared" si="13"/>
        <v>1439</v>
      </c>
      <c r="O83" s="93" t="s">
        <v>231</v>
      </c>
    </row>
    <row r="84" spans="1:15" x14ac:dyDescent="0.2">
      <c r="A84" s="92">
        <v>26</v>
      </c>
      <c r="B84" s="91" t="s">
        <v>282</v>
      </c>
      <c r="C84" s="92" t="s">
        <v>283</v>
      </c>
      <c r="D84" s="91" t="s">
        <v>282</v>
      </c>
      <c r="E84" s="93">
        <f t="shared" ref="E84:N84" si="14">E$54</f>
        <v>441</v>
      </c>
      <c r="F84" s="93">
        <f t="shared" si="14"/>
        <v>738</v>
      </c>
      <c r="G84" s="93">
        <f t="shared" si="14"/>
        <v>889</v>
      </c>
      <c r="H84" s="93">
        <f t="shared" si="14"/>
        <v>1003</v>
      </c>
      <c r="I84" s="93">
        <f t="shared" si="14"/>
        <v>1039</v>
      </c>
      <c r="J84" s="93">
        <f t="shared" si="14"/>
        <v>1119</v>
      </c>
      <c r="K84" s="93">
        <f t="shared" si="14"/>
        <v>1199</v>
      </c>
      <c r="L84" s="93">
        <f t="shared" si="14"/>
        <v>1279</v>
      </c>
      <c r="M84" s="93">
        <f t="shared" si="14"/>
        <v>1359</v>
      </c>
      <c r="N84" s="93">
        <f t="shared" si="14"/>
        <v>1439</v>
      </c>
      <c r="O84" s="93" t="s">
        <v>259</v>
      </c>
    </row>
    <row r="85" spans="1:15" x14ac:dyDescent="0.2">
      <c r="A85" s="92">
        <v>27</v>
      </c>
      <c r="B85" s="91" t="s">
        <v>284</v>
      </c>
      <c r="C85" s="92" t="s">
        <v>285</v>
      </c>
      <c r="D85" s="91" t="s">
        <v>284</v>
      </c>
      <c r="E85" s="93">
        <f t="shared" ref="E85:N85" si="15">E$56</f>
        <v>491</v>
      </c>
      <c r="F85" s="93">
        <f t="shared" si="15"/>
        <v>823</v>
      </c>
      <c r="G85" s="93">
        <f t="shared" si="15"/>
        <v>990</v>
      </c>
      <c r="H85" s="93">
        <f t="shared" si="15"/>
        <v>1117</v>
      </c>
      <c r="I85" s="93">
        <f t="shared" si="15"/>
        <v>1158</v>
      </c>
      <c r="J85" s="93">
        <f t="shared" si="15"/>
        <v>1238</v>
      </c>
      <c r="K85" s="93">
        <f t="shared" si="15"/>
        <v>1318</v>
      </c>
      <c r="L85" s="93">
        <f t="shared" si="15"/>
        <v>1398</v>
      </c>
      <c r="M85" s="93">
        <f t="shared" si="15"/>
        <v>1478</v>
      </c>
      <c r="N85" s="93">
        <f t="shared" si="15"/>
        <v>1558</v>
      </c>
      <c r="O85" s="93" t="s">
        <v>234</v>
      </c>
    </row>
    <row r="86" spans="1:15" x14ac:dyDescent="0.2">
      <c r="A86" s="92">
        <v>28</v>
      </c>
      <c r="B86" s="91" t="s">
        <v>286</v>
      </c>
      <c r="C86" s="92" t="s">
        <v>245</v>
      </c>
      <c r="D86" s="91" t="s">
        <v>286</v>
      </c>
      <c r="E86" s="93">
        <f t="shared" ref="E86:N86" si="16">E$54</f>
        <v>441</v>
      </c>
      <c r="F86" s="93">
        <f t="shared" si="16"/>
        <v>738</v>
      </c>
      <c r="G86" s="93">
        <f t="shared" si="16"/>
        <v>889</v>
      </c>
      <c r="H86" s="93">
        <f t="shared" si="16"/>
        <v>1003</v>
      </c>
      <c r="I86" s="93">
        <f t="shared" si="16"/>
        <v>1039</v>
      </c>
      <c r="J86" s="93">
        <f t="shared" si="16"/>
        <v>1119</v>
      </c>
      <c r="K86" s="93">
        <f t="shared" si="16"/>
        <v>1199</v>
      </c>
      <c r="L86" s="93">
        <f t="shared" si="16"/>
        <v>1279</v>
      </c>
      <c r="M86" s="93">
        <f t="shared" si="16"/>
        <v>1359</v>
      </c>
      <c r="N86" s="93">
        <f t="shared" si="16"/>
        <v>1439</v>
      </c>
      <c r="O86" s="93" t="s">
        <v>259</v>
      </c>
    </row>
    <row r="87" spans="1:15" x14ac:dyDescent="0.2">
      <c r="A87" s="92">
        <v>29</v>
      </c>
      <c r="B87" s="91" t="s">
        <v>287</v>
      </c>
      <c r="C87" s="92" t="s">
        <v>288</v>
      </c>
      <c r="D87" s="91" t="s">
        <v>287</v>
      </c>
      <c r="E87" s="93">
        <f t="shared" ref="E87:N87" si="17">E$56</f>
        <v>491</v>
      </c>
      <c r="F87" s="93">
        <f t="shared" si="17"/>
        <v>823</v>
      </c>
      <c r="G87" s="93">
        <f t="shared" si="17"/>
        <v>990</v>
      </c>
      <c r="H87" s="93">
        <f t="shared" si="17"/>
        <v>1117</v>
      </c>
      <c r="I87" s="93">
        <f t="shared" si="17"/>
        <v>1158</v>
      </c>
      <c r="J87" s="93">
        <f t="shared" si="17"/>
        <v>1238</v>
      </c>
      <c r="K87" s="93">
        <f t="shared" si="17"/>
        <v>1318</v>
      </c>
      <c r="L87" s="93">
        <f t="shared" si="17"/>
        <v>1398</v>
      </c>
      <c r="M87" s="93">
        <f t="shared" si="17"/>
        <v>1478</v>
      </c>
      <c r="N87" s="93">
        <f t="shared" si="17"/>
        <v>1558</v>
      </c>
      <c r="O87" s="93" t="s">
        <v>234</v>
      </c>
    </row>
    <row r="88" spans="1:15" x14ac:dyDescent="0.2">
      <c r="A88" s="92">
        <v>30</v>
      </c>
      <c r="B88" s="91" t="s">
        <v>289</v>
      </c>
      <c r="C88" s="92" t="s">
        <v>290</v>
      </c>
      <c r="D88" s="91" t="s">
        <v>289</v>
      </c>
      <c r="E88" s="93">
        <f t="shared" ref="E88:N89" si="18">E$53</f>
        <v>450</v>
      </c>
      <c r="F88" s="93">
        <f t="shared" si="18"/>
        <v>755</v>
      </c>
      <c r="G88" s="93">
        <f t="shared" si="18"/>
        <v>909</v>
      </c>
      <c r="H88" s="93">
        <f t="shared" si="18"/>
        <v>1025</v>
      </c>
      <c r="I88" s="93">
        <f t="shared" si="18"/>
        <v>1062</v>
      </c>
      <c r="J88" s="93">
        <f t="shared" si="18"/>
        <v>1142</v>
      </c>
      <c r="K88" s="93">
        <f t="shared" si="18"/>
        <v>1222</v>
      </c>
      <c r="L88" s="93">
        <f t="shared" si="18"/>
        <v>1302</v>
      </c>
      <c r="M88" s="93">
        <f t="shared" si="18"/>
        <v>1382</v>
      </c>
      <c r="N88" s="93">
        <f t="shared" si="18"/>
        <v>1462</v>
      </c>
      <c r="O88" s="93" t="s">
        <v>245</v>
      </c>
    </row>
    <row r="89" spans="1:15" x14ac:dyDescent="0.2">
      <c r="A89" s="92">
        <v>31</v>
      </c>
      <c r="B89" s="91" t="s">
        <v>291</v>
      </c>
      <c r="C89" s="92" t="s">
        <v>292</v>
      </c>
      <c r="D89" s="91" t="s">
        <v>291</v>
      </c>
      <c r="E89" s="93">
        <f t="shared" si="18"/>
        <v>450</v>
      </c>
      <c r="F89" s="93">
        <f t="shared" si="18"/>
        <v>755</v>
      </c>
      <c r="G89" s="93">
        <f t="shared" si="18"/>
        <v>909</v>
      </c>
      <c r="H89" s="93">
        <f t="shared" si="18"/>
        <v>1025</v>
      </c>
      <c r="I89" s="93">
        <f t="shared" si="18"/>
        <v>1062</v>
      </c>
      <c r="J89" s="93">
        <f t="shared" si="18"/>
        <v>1142</v>
      </c>
      <c r="K89" s="93">
        <f t="shared" si="18"/>
        <v>1222</v>
      </c>
      <c r="L89" s="93">
        <f t="shared" si="18"/>
        <v>1302</v>
      </c>
      <c r="M89" s="93">
        <f t="shared" si="18"/>
        <v>1382</v>
      </c>
      <c r="N89" s="93">
        <f t="shared" si="18"/>
        <v>1462</v>
      </c>
      <c r="O89" s="93" t="s">
        <v>245</v>
      </c>
    </row>
    <row r="90" spans="1:15" x14ac:dyDescent="0.2">
      <c r="A90" s="92">
        <v>32</v>
      </c>
      <c r="B90" s="91" t="s">
        <v>293</v>
      </c>
      <c r="C90" s="92" t="s">
        <v>294</v>
      </c>
      <c r="D90" s="91" t="s">
        <v>293</v>
      </c>
      <c r="E90" s="93">
        <f t="shared" ref="E90:N90" si="19">E$56</f>
        <v>491</v>
      </c>
      <c r="F90" s="93">
        <f t="shared" si="19"/>
        <v>823</v>
      </c>
      <c r="G90" s="93">
        <f t="shared" si="19"/>
        <v>990</v>
      </c>
      <c r="H90" s="93">
        <f t="shared" si="19"/>
        <v>1117</v>
      </c>
      <c r="I90" s="93">
        <f t="shared" si="19"/>
        <v>1158</v>
      </c>
      <c r="J90" s="93">
        <f t="shared" si="19"/>
        <v>1238</v>
      </c>
      <c r="K90" s="93">
        <f t="shared" si="19"/>
        <v>1318</v>
      </c>
      <c r="L90" s="93">
        <f t="shared" si="19"/>
        <v>1398</v>
      </c>
      <c r="M90" s="93">
        <f t="shared" si="19"/>
        <v>1478</v>
      </c>
      <c r="N90" s="93">
        <f t="shared" si="19"/>
        <v>1558</v>
      </c>
      <c r="O90" s="93" t="s">
        <v>234</v>
      </c>
    </row>
    <row r="91" spans="1:15" x14ac:dyDescent="0.2">
      <c r="A91" s="92">
        <v>33</v>
      </c>
      <c r="B91" s="91" t="s">
        <v>295</v>
      </c>
      <c r="C91" s="92" t="s">
        <v>296</v>
      </c>
      <c r="D91" s="91" t="s">
        <v>295</v>
      </c>
      <c r="E91" s="93">
        <f t="shared" ref="E91:N91" si="20">E$53</f>
        <v>450</v>
      </c>
      <c r="F91" s="93">
        <f t="shared" si="20"/>
        <v>755</v>
      </c>
      <c r="G91" s="93">
        <f t="shared" si="20"/>
        <v>909</v>
      </c>
      <c r="H91" s="93">
        <f t="shared" si="20"/>
        <v>1025</v>
      </c>
      <c r="I91" s="93">
        <f t="shared" si="20"/>
        <v>1062</v>
      </c>
      <c r="J91" s="93">
        <f t="shared" si="20"/>
        <v>1142</v>
      </c>
      <c r="K91" s="93">
        <f t="shared" si="20"/>
        <v>1222</v>
      </c>
      <c r="L91" s="93">
        <f t="shared" si="20"/>
        <v>1302</v>
      </c>
      <c r="M91" s="93">
        <f t="shared" si="20"/>
        <v>1382</v>
      </c>
      <c r="N91" s="93">
        <f t="shared" si="20"/>
        <v>1462</v>
      </c>
      <c r="O91" s="93" t="s">
        <v>245</v>
      </c>
    </row>
    <row r="92" spans="1:15" x14ac:dyDescent="0.2">
      <c r="A92" s="92">
        <v>34</v>
      </c>
      <c r="B92" s="91" t="s">
        <v>297</v>
      </c>
      <c r="C92" s="92" t="s">
        <v>298</v>
      </c>
      <c r="D92" s="91" t="s">
        <v>297</v>
      </c>
      <c r="E92" s="93">
        <f t="shared" ref="E92:N92" si="21">E$55</f>
        <v>441</v>
      </c>
      <c r="F92" s="93">
        <f t="shared" si="21"/>
        <v>738</v>
      </c>
      <c r="G92" s="93">
        <f t="shared" si="21"/>
        <v>889</v>
      </c>
      <c r="H92" s="93">
        <f t="shared" si="21"/>
        <v>1003</v>
      </c>
      <c r="I92" s="93">
        <f t="shared" si="21"/>
        <v>1039</v>
      </c>
      <c r="J92" s="93">
        <f t="shared" si="21"/>
        <v>1119</v>
      </c>
      <c r="K92" s="93">
        <f t="shared" si="21"/>
        <v>1199</v>
      </c>
      <c r="L92" s="93">
        <f t="shared" si="21"/>
        <v>1279</v>
      </c>
      <c r="M92" s="93">
        <f t="shared" si="21"/>
        <v>1359</v>
      </c>
      <c r="N92" s="93">
        <f t="shared" si="21"/>
        <v>1439</v>
      </c>
      <c r="O92" s="93" t="s">
        <v>231</v>
      </c>
    </row>
    <row r="93" spans="1:15" x14ac:dyDescent="0.2">
      <c r="A93" s="92">
        <v>35</v>
      </c>
      <c r="B93" s="91" t="s">
        <v>299</v>
      </c>
      <c r="C93" s="92" t="s">
        <v>300</v>
      </c>
      <c r="D93" s="91" t="s">
        <v>299</v>
      </c>
      <c r="E93" s="93">
        <f t="shared" ref="E93:N94" si="22">E$54</f>
        <v>441</v>
      </c>
      <c r="F93" s="93">
        <f t="shared" si="22"/>
        <v>738</v>
      </c>
      <c r="G93" s="93">
        <f t="shared" si="22"/>
        <v>889</v>
      </c>
      <c r="H93" s="93">
        <f t="shared" si="22"/>
        <v>1003</v>
      </c>
      <c r="I93" s="93">
        <f t="shared" si="22"/>
        <v>1039</v>
      </c>
      <c r="J93" s="93">
        <f t="shared" si="22"/>
        <v>1119</v>
      </c>
      <c r="K93" s="93">
        <f t="shared" si="22"/>
        <v>1199</v>
      </c>
      <c r="L93" s="93">
        <f t="shared" si="22"/>
        <v>1279</v>
      </c>
      <c r="M93" s="93">
        <f t="shared" si="22"/>
        <v>1359</v>
      </c>
      <c r="N93" s="93">
        <f t="shared" si="22"/>
        <v>1439</v>
      </c>
      <c r="O93" s="93" t="s">
        <v>259</v>
      </c>
    </row>
    <row r="94" spans="1:15" x14ac:dyDescent="0.2">
      <c r="A94" s="92">
        <v>36</v>
      </c>
      <c r="B94" s="91" t="s">
        <v>301</v>
      </c>
      <c r="C94" s="92" t="s">
        <v>302</v>
      </c>
      <c r="D94" s="91" t="s">
        <v>301</v>
      </c>
      <c r="E94" s="93">
        <f t="shared" si="22"/>
        <v>441</v>
      </c>
      <c r="F94" s="93">
        <f t="shared" si="22"/>
        <v>738</v>
      </c>
      <c r="G94" s="93">
        <f t="shared" si="22"/>
        <v>889</v>
      </c>
      <c r="H94" s="93">
        <f t="shared" si="22"/>
        <v>1003</v>
      </c>
      <c r="I94" s="93">
        <f t="shared" si="22"/>
        <v>1039</v>
      </c>
      <c r="J94" s="93">
        <f t="shared" si="22"/>
        <v>1119</v>
      </c>
      <c r="K94" s="93">
        <f t="shared" si="22"/>
        <v>1199</v>
      </c>
      <c r="L94" s="93">
        <f t="shared" si="22"/>
        <v>1279</v>
      </c>
      <c r="M94" s="93">
        <f t="shared" si="22"/>
        <v>1359</v>
      </c>
      <c r="N94" s="93">
        <f t="shared" si="22"/>
        <v>1439</v>
      </c>
      <c r="O94" s="93" t="s">
        <v>259</v>
      </c>
    </row>
    <row r="95" spans="1:15" x14ac:dyDescent="0.2">
      <c r="A95" s="92">
        <v>37</v>
      </c>
      <c r="B95" s="91" t="s">
        <v>303</v>
      </c>
      <c r="C95" s="92" t="s">
        <v>304</v>
      </c>
      <c r="D95" s="91" t="s">
        <v>303</v>
      </c>
      <c r="E95" s="93">
        <f t="shared" ref="E95:N95" si="23">E$55</f>
        <v>441</v>
      </c>
      <c r="F95" s="93">
        <f t="shared" si="23"/>
        <v>738</v>
      </c>
      <c r="G95" s="93">
        <f t="shared" si="23"/>
        <v>889</v>
      </c>
      <c r="H95" s="93">
        <f t="shared" si="23"/>
        <v>1003</v>
      </c>
      <c r="I95" s="93">
        <f t="shared" si="23"/>
        <v>1039</v>
      </c>
      <c r="J95" s="93">
        <f t="shared" si="23"/>
        <v>1119</v>
      </c>
      <c r="K95" s="93">
        <f t="shared" si="23"/>
        <v>1199</v>
      </c>
      <c r="L95" s="93">
        <f t="shared" si="23"/>
        <v>1279</v>
      </c>
      <c r="M95" s="93">
        <f t="shared" si="23"/>
        <v>1359</v>
      </c>
      <c r="N95" s="93">
        <f t="shared" si="23"/>
        <v>1439</v>
      </c>
      <c r="O95" s="93" t="s">
        <v>231</v>
      </c>
    </row>
    <row r="96" spans="1:15" x14ac:dyDescent="0.2">
      <c r="A96" s="92">
        <v>38</v>
      </c>
      <c r="B96" s="91" t="s">
        <v>305</v>
      </c>
      <c r="C96" s="92" t="s">
        <v>306</v>
      </c>
      <c r="D96" s="91" t="s">
        <v>305</v>
      </c>
      <c r="E96" s="93">
        <f t="shared" ref="E96:N96" si="24">E$56</f>
        <v>491</v>
      </c>
      <c r="F96" s="93">
        <f t="shared" si="24"/>
        <v>823</v>
      </c>
      <c r="G96" s="93">
        <f t="shared" si="24"/>
        <v>990</v>
      </c>
      <c r="H96" s="93">
        <f t="shared" si="24"/>
        <v>1117</v>
      </c>
      <c r="I96" s="93">
        <f t="shared" si="24"/>
        <v>1158</v>
      </c>
      <c r="J96" s="93">
        <f t="shared" si="24"/>
        <v>1238</v>
      </c>
      <c r="K96" s="93">
        <f t="shared" si="24"/>
        <v>1318</v>
      </c>
      <c r="L96" s="93">
        <f t="shared" si="24"/>
        <v>1398</v>
      </c>
      <c r="M96" s="93">
        <f t="shared" si="24"/>
        <v>1478</v>
      </c>
      <c r="N96" s="93">
        <f t="shared" si="24"/>
        <v>1558</v>
      </c>
      <c r="O96" s="93" t="s">
        <v>234</v>
      </c>
    </row>
    <row r="97" spans="1:15" x14ac:dyDescent="0.2">
      <c r="A97" s="92">
        <v>39</v>
      </c>
      <c r="B97" s="91" t="s">
        <v>307</v>
      </c>
      <c r="C97" s="92" t="s">
        <v>308</v>
      </c>
      <c r="D97" s="91" t="s">
        <v>307</v>
      </c>
      <c r="E97" s="93">
        <f t="shared" ref="E97:N97" si="25">E$53</f>
        <v>450</v>
      </c>
      <c r="F97" s="93">
        <f t="shared" si="25"/>
        <v>755</v>
      </c>
      <c r="G97" s="93">
        <f t="shared" si="25"/>
        <v>909</v>
      </c>
      <c r="H97" s="93">
        <f t="shared" si="25"/>
        <v>1025</v>
      </c>
      <c r="I97" s="93">
        <f t="shared" si="25"/>
        <v>1062</v>
      </c>
      <c r="J97" s="93">
        <f t="shared" si="25"/>
        <v>1142</v>
      </c>
      <c r="K97" s="93">
        <f t="shared" si="25"/>
        <v>1222</v>
      </c>
      <c r="L97" s="93">
        <f t="shared" si="25"/>
        <v>1302</v>
      </c>
      <c r="M97" s="93">
        <f t="shared" si="25"/>
        <v>1382</v>
      </c>
      <c r="N97" s="93">
        <f t="shared" si="25"/>
        <v>1462</v>
      </c>
      <c r="O97" s="93" t="s">
        <v>245</v>
      </c>
    </row>
    <row r="98" spans="1:15" x14ac:dyDescent="0.2">
      <c r="A98" s="92">
        <v>40</v>
      </c>
      <c r="B98" s="91" t="s">
        <v>309</v>
      </c>
      <c r="C98" s="92" t="s">
        <v>310</v>
      </c>
      <c r="D98" s="91" t="s">
        <v>309</v>
      </c>
      <c r="E98" s="93">
        <f t="shared" ref="E98:N98" si="26">E$55</f>
        <v>441</v>
      </c>
      <c r="F98" s="93">
        <f t="shared" si="26"/>
        <v>738</v>
      </c>
      <c r="G98" s="93">
        <f t="shared" si="26"/>
        <v>889</v>
      </c>
      <c r="H98" s="93">
        <f t="shared" si="26"/>
        <v>1003</v>
      </c>
      <c r="I98" s="93">
        <f t="shared" si="26"/>
        <v>1039</v>
      </c>
      <c r="J98" s="93">
        <f t="shared" si="26"/>
        <v>1119</v>
      </c>
      <c r="K98" s="93">
        <f t="shared" si="26"/>
        <v>1199</v>
      </c>
      <c r="L98" s="93">
        <f t="shared" si="26"/>
        <v>1279</v>
      </c>
      <c r="M98" s="93">
        <f t="shared" si="26"/>
        <v>1359</v>
      </c>
      <c r="N98" s="93">
        <f t="shared" si="26"/>
        <v>1439</v>
      </c>
      <c r="O98" s="93" t="s">
        <v>231</v>
      </c>
    </row>
    <row r="99" spans="1:15" x14ac:dyDescent="0.2">
      <c r="A99" s="92">
        <v>41</v>
      </c>
      <c r="B99" s="91" t="s">
        <v>311</v>
      </c>
      <c r="C99" s="92" t="s">
        <v>312</v>
      </c>
      <c r="D99" s="91" t="s">
        <v>311</v>
      </c>
      <c r="E99" s="93">
        <f t="shared" ref="E99:N99" si="27">E$53</f>
        <v>450</v>
      </c>
      <c r="F99" s="93">
        <f t="shared" si="27"/>
        <v>755</v>
      </c>
      <c r="G99" s="93">
        <f t="shared" si="27"/>
        <v>909</v>
      </c>
      <c r="H99" s="93">
        <f t="shared" si="27"/>
        <v>1025</v>
      </c>
      <c r="I99" s="93">
        <f t="shared" si="27"/>
        <v>1062</v>
      </c>
      <c r="J99" s="93">
        <f t="shared" si="27"/>
        <v>1142</v>
      </c>
      <c r="K99" s="93">
        <f t="shared" si="27"/>
        <v>1222</v>
      </c>
      <c r="L99" s="93">
        <f t="shared" si="27"/>
        <v>1302</v>
      </c>
      <c r="M99" s="93">
        <f t="shared" si="27"/>
        <v>1382</v>
      </c>
      <c r="N99" s="93">
        <f t="shared" si="27"/>
        <v>1462</v>
      </c>
      <c r="O99" s="93" t="s">
        <v>245</v>
      </c>
    </row>
    <row r="100" spans="1:15" x14ac:dyDescent="0.2">
      <c r="A100" s="92">
        <v>42</v>
      </c>
      <c r="B100" s="91" t="s">
        <v>313</v>
      </c>
      <c r="C100" s="92" t="s">
        <v>314</v>
      </c>
      <c r="D100" s="91" t="s">
        <v>313</v>
      </c>
      <c r="E100" s="93">
        <f t="shared" ref="E100:N100" si="28">E$55</f>
        <v>441</v>
      </c>
      <c r="F100" s="93">
        <f t="shared" si="28"/>
        <v>738</v>
      </c>
      <c r="G100" s="93">
        <f t="shared" si="28"/>
        <v>889</v>
      </c>
      <c r="H100" s="93">
        <f t="shared" si="28"/>
        <v>1003</v>
      </c>
      <c r="I100" s="93">
        <f t="shared" si="28"/>
        <v>1039</v>
      </c>
      <c r="J100" s="93">
        <f t="shared" si="28"/>
        <v>1119</v>
      </c>
      <c r="K100" s="93">
        <f t="shared" si="28"/>
        <v>1199</v>
      </c>
      <c r="L100" s="93">
        <f t="shared" si="28"/>
        <v>1279</v>
      </c>
      <c r="M100" s="93">
        <f t="shared" si="28"/>
        <v>1359</v>
      </c>
      <c r="N100" s="93">
        <f t="shared" si="28"/>
        <v>1439</v>
      </c>
      <c r="O100" s="93" t="s">
        <v>231</v>
      </c>
    </row>
    <row r="101" spans="1:15" x14ac:dyDescent="0.2">
      <c r="A101" s="92">
        <v>43</v>
      </c>
      <c r="B101" s="91" t="s">
        <v>315</v>
      </c>
      <c r="C101" s="92" t="s">
        <v>316</v>
      </c>
      <c r="D101" s="91" t="s">
        <v>315</v>
      </c>
      <c r="E101" s="93">
        <f t="shared" ref="E101:N101" si="29">E$54</f>
        <v>441</v>
      </c>
      <c r="F101" s="93">
        <f t="shared" si="29"/>
        <v>738</v>
      </c>
      <c r="G101" s="93">
        <f t="shared" si="29"/>
        <v>889</v>
      </c>
      <c r="H101" s="93">
        <f t="shared" si="29"/>
        <v>1003</v>
      </c>
      <c r="I101" s="93">
        <f t="shared" si="29"/>
        <v>1039</v>
      </c>
      <c r="J101" s="93">
        <f t="shared" si="29"/>
        <v>1119</v>
      </c>
      <c r="K101" s="93">
        <f t="shared" si="29"/>
        <v>1199</v>
      </c>
      <c r="L101" s="93">
        <f t="shared" si="29"/>
        <v>1279</v>
      </c>
      <c r="M101" s="93">
        <f t="shared" si="29"/>
        <v>1359</v>
      </c>
      <c r="N101" s="93">
        <f t="shared" si="29"/>
        <v>1439</v>
      </c>
      <c r="O101" s="93" t="s">
        <v>259</v>
      </c>
    </row>
    <row r="102" spans="1:15" x14ac:dyDescent="0.2">
      <c r="A102" s="92">
        <v>44</v>
      </c>
      <c r="B102" s="91" t="s">
        <v>317</v>
      </c>
      <c r="C102" s="92" t="s">
        <v>318</v>
      </c>
      <c r="D102" s="91" t="s">
        <v>317</v>
      </c>
      <c r="E102" s="93">
        <f t="shared" ref="E102:N103" si="30">E$55</f>
        <v>441</v>
      </c>
      <c r="F102" s="93">
        <f t="shared" si="30"/>
        <v>738</v>
      </c>
      <c r="G102" s="93">
        <f t="shared" si="30"/>
        <v>889</v>
      </c>
      <c r="H102" s="93">
        <f t="shared" si="30"/>
        <v>1003</v>
      </c>
      <c r="I102" s="93">
        <f t="shared" si="30"/>
        <v>1039</v>
      </c>
      <c r="J102" s="93">
        <f t="shared" si="30"/>
        <v>1119</v>
      </c>
      <c r="K102" s="93">
        <f t="shared" si="30"/>
        <v>1199</v>
      </c>
      <c r="L102" s="93">
        <f t="shared" si="30"/>
        <v>1279</v>
      </c>
      <c r="M102" s="93">
        <f t="shared" si="30"/>
        <v>1359</v>
      </c>
      <c r="N102" s="93">
        <f t="shared" si="30"/>
        <v>1439</v>
      </c>
      <c r="O102" s="93" t="s">
        <v>231</v>
      </c>
    </row>
    <row r="103" spans="1:15" x14ac:dyDescent="0.2">
      <c r="A103" s="92">
        <v>45</v>
      </c>
      <c r="B103" s="91" t="s">
        <v>319</v>
      </c>
      <c r="C103" s="92" t="s">
        <v>320</v>
      </c>
      <c r="D103" s="91" t="s">
        <v>319</v>
      </c>
      <c r="E103" s="93">
        <f t="shared" si="30"/>
        <v>441</v>
      </c>
      <c r="F103" s="93">
        <f t="shared" si="30"/>
        <v>738</v>
      </c>
      <c r="G103" s="93">
        <f t="shared" si="30"/>
        <v>889</v>
      </c>
      <c r="H103" s="93">
        <f t="shared" si="30"/>
        <v>1003</v>
      </c>
      <c r="I103" s="93">
        <f t="shared" si="30"/>
        <v>1039</v>
      </c>
      <c r="J103" s="93">
        <f t="shared" si="30"/>
        <v>1119</v>
      </c>
      <c r="K103" s="93">
        <f t="shared" si="30"/>
        <v>1199</v>
      </c>
      <c r="L103" s="93">
        <f t="shared" si="30"/>
        <v>1279</v>
      </c>
      <c r="M103" s="93">
        <f t="shared" si="30"/>
        <v>1359</v>
      </c>
      <c r="N103" s="93">
        <f t="shared" si="30"/>
        <v>1439</v>
      </c>
      <c r="O103" s="93" t="s">
        <v>231</v>
      </c>
    </row>
    <row r="104" spans="1:15" x14ac:dyDescent="0.2">
      <c r="A104" s="92">
        <v>46</v>
      </c>
      <c r="B104" s="91" t="s">
        <v>321</v>
      </c>
      <c r="C104" s="92" t="s">
        <v>322</v>
      </c>
      <c r="D104" s="91" t="s">
        <v>321</v>
      </c>
      <c r="E104" s="93">
        <f t="shared" ref="E104:N104" si="31">E$56</f>
        <v>491</v>
      </c>
      <c r="F104" s="93">
        <f t="shared" si="31"/>
        <v>823</v>
      </c>
      <c r="G104" s="93">
        <f t="shared" si="31"/>
        <v>990</v>
      </c>
      <c r="H104" s="93">
        <f t="shared" si="31"/>
        <v>1117</v>
      </c>
      <c r="I104" s="93">
        <f t="shared" si="31"/>
        <v>1158</v>
      </c>
      <c r="J104" s="93">
        <f t="shared" si="31"/>
        <v>1238</v>
      </c>
      <c r="K104" s="93">
        <f t="shared" si="31"/>
        <v>1318</v>
      </c>
      <c r="L104" s="93">
        <f t="shared" si="31"/>
        <v>1398</v>
      </c>
      <c r="M104" s="93">
        <f t="shared" si="31"/>
        <v>1478</v>
      </c>
      <c r="N104" s="93">
        <f t="shared" si="31"/>
        <v>1558</v>
      </c>
      <c r="O104" s="93" t="s">
        <v>234</v>
      </c>
    </row>
    <row r="105" spans="1:15" x14ac:dyDescent="0.2">
      <c r="A105" s="92">
        <v>47</v>
      </c>
      <c r="B105" s="91" t="s">
        <v>323</v>
      </c>
      <c r="C105" s="92" t="s">
        <v>324</v>
      </c>
      <c r="D105" s="91" t="s">
        <v>323</v>
      </c>
      <c r="E105" s="93">
        <f t="shared" ref="E105:N105" si="32">E$53</f>
        <v>450</v>
      </c>
      <c r="F105" s="93">
        <f t="shared" si="32"/>
        <v>755</v>
      </c>
      <c r="G105" s="93">
        <f t="shared" si="32"/>
        <v>909</v>
      </c>
      <c r="H105" s="93">
        <f t="shared" si="32"/>
        <v>1025</v>
      </c>
      <c r="I105" s="93">
        <f t="shared" si="32"/>
        <v>1062</v>
      </c>
      <c r="J105" s="93">
        <f t="shared" si="32"/>
        <v>1142</v>
      </c>
      <c r="K105" s="93">
        <f t="shared" si="32"/>
        <v>1222</v>
      </c>
      <c r="L105" s="93">
        <f t="shared" si="32"/>
        <v>1302</v>
      </c>
      <c r="M105" s="93">
        <f t="shared" si="32"/>
        <v>1382</v>
      </c>
      <c r="N105" s="93">
        <f t="shared" si="32"/>
        <v>1462</v>
      </c>
      <c r="O105" s="93" t="s">
        <v>245</v>
      </c>
    </row>
    <row r="106" spans="1:15" x14ac:dyDescent="0.2">
      <c r="A106" s="92">
        <v>48</v>
      </c>
      <c r="B106" s="91" t="s">
        <v>325</v>
      </c>
      <c r="C106" s="92" t="s">
        <v>326</v>
      </c>
      <c r="D106" s="91" t="s">
        <v>325</v>
      </c>
      <c r="E106" s="93">
        <f t="shared" ref="E106:N106" si="33">E$55</f>
        <v>441</v>
      </c>
      <c r="F106" s="93">
        <f t="shared" si="33"/>
        <v>738</v>
      </c>
      <c r="G106" s="93">
        <f t="shared" si="33"/>
        <v>889</v>
      </c>
      <c r="H106" s="93">
        <f t="shared" si="33"/>
        <v>1003</v>
      </c>
      <c r="I106" s="93">
        <f t="shared" si="33"/>
        <v>1039</v>
      </c>
      <c r="J106" s="93">
        <f t="shared" si="33"/>
        <v>1119</v>
      </c>
      <c r="K106" s="93">
        <f t="shared" si="33"/>
        <v>1199</v>
      </c>
      <c r="L106" s="93">
        <f t="shared" si="33"/>
        <v>1279</v>
      </c>
      <c r="M106" s="93">
        <f t="shared" si="33"/>
        <v>1359</v>
      </c>
      <c r="N106" s="93">
        <f t="shared" si="33"/>
        <v>1439</v>
      </c>
      <c r="O106" s="93" t="s">
        <v>231</v>
      </c>
    </row>
    <row r="107" spans="1:15" x14ac:dyDescent="0.2">
      <c r="A107" s="92">
        <v>49</v>
      </c>
      <c r="B107" s="91" t="s">
        <v>327</v>
      </c>
      <c r="C107" s="92" t="s">
        <v>328</v>
      </c>
      <c r="D107" s="91" t="s">
        <v>327</v>
      </c>
      <c r="E107" s="93">
        <f t="shared" ref="E107:N107" si="34">E$56</f>
        <v>491</v>
      </c>
      <c r="F107" s="93">
        <f t="shared" si="34"/>
        <v>823</v>
      </c>
      <c r="G107" s="93">
        <f t="shared" si="34"/>
        <v>990</v>
      </c>
      <c r="H107" s="93">
        <f t="shared" si="34"/>
        <v>1117</v>
      </c>
      <c r="I107" s="93">
        <f t="shared" si="34"/>
        <v>1158</v>
      </c>
      <c r="J107" s="93">
        <f t="shared" si="34"/>
        <v>1238</v>
      </c>
      <c r="K107" s="93">
        <f t="shared" si="34"/>
        <v>1318</v>
      </c>
      <c r="L107" s="93">
        <f t="shared" si="34"/>
        <v>1398</v>
      </c>
      <c r="M107" s="93">
        <f t="shared" si="34"/>
        <v>1478</v>
      </c>
      <c r="N107" s="93">
        <f t="shared" si="34"/>
        <v>1558</v>
      </c>
      <c r="O107" s="93" t="s">
        <v>234</v>
      </c>
    </row>
    <row r="108" spans="1:15" x14ac:dyDescent="0.2">
      <c r="A108" s="92">
        <v>50</v>
      </c>
      <c r="B108" s="91" t="s">
        <v>329</v>
      </c>
      <c r="C108" s="92" t="s">
        <v>330</v>
      </c>
      <c r="D108" s="91" t="s">
        <v>329</v>
      </c>
      <c r="E108" s="93">
        <f t="shared" ref="E108:N108" si="35">E$55</f>
        <v>441</v>
      </c>
      <c r="F108" s="93">
        <f t="shared" si="35"/>
        <v>738</v>
      </c>
      <c r="G108" s="93">
        <f t="shared" si="35"/>
        <v>889</v>
      </c>
      <c r="H108" s="93">
        <f t="shared" si="35"/>
        <v>1003</v>
      </c>
      <c r="I108" s="93">
        <f t="shared" si="35"/>
        <v>1039</v>
      </c>
      <c r="J108" s="93">
        <f t="shared" si="35"/>
        <v>1119</v>
      </c>
      <c r="K108" s="93">
        <f t="shared" si="35"/>
        <v>1199</v>
      </c>
      <c r="L108" s="93">
        <f t="shared" si="35"/>
        <v>1279</v>
      </c>
      <c r="M108" s="93">
        <f t="shared" si="35"/>
        <v>1359</v>
      </c>
      <c r="N108" s="93">
        <f t="shared" si="35"/>
        <v>1439</v>
      </c>
      <c r="O108" s="93" t="s">
        <v>231</v>
      </c>
    </row>
    <row r="109" spans="1:15" x14ac:dyDescent="0.2">
      <c r="A109" s="92">
        <v>51</v>
      </c>
      <c r="B109" s="91" t="s">
        <v>331</v>
      </c>
      <c r="C109" s="92" t="s">
        <v>332</v>
      </c>
      <c r="D109" s="91" t="s">
        <v>331</v>
      </c>
      <c r="E109" s="93">
        <f t="shared" ref="E109:N109" si="36">E$54</f>
        <v>441</v>
      </c>
      <c r="F109" s="93">
        <f t="shared" si="36"/>
        <v>738</v>
      </c>
      <c r="G109" s="93">
        <f t="shared" si="36"/>
        <v>889</v>
      </c>
      <c r="H109" s="93">
        <f t="shared" si="36"/>
        <v>1003</v>
      </c>
      <c r="I109" s="93">
        <f t="shared" si="36"/>
        <v>1039</v>
      </c>
      <c r="J109" s="93">
        <f t="shared" si="36"/>
        <v>1119</v>
      </c>
      <c r="K109" s="93">
        <f t="shared" si="36"/>
        <v>1199</v>
      </c>
      <c r="L109" s="93">
        <f t="shared" si="36"/>
        <v>1279</v>
      </c>
      <c r="M109" s="93">
        <f t="shared" si="36"/>
        <v>1359</v>
      </c>
      <c r="N109" s="93">
        <f t="shared" si="36"/>
        <v>1439</v>
      </c>
      <c r="O109" s="93" t="s">
        <v>259</v>
      </c>
    </row>
    <row r="110" spans="1:15" x14ac:dyDescent="0.2">
      <c r="A110" s="92">
        <v>52</v>
      </c>
      <c r="B110" s="91" t="s">
        <v>333</v>
      </c>
      <c r="C110" s="92" t="s">
        <v>334</v>
      </c>
      <c r="D110" s="91" t="s">
        <v>333</v>
      </c>
      <c r="E110" s="93">
        <f t="shared" ref="E110:N110" si="37">E$56</f>
        <v>491</v>
      </c>
      <c r="F110" s="93">
        <f t="shared" si="37"/>
        <v>823</v>
      </c>
      <c r="G110" s="93">
        <f t="shared" si="37"/>
        <v>990</v>
      </c>
      <c r="H110" s="93">
        <f t="shared" si="37"/>
        <v>1117</v>
      </c>
      <c r="I110" s="93">
        <f t="shared" si="37"/>
        <v>1158</v>
      </c>
      <c r="J110" s="93">
        <f t="shared" si="37"/>
        <v>1238</v>
      </c>
      <c r="K110" s="93">
        <f t="shared" si="37"/>
        <v>1318</v>
      </c>
      <c r="L110" s="93">
        <f t="shared" si="37"/>
        <v>1398</v>
      </c>
      <c r="M110" s="93">
        <f t="shared" si="37"/>
        <v>1478</v>
      </c>
      <c r="N110" s="93">
        <f t="shared" si="37"/>
        <v>1558</v>
      </c>
      <c r="O110" s="93" t="s">
        <v>234</v>
      </c>
    </row>
    <row r="111" spans="1:15" ht="13.5" thickBot="1" x14ac:dyDescent="0.25">
      <c r="B111" s="41"/>
      <c r="C111" s="41"/>
      <c r="D111" s="41"/>
      <c r="E111" s="41"/>
      <c r="F111" s="41"/>
      <c r="G111" s="41"/>
      <c r="H111" s="41"/>
      <c r="I111" s="41"/>
      <c r="J111" s="41"/>
      <c r="K111" s="41"/>
      <c r="L111" s="41"/>
      <c r="M111" s="41"/>
      <c r="N111" s="41"/>
    </row>
    <row r="112" spans="1:15" ht="13.5" thickBot="1" x14ac:dyDescent="0.25">
      <c r="B112" s="1802" t="s">
        <v>335</v>
      </c>
      <c r="C112" s="1803"/>
      <c r="D112" s="1803"/>
      <c r="E112" s="1803"/>
      <c r="F112" s="1803"/>
      <c r="G112" s="1803"/>
      <c r="H112" s="1803"/>
      <c r="I112" s="1803"/>
      <c r="J112" s="1803"/>
      <c r="K112" s="1803"/>
      <c r="L112" s="1803"/>
      <c r="M112" s="1803"/>
      <c r="N112" s="1804"/>
    </row>
    <row r="113" spans="2:15" x14ac:dyDescent="0.2">
      <c r="B113" s="41"/>
      <c r="C113" s="41"/>
      <c r="D113" s="41"/>
      <c r="E113" s="41"/>
      <c r="F113" s="41"/>
      <c r="G113" s="41"/>
      <c r="H113" s="41"/>
      <c r="I113" s="41"/>
      <c r="J113" s="41"/>
      <c r="K113" s="41"/>
      <c r="L113" s="41"/>
      <c r="M113" s="41"/>
      <c r="N113" s="41"/>
    </row>
    <row r="114" spans="2:15" ht="24.95" customHeight="1" thickBot="1" x14ac:dyDescent="0.25">
      <c r="B114" s="86" t="s">
        <v>211</v>
      </c>
      <c r="C114" s="87" t="s">
        <v>212</v>
      </c>
      <c r="D114" s="86" t="s">
        <v>211</v>
      </c>
      <c r="E114" s="94" t="s">
        <v>213</v>
      </c>
      <c r="F114" s="94" t="s">
        <v>214</v>
      </c>
      <c r="G114" s="94" t="s">
        <v>215</v>
      </c>
      <c r="H114" s="94" t="s">
        <v>216</v>
      </c>
      <c r="I114" s="94" t="s">
        <v>217</v>
      </c>
      <c r="J114" s="94" t="s">
        <v>218</v>
      </c>
      <c r="K114" s="94" t="s">
        <v>219</v>
      </c>
      <c r="L114" s="94" t="s">
        <v>220</v>
      </c>
      <c r="M114" s="94" t="s">
        <v>221</v>
      </c>
      <c r="N114" s="94" t="s">
        <v>222</v>
      </c>
    </row>
    <row r="115" spans="2:15" x14ac:dyDescent="0.2">
      <c r="B115" s="88" t="s">
        <v>223</v>
      </c>
      <c r="C115" s="89"/>
      <c r="D115" s="88" t="s">
        <v>223</v>
      </c>
      <c r="E115" s="93">
        <v>390</v>
      </c>
      <c r="F115" s="93">
        <v>654</v>
      </c>
      <c r="G115" s="93">
        <v>788</v>
      </c>
      <c r="H115" s="93">
        <v>888</v>
      </c>
      <c r="I115" s="93">
        <v>921</v>
      </c>
      <c r="J115" s="93">
        <v>996</v>
      </c>
      <c r="K115" s="93">
        <v>1071</v>
      </c>
      <c r="L115" s="93">
        <v>1146</v>
      </c>
      <c r="M115" s="93">
        <v>1221</v>
      </c>
      <c r="N115" s="93">
        <v>1296</v>
      </c>
    </row>
    <row r="116" spans="2:15" x14ac:dyDescent="0.2">
      <c r="B116" s="91" t="s">
        <v>224</v>
      </c>
      <c r="C116" s="92"/>
      <c r="D116" s="91" t="s">
        <v>224</v>
      </c>
      <c r="E116" s="93">
        <v>382</v>
      </c>
      <c r="F116" s="93">
        <v>641</v>
      </c>
      <c r="G116" s="93">
        <v>772</v>
      </c>
      <c r="H116" s="93">
        <v>868</v>
      </c>
      <c r="I116" s="93">
        <v>902</v>
      </c>
      <c r="J116" s="93">
        <v>977</v>
      </c>
      <c r="K116" s="93">
        <v>1052</v>
      </c>
      <c r="L116" s="93">
        <v>1127</v>
      </c>
      <c r="M116" s="93">
        <v>1202</v>
      </c>
      <c r="N116" s="93">
        <v>1277</v>
      </c>
    </row>
    <row r="117" spans="2:15" x14ac:dyDescent="0.2">
      <c r="B117" s="91" t="s">
        <v>225</v>
      </c>
      <c r="C117" s="92"/>
      <c r="D117" s="91" t="s">
        <v>225</v>
      </c>
      <c r="E117" s="93">
        <v>382</v>
      </c>
      <c r="F117" s="93">
        <v>641</v>
      </c>
      <c r="G117" s="93">
        <v>772</v>
      </c>
      <c r="H117" s="93">
        <v>868</v>
      </c>
      <c r="I117" s="93">
        <v>902</v>
      </c>
      <c r="J117" s="93">
        <v>977</v>
      </c>
      <c r="K117" s="93">
        <v>1052</v>
      </c>
      <c r="L117" s="93">
        <v>1127</v>
      </c>
      <c r="M117" s="93">
        <v>1202</v>
      </c>
      <c r="N117" s="93">
        <v>1277</v>
      </c>
    </row>
    <row r="118" spans="2:15" x14ac:dyDescent="0.2">
      <c r="B118" s="91" t="s">
        <v>226</v>
      </c>
      <c r="C118" s="92"/>
      <c r="D118" s="91" t="s">
        <v>226</v>
      </c>
      <c r="E118" s="93">
        <v>425</v>
      </c>
      <c r="F118" s="93">
        <v>713</v>
      </c>
      <c r="G118" s="93">
        <v>859</v>
      </c>
      <c r="H118" s="93">
        <v>967</v>
      </c>
      <c r="I118" s="93">
        <v>1004</v>
      </c>
      <c r="J118" s="93">
        <v>1079</v>
      </c>
      <c r="K118" s="93">
        <v>1154</v>
      </c>
      <c r="L118" s="93">
        <v>1229</v>
      </c>
      <c r="M118" s="93">
        <v>1304</v>
      </c>
      <c r="N118" s="93">
        <v>1379</v>
      </c>
    </row>
    <row r="119" spans="2:15" x14ac:dyDescent="0.2">
      <c r="B119" s="41"/>
      <c r="C119" s="41"/>
      <c r="D119" s="41"/>
      <c r="E119" s="41"/>
      <c r="F119" s="41"/>
      <c r="G119" s="41"/>
      <c r="H119" s="41"/>
      <c r="I119" s="41"/>
      <c r="J119" s="41"/>
      <c r="K119" s="41"/>
      <c r="L119" s="41"/>
      <c r="M119" s="41"/>
      <c r="N119" s="41"/>
    </row>
    <row r="120" spans="2:15" ht="24.95" customHeight="1" thickBot="1" x14ac:dyDescent="0.25">
      <c r="B120" s="86" t="s">
        <v>227</v>
      </c>
      <c r="C120" s="87" t="s">
        <v>212</v>
      </c>
      <c r="D120" s="86" t="s">
        <v>227</v>
      </c>
      <c r="E120" s="87" t="s">
        <v>213</v>
      </c>
      <c r="F120" s="87" t="s">
        <v>214</v>
      </c>
      <c r="G120" s="87" t="s">
        <v>215</v>
      </c>
      <c r="H120" s="87" t="s">
        <v>216</v>
      </c>
      <c r="I120" s="87" t="s">
        <v>217</v>
      </c>
      <c r="J120" s="87" t="s">
        <v>218</v>
      </c>
      <c r="K120" s="87" t="s">
        <v>219</v>
      </c>
      <c r="L120" s="87" t="s">
        <v>220</v>
      </c>
      <c r="M120" s="87" t="s">
        <v>221</v>
      </c>
      <c r="N120" s="87" t="s">
        <v>222</v>
      </c>
      <c r="O120" s="87" t="s">
        <v>228</v>
      </c>
    </row>
    <row r="121" spans="2:15" x14ac:dyDescent="0.2">
      <c r="B121" s="88" t="s">
        <v>229</v>
      </c>
      <c r="C121" s="89" t="s">
        <v>230</v>
      </c>
      <c r="D121" s="88" t="s">
        <v>229</v>
      </c>
      <c r="E121" s="90">
        <f>E$117</f>
        <v>382</v>
      </c>
      <c r="F121" s="90">
        <v>641</v>
      </c>
      <c r="G121" s="90">
        <v>772</v>
      </c>
      <c r="H121" s="90">
        <v>868</v>
      </c>
      <c r="I121" s="90">
        <v>902</v>
      </c>
      <c r="J121" s="90">
        <v>977</v>
      </c>
      <c r="K121" s="90">
        <v>1052</v>
      </c>
      <c r="L121" s="90">
        <v>1127</v>
      </c>
      <c r="M121" s="90">
        <v>1202</v>
      </c>
      <c r="N121" s="90">
        <v>1277</v>
      </c>
      <c r="O121" s="90" t="s">
        <v>231</v>
      </c>
    </row>
    <row r="122" spans="2:15" x14ac:dyDescent="0.2">
      <c r="B122" s="91" t="s">
        <v>232</v>
      </c>
      <c r="C122" s="92" t="s">
        <v>233</v>
      </c>
      <c r="D122" s="91" t="s">
        <v>232</v>
      </c>
      <c r="E122" s="93">
        <f>E$118</f>
        <v>425</v>
      </c>
      <c r="F122" s="93">
        <v>713</v>
      </c>
      <c r="G122" s="93">
        <v>859</v>
      </c>
      <c r="H122" s="93">
        <v>967</v>
      </c>
      <c r="I122" s="93">
        <v>1004</v>
      </c>
      <c r="J122" s="93">
        <v>1079</v>
      </c>
      <c r="K122" s="93">
        <v>1154</v>
      </c>
      <c r="L122" s="93">
        <v>1229</v>
      </c>
      <c r="M122" s="93">
        <v>1304</v>
      </c>
      <c r="N122" s="93">
        <v>1379</v>
      </c>
      <c r="O122" s="93" t="s">
        <v>234</v>
      </c>
    </row>
    <row r="123" spans="2:15" x14ac:dyDescent="0.2">
      <c r="B123" s="91" t="s">
        <v>235</v>
      </c>
      <c r="C123" s="92" t="s">
        <v>236</v>
      </c>
      <c r="D123" s="91" t="s">
        <v>235</v>
      </c>
      <c r="E123" s="93">
        <f>E$118</f>
        <v>425</v>
      </c>
      <c r="F123" s="93">
        <v>713</v>
      </c>
      <c r="G123" s="93">
        <v>859</v>
      </c>
      <c r="H123" s="93">
        <v>967</v>
      </c>
      <c r="I123" s="93">
        <v>1004</v>
      </c>
      <c r="J123" s="93">
        <v>1079</v>
      </c>
      <c r="K123" s="93">
        <v>1154</v>
      </c>
      <c r="L123" s="93">
        <v>1229</v>
      </c>
      <c r="M123" s="93">
        <v>1304</v>
      </c>
      <c r="N123" s="93">
        <v>1379</v>
      </c>
      <c r="O123" s="93" t="s">
        <v>234</v>
      </c>
    </row>
    <row r="124" spans="2:15" x14ac:dyDescent="0.2">
      <c r="B124" s="91" t="s">
        <v>237</v>
      </c>
      <c r="C124" s="92" t="s">
        <v>238</v>
      </c>
      <c r="D124" s="91" t="s">
        <v>237</v>
      </c>
      <c r="E124" s="93">
        <f>E$117</f>
        <v>382</v>
      </c>
      <c r="F124" s="93">
        <v>641</v>
      </c>
      <c r="G124" s="93">
        <v>772</v>
      </c>
      <c r="H124" s="93">
        <v>868</v>
      </c>
      <c r="I124" s="93">
        <v>902</v>
      </c>
      <c r="J124" s="93">
        <v>977</v>
      </c>
      <c r="K124" s="93">
        <v>1052</v>
      </c>
      <c r="L124" s="93">
        <v>1127</v>
      </c>
      <c r="M124" s="93">
        <v>1202</v>
      </c>
      <c r="N124" s="93">
        <v>1277</v>
      </c>
      <c r="O124" s="93" t="s">
        <v>231</v>
      </c>
    </row>
    <row r="125" spans="2:15" x14ac:dyDescent="0.2">
      <c r="B125" s="91" t="s">
        <v>239</v>
      </c>
      <c r="C125" s="92" t="s">
        <v>240</v>
      </c>
      <c r="D125" s="91" t="s">
        <v>239</v>
      </c>
      <c r="E125" s="93">
        <f>E$118</f>
        <v>425</v>
      </c>
      <c r="F125" s="93">
        <v>713</v>
      </c>
      <c r="G125" s="93">
        <v>859</v>
      </c>
      <c r="H125" s="93">
        <v>967</v>
      </c>
      <c r="I125" s="93">
        <v>1004</v>
      </c>
      <c r="J125" s="93">
        <v>1079</v>
      </c>
      <c r="K125" s="93">
        <v>1154</v>
      </c>
      <c r="L125" s="93">
        <v>1229</v>
      </c>
      <c r="M125" s="93">
        <v>1304</v>
      </c>
      <c r="N125" s="93">
        <v>1379</v>
      </c>
      <c r="O125" s="93" t="s">
        <v>234</v>
      </c>
    </row>
    <row r="126" spans="2:15" x14ac:dyDescent="0.2">
      <c r="B126" s="91" t="s">
        <v>241</v>
      </c>
      <c r="C126" s="92" t="s">
        <v>242</v>
      </c>
      <c r="D126" s="91" t="s">
        <v>241</v>
      </c>
      <c r="E126" s="93">
        <f>E$118</f>
        <v>425</v>
      </c>
      <c r="F126" s="93">
        <v>713</v>
      </c>
      <c r="G126" s="93">
        <v>859</v>
      </c>
      <c r="H126" s="93">
        <v>967</v>
      </c>
      <c r="I126" s="93">
        <v>1004</v>
      </c>
      <c r="J126" s="93">
        <v>1079</v>
      </c>
      <c r="K126" s="93">
        <v>1154</v>
      </c>
      <c r="L126" s="93">
        <v>1229</v>
      </c>
      <c r="M126" s="93">
        <v>1304</v>
      </c>
      <c r="N126" s="93">
        <v>1379</v>
      </c>
      <c r="O126" s="93" t="s">
        <v>234</v>
      </c>
    </row>
    <row r="127" spans="2:15" x14ac:dyDescent="0.2">
      <c r="B127" s="91" t="s">
        <v>243</v>
      </c>
      <c r="C127" s="92" t="s">
        <v>244</v>
      </c>
      <c r="D127" s="91" t="s">
        <v>243</v>
      </c>
      <c r="E127" s="93">
        <v>390</v>
      </c>
      <c r="F127" s="93">
        <v>654</v>
      </c>
      <c r="G127" s="93">
        <v>788</v>
      </c>
      <c r="H127" s="93">
        <v>888</v>
      </c>
      <c r="I127" s="93">
        <v>921</v>
      </c>
      <c r="J127" s="93">
        <v>996</v>
      </c>
      <c r="K127" s="93">
        <v>1071</v>
      </c>
      <c r="L127" s="93">
        <v>1146</v>
      </c>
      <c r="M127" s="93">
        <v>1221</v>
      </c>
      <c r="N127" s="93">
        <v>1296</v>
      </c>
      <c r="O127" s="93" t="s">
        <v>245</v>
      </c>
    </row>
    <row r="128" spans="2:15" x14ac:dyDescent="0.2">
      <c r="B128" s="91" t="s">
        <v>246</v>
      </c>
      <c r="C128" s="92" t="s">
        <v>247</v>
      </c>
      <c r="D128" s="91" t="s">
        <v>246</v>
      </c>
      <c r="E128" s="93">
        <f>E$117</f>
        <v>382</v>
      </c>
      <c r="F128" s="93">
        <v>641</v>
      </c>
      <c r="G128" s="93">
        <v>772</v>
      </c>
      <c r="H128" s="93">
        <v>868</v>
      </c>
      <c r="I128" s="93">
        <v>902</v>
      </c>
      <c r="J128" s="93">
        <v>977</v>
      </c>
      <c r="K128" s="93">
        <v>1052</v>
      </c>
      <c r="L128" s="93">
        <v>1127</v>
      </c>
      <c r="M128" s="93">
        <v>1202</v>
      </c>
      <c r="N128" s="93">
        <v>1277</v>
      </c>
      <c r="O128" s="93" t="s">
        <v>231</v>
      </c>
    </row>
    <row r="129" spans="2:15" x14ac:dyDescent="0.2">
      <c r="B129" s="91" t="s">
        <v>248</v>
      </c>
      <c r="C129" s="92" t="s">
        <v>249</v>
      </c>
      <c r="D129" s="91" t="s">
        <v>248</v>
      </c>
      <c r="E129" s="93">
        <f>E$117</f>
        <v>382</v>
      </c>
      <c r="F129" s="93">
        <v>641</v>
      </c>
      <c r="G129" s="93">
        <v>772</v>
      </c>
      <c r="H129" s="93">
        <v>868</v>
      </c>
      <c r="I129" s="93">
        <v>902</v>
      </c>
      <c r="J129" s="93">
        <v>977</v>
      </c>
      <c r="K129" s="93">
        <v>1052</v>
      </c>
      <c r="L129" s="93">
        <v>1127</v>
      </c>
      <c r="M129" s="93">
        <v>1202</v>
      </c>
      <c r="N129" s="93">
        <v>1277</v>
      </c>
      <c r="O129" s="93" t="s">
        <v>231</v>
      </c>
    </row>
    <row r="130" spans="2:15" x14ac:dyDescent="0.2">
      <c r="B130" s="91" t="s">
        <v>250</v>
      </c>
      <c r="C130" s="92" t="s">
        <v>251</v>
      </c>
      <c r="D130" s="91" t="s">
        <v>250</v>
      </c>
      <c r="E130" s="93">
        <f>E$117</f>
        <v>382</v>
      </c>
      <c r="F130" s="93">
        <v>641</v>
      </c>
      <c r="G130" s="93">
        <v>772</v>
      </c>
      <c r="H130" s="93">
        <v>868</v>
      </c>
      <c r="I130" s="93">
        <v>902</v>
      </c>
      <c r="J130" s="93">
        <v>977</v>
      </c>
      <c r="K130" s="93">
        <v>1052</v>
      </c>
      <c r="L130" s="93">
        <v>1127</v>
      </c>
      <c r="M130" s="93">
        <v>1202</v>
      </c>
      <c r="N130" s="93">
        <v>1277</v>
      </c>
      <c r="O130" s="93" t="s">
        <v>231</v>
      </c>
    </row>
    <row r="131" spans="2:15" x14ac:dyDescent="0.2">
      <c r="B131" s="91" t="s">
        <v>252</v>
      </c>
      <c r="C131" s="92" t="s">
        <v>253</v>
      </c>
      <c r="D131" s="91" t="s">
        <v>252</v>
      </c>
      <c r="E131" s="93">
        <f>E$117</f>
        <v>382</v>
      </c>
      <c r="F131" s="93">
        <v>641</v>
      </c>
      <c r="G131" s="93">
        <v>772</v>
      </c>
      <c r="H131" s="93">
        <v>868</v>
      </c>
      <c r="I131" s="93">
        <v>902</v>
      </c>
      <c r="J131" s="93">
        <v>977</v>
      </c>
      <c r="K131" s="93">
        <v>1052</v>
      </c>
      <c r="L131" s="93">
        <v>1127</v>
      </c>
      <c r="M131" s="93">
        <v>1202</v>
      </c>
      <c r="N131" s="93">
        <v>1277</v>
      </c>
      <c r="O131" s="93" t="s">
        <v>231</v>
      </c>
    </row>
    <row r="132" spans="2:15" x14ac:dyDescent="0.2">
      <c r="B132" s="91" t="s">
        <v>254</v>
      </c>
      <c r="C132" s="92" t="s">
        <v>255</v>
      </c>
      <c r="D132" s="91" t="s">
        <v>254</v>
      </c>
      <c r="E132" s="93">
        <f>E$118</f>
        <v>425</v>
      </c>
      <c r="F132" s="93">
        <v>713</v>
      </c>
      <c r="G132" s="93">
        <v>859</v>
      </c>
      <c r="H132" s="93">
        <v>967</v>
      </c>
      <c r="I132" s="93">
        <v>1004</v>
      </c>
      <c r="J132" s="93">
        <v>1079</v>
      </c>
      <c r="K132" s="93">
        <v>1154</v>
      </c>
      <c r="L132" s="93">
        <v>1229</v>
      </c>
      <c r="M132" s="93">
        <v>1304</v>
      </c>
      <c r="N132" s="93">
        <v>1379</v>
      </c>
      <c r="O132" s="93" t="s">
        <v>234</v>
      </c>
    </row>
    <row r="133" spans="2:15" x14ac:dyDescent="0.2">
      <c r="B133" s="91" t="s">
        <v>256</v>
      </c>
      <c r="C133" s="92" t="s">
        <v>257</v>
      </c>
      <c r="D133" s="91" t="s">
        <v>256</v>
      </c>
      <c r="E133" s="93">
        <f>E$118</f>
        <v>425</v>
      </c>
      <c r="F133" s="93">
        <v>713</v>
      </c>
      <c r="G133" s="93">
        <v>859</v>
      </c>
      <c r="H133" s="93">
        <v>967</v>
      </c>
      <c r="I133" s="93">
        <v>1004</v>
      </c>
      <c r="J133" s="93">
        <v>1079</v>
      </c>
      <c r="K133" s="93">
        <v>1154</v>
      </c>
      <c r="L133" s="93">
        <v>1229</v>
      </c>
      <c r="M133" s="93">
        <v>1304</v>
      </c>
      <c r="N133" s="93">
        <v>1379</v>
      </c>
      <c r="O133" s="93" t="s">
        <v>234</v>
      </c>
    </row>
    <row r="134" spans="2:15" x14ac:dyDescent="0.2">
      <c r="B134" s="91" t="s">
        <v>205</v>
      </c>
      <c r="C134" s="92" t="s">
        <v>258</v>
      </c>
      <c r="D134" s="91" t="s">
        <v>205</v>
      </c>
      <c r="E134" s="93">
        <f>E$116</f>
        <v>382</v>
      </c>
      <c r="F134" s="93">
        <v>641</v>
      </c>
      <c r="G134" s="93">
        <v>772</v>
      </c>
      <c r="H134" s="93">
        <v>868</v>
      </c>
      <c r="I134" s="93">
        <v>902</v>
      </c>
      <c r="J134" s="93">
        <v>977</v>
      </c>
      <c r="K134" s="93">
        <v>1052</v>
      </c>
      <c r="L134" s="93">
        <v>1127</v>
      </c>
      <c r="M134" s="93">
        <v>1202</v>
      </c>
      <c r="N134" s="93">
        <v>1277</v>
      </c>
      <c r="O134" s="93" t="s">
        <v>259</v>
      </c>
    </row>
    <row r="135" spans="2:15" x14ac:dyDescent="0.2">
      <c r="B135" s="91" t="s">
        <v>260</v>
      </c>
      <c r="C135" s="92" t="s">
        <v>261</v>
      </c>
      <c r="D135" s="91" t="s">
        <v>260</v>
      </c>
      <c r="E135" s="93">
        <f>E$116</f>
        <v>382</v>
      </c>
      <c r="F135" s="93">
        <v>641</v>
      </c>
      <c r="G135" s="93">
        <v>772</v>
      </c>
      <c r="H135" s="93">
        <v>868</v>
      </c>
      <c r="I135" s="93">
        <v>902</v>
      </c>
      <c r="J135" s="93">
        <v>977</v>
      </c>
      <c r="K135" s="93">
        <v>1052</v>
      </c>
      <c r="L135" s="93">
        <v>1127</v>
      </c>
      <c r="M135" s="93">
        <v>1202</v>
      </c>
      <c r="N135" s="93">
        <v>1277</v>
      </c>
      <c r="O135" s="93" t="s">
        <v>259</v>
      </c>
    </row>
    <row r="136" spans="2:15" x14ac:dyDescent="0.2">
      <c r="B136" s="91" t="s">
        <v>262</v>
      </c>
      <c r="C136" s="92" t="s">
        <v>263</v>
      </c>
      <c r="D136" s="91" t="s">
        <v>262</v>
      </c>
      <c r="E136" s="93">
        <f>E$116</f>
        <v>382</v>
      </c>
      <c r="F136" s="93">
        <v>641</v>
      </c>
      <c r="G136" s="93">
        <v>772</v>
      </c>
      <c r="H136" s="93">
        <v>868</v>
      </c>
      <c r="I136" s="93">
        <v>902</v>
      </c>
      <c r="J136" s="93">
        <v>977</v>
      </c>
      <c r="K136" s="93">
        <v>1052</v>
      </c>
      <c r="L136" s="93">
        <v>1127</v>
      </c>
      <c r="M136" s="93">
        <v>1202</v>
      </c>
      <c r="N136" s="93">
        <v>1277</v>
      </c>
      <c r="O136" s="93" t="s">
        <v>259</v>
      </c>
    </row>
    <row r="137" spans="2:15" x14ac:dyDescent="0.2">
      <c r="B137" s="91" t="s">
        <v>264</v>
      </c>
      <c r="C137" s="92" t="s">
        <v>265</v>
      </c>
      <c r="D137" s="91" t="s">
        <v>264</v>
      </c>
      <c r="E137" s="93">
        <f>E$116</f>
        <v>382</v>
      </c>
      <c r="F137" s="93">
        <v>641</v>
      </c>
      <c r="G137" s="93">
        <v>772</v>
      </c>
      <c r="H137" s="93">
        <v>868</v>
      </c>
      <c r="I137" s="93">
        <v>902</v>
      </c>
      <c r="J137" s="93">
        <v>977</v>
      </c>
      <c r="K137" s="93">
        <v>1052</v>
      </c>
      <c r="L137" s="93">
        <v>1127</v>
      </c>
      <c r="M137" s="93">
        <v>1202</v>
      </c>
      <c r="N137" s="93">
        <v>1277</v>
      </c>
      <c r="O137" s="93" t="s">
        <v>259</v>
      </c>
    </row>
    <row r="138" spans="2:15" x14ac:dyDescent="0.2">
      <c r="B138" s="91" t="s">
        <v>266</v>
      </c>
      <c r="C138" s="92" t="s">
        <v>267</v>
      </c>
      <c r="D138" s="91" t="s">
        <v>266</v>
      </c>
      <c r="E138" s="93">
        <f>E$117</f>
        <v>382</v>
      </c>
      <c r="F138" s="93">
        <v>641</v>
      </c>
      <c r="G138" s="93">
        <v>772</v>
      </c>
      <c r="H138" s="93">
        <v>868</v>
      </c>
      <c r="I138" s="93">
        <v>902</v>
      </c>
      <c r="J138" s="93">
        <v>977</v>
      </c>
      <c r="K138" s="93">
        <v>1052</v>
      </c>
      <c r="L138" s="93">
        <v>1127</v>
      </c>
      <c r="M138" s="93">
        <v>1202</v>
      </c>
      <c r="N138" s="93">
        <v>1277</v>
      </c>
      <c r="O138" s="93" t="s">
        <v>231</v>
      </c>
    </row>
    <row r="139" spans="2:15" x14ac:dyDescent="0.2">
      <c r="B139" s="91" t="s">
        <v>268</v>
      </c>
      <c r="C139" s="92" t="s">
        <v>269</v>
      </c>
      <c r="D139" s="91" t="s">
        <v>268</v>
      </c>
      <c r="E139" s="93">
        <f>E$117</f>
        <v>382</v>
      </c>
      <c r="F139" s="93">
        <v>641</v>
      </c>
      <c r="G139" s="93">
        <v>772</v>
      </c>
      <c r="H139" s="93">
        <v>868</v>
      </c>
      <c r="I139" s="93">
        <v>902</v>
      </c>
      <c r="J139" s="93">
        <v>977</v>
      </c>
      <c r="K139" s="93">
        <v>1052</v>
      </c>
      <c r="L139" s="93">
        <v>1127</v>
      </c>
      <c r="M139" s="93">
        <v>1202</v>
      </c>
      <c r="N139" s="93">
        <v>1277</v>
      </c>
      <c r="O139" s="93" t="s">
        <v>231</v>
      </c>
    </row>
    <row r="140" spans="2:15" x14ac:dyDescent="0.2">
      <c r="B140" s="91" t="s">
        <v>270</v>
      </c>
      <c r="C140" s="92" t="s">
        <v>271</v>
      </c>
      <c r="D140" s="91" t="s">
        <v>270</v>
      </c>
      <c r="E140" s="93">
        <v>390</v>
      </c>
      <c r="F140" s="93">
        <v>654</v>
      </c>
      <c r="G140" s="93">
        <v>788</v>
      </c>
      <c r="H140" s="93">
        <v>888</v>
      </c>
      <c r="I140" s="93">
        <v>921</v>
      </c>
      <c r="J140" s="93">
        <v>996</v>
      </c>
      <c r="K140" s="93">
        <v>1071</v>
      </c>
      <c r="L140" s="93">
        <v>1146</v>
      </c>
      <c r="M140" s="93">
        <v>1221</v>
      </c>
      <c r="N140" s="93">
        <v>1296</v>
      </c>
      <c r="O140" s="93" t="s">
        <v>245</v>
      </c>
    </row>
    <row r="141" spans="2:15" x14ac:dyDescent="0.2">
      <c r="B141" s="91" t="s">
        <v>272</v>
      </c>
      <c r="C141" s="92" t="s">
        <v>273</v>
      </c>
      <c r="D141" s="91" t="s">
        <v>272</v>
      </c>
      <c r="E141" s="93">
        <f>E$117</f>
        <v>382</v>
      </c>
      <c r="F141" s="93">
        <v>641</v>
      </c>
      <c r="G141" s="93">
        <v>772</v>
      </c>
      <c r="H141" s="93">
        <v>868</v>
      </c>
      <c r="I141" s="93">
        <v>902</v>
      </c>
      <c r="J141" s="93">
        <v>977</v>
      </c>
      <c r="K141" s="93">
        <v>1052</v>
      </c>
      <c r="L141" s="93">
        <v>1127</v>
      </c>
      <c r="M141" s="93">
        <v>1202</v>
      </c>
      <c r="N141" s="93">
        <v>1277</v>
      </c>
      <c r="O141" s="93" t="s">
        <v>231</v>
      </c>
    </row>
    <row r="142" spans="2:15" x14ac:dyDescent="0.2">
      <c r="B142" s="91" t="s">
        <v>274</v>
      </c>
      <c r="C142" s="92" t="s">
        <v>275</v>
      </c>
      <c r="D142" s="91" t="s">
        <v>274</v>
      </c>
      <c r="E142" s="93">
        <v>390</v>
      </c>
      <c r="F142" s="93">
        <v>654</v>
      </c>
      <c r="G142" s="93">
        <v>788</v>
      </c>
      <c r="H142" s="93">
        <v>888</v>
      </c>
      <c r="I142" s="93">
        <v>921</v>
      </c>
      <c r="J142" s="93">
        <v>996</v>
      </c>
      <c r="K142" s="93">
        <v>1071</v>
      </c>
      <c r="L142" s="93">
        <v>1146</v>
      </c>
      <c r="M142" s="93">
        <v>1221</v>
      </c>
      <c r="N142" s="93">
        <v>1296</v>
      </c>
      <c r="O142" s="93" t="s">
        <v>245</v>
      </c>
    </row>
    <row r="143" spans="2:15" x14ac:dyDescent="0.2">
      <c r="B143" s="91" t="s">
        <v>276</v>
      </c>
      <c r="C143" s="92" t="s">
        <v>277</v>
      </c>
      <c r="D143" s="91" t="s">
        <v>276</v>
      </c>
      <c r="E143" s="93">
        <f>E$116</f>
        <v>382</v>
      </c>
      <c r="F143" s="93">
        <v>641</v>
      </c>
      <c r="G143" s="93">
        <v>772</v>
      </c>
      <c r="H143" s="93">
        <v>868</v>
      </c>
      <c r="I143" s="93">
        <v>902</v>
      </c>
      <c r="J143" s="93">
        <v>977</v>
      </c>
      <c r="K143" s="93">
        <v>1052</v>
      </c>
      <c r="L143" s="93">
        <v>1127</v>
      </c>
      <c r="M143" s="93">
        <v>1202</v>
      </c>
      <c r="N143" s="93">
        <v>1277</v>
      </c>
      <c r="O143" s="93" t="s">
        <v>259</v>
      </c>
    </row>
    <row r="144" spans="2:15" x14ac:dyDescent="0.2">
      <c r="B144" s="91" t="s">
        <v>278</v>
      </c>
      <c r="C144" s="92" t="s">
        <v>279</v>
      </c>
      <c r="D144" s="91" t="s">
        <v>278</v>
      </c>
      <c r="E144" s="93">
        <f>E$116</f>
        <v>382</v>
      </c>
      <c r="F144" s="93">
        <v>641</v>
      </c>
      <c r="G144" s="93">
        <v>772</v>
      </c>
      <c r="H144" s="93">
        <v>868</v>
      </c>
      <c r="I144" s="93">
        <v>902</v>
      </c>
      <c r="J144" s="93">
        <v>977</v>
      </c>
      <c r="K144" s="93">
        <v>1052</v>
      </c>
      <c r="L144" s="93">
        <v>1127</v>
      </c>
      <c r="M144" s="93">
        <v>1202</v>
      </c>
      <c r="N144" s="93">
        <v>1277</v>
      </c>
      <c r="O144" s="93" t="s">
        <v>259</v>
      </c>
    </row>
    <row r="145" spans="2:15" x14ac:dyDescent="0.2">
      <c r="B145" s="91" t="s">
        <v>280</v>
      </c>
      <c r="C145" s="92" t="s">
        <v>281</v>
      </c>
      <c r="D145" s="91" t="s">
        <v>280</v>
      </c>
      <c r="E145" s="93">
        <f>E$117</f>
        <v>382</v>
      </c>
      <c r="F145" s="93">
        <v>641</v>
      </c>
      <c r="G145" s="93">
        <v>772</v>
      </c>
      <c r="H145" s="93">
        <v>868</v>
      </c>
      <c r="I145" s="93">
        <v>902</v>
      </c>
      <c r="J145" s="93">
        <v>977</v>
      </c>
      <c r="K145" s="93">
        <v>1052</v>
      </c>
      <c r="L145" s="93">
        <v>1127</v>
      </c>
      <c r="M145" s="93">
        <v>1202</v>
      </c>
      <c r="N145" s="93">
        <v>1277</v>
      </c>
      <c r="O145" s="93" t="s">
        <v>231</v>
      </c>
    </row>
    <row r="146" spans="2:15" x14ac:dyDescent="0.2">
      <c r="B146" s="91" t="s">
        <v>282</v>
      </c>
      <c r="C146" s="92" t="s">
        <v>283</v>
      </c>
      <c r="D146" s="91" t="s">
        <v>282</v>
      </c>
      <c r="E146" s="93">
        <f>E$116</f>
        <v>382</v>
      </c>
      <c r="F146" s="93">
        <v>641</v>
      </c>
      <c r="G146" s="93">
        <v>772</v>
      </c>
      <c r="H146" s="93">
        <v>868</v>
      </c>
      <c r="I146" s="93">
        <v>902</v>
      </c>
      <c r="J146" s="93">
        <v>977</v>
      </c>
      <c r="K146" s="93">
        <v>1052</v>
      </c>
      <c r="L146" s="93">
        <v>1127</v>
      </c>
      <c r="M146" s="93">
        <v>1202</v>
      </c>
      <c r="N146" s="93">
        <v>1277</v>
      </c>
      <c r="O146" s="93" t="s">
        <v>259</v>
      </c>
    </row>
    <row r="147" spans="2:15" x14ac:dyDescent="0.2">
      <c r="B147" s="91" t="s">
        <v>284</v>
      </c>
      <c r="C147" s="92" t="s">
        <v>285</v>
      </c>
      <c r="D147" s="91" t="s">
        <v>284</v>
      </c>
      <c r="E147" s="93">
        <f>E$118</f>
        <v>425</v>
      </c>
      <c r="F147" s="93">
        <v>713</v>
      </c>
      <c r="G147" s="93">
        <v>859</v>
      </c>
      <c r="H147" s="93">
        <v>967</v>
      </c>
      <c r="I147" s="93">
        <v>1004</v>
      </c>
      <c r="J147" s="93">
        <v>1079</v>
      </c>
      <c r="K147" s="93">
        <v>1154</v>
      </c>
      <c r="L147" s="93">
        <v>1229</v>
      </c>
      <c r="M147" s="93">
        <v>1304</v>
      </c>
      <c r="N147" s="93">
        <v>1379</v>
      </c>
      <c r="O147" s="93" t="s">
        <v>234</v>
      </c>
    </row>
    <row r="148" spans="2:15" x14ac:dyDescent="0.2">
      <c r="B148" s="91" t="s">
        <v>286</v>
      </c>
      <c r="C148" s="92" t="s">
        <v>245</v>
      </c>
      <c r="D148" s="91" t="s">
        <v>286</v>
      </c>
      <c r="E148" s="93">
        <f>E$116</f>
        <v>382</v>
      </c>
      <c r="F148" s="93">
        <v>641</v>
      </c>
      <c r="G148" s="93">
        <v>772</v>
      </c>
      <c r="H148" s="93">
        <v>868</v>
      </c>
      <c r="I148" s="93">
        <v>902</v>
      </c>
      <c r="J148" s="93">
        <v>977</v>
      </c>
      <c r="K148" s="93">
        <v>1052</v>
      </c>
      <c r="L148" s="93">
        <v>1127</v>
      </c>
      <c r="M148" s="93">
        <v>1202</v>
      </c>
      <c r="N148" s="93">
        <v>1277</v>
      </c>
      <c r="O148" s="93" t="s">
        <v>259</v>
      </c>
    </row>
    <row r="149" spans="2:15" x14ac:dyDescent="0.2">
      <c r="B149" s="91" t="s">
        <v>287</v>
      </c>
      <c r="C149" s="92" t="s">
        <v>288</v>
      </c>
      <c r="D149" s="91" t="s">
        <v>287</v>
      </c>
      <c r="E149" s="93">
        <f>E$118</f>
        <v>425</v>
      </c>
      <c r="F149" s="93">
        <v>713</v>
      </c>
      <c r="G149" s="93">
        <v>859</v>
      </c>
      <c r="H149" s="93">
        <v>967</v>
      </c>
      <c r="I149" s="93">
        <v>1004</v>
      </c>
      <c r="J149" s="93">
        <v>1079</v>
      </c>
      <c r="K149" s="93">
        <v>1154</v>
      </c>
      <c r="L149" s="93">
        <v>1229</v>
      </c>
      <c r="M149" s="93">
        <v>1304</v>
      </c>
      <c r="N149" s="93">
        <v>1379</v>
      </c>
      <c r="O149" s="93" t="s">
        <v>234</v>
      </c>
    </row>
    <row r="150" spans="2:15" x14ac:dyDescent="0.2">
      <c r="B150" s="91" t="s">
        <v>289</v>
      </c>
      <c r="C150" s="92" t="s">
        <v>290</v>
      </c>
      <c r="D150" s="91" t="s">
        <v>289</v>
      </c>
      <c r="E150" s="93">
        <v>390</v>
      </c>
      <c r="F150" s="93">
        <v>654</v>
      </c>
      <c r="G150" s="93">
        <v>788</v>
      </c>
      <c r="H150" s="93">
        <v>888</v>
      </c>
      <c r="I150" s="93">
        <v>921</v>
      </c>
      <c r="J150" s="93">
        <v>996</v>
      </c>
      <c r="K150" s="93">
        <v>1071</v>
      </c>
      <c r="L150" s="93">
        <v>1146</v>
      </c>
      <c r="M150" s="93">
        <v>1221</v>
      </c>
      <c r="N150" s="93">
        <v>1296</v>
      </c>
      <c r="O150" s="93" t="s">
        <v>245</v>
      </c>
    </row>
    <row r="151" spans="2:15" x14ac:dyDescent="0.2">
      <c r="B151" s="91" t="s">
        <v>291</v>
      </c>
      <c r="C151" s="92" t="s">
        <v>292</v>
      </c>
      <c r="D151" s="91" t="s">
        <v>291</v>
      </c>
      <c r="E151" s="93">
        <v>390</v>
      </c>
      <c r="F151" s="93">
        <v>654</v>
      </c>
      <c r="G151" s="93">
        <v>788</v>
      </c>
      <c r="H151" s="93">
        <v>888</v>
      </c>
      <c r="I151" s="93">
        <v>921</v>
      </c>
      <c r="J151" s="93">
        <v>996</v>
      </c>
      <c r="K151" s="93">
        <v>1071</v>
      </c>
      <c r="L151" s="93">
        <v>1146</v>
      </c>
      <c r="M151" s="93">
        <v>1221</v>
      </c>
      <c r="N151" s="93">
        <v>1296</v>
      </c>
      <c r="O151" s="93" t="s">
        <v>245</v>
      </c>
    </row>
    <row r="152" spans="2:15" x14ac:dyDescent="0.2">
      <c r="B152" s="91" t="s">
        <v>293</v>
      </c>
      <c r="C152" s="92" t="s">
        <v>294</v>
      </c>
      <c r="D152" s="91" t="s">
        <v>293</v>
      </c>
      <c r="E152" s="93">
        <f>E$118</f>
        <v>425</v>
      </c>
      <c r="F152" s="93">
        <v>713</v>
      </c>
      <c r="G152" s="93">
        <v>859</v>
      </c>
      <c r="H152" s="93">
        <v>967</v>
      </c>
      <c r="I152" s="93">
        <v>1004</v>
      </c>
      <c r="J152" s="93">
        <v>1079</v>
      </c>
      <c r="K152" s="93">
        <v>1154</v>
      </c>
      <c r="L152" s="93">
        <v>1229</v>
      </c>
      <c r="M152" s="93">
        <v>1304</v>
      </c>
      <c r="N152" s="93">
        <v>1379</v>
      </c>
      <c r="O152" s="93" t="s">
        <v>234</v>
      </c>
    </row>
    <row r="153" spans="2:15" x14ac:dyDescent="0.2">
      <c r="B153" s="91" t="s">
        <v>295</v>
      </c>
      <c r="C153" s="92" t="s">
        <v>296</v>
      </c>
      <c r="D153" s="91" t="s">
        <v>295</v>
      </c>
      <c r="E153" s="93">
        <v>390</v>
      </c>
      <c r="F153" s="93">
        <v>654</v>
      </c>
      <c r="G153" s="93">
        <v>788</v>
      </c>
      <c r="H153" s="93">
        <v>888</v>
      </c>
      <c r="I153" s="93">
        <v>921</v>
      </c>
      <c r="J153" s="93">
        <v>996</v>
      </c>
      <c r="K153" s="93">
        <v>1071</v>
      </c>
      <c r="L153" s="93">
        <v>1146</v>
      </c>
      <c r="M153" s="93">
        <v>1221</v>
      </c>
      <c r="N153" s="93">
        <v>1296</v>
      </c>
      <c r="O153" s="93" t="s">
        <v>245</v>
      </c>
    </row>
    <row r="154" spans="2:15" x14ac:dyDescent="0.2">
      <c r="B154" s="91" t="s">
        <v>297</v>
      </c>
      <c r="C154" s="92" t="s">
        <v>298</v>
      </c>
      <c r="D154" s="91" t="s">
        <v>297</v>
      </c>
      <c r="E154" s="93">
        <f>E$117</f>
        <v>382</v>
      </c>
      <c r="F154" s="93">
        <v>641</v>
      </c>
      <c r="G154" s="93">
        <v>772</v>
      </c>
      <c r="H154" s="93">
        <v>868</v>
      </c>
      <c r="I154" s="93">
        <v>902</v>
      </c>
      <c r="J154" s="93">
        <v>977</v>
      </c>
      <c r="K154" s="93">
        <v>1052</v>
      </c>
      <c r="L154" s="93">
        <v>1127</v>
      </c>
      <c r="M154" s="93">
        <v>1202</v>
      </c>
      <c r="N154" s="93">
        <v>1277</v>
      </c>
      <c r="O154" s="93" t="s">
        <v>231</v>
      </c>
    </row>
    <row r="155" spans="2:15" x14ac:dyDescent="0.2">
      <c r="B155" s="91" t="s">
        <v>299</v>
      </c>
      <c r="C155" s="92" t="s">
        <v>300</v>
      </c>
      <c r="D155" s="91" t="s">
        <v>299</v>
      </c>
      <c r="E155" s="93">
        <f>E$116</f>
        <v>382</v>
      </c>
      <c r="F155" s="93">
        <v>641</v>
      </c>
      <c r="G155" s="93">
        <v>772</v>
      </c>
      <c r="H155" s="93">
        <v>868</v>
      </c>
      <c r="I155" s="93">
        <v>902</v>
      </c>
      <c r="J155" s="93">
        <v>977</v>
      </c>
      <c r="K155" s="93">
        <v>1052</v>
      </c>
      <c r="L155" s="93">
        <v>1127</v>
      </c>
      <c r="M155" s="93">
        <v>1202</v>
      </c>
      <c r="N155" s="93">
        <v>1277</v>
      </c>
      <c r="O155" s="93" t="s">
        <v>259</v>
      </c>
    </row>
    <row r="156" spans="2:15" x14ac:dyDescent="0.2">
      <c r="B156" s="91" t="s">
        <v>301</v>
      </c>
      <c r="C156" s="92" t="s">
        <v>302</v>
      </c>
      <c r="D156" s="91" t="s">
        <v>301</v>
      </c>
      <c r="E156" s="93">
        <f>E$116</f>
        <v>382</v>
      </c>
      <c r="F156" s="93">
        <v>641</v>
      </c>
      <c r="G156" s="93">
        <v>772</v>
      </c>
      <c r="H156" s="93">
        <v>868</v>
      </c>
      <c r="I156" s="93">
        <v>902</v>
      </c>
      <c r="J156" s="93">
        <v>977</v>
      </c>
      <c r="K156" s="93">
        <v>1052</v>
      </c>
      <c r="L156" s="93">
        <v>1127</v>
      </c>
      <c r="M156" s="93">
        <v>1202</v>
      </c>
      <c r="N156" s="93">
        <v>1277</v>
      </c>
      <c r="O156" s="93" t="s">
        <v>259</v>
      </c>
    </row>
    <row r="157" spans="2:15" x14ac:dyDescent="0.2">
      <c r="B157" s="91" t="s">
        <v>303</v>
      </c>
      <c r="C157" s="92" t="s">
        <v>304</v>
      </c>
      <c r="D157" s="91" t="s">
        <v>303</v>
      </c>
      <c r="E157" s="93">
        <f>E$117</f>
        <v>382</v>
      </c>
      <c r="F157" s="93">
        <v>641</v>
      </c>
      <c r="G157" s="93">
        <v>772</v>
      </c>
      <c r="H157" s="93">
        <v>868</v>
      </c>
      <c r="I157" s="93">
        <v>902</v>
      </c>
      <c r="J157" s="93">
        <v>977</v>
      </c>
      <c r="K157" s="93">
        <v>1052</v>
      </c>
      <c r="L157" s="93">
        <v>1127</v>
      </c>
      <c r="M157" s="93">
        <v>1202</v>
      </c>
      <c r="N157" s="93">
        <v>1277</v>
      </c>
      <c r="O157" s="93" t="s">
        <v>231</v>
      </c>
    </row>
    <row r="158" spans="2:15" x14ac:dyDescent="0.2">
      <c r="B158" s="91" t="s">
        <v>305</v>
      </c>
      <c r="C158" s="92" t="s">
        <v>306</v>
      </c>
      <c r="D158" s="91" t="s">
        <v>305</v>
      </c>
      <c r="E158" s="93">
        <f>E$118</f>
        <v>425</v>
      </c>
      <c r="F158" s="93">
        <v>713</v>
      </c>
      <c r="G158" s="93">
        <v>859</v>
      </c>
      <c r="H158" s="93">
        <v>967</v>
      </c>
      <c r="I158" s="93">
        <v>1004</v>
      </c>
      <c r="J158" s="93">
        <v>1079</v>
      </c>
      <c r="K158" s="93">
        <v>1154</v>
      </c>
      <c r="L158" s="93">
        <v>1229</v>
      </c>
      <c r="M158" s="93">
        <v>1304</v>
      </c>
      <c r="N158" s="93">
        <v>1379</v>
      </c>
      <c r="O158" s="93" t="s">
        <v>234</v>
      </c>
    </row>
    <row r="159" spans="2:15" x14ac:dyDescent="0.2">
      <c r="B159" s="91" t="s">
        <v>307</v>
      </c>
      <c r="C159" s="92" t="s">
        <v>308</v>
      </c>
      <c r="D159" s="91" t="s">
        <v>307</v>
      </c>
      <c r="E159" s="93">
        <v>390</v>
      </c>
      <c r="F159" s="93">
        <v>654</v>
      </c>
      <c r="G159" s="93">
        <v>788</v>
      </c>
      <c r="H159" s="93">
        <v>888</v>
      </c>
      <c r="I159" s="93">
        <v>921</v>
      </c>
      <c r="J159" s="93">
        <v>996</v>
      </c>
      <c r="K159" s="93">
        <v>1071</v>
      </c>
      <c r="L159" s="93">
        <v>1146</v>
      </c>
      <c r="M159" s="93">
        <v>1221</v>
      </c>
      <c r="N159" s="93">
        <v>1296</v>
      </c>
      <c r="O159" s="93" t="s">
        <v>245</v>
      </c>
    </row>
    <row r="160" spans="2:15" x14ac:dyDescent="0.2">
      <c r="B160" s="91" t="s">
        <v>309</v>
      </c>
      <c r="C160" s="92" t="s">
        <v>310</v>
      </c>
      <c r="D160" s="91" t="s">
        <v>309</v>
      </c>
      <c r="E160" s="93">
        <f>E$117</f>
        <v>382</v>
      </c>
      <c r="F160" s="93">
        <v>641</v>
      </c>
      <c r="G160" s="93">
        <v>772</v>
      </c>
      <c r="H160" s="93">
        <v>868</v>
      </c>
      <c r="I160" s="93">
        <v>902</v>
      </c>
      <c r="J160" s="93">
        <v>977</v>
      </c>
      <c r="K160" s="93">
        <v>1052</v>
      </c>
      <c r="L160" s="93">
        <v>1127</v>
      </c>
      <c r="M160" s="93">
        <v>1202</v>
      </c>
      <c r="N160" s="93">
        <v>1277</v>
      </c>
      <c r="O160" s="93" t="s">
        <v>231</v>
      </c>
    </row>
    <row r="161" spans="2:15" x14ac:dyDescent="0.2">
      <c r="B161" s="91" t="s">
        <v>311</v>
      </c>
      <c r="C161" s="92" t="s">
        <v>312</v>
      </c>
      <c r="D161" s="91" t="s">
        <v>311</v>
      </c>
      <c r="E161" s="93">
        <v>390</v>
      </c>
      <c r="F161" s="93">
        <v>654</v>
      </c>
      <c r="G161" s="93">
        <v>788</v>
      </c>
      <c r="H161" s="93">
        <v>888</v>
      </c>
      <c r="I161" s="93">
        <v>921</v>
      </c>
      <c r="J161" s="93">
        <v>996</v>
      </c>
      <c r="K161" s="93">
        <v>1071</v>
      </c>
      <c r="L161" s="93">
        <v>1146</v>
      </c>
      <c r="M161" s="93">
        <v>1221</v>
      </c>
      <c r="N161" s="93">
        <v>1296</v>
      </c>
      <c r="O161" s="93" t="s">
        <v>245</v>
      </c>
    </row>
    <row r="162" spans="2:15" x14ac:dyDescent="0.2">
      <c r="B162" s="91" t="s">
        <v>313</v>
      </c>
      <c r="C162" s="92" t="s">
        <v>314</v>
      </c>
      <c r="D162" s="91" t="s">
        <v>313</v>
      </c>
      <c r="E162" s="93">
        <f>E$117</f>
        <v>382</v>
      </c>
      <c r="F162" s="93">
        <v>641</v>
      </c>
      <c r="G162" s="93">
        <v>772</v>
      </c>
      <c r="H162" s="93">
        <v>868</v>
      </c>
      <c r="I162" s="93">
        <v>902</v>
      </c>
      <c r="J162" s="93">
        <v>977</v>
      </c>
      <c r="K162" s="93">
        <v>1052</v>
      </c>
      <c r="L162" s="93">
        <v>1127</v>
      </c>
      <c r="M162" s="93">
        <v>1202</v>
      </c>
      <c r="N162" s="93">
        <v>1277</v>
      </c>
      <c r="O162" s="93" t="s">
        <v>231</v>
      </c>
    </row>
    <row r="163" spans="2:15" x14ac:dyDescent="0.2">
      <c r="B163" s="91" t="s">
        <v>315</v>
      </c>
      <c r="C163" s="92" t="s">
        <v>316</v>
      </c>
      <c r="D163" s="91" t="s">
        <v>315</v>
      </c>
      <c r="E163" s="93">
        <f>E$116</f>
        <v>382</v>
      </c>
      <c r="F163" s="93">
        <v>641</v>
      </c>
      <c r="G163" s="93">
        <v>772</v>
      </c>
      <c r="H163" s="93">
        <v>868</v>
      </c>
      <c r="I163" s="93">
        <v>902</v>
      </c>
      <c r="J163" s="93">
        <v>977</v>
      </c>
      <c r="K163" s="93">
        <v>1052</v>
      </c>
      <c r="L163" s="93">
        <v>1127</v>
      </c>
      <c r="M163" s="93">
        <v>1202</v>
      </c>
      <c r="N163" s="93">
        <v>1277</v>
      </c>
      <c r="O163" s="93" t="s">
        <v>259</v>
      </c>
    </row>
    <row r="164" spans="2:15" x14ac:dyDescent="0.2">
      <c r="B164" s="91" t="s">
        <v>317</v>
      </c>
      <c r="C164" s="92" t="s">
        <v>318</v>
      </c>
      <c r="D164" s="91" t="s">
        <v>317</v>
      </c>
      <c r="E164" s="93">
        <f>E$117</f>
        <v>382</v>
      </c>
      <c r="F164" s="93">
        <v>641</v>
      </c>
      <c r="G164" s="93">
        <v>772</v>
      </c>
      <c r="H164" s="93">
        <v>868</v>
      </c>
      <c r="I164" s="93">
        <v>902</v>
      </c>
      <c r="J164" s="93">
        <v>977</v>
      </c>
      <c r="K164" s="93">
        <v>1052</v>
      </c>
      <c r="L164" s="93">
        <v>1127</v>
      </c>
      <c r="M164" s="93">
        <v>1202</v>
      </c>
      <c r="N164" s="93">
        <v>1277</v>
      </c>
      <c r="O164" s="93" t="s">
        <v>231</v>
      </c>
    </row>
    <row r="165" spans="2:15" x14ac:dyDescent="0.2">
      <c r="B165" s="91" t="s">
        <v>319</v>
      </c>
      <c r="C165" s="92" t="s">
        <v>320</v>
      </c>
      <c r="D165" s="91" t="s">
        <v>319</v>
      </c>
      <c r="E165" s="93">
        <f>E$117</f>
        <v>382</v>
      </c>
      <c r="F165" s="93">
        <v>641</v>
      </c>
      <c r="G165" s="93">
        <v>772</v>
      </c>
      <c r="H165" s="93">
        <v>868</v>
      </c>
      <c r="I165" s="93">
        <v>902</v>
      </c>
      <c r="J165" s="93">
        <v>977</v>
      </c>
      <c r="K165" s="93">
        <v>1052</v>
      </c>
      <c r="L165" s="93">
        <v>1127</v>
      </c>
      <c r="M165" s="93">
        <v>1202</v>
      </c>
      <c r="N165" s="93">
        <v>1277</v>
      </c>
      <c r="O165" s="93" t="s">
        <v>231</v>
      </c>
    </row>
    <row r="166" spans="2:15" x14ac:dyDescent="0.2">
      <c r="B166" s="91" t="s">
        <v>321</v>
      </c>
      <c r="C166" s="92" t="s">
        <v>322</v>
      </c>
      <c r="D166" s="91" t="s">
        <v>321</v>
      </c>
      <c r="E166" s="93">
        <f>E$118</f>
        <v>425</v>
      </c>
      <c r="F166" s="93">
        <v>713</v>
      </c>
      <c r="G166" s="93">
        <v>859</v>
      </c>
      <c r="H166" s="93">
        <v>967</v>
      </c>
      <c r="I166" s="93">
        <v>1004</v>
      </c>
      <c r="J166" s="93">
        <v>1079</v>
      </c>
      <c r="K166" s="93">
        <v>1154</v>
      </c>
      <c r="L166" s="93">
        <v>1229</v>
      </c>
      <c r="M166" s="93">
        <v>1304</v>
      </c>
      <c r="N166" s="93">
        <v>1379</v>
      </c>
      <c r="O166" s="93" t="s">
        <v>234</v>
      </c>
    </row>
    <row r="167" spans="2:15" x14ac:dyDescent="0.2">
      <c r="B167" s="91" t="s">
        <v>323</v>
      </c>
      <c r="C167" s="92" t="s">
        <v>324</v>
      </c>
      <c r="D167" s="91" t="s">
        <v>323</v>
      </c>
      <c r="E167" s="93">
        <v>390</v>
      </c>
      <c r="F167" s="93">
        <v>654</v>
      </c>
      <c r="G167" s="93">
        <v>788</v>
      </c>
      <c r="H167" s="93">
        <v>888</v>
      </c>
      <c r="I167" s="93">
        <v>921</v>
      </c>
      <c r="J167" s="93">
        <v>996</v>
      </c>
      <c r="K167" s="93">
        <v>1071</v>
      </c>
      <c r="L167" s="93">
        <v>1146</v>
      </c>
      <c r="M167" s="93">
        <v>1221</v>
      </c>
      <c r="N167" s="93">
        <v>1296</v>
      </c>
      <c r="O167" s="93" t="s">
        <v>245</v>
      </c>
    </row>
    <row r="168" spans="2:15" x14ac:dyDescent="0.2">
      <c r="B168" s="91" t="s">
        <v>325</v>
      </c>
      <c r="C168" s="92" t="s">
        <v>326</v>
      </c>
      <c r="D168" s="91" t="s">
        <v>325</v>
      </c>
      <c r="E168" s="93">
        <f>E$117</f>
        <v>382</v>
      </c>
      <c r="F168" s="93">
        <v>641</v>
      </c>
      <c r="G168" s="93">
        <v>772</v>
      </c>
      <c r="H168" s="93">
        <v>868</v>
      </c>
      <c r="I168" s="93">
        <v>902</v>
      </c>
      <c r="J168" s="93">
        <v>977</v>
      </c>
      <c r="K168" s="93">
        <v>1052</v>
      </c>
      <c r="L168" s="93">
        <v>1127</v>
      </c>
      <c r="M168" s="93">
        <v>1202</v>
      </c>
      <c r="N168" s="93">
        <v>1277</v>
      </c>
      <c r="O168" s="93" t="s">
        <v>231</v>
      </c>
    </row>
    <row r="169" spans="2:15" x14ac:dyDescent="0.2">
      <c r="B169" s="91" t="s">
        <v>327</v>
      </c>
      <c r="C169" s="92" t="s">
        <v>328</v>
      </c>
      <c r="D169" s="91" t="s">
        <v>327</v>
      </c>
      <c r="E169" s="93">
        <f>E$118</f>
        <v>425</v>
      </c>
      <c r="F169" s="93">
        <v>713</v>
      </c>
      <c r="G169" s="93">
        <v>859</v>
      </c>
      <c r="H169" s="93">
        <v>967</v>
      </c>
      <c r="I169" s="93">
        <v>1004</v>
      </c>
      <c r="J169" s="93">
        <v>1079</v>
      </c>
      <c r="K169" s="93">
        <v>1154</v>
      </c>
      <c r="L169" s="93">
        <v>1229</v>
      </c>
      <c r="M169" s="93">
        <v>1304</v>
      </c>
      <c r="N169" s="93">
        <v>1379</v>
      </c>
      <c r="O169" s="93" t="s">
        <v>234</v>
      </c>
    </row>
    <row r="170" spans="2:15" x14ac:dyDescent="0.2">
      <c r="B170" s="91" t="s">
        <v>329</v>
      </c>
      <c r="C170" s="92" t="s">
        <v>330</v>
      </c>
      <c r="D170" s="91" t="s">
        <v>329</v>
      </c>
      <c r="E170" s="93">
        <f>E$117</f>
        <v>382</v>
      </c>
      <c r="F170" s="93">
        <v>641</v>
      </c>
      <c r="G170" s="93">
        <v>772</v>
      </c>
      <c r="H170" s="93">
        <v>868</v>
      </c>
      <c r="I170" s="93">
        <v>902</v>
      </c>
      <c r="J170" s="93">
        <v>977</v>
      </c>
      <c r="K170" s="93">
        <v>1052</v>
      </c>
      <c r="L170" s="93">
        <v>1127</v>
      </c>
      <c r="M170" s="93">
        <v>1202</v>
      </c>
      <c r="N170" s="93">
        <v>1277</v>
      </c>
      <c r="O170" s="93" t="s">
        <v>231</v>
      </c>
    </row>
    <row r="171" spans="2:15" x14ac:dyDescent="0.2">
      <c r="B171" s="91" t="s">
        <v>331</v>
      </c>
      <c r="C171" s="92" t="s">
        <v>332</v>
      </c>
      <c r="D171" s="91" t="s">
        <v>331</v>
      </c>
      <c r="E171" s="93">
        <f>E$116</f>
        <v>382</v>
      </c>
      <c r="F171" s="93">
        <v>641</v>
      </c>
      <c r="G171" s="93">
        <v>772</v>
      </c>
      <c r="H171" s="93">
        <v>868</v>
      </c>
      <c r="I171" s="93">
        <v>902</v>
      </c>
      <c r="J171" s="93">
        <v>977</v>
      </c>
      <c r="K171" s="93">
        <v>1052</v>
      </c>
      <c r="L171" s="93">
        <v>1127</v>
      </c>
      <c r="M171" s="93">
        <v>1202</v>
      </c>
      <c r="N171" s="93">
        <v>1277</v>
      </c>
      <c r="O171" s="93" t="s">
        <v>259</v>
      </c>
    </row>
    <row r="172" spans="2:15" x14ac:dyDescent="0.2">
      <c r="B172" s="91" t="s">
        <v>333</v>
      </c>
      <c r="C172" s="92" t="s">
        <v>334</v>
      </c>
      <c r="D172" s="91" t="s">
        <v>333</v>
      </c>
      <c r="E172" s="93">
        <f>E$118</f>
        <v>425</v>
      </c>
      <c r="F172" s="93">
        <v>713</v>
      </c>
      <c r="G172" s="93">
        <v>859</v>
      </c>
      <c r="H172" s="93">
        <v>967</v>
      </c>
      <c r="I172" s="93">
        <v>1004</v>
      </c>
      <c r="J172" s="93">
        <v>1079</v>
      </c>
      <c r="K172" s="93">
        <v>1154</v>
      </c>
      <c r="L172" s="93">
        <v>1229</v>
      </c>
      <c r="M172" s="93">
        <v>1304</v>
      </c>
      <c r="N172" s="93">
        <v>1379</v>
      </c>
      <c r="O172" s="93" t="s">
        <v>234</v>
      </c>
    </row>
  </sheetData>
  <sortState ref="B122:O173">
    <sortCondition ref="D122:D173"/>
  </sortState>
  <mergeCells count="2">
    <mergeCell ref="A50:M50"/>
    <mergeCell ref="B112:N112"/>
  </mergeCells>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800000"/>
    <pageSetUpPr autoPageBreaks="0" fitToPage="1"/>
  </sheetPr>
  <dimension ref="A1:DD48"/>
  <sheetViews>
    <sheetView showGridLines="0" showRowColHeaders="0" zoomScaleNormal="100" workbookViewId="0">
      <selection activeCell="O8" sqref="O8:BP8"/>
    </sheetView>
  </sheetViews>
  <sheetFormatPr defaultColWidth="9.7109375" defaultRowHeight="12.75" x14ac:dyDescent="0.2"/>
  <cols>
    <col min="1" max="1" width="2.7109375" style="41" customWidth="1"/>
    <col min="2" max="2" width="2.28515625" style="41" customWidth="1"/>
    <col min="3" max="102" width="0.85546875" style="41" customWidth="1"/>
    <col min="103" max="103" width="2.28515625" style="41" customWidth="1"/>
    <col min="104" max="104" width="2.7109375" style="41" customWidth="1"/>
    <col min="105" max="105" width="9.7109375" style="41" customWidth="1"/>
    <col min="106" max="16384" width="9.7109375" style="41"/>
  </cols>
  <sheetData>
    <row r="1" spans="1:108" x14ac:dyDescent="0.2">
      <c r="A1" s="64"/>
      <c r="B1" s="1806"/>
      <c r="C1" s="1806"/>
      <c r="D1" s="1806"/>
      <c r="E1" s="1806"/>
      <c r="F1" s="1806"/>
      <c r="G1" s="1806"/>
      <c r="H1" s="1806"/>
      <c r="I1" s="1806"/>
      <c r="J1" s="1806"/>
      <c r="K1" s="1806"/>
      <c r="L1" s="1806"/>
      <c r="M1" s="1806"/>
      <c r="N1" s="1806"/>
      <c r="O1" s="1806"/>
      <c r="P1" s="1806"/>
      <c r="Q1" s="1806"/>
      <c r="R1" s="1806"/>
      <c r="S1" s="1806"/>
      <c r="T1" s="1806"/>
      <c r="U1" s="1806"/>
      <c r="V1" s="1806"/>
      <c r="W1" s="1806"/>
      <c r="X1" s="1806"/>
      <c r="Y1" s="1806"/>
      <c r="Z1" s="1806"/>
      <c r="AA1" s="1806"/>
      <c r="AB1" s="1806"/>
      <c r="AC1" s="1806"/>
      <c r="AD1" s="1806"/>
      <c r="AE1" s="1806"/>
      <c r="AF1" s="1806"/>
      <c r="AG1" s="1806"/>
      <c r="AH1" s="1806"/>
      <c r="AI1" s="1806"/>
      <c r="AJ1" s="1806"/>
      <c r="AK1" s="1806"/>
      <c r="AL1" s="1806"/>
      <c r="AM1" s="1806"/>
      <c r="AN1" s="1806"/>
      <c r="AO1" s="1806"/>
      <c r="AP1" s="1806"/>
      <c r="AQ1" s="1806"/>
      <c r="AR1" s="1806"/>
      <c r="AS1" s="1806"/>
      <c r="AT1" s="1806"/>
      <c r="AU1" s="1806"/>
      <c r="AV1" s="1806"/>
      <c r="AW1" s="1806"/>
      <c r="AX1" s="1806"/>
      <c r="AY1" s="1806"/>
      <c r="AZ1" s="1806"/>
      <c r="BA1" s="1806"/>
      <c r="BB1" s="1806"/>
      <c r="BC1" s="1806"/>
      <c r="BD1" s="1806"/>
      <c r="BE1" s="1806"/>
      <c r="BF1" s="1806"/>
      <c r="BG1" s="1806"/>
      <c r="BH1" s="1806"/>
      <c r="BI1" s="1806"/>
      <c r="BJ1" s="1806"/>
      <c r="BK1" s="1806"/>
      <c r="BL1" s="1806"/>
      <c r="BM1" s="1806"/>
      <c r="BN1" s="1806"/>
      <c r="BO1" s="1806"/>
      <c r="BP1" s="1806"/>
      <c r="BQ1" s="1806"/>
      <c r="BR1" s="1806"/>
      <c r="BS1" s="1806"/>
      <c r="BT1" s="1806"/>
      <c r="BU1" s="1806"/>
      <c r="BV1" s="1806"/>
      <c r="BW1" s="1806"/>
      <c r="BX1" s="1806"/>
      <c r="BY1" s="1806"/>
      <c r="BZ1" s="1806"/>
      <c r="CA1" s="1806"/>
      <c r="CB1" s="1806"/>
      <c r="CC1" s="1806"/>
      <c r="CD1" s="1806"/>
      <c r="CE1" s="1806"/>
      <c r="CF1" s="1806"/>
      <c r="CG1" s="1806"/>
      <c r="CH1" s="1806"/>
      <c r="CI1" s="1806"/>
      <c r="CJ1" s="1806"/>
      <c r="CK1" s="1806"/>
      <c r="CL1" s="1806"/>
      <c r="CM1" s="1806"/>
      <c r="CN1" s="1806"/>
      <c r="CO1" s="1806"/>
      <c r="CP1" s="1806"/>
      <c r="CQ1" s="1806"/>
      <c r="CR1" s="1806"/>
      <c r="CS1" s="1806"/>
      <c r="CT1" s="1806"/>
      <c r="CU1" s="1806"/>
      <c r="CV1" s="1806"/>
      <c r="CW1" s="1806"/>
      <c r="CX1" s="1806"/>
      <c r="CY1" s="1806"/>
      <c r="CZ1" s="64"/>
      <c r="DA1" s="65"/>
      <c r="DB1" s="65"/>
    </row>
    <row r="2" spans="1:108" ht="12" customHeight="1" x14ac:dyDescent="0.2">
      <c r="A2" s="64"/>
      <c r="B2" s="42"/>
      <c r="C2" s="1807"/>
      <c r="D2" s="1808"/>
      <c r="E2" s="1808"/>
      <c r="F2" s="1808"/>
      <c r="G2" s="1808"/>
      <c r="H2" s="1808"/>
      <c r="I2" s="1808"/>
      <c r="J2" s="1808"/>
      <c r="K2" s="1808"/>
      <c r="L2" s="1808"/>
      <c r="M2" s="1808"/>
      <c r="N2" s="1808"/>
      <c r="O2" s="1808"/>
      <c r="P2" s="1808"/>
      <c r="Q2" s="1808"/>
      <c r="R2" s="1808"/>
      <c r="S2" s="1808"/>
      <c r="T2" s="1808"/>
      <c r="U2" s="1808"/>
      <c r="V2" s="1808"/>
      <c r="W2" s="1808"/>
      <c r="X2" s="1808"/>
      <c r="Y2" s="1808"/>
      <c r="Z2" s="1808"/>
      <c r="AA2" s="1808"/>
      <c r="AB2" s="1808"/>
      <c r="AC2" s="1808"/>
      <c r="AD2" s="1808"/>
      <c r="AE2" s="1808"/>
      <c r="AF2" s="1808"/>
      <c r="AG2" s="1808"/>
      <c r="AH2" s="1808"/>
      <c r="AI2" s="1808"/>
      <c r="AJ2" s="1808"/>
      <c r="AK2" s="1808"/>
      <c r="AL2" s="1808"/>
      <c r="AM2" s="1808"/>
      <c r="AN2" s="1808"/>
      <c r="AO2" s="1808"/>
      <c r="AP2" s="1808"/>
      <c r="AQ2" s="1808"/>
      <c r="AR2" s="1808"/>
      <c r="AS2" s="1808"/>
      <c r="AT2" s="1808"/>
      <c r="AU2" s="1808"/>
      <c r="AV2" s="1808"/>
      <c r="AW2" s="1808"/>
      <c r="AX2" s="1808"/>
      <c r="AY2" s="1808"/>
      <c r="AZ2" s="1808"/>
      <c r="BA2" s="1808"/>
      <c r="BB2" s="1808"/>
      <c r="BC2" s="1808"/>
      <c r="BD2" s="1808"/>
      <c r="BE2" s="1808"/>
      <c r="BF2" s="1808"/>
      <c r="BG2" s="1808"/>
      <c r="BH2" s="1808"/>
      <c r="BI2" s="1808"/>
      <c r="BJ2" s="1808"/>
      <c r="BK2" s="1808"/>
      <c r="BL2" s="1808"/>
      <c r="BM2" s="1808"/>
      <c r="BN2" s="1808"/>
      <c r="BO2" s="1808"/>
      <c r="BP2" s="1808"/>
      <c r="BQ2" s="1808"/>
      <c r="BR2" s="1808"/>
      <c r="BS2" s="1808"/>
      <c r="BT2" s="1808"/>
      <c r="BU2" s="1808"/>
      <c r="BV2" s="1808"/>
      <c r="BW2" s="1808"/>
      <c r="BX2" s="1808"/>
      <c r="BY2" s="1808"/>
      <c r="BZ2" s="1808"/>
      <c r="CA2" s="1808"/>
      <c r="CB2" s="1808"/>
      <c r="CC2" s="1808"/>
      <c r="CD2" s="1808"/>
      <c r="CE2" s="1808"/>
      <c r="CF2" s="1808"/>
      <c r="CG2" s="1808"/>
      <c r="CH2" s="1808"/>
      <c r="CI2" s="1808"/>
      <c r="CJ2" s="1808"/>
      <c r="CK2" s="1808"/>
      <c r="CL2" s="1808"/>
      <c r="CM2" s="1808"/>
      <c r="CN2" s="1808"/>
      <c r="CO2" s="1808"/>
      <c r="CP2" s="1808"/>
      <c r="CQ2" s="1808"/>
      <c r="CR2" s="1808"/>
      <c r="CS2" s="1808"/>
      <c r="CT2" s="1808"/>
      <c r="CU2" s="1808"/>
      <c r="CV2" s="1808"/>
      <c r="CW2" s="1808"/>
      <c r="CX2" s="1808"/>
      <c r="CY2" s="42"/>
      <c r="CZ2" s="64"/>
      <c r="DA2" s="65"/>
      <c r="DB2" s="65"/>
    </row>
    <row r="3" spans="1:108" ht="15.95" customHeight="1" x14ac:dyDescent="0.25">
      <c r="A3" s="1806"/>
      <c r="B3" s="73"/>
      <c r="C3" s="1828" t="s">
        <v>93</v>
      </c>
      <c r="D3" s="1828"/>
      <c r="E3" s="1828"/>
      <c r="F3" s="1828"/>
      <c r="G3" s="1828"/>
      <c r="H3" s="1828"/>
      <c r="I3" s="1828"/>
      <c r="J3" s="1828"/>
      <c r="K3" s="1828"/>
      <c r="L3" s="1828"/>
      <c r="M3" s="1828"/>
      <c r="N3" s="1828"/>
      <c r="O3" s="1828"/>
      <c r="P3" s="1828"/>
      <c r="Q3" s="1828"/>
      <c r="R3" s="1828"/>
      <c r="S3" s="1828"/>
      <c r="T3" s="1828"/>
      <c r="U3" s="1828"/>
      <c r="V3" s="1828"/>
      <c r="W3" s="1828"/>
      <c r="X3" s="1828"/>
      <c r="Y3" s="1828"/>
      <c r="Z3" s="1828"/>
      <c r="AA3" s="1828"/>
      <c r="AB3" s="1828"/>
      <c r="AC3" s="1828"/>
      <c r="AD3" s="1828"/>
      <c r="AE3" s="1828"/>
      <c r="AF3" s="1828"/>
      <c r="AG3" s="1828"/>
      <c r="AH3" s="1828"/>
      <c r="AI3" s="1828"/>
      <c r="AJ3" s="1828"/>
      <c r="AK3" s="1828"/>
      <c r="AL3" s="1828"/>
      <c r="AM3" s="1828"/>
      <c r="AN3" s="1828"/>
      <c r="AO3" s="1828"/>
      <c r="AP3" s="1828"/>
      <c r="AQ3" s="1828"/>
      <c r="AR3" s="1828"/>
      <c r="AS3" s="1828"/>
      <c r="AT3" s="1828"/>
      <c r="AU3" s="1828"/>
      <c r="AV3" s="1828"/>
      <c r="AW3" s="1828"/>
      <c r="AX3" s="1828"/>
      <c r="AY3" s="1828"/>
      <c r="AZ3" s="1828"/>
      <c r="BA3" s="1828"/>
      <c r="BB3" s="1828"/>
      <c r="BC3" s="1828"/>
      <c r="BD3" s="1828"/>
      <c r="BE3" s="1828"/>
      <c r="BF3" s="1828"/>
      <c r="BG3" s="1828"/>
      <c r="BH3" s="1828"/>
      <c r="BI3" s="1828"/>
      <c r="BJ3" s="1828"/>
      <c r="BK3" s="1828"/>
      <c r="BL3" s="1828"/>
      <c r="BM3" s="1828"/>
      <c r="BN3" s="1828"/>
      <c r="BO3" s="1828"/>
      <c r="BP3" s="1828"/>
      <c r="BQ3" s="1828"/>
      <c r="BR3" s="1828"/>
      <c r="BS3" s="1828"/>
      <c r="BT3" s="1828"/>
      <c r="BU3" s="1828"/>
      <c r="BV3" s="1828"/>
      <c r="BW3" s="1828"/>
      <c r="BX3" s="1828"/>
      <c r="BY3" s="1828"/>
      <c r="BZ3" s="1828"/>
      <c r="CA3" s="1828"/>
      <c r="CB3" s="1828"/>
      <c r="CC3" s="1828"/>
      <c r="CD3" s="1828"/>
      <c r="CE3" s="1828"/>
      <c r="CF3" s="1828"/>
      <c r="CG3" s="1828"/>
      <c r="CH3" s="1828"/>
      <c r="CI3" s="1828"/>
      <c r="CJ3" s="1828"/>
      <c r="CK3" s="1828"/>
      <c r="CL3" s="1828"/>
      <c r="CM3" s="1828"/>
      <c r="CN3" s="1828"/>
      <c r="CO3" s="1828"/>
      <c r="CP3" s="1828"/>
      <c r="CQ3" s="1828"/>
      <c r="CR3" s="1828"/>
      <c r="CS3" s="1828"/>
      <c r="CT3" s="1828"/>
      <c r="CU3" s="1828"/>
      <c r="CV3" s="1828"/>
      <c r="CW3" s="1828"/>
      <c r="CX3" s="1828"/>
      <c r="CY3" s="74"/>
      <c r="CZ3" s="1820"/>
      <c r="DA3" s="65"/>
      <c r="DB3" s="65"/>
      <c r="DD3" s="73"/>
    </row>
    <row r="4" spans="1:108" ht="10.15" customHeight="1" x14ac:dyDescent="0.2">
      <c r="A4" s="1806"/>
      <c r="B4" s="43"/>
      <c r="C4" s="1828"/>
      <c r="D4" s="1828"/>
      <c r="E4" s="1828"/>
      <c r="F4" s="1828"/>
      <c r="G4" s="1828"/>
      <c r="H4" s="1828"/>
      <c r="I4" s="1828"/>
      <c r="J4" s="1828"/>
      <c r="K4" s="1828"/>
      <c r="L4" s="1828"/>
      <c r="M4" s="1828"/>
      <c r="N4" s="1828"/>
      <c r="O4" s="1828"/>
      <c r="P4" s="1828"/>
      <c r="Q4" s="1828"/>
      <c r="R4" s="1828"/>
      <c r="S4" s="1828"/>
      <c r="T4" s="1828"/>
      <c r="U4" s="1828"/>
      <c r="V4" s="1828"/>
      <c r="W4" s="1828"/>
      <c r="X4" s="1828"/>
      <c r="Y4" s="1828"/>
      <c r="Z4" s="1828"/>
      <c r="AA4" s="1828"/>
      <c r="AB4" s="1828"/>
      <c r="AC4" s="1828"/>
      <c r="AD4" s="1828"/>
      <c r="AE4" s="1828"/>
      <c r="AF4" s="1828"/>
      <c r="AG4" s="1828"/>
      <c r="AH4" s="1828"/>
      <c r="AI4" s="1828"/>
      <c r="AJ4" s="1828"/>
      <c r="AK4" s="1828"/>
      <c r="AL4" s="1828"/>
      <c r="AM4" s="1828"/>
      <c r="AN4" s="1828"/>
      <c r="AO4" s="1828"/>
      <c r="AP4" s="1828"/>
      <c r="AQ4" s="1828"/>
      <c r="AR4" s="1828"/>
      <c r="AS4" s="1828"/>
      <c r="AT4" s="1828"/>
      <c r="AU4" s="1828"/>
      <c r="AV4" s="1828"/>
      <c r="AW4" s="1828"/>
      <c r="AX4" s="1828"/>
      <c r="AY4" s="1828"/>
      <c r="AZ4" s="1828"/>
      <c r="BA4" s="1828"/>
      <c r="BB4" s="1828"/>
      <c r="BC4" s="1828"/>
      <c r="BD4" s="1828"/>
      <c r="BE4" s="1828"/>
      <c r="BF4" s="1828"/>
      <c r="BG4" s="1828"/>
      <c r="BH4" s="1828"/>
      <c r="BI4" s="1828"/>
      <c r="BJ4" s="1828"/>
      <c r="BK4" s="1828"/>
      <c r="BL4" s="1828"/>
      <c r="BM4" s="1828"/>
      <c r="BN4" s="1828"/>
      <c r="BO4" s="1828"/>
      <c r="BP4" s="1828"/>
      <c r="BQ4" s="1828"/>
      <c r="BR4" s="1828"/>
      <c r="BS4" s="1828"/>
      <c r="BT4" s="1828"/>
      <c r="BU4" s="1828"/>
      <c r="BV4" s="1828"/>
      <c r="BW4" s="1828"/>
      <c r="BX4" s="1828"/>
      <c r="BY4" s="1828"/>
      <c r="BZ4" s="1828"/>
      <c r="CA4" s="1828"/>
      <c r="CB4" s="1828"/>
      <c r="CC4" s="1828"/>
      <c r="CD4" s="1828"/>
      <c r="CE4" s="1828"/>
      <c r="CF4" s="1828"/>
      <c r="CG4" s="1828"/>
      <c r="CH4" s="1828"/>
      <c r="CI4" s="1828"/>
      <c r="CJ4" s="1828"/>
      <c r="CK4" s="1828"/>
      <c r="CL4" s="1828"/>
      <c r="CM4" s="1828"/>
      <c r="CN4" s="1828"/>
      <c r="CO4" s="1828"/>
      <c r="CP4" s="1828"/>
      <c r="CQ4" s="1828"/>
      <c r="CR4" s="1828"/>
      <c r="CS4" s="1828"/>
      <c r="CT4" s="1828"/>
      <c r="CU4" s="1828"/>
      <c r="CV4" s="1828"/>
      <c r="CW4" s="1828"/>
      <c r="CX4" s="1828"/>
      <c r="CY4" s="44"/>
      <c r="CZ4" s="1820"/>
      <c r="DA4" s="65"/>
      <c r="DB4" s="65"/>
    </row>
    <row r="5" spans="1:108" ht="10.15" customHeight="1" x14ac:dyDescent="0.2">
      <c r="A5" s="1806"/>
      <c r="B5" s="43"/>
      <c r="C5" s="1828"/>
      <c r="D5" s="1828"/>
      <c r="E5" s="1828"/>
      <c r="F5" s="1828"/>
      <c r="G5" s="1828"/>
      <c r="H5" s="1828"/>
      <c r="I5" s="1828"/>
      <c r="J5" s="1828"/>
      <c r="K5" s="1828"/>
      <c r="L5" s="1828"/>
      <c r="M5" s="1828"/>
      <c r="N5" s="1828"/>
      <c r="O5" s="1828"/>
      <c r="P5" s="1828"/>
      <c r="Q5" s="1828"/>
      <c r="R5" s="1828"/>
      <c r="S5" s="1828"/>
      <c r="T5" s="1828"/>
      <c r="U5" s="1828"/>
      <c r="V5" s="1828"/>
      <c r="W5" s="1828"/>
      <c r="X5" s="1828"/>
      <c r="Y5" s="1828"/>
      <c r="Z5" s="1828"/>
      <c r="AA5" s="1828"/>
      <c r="AB5" s="1828"/>
      <c r="AC5" s="1828"/>
      <c r="AD5" s="1828"/>
      <c r="AE5" s="1828"/>
      <c r="AF5" s="1828"/>
      <c r="AG5" s="1828"/>
      <c r="AH5" s="1828"/>
      <c r="AI5" s="1828"/>
      <c r="AJ5" s="1828"/>
      <c r="AK5" s="1828"/>
      <c r="AL5" s="1828"/>
      <c r="AM5" s="1828"/>
      <c r="AN5" s="1828"/>
      <c r="AO5" s="1828"/>
      <c r="AP5" s="1828"/>
      <c r="AQ5" s="1828"/>
      <c r="AR5" s="1828"/>
      <c r="AS5" s="1828"/>
      <c r="AT5" s="1828"/>
      <c r="AU5" s="1828"/>
      <c r="AV5" s="1828"/>
      <c r="AW5" s="1828"/>
      <c r="AX5" s="1828"/>
      <c r="AY5" s="1828"/>
      <c r="AZ5" s="1828"/>
      <c r="BA5" s="1828"/>
      <c r="BB5" s="1828"/>
      <c r="BC5" s="1828"/>
      <c r="BD5" s="1828"/>
      <c r="BE5" s="1828"/>
      <c r="BF5" s="1828"/>
      <c r="BG5" s="1828"/>
      <c r="BH5" s="1828"/>
      <c r="BI5" s="1828"/>
      <c r="BJ5" s="1828"/>
      <c r="BK5" s="1828"/>
      <c r="BL5" s="1828"/>
      <c r="BM5" s="1828"/>
      <c r="BN5" s="1828"/>
      <c r="BO5" s="1828"/>
      <c r="BP5" s="1828"/>
      <c r="BQ5" s="1828"/>
      <c r="BR5" s="1828"/>
      <c r="BS5" s="1828"/>
      <c r="BT5" s="1828"/>
      <c r="BU5" s="1828"/>
      <c r="BV5" s="1828"/>
      <c r="BW5" s="1828"/>
      <c r="BX5" s="1828"/>
      <c r="BY5" s="1828"/>
      <c r="BZ5" s="1828"/>
      <c r="CA5" s="1828"/>
      <c r="CB5" s="1828"/>
      <c r="CC5" s="1828"/>
      <c r="CD5" s="1828"/>
      <c r="CE5" s="1828"/>
      <c r="CF5" s="1828"/>
      <c r="CG5" s="1828"/>
      <c r="CH5" s="1828"/>
      <c r="CI5" s="1828"/>
      <c r="CJ5" s="1828"/>
      <c r="CK5" s="1828"/>
      <c r="CL5" s="1828"/>
      <c r="CM5" s="1828"/>
      <c r="CN5" s="1828"/>
      <c r="CO5" s="1828"/>
      <c r="CP5" s="1828"/>
      <c r="CQ5" s="1828"/>
      <c r="CR5" s="1828"/>
      <c r="CS5" s="1828"/>
      <c r="CT5" s="1828"/>
      <c r="CU5" s="1828"/>
      <c r="CV5" s="1828"/>
      <c r="CW5" s="1828"/>
      <c r="CX5" s="1828"/>
      <c r="CY5" s="44"/>
      <c r="CZ5" s="1820"/>
      <c r="DA5" s="65"/>
      <c r="DB5" s="65"/>
    </row>
    <row r="6" spans="1:108" ht="10.15" customHeight="1" x14ac:dyDescent="0.25">
      <c r="A6" s="1806"/>
      <c r="B6" s="43"/>
      <c r="C6" s="1829"/>
      <c r="D6" s="1829"/>
      <c r="E6" s="1829"/>
      <c r="F6" s="1829"/>
      <c r="G6" s="1829"/>
      <c r="H6" s="1829"/>
      <c r="I6" s="1829"/>
      <c r="J6" s="1829"/>
      <c r="K6" s="1829"/>
      <c r="L6" s="1829"/>
      <c r="M6" s="1829"/>
      <c r="N6" s="1829"/>
      <c r="O6" s="1829"/>
      <c r="P6" s="1829"/>
      <c r="Q6" s="1829"/>
      <c r="R6" s="1829"/>
      <c r="S6" s="1829"/>
      <c r="T6" s="1829"/>
      <c r="U6" s="1829"/>
      <c r="V6" s="1829"/>
      <c r="W6" s="1829"/>
      <c r="X6" s="1829"/>
      <c r="Y6" s="1829"/>
      <c r="Z6" s="1829"/>
      <c r="AA6" s="1829"/>
      <c r="AB6" s="1829"/>
      <c r="AC6" s="1829"/>
      <c r="AD6" s="1829"/>
      <c r="AE6" s="1829"/>
      <c r="AF6" s="1829"/>
      <c r="AG6" s="1829"/>
      <c r="AH6" s="1829"/>
      <c r="AI6" s="1829"/>
      <c r="AJ6" s="1829"/>
      <c r="AK6" s="1829"/>
      <c r="AL6" s="1829"/>
      <c r="AM6" s="1829"/>
      <c r="AN6" s="1829"/>
      <c r="AO6" s="1829"/>
      <c r="AP6" s="1829"/>
      <c r="AQ6" s="1810" t="e">
        <f>PREPAREDBY&amp;" "&amp;VERSIONMSG</f>
        <v>#NAME?</v>
      </c>
      <c r="AR6" s="1810"/>
      <c r="AS6" s="1810"/>
      <c r="AT6" s="1810"/>
      <c r="AU6" s="1810"/>
      <c r="AV6" s="1810"/>
      <c r="AW6" s="1810"/>
      <c r="AX6" s="1810"/>
      <c r="AY6" s="1810"/>
      <c r="AZ6" s="1810"/>
      <c r="BA6" s="1810"/>
      <c r="BB6" s="1810"/>
      <c r="BC6" s="1810"/>
      <c r="BD6" s="1810"/>
      <c r="BE6" s="1810"/>
      <c r="BF6" s="1810"/>
      <c r="BG6" s="1810"/>
      <c r="BH6" s="1810"/>
      <c r="BI6" s="1810"/>
      <c r="BJ6" s="1810"/>
      <c r="BK6" s="1810"/>
      <c r="BL6" s="1810"/>
      <c r="BM6" s="1810"/>
      <c r="BN6" s="1810"/>
      <c r="BO6" s="1810"/>
      <c r="BP6" s="1810"/>
      <c r="BQ6" s="1810"/>
      <c r="BR6" s="1810"/>
      <c r="BS6" s="1810"/>
      <c r="BT6" s="1810"/>
      <c r="BU6" s="1810"/>
      <c r="BV6" s="1810"/>
      <c r="BW6" s="1810"/>
      <c r="BX6" s="1810"/>
      <c r="BY6" s="1810"/>
      <c r="BZ6" s="1810"/>
      <c r="CA6" s="1810"/>
      <c r="CB6" s="1810"/>
      <c r="CC6" s="1810"/>
      <c r="CD6" s="1810"/>
      <c r="CE6" s="1810"/>
      <c r="CF6" s="1810"/>
      <c r="CG6" s="1810"/>
      <c r="CH6" s="1810"/>
      <c r="CI6" s="1810"/>
      <c r="CJ6" s="1810"/>
      <c r="CK6" s="1810"/>
      <c r="CL6" s="1810"/>
      <c r="CM6" s="1810"/>
      <c r="CN6" s="1810"/>
      <c r="CO6" s="1810"/>
      <c r="CP6" s="1810"/>
      <c r="CQ6" s="1810"/>
      <c r="CR6" s="1810"/>
      <c r="CS6" s="1810"/>
      <c r="CT6" s="1810"/>
      <c r="CU6" s="1810"/>
      <c r="CV6" s="1810"/>
      <c r="CW6" s="1810"/>
      <c r="CX6" s="1810"/>
      <c r="CY6" s="44"/>
      <c r="CZ6" s="1820"/>
      <c r="DA6" s="65"/>
      <c r="DB6" s="65"/>
    </row>
    <row r="7" spans="1:108" ht="10.15" customHeight="1" x14ac:dyDescent="0.2">
      <c r="A7" s="1806"/>
      <c r="B7" s="43"/>
      <c r="C7" s="1821"/>
      <c r="D7" s="1821"/>
      <c r="E7" s="1821"/>
      <c r="F7" s="1821"/>
      <c r="G7" s="1821"/>
      <c r="H7" s="1821"/>
      <c r="I7" s="1821"/>
      <c r="J7" s="1821"/>
      <c r="K7" s="1821"/>
      <c r="L7" s="1821"/>
      <c r="M7" s="1821"/>
      <c r="N7" s="1821"/>
      <c r="O7" s="1821"/>
      <c r="P7" s="1821"/>
      <c r="Q7" s="1821"/>
      <c r="R7" s="1821"/>
      <c r="S7" s="1821"/>
      <c r="T7" s="1821"/>
      <c r="U7" s="1821"/>
      <c r="V7" s="1821"/>
      <c r="W7" s="1821"/>
      <c r="X7" s="1821"/>
      <c r="Y7" s="1821"/>
      <c r="Z7" s="1821"/>
      <c r="AA7" s="1821"/>
      <c r="AB7" s="1821"/>
      <c r="AC7" s="1821"/>
      <c r="AD7" s="1821"/>
      <c r="AE7" s="1821"/>
      <c r="AF7" s="1821"/>
      <c r="AG7" s="1821"/>
      <c r="AH7" s="1821"/>
      <c r="AI7" s="1821"/>
      <c r="AJ7" s="1821"/>
      <c r="AK7" s="1821"/>
      <c r="AL7" s="1821"/>
      <c r="AM7" s="1821"/>
      <c r="AN7" s="1821"/>
      <c r="AO7" s="1821"/>
      <c r="AP7" s="1821"/>
      <c r="AQ7" s="1821"/>
      <c r="AR7" s="1821"/>
      <c r="AS7" s="1821"/>
      <c r="AT7" s="1821"/>
      <c r="AU7" s="1821"/>
      <c r="AV7" s="1821"/>
      <c r="AW7" s="1821"/>
      <c r="AX7" s="1821"/>
      <c r="AY7" s="1821"/>
      <c r="AZ7" s="1821"/>
      <c r="BA7" s="1821"/>
      <c r="BB7" s="1821"/>
      <c r="BC7" s="1821"/>
      <c r="BD7" s="1821"/>
      <c r="BE7" s="1821"/>
      <c r="BF7" s="1821"/>
      <c r="BG7" s="1821"/>
      <c r="BH7" s="1821"/>
      <c r="BI7" s="1821"/>
      <c r="BJ7" s="1821"/>
      <c r="BK7" s="1821"/>
      <c r="BL7" s="1821"/>
      <c r="BM7" s="1821"/>
      <c r="BN7" s="1821"/>
      <c r="BO7" s="1821"/>
      <c r="BP7" s="1821"/>
      <c r="BQ7" s="1821"/>
      <c r="BR7" s="1821"/>
      <c r="BS7" s="1821"/>
      <c r="BT7" s="1821"/>
      <c r="BU7" s="1821"/>
      <c r="BV7" s="1821"/>
      <c r="BW7" s="1821"/>
      <c r="BX7" s="1821"/>
      <c r="BY7" s="1821"/>
      <c r="BZ7" s="1821"/>
      <c r="CA7" s="1821"/>
      <c r="CB7" s="1821"/>
      <c r="CC7" s="1821"/>
      <c r="CD7" s="1821"/>
      <c r="CE7" s="1821"/>
      <c r="CF7" s="1821"/>
      <c r="CG7" s="1821"/>
      <c r="CH7" s="1821"/>
      <c r="CI7" s="1821"/>
      <c r="CJ7" s="1821"/>
      <c r="CK7" s="1821"/>
      <c r="CL7" s="1821"/>
      <c r="CM7" s="1821"/>
      <c r="CN7" s="1821"/>
      <c r="CO7" s="1821"/>
      <c r="CP7" s="1821"/>
      <c r="CQ7" s="1821"/>
      <c r="CR7" s="1821"/>
      <c r="CS7" s="1821"/>
      <c r="CT7" s="1821"/>
      <c r="CU7" s="1821"/>
      <c r="CV7" s="1821"/>
      <c r="CW7" s="1821"/>
      <c r="CX7" s="1821"/>
      <c r="CY7" s="44"/>
      <c r="CZ7" s="1820"/>
      <c r="DA7" s="65"/>
      <c r="DB7" s="65"/>
    </row>
    <row r="8" spans="1:108" ht="15.95" customHeight="1" x14ac:dyDescent="0.2">
      <c r="A8" s="1806"/>
      <c r="B8" s="43"/>
      <c r="C8" s="1822" t="s">
        <v>0</v>
      </c>
      <c r="D8" s="1822"/>
      <c r="E8" s="1822"/>
      <c r="F8" s="1822"/>
      <c r="G8" s="1822"/>
      <c r="H8" s="1822"/>
      <c r="I8" s="1822"/>
      <c r="J8" s="1822"/>
      <c r="K8" s="1822"/>
      <c r="L8" s="1822"/>
      <c r="M8" s="1822"/>
      <c r="N8" s="1822"/>
      <c r="O8" s="1823" t="str">
        <f>IF('B-Paystubs'!O7="","",'B-Paystubs'!O7)</f>
        <v/>
      </c>
      <c r="P8" s="1823"/>
      <c r="Q8" s="1823"/>
      <c r="R8" s="1823"/>
      <c r="S8" s="1823"/>
      <c r="T8" s="1823"/>
      <c r="U8" s="1823"/>
      <c r="V8" s="1823"/>
      <c r="W8" s="1823"/>
      <c r="X8" s="1823"/>
      <c r="Y8" s="1823"/>
      <c r="Z8" s="1823"/>
      <c r="AA8" s="1823"/>
      <c r="AB8" s="1823"/>
      <c r="AC8" s="1823"/>
      <c r="AD8" s="1823"/>
      <c r="AE8" s="1823"/>
      <c r="AF8" s="1823"/>
      <c r="AG8" s="1823"/>
      <c r="AH8" s="1823"/>
      <c r="AI8" s="1823"/>
      <c r="AJ8" s="1823"/>
      <c r="AK8" s="1823"/>
      <c r="AL8" s="1823"/>
      <c r="AM8" s="1823"/>
      <c r="AN8" s="1823"/>
      <c r="AO8" s="1823"/>
      <c r="AP8" s="1823"/>
      <c r="AQ8" s="1823"/>
      <c r="AR8" s="1823"/>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c r="BP8" s="1823"/>
      <c r="BQ8" s="1824" t="s">
        <v>2</v>
      </c>
      <c r="BR8" s="1825"/>
      <c r="BS8" s="1825"/>
      <c r="BT8" s="1825"/>
      <c r="BU8" s="1825"/>
      <c r="BV8" s="1825"/>
      <c r="BW8" s="1825"/>
      <c r="BX8" s="1825"/>
      <c r="BY8" s="1825"/>
      <c r="BZ8" s="1825"/>
      <c r="CA8" s="1825"/>
      <c r="CB8" s="1825"/>
      <c r="CC8" s="1826" t="str">
        <f>IF('B-Paystubs'!CE7="","",'B-Paystubs'!CE7)</f>
        <v/>
      </c>
      <c r="CD8" s="1827"/>
      <c r="CE8" s="1827"/>
      <c r="CF8" s="1827"/>
      <c r="CG8" s="1827"/>
      <c r="CH8" s="1827"/>
      <c r="CI8" s="1827"/>
      <c r="CJ8" s="1827"/>
      <c r="CK8" s="1827"/>
      <c r="CL8" s="1827"/>
      <c r="CM8" s="1827"/>
      <c r="CN8" s="1827"/>
      <c r="CO8" s="1827"/>
      <c r="CP8" s="1827"/>
      <c r="CQ8" s="1827"/>
      <c r="CR8" s="1827"/>
      <c r="CS8" s="1827"/>
      <c r="CT8" s="1827"/>
      <c r="CU8" s="1827"/>
      <c r="CV8" s="1827"/>
      <c r="CW8" s="1827"/>
      <c r="CX8" s="1827"/>
      <c r="CY8" s="44"/>
      <c r="CZ8" s="1820"/>
      <c r="DA8" s="65"/>
      <c r="DB8" s="65"/>
    </row>
    <row r="9" spans="1:108" ht="12.95" customHeight="1" x14ac:dyDescent="0.2">
      <c r="A9" s="66"/>
      <c r="B9" s="1811"/>
      <c r="C9" s="1811"/>
      <c r="D9" s="1811"/>
      <c r="E9" s="1811"/>
      <c r="F9" s="1811"/>
      <c r="G9" s="1811"/>
      <c r="H9" s="1811"/>
      <c r="I9" s="1811"/>
      <c r="J9" s="1811"/>
      <c r="K9" s="1811"/>
      <c r="L9" s="1811"/>
      <c r="M9" s="1811"/>
      <c r="N9" s="1811"/>
      <c r="O9" s="1811"/>
      <c r="P9" s="1811"/>
      <c r="Q9" s="1811"/>
      <c r="R9" s="1811"/>
      <c r="S9" s="1811"/>
      <c r="T9" s="1811"/>
      <c r="U9" s="1811"/>
      <c r="V9" s="1811"/>
      <c r="W9" s="1811"/>
      <c r="X9" s="1811"/>
      <c r="Y9" s="1811"/>
      <c r="Z9" s="1811"/>
      <c r="AA9" s="1811"/>
      <c r="AB9" s="1811"/>
      <c r="AC9" s="1811"/>
      <c r="AD9" s="1811"/>
      <c r="AE9" s="1811"/>
      <c r="AF9" s="1811"/>
      <c r="AG9" s="1811"/>
      <c r="AH9" s="1811"/>
      <c r="AI9" s="1811"/>
      <c r="AJ9" s="1811"/>
      <c r="AK9" s="1811"/>
      <c r="AL9" s="1811"/>
      <c r="AM9" s="1811"/>
      <c r="AN9" s="1811"/>
      <c r="AO9" s="1811"/>
      <c r="AP9" s="1811"/>
      <c r="AQ9" s="1811"/>
      <c r="AR9" s="1811"/>
      <c r="AS9" s="1811"/>
      <c r="AT9" s="1811"/>
      <c r="AU9" s="1811"/>
      <c r="AV9" s="1811"/>
      <c r="AW9" s="1811"/>
      <c r="AX9" s="1811"/>
      <c r="AY9" s="1811"/>
      <c r="AZ9" s="1811"/>
      <c r="BA9" s="1811"/>
      <c r="BB9" s="1811"/>
      <c r="BC9" s="1811"/>
      <c r="BD9" s="1811"/>
      <c r="BE9" s="1811"/>
      <c r="BF9" s="1811"/>
      <c r="BG9" s="1811"/>
      <c r="BH9" s="1811"/>
      <c r="BI9" s="1811"/>
      <c r="BJ9" s="1811"/>
      <c r="BK9" s="1811"/>
      <c r="BL9" s="1811"/>
      <c r="BM9" s="1811"/>
      <c r="BN9" s="1811"/>
      <c r="BO9" s="1811"/>
      <c r="BP9" s="1811"/>
      <c r="BQ9" s="1811"/>
      <c r="BR9" s="1811"/>
      <c r="BS9" s="1811"/>
      <c r="BT9" s="1811"/>
      <c r="BU9" s="1811"/>
      <c r="BV9" s="1811"/>
      <c r="BW9" s="1811"/>
      <c r="BX9" s="1811"/>
      <c r="BY9" s="1811"/>
      <c r="BZ9" s="1811"/>
      <c r="CA9" s="1811"/>
      <c r="CB9" s="1811"/>
      <c r="CC9" s="1811"/>
      <c r="CD9" s="1811"/>
      <c r="CE9" s="1811"/>
      <c r="CF9" s="1811"/>
      <c r="CG9" s="1811"/>
      <c r="CH9" s="1811"/>
      <c r="CI9" s="1811"/>
      <c r="CJ9" s="1811"/>
      <c r="CK9" s="1811"/>
      <c r="CL9" s="1811"/>
      <c r="CM9" s="1811"/>
      <c r="CN9" s="1811"/>
      <c r="CO9" s="1811"/>
      <c r="CP9" s="1811"/>
      <c r="CQ9" s="1811"/>
      <c r="CR9" s="1811"/>
      <c r="CS9" s="1811"/>
      <c r="CT9" s="1811"/>
      <c r="CU9" s="1811"/>
      <c r="CV9" s="1811"/>
      <c r="CW9" s="1811"/>
      <c r="CX9" s="1811"/>
      <c r="CY9" s="1811"/>
      <c r="CZ9" s="67"/>
      <c r="DA9" s="65"/>
      <c r="DB9" s="65"/>
    </row>
    <row r="10" spans="1:108" ht="20.100000000000001" customHeight="1" x14ac:dyDescent="0.2">
      <c r="A10" s="65"/>
      <c r="B10" s="1812"/>
      <c r="C10" s="1812"/>
      <c r="D10" s="1812"/>
      <c r="E10" s="1812"/>
      <c r="F10" s="1812"/>
      <c r="G10" s="1812"/>
      <c r="H10" s="1812"/>
      <c r="I10" s="1812"/>
      <c r="J10" s="1812"/>
      <c r="K10" s="1812"/>
      <c r="L10" s="1812"/>
      <c r="M10" s="1812"/>
      <c r="N10" s="1812"/>
      <c r="O10" s="1812"/>
      <c r="P10" s="1812"/>
      <c r="Q10" s="1812"/>
      <c r="R10" s="1812"/>
      <c r="S10" s="1812"/>
      <c r="T10" s="1812"/>
      <c r="U10" s="1812"/>
      <c r="V10" s="1812"/>
      <c r="W10" s="1812"/>
      <c r="X10" s="1812"/>
      <c r="Y10" s="1812"/>
      <c r="Z10" s="1812"/>
      <c r="AA10" s="1812"/>
      <c r="AB10" s="1812"/>
      <c r="AC10" s="1812"/>
      <c r="AD10" s="1812"/>
      <c r="AE10" s="1812"/>
      <c r="AF10" s="1812"/>
      <c r="AG10" s="1812"/>
      <c r="AH10" s="1812"/>
      <c r="AI10" s="1812"/>
      <c r="AJ10" s="1812"/>
      <c r="AK10" s="1812"/>
      <c r="AL10" s="1812"/>
      <c r="AM10" s="1812"/>
      <c r="AN10" s="1812"/>
      <c r="AO10" s="1812"/>
      <c r="AP10" s="1812"/>
      <c r="AQ10" s="1812"/>
      <c r="AR10" s="1812"/>
      <c r="AS10" s="1812"/>
      <c r="AT10" s="1812"/>
      <c r="AU10" s="1812"/>
      <c r="AV10" s="1812"/>
      <c r="AW10" s="1812"/>
      <c r="AX10" s="1812"/>
      <c r="AY10" s="1812"/>
      <c r="AZ10" s="1812"/>
      <c r="BA10" s="1812"/>
      <c r="BB10" s="1812"/>
      <c r="BC10" s="1812"/>
      <c r="BD10" s="1812"/>
      <c r="BE10" s="1812"/>
      <c r="BF10" s="1812"/>
      <c r="BG10" s="1812"/>
      <c r="BH10" s="1812"/>
      <c r="BI10" s="1812"/>
      <c r="BJ10" s="1812"/>
      <c r="BK10" s="1812"/>
      <c r="BL10" s="1812"/>
      <c r="BM10" s="1812"/>
      <c r="BN10" s="1812"/>
      <c r="BO10" s="1812"/>
      <c r="BP10" s="1812"/>
      <c r="BQ10" s="1812"/>
      <c r="BR10" s="1812"/>
      <c r="BS10" s="1812"/>
      <c r="BT10" s="1812"/>
      <c r="BU10" s="1812"/>
      <c r="BV10" s="1812"/>
      <c r="BW10" s="1812"/>
      <c r="BX10" s="1812"/>
      <c r="BY10" s="1812"/>
      <c r="BZ10" s="1812"/>
      <c r="CA10" s="1812"/>
      <c r="CB10" s="1812"/>
      <c r="CC10" s="1812"/>
      <c r="CD10" s="1812"/>
      <c r="CE10" s="1812"/>
      <c r="CF10" s="1812"/>
      <c r="CG10" s="1812"/>
      <c r="CH10" s="1812"/>
      <c r="CI10" s="1812"/>
      <c r="CJ10" s="1812"/>
      <c r="CK10" s="1812"/>
      <c r="CL10" s="1812"/>
      <c r="CM10" s="1812"/>
      <c r="CN10" s="1812"/>
      <c r="CO10" s="1812"/>
      <c r="CP10" s="1812"/>
      <c r="CQ10" s="1812"/>
      <c r="CR10" s="1812"/>
      <c r="CS10" s="1812"/>
      <c r="CT10" s="1812"/>
      <c r="CU10" s="1812"/>
      <c r="CV10" s="1812"/>
      <c r="CW10" s="1812"/>
      <c r="CX10" s="1812"/>
      <c r="CY10" s="1812"/>
      <c r="CZ10" s="65"/>
      <c r="DA10" s="65"/>
      <c r="DB10" s="65"/>
    </row>
    <row r="11" spans="1:108" ht="14.1" customHeight="1" x14ac:dyDescent="0.2">
      <c r="A11" s="1813"/>
      <c r="B11" s="45"/>
      <c r="C11" s="1814"/>
      <c r="D11" s="1814"/>
      <c r="E11" s="1814"/>
      <c r="F11" s="1814"/>
      <c r="G11" s="1814"/>
      <c r="H11" s="1814"/>
      <c r="I11" s="1814"/>
      <c r="J11" s="1814"/>
      <c r="K11" s="1814"/>
      <c r="L11" s="1814"/>
      <c r="M11" s="1814"/>
      <c r="N11" s="1814"/>
      <c r="O11" s="1814"/>
      <c r="P11" s="1814"/>
      <c r="Q11" s="1814"/>
      <c r="R11" s="1814"/>
      <c r="S11" s="1814"/>
      <c r="T11" s="1814"/>
      <c r="U11" s="1814"/>
      <c r="V11" s="1814"/>
      <c r="W11" s="1814"/>
      <c r="X11" s="1814"/>
      <c r="Y11" s="1814"/>
      <c r="Z11" s="1814"/>
      <c r="AA11" s="1814"/>
      <c r="AB11" s="1814"/>
      <c r="AC11" s="1814"/>
      <c r="AD11" s="1814"/>
      <c r="AE11" s="1814"/>
      <c r="AF11" s="1814"/>
      <c r="AG11" s="1814"/>
      <c r="AH11" s="1814"/>
      <c r="AI11" s="1814"/>
      <c r="AJ11" s="1814"/>
      <c r="AK11" s="1814"/>
      <c r="AL11" s="1814"/>
      <c r="AM11" s="1814"/>
      <c r="AN11" s="1814"/>
      <c r="AO11" s="1814"/>
      <c r="AP11" s="1814"/>
      <c r="AQ11" s="1814"/>
      <c r="AR11" s="1814"/>
      <c r="AS11" s="1814"/>
      <c r="AT11" s="1814"/>
      <c r="AU11" s="1814"/>
      <c r="AV11" s="1814"/>
      <c r="AW11" s="1814"/>
      <c r="AX11" s="1814"/>
      <c r="AY11" s="1814"/>
      <c r="AZ11" s="1814"/>
      <c r="BA11" s="1814"/>
      <c r="BB11" s="1814"/>
      <c r="BC11" s="1814"/>
      <c r="BD11" s="1814"/>
      <c r="BE11" s="1814"/>
      <c r="BF11" s="1814"/>
      <c r="BG11" s="1814"/>
      <c r="BH11" s="1814"/>
      <c r="BI11" s="1814"/>
      <c r="BJ11" s="1814"/>
      <c r="BK11" s="1814"/>
      <c r="BL11" s="1814"/>
      <c r="BM11" s="1814"/>
      <c r="BN11" s="1814"/>
      <c r="BO11" s="1814"/>
      <c r="BP11" s="1814"/>
      <c r="BQ11" s="1814"/>
      <c r="BR11" s="1814"/>
      <c r="BS11" s="1814"/>
      <c r="BT11" s="1814"/>
      <c r="BU11" s="1814"/>
      <c r="BV11" s="1814"/>
      <c r="BW11" s="1814"/>
      <c r="BX11" s="1814"/>
      <c r="BY11" s="1814"/>
      <c r="BZ11" s="1814"/>
      <c r="CA11" s="1814"/>
      <c r="CB11" s="1814"/>
      <c r="CC11" s="1814"/>
      <c r="CD11" s="1814"/>
      <c r="CE11" s="1814"/>
      <c r="CF11" s="1814"/>
      <c r="CG11" s="1814"/>
      <c r="CH11" s="1814"/>
      <c r="CI11" s="1814"/>
      <c r="CJ11" s="1814"/>
      <c r="CK11" s="1814"/>
      <c r="CL11" s="1814"/>
      <c r="CM11" s="1814"/>
      <c r="CN11" s="1814"/>
      <c r="CO11" s="1814"/>
      <c r="CP11" s="1814"/>
      <c r="CQ11" s="1814"/>
      <c r="CR11" s="1814"/>
      <c r="CS11" s="1814"/>
      <c r="CT11" s="1814"/>
      <c r="CU11" s="1814"/>
      <c r="CV11" s="1814"/>
      <c r="CW11" s="1814"/>
      <c r="CX11" s="1814"/>
      <c r="CY11" s="46"/>
      <c r="CZ11" s="1830"/>
      <c r="DA11" s="65"/>
      <c r="DB11" s="65"/>
    </row>
    <row r="12" spans="1:108" ht="15.95" customHeight="1" x14ac:dyDescent="0.2">
      <c r="A12" s="1813"/>
      <c r="B12" s="47"/>
      <c r="C12" s="1831" t="s">
        <v>94</v>
      </c>
      <c r="D12" s="1832"/>
      <c r="E12" s="1832"/>
      <c r="F12" s="1832"/>
      <c r="G12" s="1832"/>
      <c r="H12" s="1832"/>
      <c r="I12" s="1832"/>
      <c r="J12" s="1832"/>
      <c r="K12" s="1832"/>
      <c r="L12" s="1832"/>
      <c r="M12" s="1832"/>
      <c r="N12" s="1832"/>
      <c r="O12" s="1832"/>
      <c r="P12" s="1832"/>
      <c r="Q12" s="1832"/>
      <c r="R12" s="1832"/>
      <c r="S12" s="1832"/>
      <c r="T12" s="1832"/>
      <c r="U12" s="1832"/>
      <c r="V12" s="1832"/>
      <c r="W12" s="1832"/>
      <c r="X12" s="1832"/>
      <c r="Y12" s="1832"/>
      <c r="Z12" s="1832"/>
      <c r="AA12" s="1832"/>
      <c r="AB12" s="1832"/>
      <c r="AC12" s="1832"/>
      <c r="AD12" s="1832"/>
      <c r="AE12" s="1832"/>
      <c r="AF12" s="1832"/>
      <c r="AG12" s="1832"/>
      <c r="AH12" s="1832"/>
      <c r="AI12" s="1832"/>
      <c r="AJ12" s="1832"/>
      <c r="AK12" s="1832"/>
      <c r="AL12" s="1832"/>
      <c r="AM12" s="1832"/>
      <c r="AN12" s="1832"/>
      <c r="AO12" s="1832"/>
      <c r="AP12" s="1832"/>
      <c r="AQ12" s="1832"/>
      <c r="AR12" s="1832"/>
      <c r="AS12" s="1832"/>
      <c r="AT12" s="1832"/>
      <c r="AU12" s="1832"/>
      <c r="AV12" s="1832"/>
      <c r="AW12" s="1832"/>
      <c r="AX12" s="1832"/>
      <c r="AY12" s="1832"/>
      <c r="AZ12" s="1832"/>
      <c r="BA12" s="1832"/>
      <c r="BB12" s="1832"/>
      <c r="BC12" s="1832"/>
      <c r="BD12" s="1832"/>
      <c r="BE12" s="1832"/>
      <c r="BF12" s="1832"/>
      <c r="BG12" s="1832"/>
      <c r="BH12" s="1832"/>
      <c r="BI12" s="1832"/>
      <c r="BJ12" s="1832"/>
      <c r="BK12" s="1832"/>
      <c r="BL12" s="1832"/>
      <c r="BM12" s="1832"/>
      <c r="BN12" s="1832"/>
      <c r="BO12" s="1832"/>
      <c r="BP12" s="1832"/>
      <c r="BQ12" s="1832"/>
      <c r="BR12" s="1832"/>
      <c r="BS12" s="1832"/>
      <c r="BT12" s="1832"/>
      <c r="BU12" s="1832"/>
      <c r="BV12" s="1832"/>
      <c r="BW12" s="1832"/>
      <c r="BX12" s="1832"/>
      <c r="BY12" s="1832"/>
      <c r="BZ12" s="1832"/>
      <c r="CA12" s="1832"/>
      <c r="CB12" s="1832"/>
      <c r="CC12" s="1832"/>
      <c r="CD12" s="1832"/>
      <c r="CE12" s="1832"/>
      <c r="CF12" s="1832"/>
      <c r="CG12" s="1833"/>
      <c r="CH12" s="1834">
        <v>0</v>
      </c>
      <c r="CI12" s="1834"/>
      <c r="CJ12" s="1834"/>
      <c r="CK12" s="1834"/>
      <c r="CL12" s="1834"/>
      <c r="CM12" s="1834"/>
      <c r="CN12" s="1834"/>
      <c r="CO12" s="1834"/>
      <c r="CP12" s="1834"/>
      <c r="CQ12" s="1834"/>
      <c r="CR12" s="1834"/>
      <c r="CS12" s="1834"/>
      <c r="CT12" s="1834"/>
      <c r="CU12" s="1834"/>
      <c r="CV12" s="1834"/>
      <c r="CW12" s="1834"/>
      <c r="CX12" s="1834"/>
      <c r="CY12" s="48"/>
      <c r="CZ12" s="1830"/>
      <c r="DA12" s="65"/>
      <c r="DB12" s="65"/>
    </row>
    <row r="13" spans="1:108" ht="15.95" customHeight="1" x14ac:dyDescent="0.2">
      <c r="A13" s="1813"/>
      <c r="B13" s="47"/>
      <c r="C13" s="1831" t="s">
        <v>95</v>
      </c>
      <c r="D13" s="1832"/>
      <c r="E13" s="1832"/>
      <c r="F13" s="1832"/>
      <c r="G13" s="1832"/>
      <c r="H13" s="1832"/>
      <c r="I13" s="1832"/>
      <c r="J13" s="1832"/>
      <c r="K13" s="1832"/>
      <c r="L13" s="1832"/>
      <c r="M13" s="1832"/>
      <c r="N13" s="1832"/>
      <c r="O13" s="1832"/>
      <c r="P13" s="1832"/>
      <c r="Q13" s="1832"/>
      <c r="R13" s="1832"/>
      <c r="S13" s="1832"/>
      <c r="T13" s="1832"/>
      <c r="U13" s="1832"/>
      <c r="V13" s="1832"/>
      <c r="W13" s="1832"/>
      <c r="X13" s="1832"/>
      <c r="Y13" s="1832"/>
      <c r="Z13" s="1832"/>
      <c r="AA13" s="1832"/>
      <c r="AB13" s="1832"/>
      <c r="AC13" s="1832"/>
      <c r="AD13" s="1832"/>
      <c r="AE13" s="1832"/>
      <c r="AF13" s="1832"/>
      <c r="AG13" s="1832"/>
      <c r="AH13" s="1832"/>
      <c r="AI13" s="1832"/>
      <c r="AJ13" s="1832"/>
      <c r="AK13" s="1832"/>
      <c r="AL13" s="1832"/>
      <c r="AM13" s="1832"/>
      <c r="AN13" s="1832"/>
      <c r="AO13" s="1832"/>
      <c r="AP13" s="1832"/>
      <c r="AQ13" s="1832"/>
      <c r="AR13" s="1832"/>
      <c r="AS13" s="1832"/>
      <c r="AT13" s="1832"/>
      <c r="AU13" s="1832"/>
      <c r="AV13" s="1832"/>
      <c r="AW13" s="1832"/>
      <c r="AX13" s="1832"/>
      <c r="AY13" s="1832"/>
      <c r="AZ13" s="1832"/>
      <c r="BA13" s="1832"/>
      <c r="BB13" s="1832"/>
      <c r="BC13" s="1832"/>
      <c r="BD13" s="1832"/>
      <c r="BE13" s="1832"/>
      <c r="BF13" s="1832"/>
      <c r="BG13" s="1832"/>
      <c r="BH13" s="1832"/>
      <c r="BI13" s="1832"/>
      <c r="BJ13" s="1832"/>
      <c r="BK13" s="1832"/>
      <c r="BL13" s="1832"/>
      <c r="BM13" s="1832"/>
      <c r="BN13" s="1832"/>
      <c r="BO13" s="1832"/>
      <c r="BP13" s="1832"/>
      <c r="BQ13" s="1832"/>
      <c r="BR13" s="1832"/>
      <c r="BS13" s="1832"/>
      <c r="BT13" s="1832"/>
      <c r="BU13" s="1832"/>
      <c r="BV13" s="1832"/>
      <c r="BW13" s="1832"/>
      <c r="BX13" s="1832"/>
      <c r="BY13" s="1832"/>
      <c r="BZ13" s="1832"/>
      <c r="CA13" s="1832"/>
      <c r="CB13" s="1832"/>
      <c r="CC13" s="1832"/>
      <c r="CD13" s="1832"/>
      <c r="CE13" s="1832"/>
      <c r="CF13" s="1832"/>
      <c r="CG13" s="1833"/>
      <c r="CH13" s="1835">
        <v>0</v>
      </c>
      <c r="CI13" s="1835"/>
      <c r="CJ13" s="1835"/>
      <c r="CK13" s="1835"/>
      <c r="CL13" s="1835"/>
      <c r="CM13" s="1835"/>
      <c r="CN13" s="1835"/>
      <c r="CO13" s="1835"/>
      <c r="CP13" s="1835"/>
      <c r="CQ13" s="1835"/>
      <c r="CR13" s="1835"/>
      <c r="CS13" s="1835"/>
      <c r="CT13" s="1835"/>
      <c r="CU13" s="1835"/>
      <c r="CV13" s="1835"/>
      <c r="CW13" s="1835"/>
      <c r="CX13" s="1835"/>
      <c r="CY13" s="48"/>
      <c r="CZ13" s="1830"/>
      <c r="DA13" s="68"/>
      <c r="DB13" s="65"/>
    </row>
    <row r="14" spans="1:108" ht="15.95" customHeight="1" x14ac:dyDescent="0.2">
      <c r="A14" s="1813"/>
      <c r="B14" s="47"/>
      <c r="C14" s="1831" t="s">
        <v>96</v>
      </c>
      <c r="D14" s="1832"/>
      <c r="E14" s="1832"/>
      <c r="F14" s="1832"/>
      <c r="G14" s="1832"/>
      <c r="H14" s="1832"/>
      <c r="I14" s="1832"/>
      <c r="J14" s="1832"/>
      <c r="K14" s="1832"/>
      <c r="L14" s="1832"/>
      <c r="M14" s="1832"/>
      <c r="N14" s="1832"/>
      <c r="O14" s="1832"/>
      <c r="P14" s="1832"/>
      <c r="Q14" s="1832"/>
      <c r="R14" s="1832"/>
      <c r="S14" s="1832"/>
      <c r="T14" s="1832"/>
      <c r="U14" s="1832"/>
      <c r="V14" s="1832"/>
      <c r="W14" s="1832"/>
      <c r="X14" s="1832"/>
      <c r="Y14" s="1832"/>
      <c r="Z14" s="1832"/>
      <c r="AA14" s="1832"/>
      <c r="AB14" s="1832"/>
      <c r="AC14" s="1832"/>
      <c r="AD14" s="1832"/>
      <c r="AE14" s="1832"/>
      <c r="AF14" s="1832"/>
      <c r="AG14" s="1832"/>
      <c r="AH14" s="1832"/>
      <c r="AI14" s="1832"/>
      <c r="AJ14" s="1832"/>
      <c r="AK14" s="1832"/>
      <c r="AL14" s="1832"/>
      <c r="AM14" s="1832"/>
      <c r="AN14" s="1832"/>
      <c r="AO14" s="1832"/>
      <c r="AP14" s="1832"/>
      <c r="AQ14" s="1832"/>
      <c r="AR14" s="1832"/>
      <c r="AS14" s="1832"/>
      <c r="AT14" s="1832"/>
      <c r="AU14" s="1832"/>
      <c r="AV14" s="1832"/>
      <c r="AW14" s="1832"/>
      <c r="AX14" s="1832"/>
      <c r="AY14" s="1832"/>
      <c r="AZ14" s="1832"/>
      <c r="BA14" s="1832"/>
      <c r="BB14" s="1832"/>
      <c r="BC14" s="1832"/>
      <c r="BD14" s="1832"/>
      <c r="BE14" s="1832"/>
      <c r="BF14" s="1832"/>
      <c r="BG14" s="1832"/>
      <c r="BH14" s="1832"/>
      <c r="BI14" s="1832"/>
      <c r="BJ14" s="1832"/>
      <c r="BK14" s="1832"/>
      <c r="BL14" s="1832"/>
      <c r="BM14" s="1832"/>
      <c r="BN14" s="1832"/>
      <c r="BO14" s="1832"/>
      <c r="BP14" s="1832"/>
      <c r="BQ14" s="1832"/>
      <c r="BR14" s="1832"/>
      <c r="BS14" s="1832"/>
      <c r="BT14" s="1832"/>
      <c r="BU14" s="1832"/>
      <c r="BV14" s="1832"/>
      <c r="BW14" s="1832"/>
      <c r="BX14" s="1832"/>
      <c r="BY14" s="1832"/>
      <c r="BZ14" s="1832"/>
      <c r="CA14" s="1832"/>
      <c r="CB14" s="1832"/>
      <c r="CC14" s="1832"/>
      <c r="CD14" s="1832"/>
      <c r="CE14" s="1832"/>
      <c r="CF14" s="1832"/>
      <c r="CG14" s="1833"/>
      <c r="CH14" s="1836">
        <f>CH12*CH13</f>
        <v>0</v>
      </c>
      <c r="CI14" s="1836"/>
      <c r="CJ14" s="1836"/>
      <c r="CK14" s="1836"/>
      <c r="CL14" s="1836"/>
      <c r="CM14" s="1836"/>
      <c r="CN14" s="1836"/>
      <c r="CO14" s="1836"/>
      <c r="CP14" s="1836"/>
      <c r="CQ14" s="1836"/>
      <c r="CR14" s="1836"/>
      <c r="CS14" s="1836"/>
      <c r="CT14" s="1836"/>
      <c r="CU14" s="1836"/>
      <c r="CV14" s="1836"/>
      <c r="CW14" s="1836"/>
      <c r="CX14" s="1836"/>
      <c r="CY14" s="48"/>
      <c r="CZ14" s="1830"/>
      <c r="DA14" s="68"/>
      <c r="DB14" s="65"/>
    </row>
    <row r="15" spans="1:108" ht="15.95" customHeight="1" x14ac:dyDescent="0.2">
      <c r="A15" s="1813"/>
      <c r="B15" s="47"/>
      <c r="C15" s="1831" t="s">
        <v>97</v>
      </c>
      <c r="D15" s="1832"/>
      <c r="E15" s="1832"/>
      <c r="F15" s="1832"/>
      <c r="G15" s="1832"/>
      <c r="H15" s="1832"/>
      <c r="I15" s="1832"/>
      <c r="J15" s="1832"/>
      <c r="K15" s="1832"/>
      <c r="L15" s="1832"/>
      <c r="M15" s="1832"/>
      <c r="N15" s="1832"/>
      <c r="O15" s="1832"/>
      <c r="P15" s="1832"/>
      <c r="Q15" s="1832"/>
      <c r="R15" s="1832"/>
      <c r="S15" s="1832"/>
      <c r="T15" s="1832"/>
      <c r="U15" s="1832"/>
      <c r="V15" s="1832"/>
      <c r="W15" s="1832"/>
      <c r="X15" s="1832"/>
      <c r="Y15" s="1832"/>
      <c r="Z15" s="1832"/>
      <c r="AA15" s="1832"/>
      <c r="AB15" s="1832"/>
      <c r="AC15" s="1832"/>
      <c r="AD15" s="1832"/>
      <c r="AE15" s="1832"/>
      <c r="AF15" s="1832"/>
      <c r="AG15" s="1832"/>
      <c r="AH15" s="1832"/>
      <c r="AI15" s="1832"/>
      <c r="AJ15" s="1832"/>
      <c r="AK15" s="1832"/>
      <c r="AL15" s="1832"/>
      <c r="AM15" s="1832"/>
      <c r="AN15" s="1832"/>
      <c r="AO15" s="1832"/>
      <c r="AP15" s="1832"/>
      <c r="AQ15" s="1832"/>
      <c r="AR15" s="1832"/>
      <c r="AS15" s="1832"/>
      <c r="AT15" s="1832"/>
      <c r="AU15" s="1832"/>
      <c r="AV15" s="1832"/>
      <c r="AW15" s="1832"/>
      <c r="AX15" s="1832"/>
      <c r="AY15" s="1832"/>
      <c r="AZ15" s="1832"/>
      <c r="BA15" s="1832"/>
      <c r="BB15" s="1832"/>
      <c r="BC15" s="1832"/>
      <c r="BD15" s="1832"/>
      <c r="BE15" s="1832"/>
      <c r="BF15" s="1832"/>
      <c r="BG15" s="1832"/>
      <c r="BH15" s="1832"/>
      <c r="BI15" s="1832"/>
      <c r="BJ15" s="1832"/>
      <c r="BK15" s="1832"/>
      <c r="BL15" s="1832"/>
      <c r="BM15" s="1832"/>
      <c r="BN15" s="1832"/>
      <c r="BO15" s="1832"/>
      <c r="BP15" s="1832"/>
      <c r="BQ15" s="1832"/>
      <c r="BR15" s="1832"/>
      <c r="BS15" s="1832"/>
      <c r="BT15" s="1832"/>
      <c r="BU15" s="1832"/>
      <c r="BV15" s="1832"/>
      <c r="BW15" s="1832"/>
      <c r="BX15" s="1832"/>
      <c r="BY15" s="1832"/>
      <c r="BZ15" s="1832"/>
      <c r="CA15" s="1832"/>
      <c r="CB15" s="1832"/>
      <c r="CC15" s="1832"/>
      <c r="CD15" s="1832"/>
      <c r="CE15" s="1832"/>
      <c r="CF15" s="1832"/>
      <c r="CG15" s="1833"/>
      <c r="CH15" s="1837">
        <v>0.2</v>
      </c>
      <c r="CI15" s="1837"/>
      <c r="CJ15" s="1837"/>
      <c r="CK15" s="1837"/>
      <c r="CL15" s="1837"/>
      <c r="CM15" s="1837"/>
      <c r="CN15" s="1837"/>
      <c r="CO15" s="1837"/>
      <c r="CP15" s="1837"/>
      <c r="CQ15" s="1837"/>
      <c r="CR15" s="1837"/>
      <c r="CS15" s="1837"/>
      <c r="CT15" s="1837"/>
      <c r="CU15" s="1837"/>
      <c r="CV15" s="1837"/>
      <c r="CW15" s="1837"/>
      <c r="CX15" s="1837"/>
      <c r="CY15" s="48"/>
      <c r="CZ15" s="1830"/>
      <c r="DA15" s="68"/>
      <c r="DB15" s="65"/>
    </row>
    <row r="16" spans="1:108" ht="15.95" customHeight="1" x14ac:dyDescent="0.2">
      <c r="A16" s="1813"/>
      <c r="B16" s="47"/>
      <c r="C16" s="1831" t="s">
        <v>98</v>
      </c>
      <c r="D16" s="1832"/>
      <c r="E16" s="1832"/>
      <c r="F16" s="1832"/>
      <c r="G16" s="1832"/>
      <c r="H16" s="1832"/>
      <c r="I16" s="1832"/>
      <c r="J16" s="1832"/>
      <c r="K16" s="1832"/>
      <c r="L16" s="1832"/>
      <c r="M16" s="1832"/>
      <c r="N16" s="1832"/>
      <c r="O16" s="1832"/>
      <c r="P16" s="1832"/>
      <c r="Q16" s="1832"/>
      <c r="R16" s="1832"/>
      <c r="S16" s="1832"/>
      <c r="T16" s="1832"/>
      <c r="U16" s="1832"/>
      <c r="V16" s="1832"/>
      <c r="W16" s="1832"/>
      <c r="X16" s="1832"/>
      <c r="Y16" s="1832"/>
      <c r="Z16" s="1832"/>
      <c r="AA16" s="1832"/>
      <c r="AB16" s="1832"/>
      <c r="AC16" s="1832"/>
      <c r="AD16" s="1832"/>
      <c r="AE16" s="1832"/>
      <c r="AF16" s="1832"/>
      <c r="AG16" s="1832"/>
      <c r="AH16" s="1832"/>
      <c r="AI16" s="1832"/>
      <c r="AJ16" s="1832"/>
      <c r="AK16" s="1832"/>
      <c r="AL16" s="1832"/>
      <c r="AM16" s="1832"/>
      <c r="AN16" s="1832"/>
      <c r="AO16" s="1832"/>
      <c r="AP16" s="1832"/>
      <c r="AQ16" s="1832"/>
      <c r="AR16" s="1832"/>
      <c r="AS16" s="1832"/>
      <c r="AT16" s="1832"/>
      <c r="AU16" s="1832"/>
      <c r="AV16" s="1832"/>
      <c r="AW16" s="1832"/>
      <c r="AX16" s="1832"/>
      <c r="AY16" s="1832"/>
      <c r="AZ16" s="1832"/>
      <c r="BA16" s="1832"/>
      <c r="BB16" s="1832"/>
      <c r="BC16" s="1832"/>
      <c r="BD16" s="1832"/>
      <c r="BE16" s="1832"/>
      <c r="BF16" s="1832"/>
      <c r="BG16" s="1832"/>
      <c r="BH16" s="1832"/>
      <c r="BI16" s="1832"/>
      <c r="BJ16" s="1832"/>
      <c r="BK16" s="1832"/>
      <c r="BL16" s="1832"/>
      <c r="BM16" s="1832"/>
      <c r="BN16" s="1832"/>
      <c r="BO16" s="1832"/>
      <c r="BP16" s="1832"/>
      <c r="BQ16" s="1832"/>
      <c r="BR16" s="1832"/>
      <c r="BS16" s="1832"/>
      <c r="BT16" s="1832"/>
      <c r="BU16" s="1832"/>
      <c r="BV16" s="1832"/>
      <c r="BW16" s="1832"/>
      <c r="BX16" s="1832"/>
      <c r="BY16" s="1832"/>
      <c r="BZ16" s="1832"/>
      <c r="CA16" s="1832"/>
      <c r="CB16" s="1832"/>
      <c r="CC16" s="1832"/>
      <c r="CD16" s="1832"/>
      <c r="CE16" s="1832"/>
      <c r="CF16" s="1832"/>
      <c r="CG16" s="1833"/>
      <c r="CH16" s="1836">
        <f>CH14*CH15</f>
        <v>0</v>
      </c>
      <c r="CI16" s="1836"/>
      <c r="CJ16" s="1836"/>
      <c r="CK16" s="1836"/>
      <c r="CL16" s="1836"/>
      <c r="CM16" s="1836"/>
      <c r="CN16" s="1836"/>
      <c r="CO16" s="1836"/>
      <c r="CP16" s="1836"/>
      <c r="CQ16" s="1836"/>
      <c r="CR16" s="1836"/>
      <c r="CS16" s="1836"/>
      <c r="CT16" s="1836"/>
      <c r="CU16" s="1836"/>
      <c r="CV16" s="1836"/>
      <c r="CW16" s="1836"/>
      <c r="CX16" s="1836"/>
      <c r="CY16" s="48"/>
      <c r="CZ16" s="1830"/>
      <c r="DA16" s="68"/>
      <c r="DB16" s="65"/>
    </row>
    <row r="17" spans="1:106" ht="15.95" customHeight="1" x14ac:dyDescent="0.2">
      <c r="A17" s="1813"/>
      <c r="B17" s="47"/>
      <c r="C17" s="1831" t="s">
        <v>99</v>
      </c>
      <c r="D17" s="1832"/>
      <c r="E17" s="1832"/>
      <c r="F17" s="1832"/>
      <c r="G17" s="1832"/>
      <c r="H17" s="1832"/>
      <c r="I17" s="1832"/>
      <c r="J17" s="1832"/>
      <c r="K17" s="1832"/>
      <c r="L17" s="1832"/>
      <c r="M17" s="1832"/>
      <c r="N17" s="1832"/>
      <c r="O17" s="1832"/>
      <c r="P17" s="1832"/>
      <c r="Q17" s="1832"/>
      <c r="R17" s="1832"/>
      <c r="S17" s="1832"/>
      <c r="T17" s="1832"/>
      <c r="U17" s="1832"/>
      <c r="V17" s="1832"/>
      <c r="W17" s="1832"/>
      <c r="X17" s="1832"/>
      <c r="Y17" s="1832"/>
      <c r="Z17" s="1832"/>
      <c r="AA17" s="1832"/>
      <c r="AB17" s="1832"/>
      <c r="AC17" s="1832"/>
      <c r="AD17" s="1832"/>
      <c r="AE17" s="1832"/>
      <c r="AF17" s="1832"/>
      <c r="AG17" s="1832"/>
      <c r="AH17" s="1832"/>
      <c r="AI17" s="1832"/>
      <c r="AJ17" s="1832"/>
      <c r="AK17" s="1832"/>
      <c r="AL17" s="1832"/>
      <c r="AM17" s="1832"/>
      <c r="AN17" s="1832"/>
      <c r="AO17" s="1832"/>
      <c r="AP17" s="1832"/>
      <c r="AQ17" s="1832"/>
      <c r="AR17" s="1832"/>
      <c r="AS17" s="1832"/>
      <c r="AT17" s="1832"/>
      <c r="AU17" s="1832"/>
      <c r="AV17" s="1832"/>
      <c r="AW17" s="1832"/>
      <c r="AX17" s="1832"/>
      <c r="AY17" s="1832"/>
      <c r="AZ17" s="1832"/>
      <c r="BA17" s="1832"/>
      <c r="BB17" s="1832"/>
      <c r="BC17" s="1832"/>
      <c r="BD17" s="1832"/>
      <c r="BE17" s="1832"/>
      <c r="BF17" s="1832"/>
      <c r="BG17" s="1832"/>
      <c r="BH17" s="1832"/>
      <c r="BI17" s="1832"/>
      <c r="BJ17" s="1832"/>
      <c r="BK17" s="1832"/>
      <c r="BL17" s="1832"/>
      <c r="BM17" s="1832"/>
      <c r="BN17" s="1832"/>
      <c r="BO17" s="1832"/>
      <c r="BP17" s="1832"/>
      <c r="BQ17" s="1832"/>
      <c r="BR17" s="1832"/>
      <c r="BS17" s="1832"/>
      <c r="BT17" s="1832"/>
      <c r="BU17" s="1832"/>
      <c r="BV17" s="1832"/>
      <c r="BW17" s="1832"/>
      <c r="BX17" s="1832"/>
      <c r="BY17" s="1832"/>
      <c r="BZ17" s="1832"/>
      <c r="CA17" s="1832"/>
      <c r="CB17" s="1832"/>
      <c r="CC17" s="1832"/>
      <c r="CD17" s="1832"/>
      <c r="CE17" s="1832"/>
      <c r="CF17" s="1832"/>
      <c r="CG17" s="1833"/>
      <c r="CH17" s="1838">
        <v>12</v>
      </c>
      <c r="CI17" s="1838"/>
      <c r="CJ17" s="1838"/>
      <c r="CK17" s="1838"/>
      <c r="CL17" s="1838"/>
      <c r="CM17" s="1838"/>
      <c r="CN17" s="1838"/>
      <c r="CO17" s="1838"/>
      <c r="CP17" s="1838"/>
      <c r="CQ17" s="1838"/>
      <c r="CR17" s="1838"/>
      <c r="CS17" s="1838"/>
      <c r="CT17" s="1838"/>
      <c r="CU17" s="1838"/>
      <c r="CV17" s="1838"/>
      <c r="CW17" s="1838"/>
      <c r="CX17" s="1838"/>
      <c r="CY17" s="48"/>
      <c r="CZ17" s="1830"/>
      <c r="DA17" s="69"/>
      <c r="DB17" s="65"/>
    </row>
    <row r="18" spans="1:106" ht="15.95" customHeight="1" x14ac:dyDescent="0.2">
      <c r="A18" s="1813"/>
      <c r="B18" s="47"/>
      <c r="C18" s="1831" t="s">
        <v>100</v>
      </c>
      <c r="D18" s="1832"/>
      <c r="E18" s="1832"/>
      <c r="F18" s="1832"/>
      <c r="G18" s="1832"/>
      <c r="H18" s="1832"/>
      <c r="I18" s="1832"/>
      <c r="J18" s="1832"/>
      <c r="K18" s="1832"/>
      <c r="L18" s="1832"/>
      <c r="M18" s="1832"/>
      <c r="N18" s="1832"/>
      <c r="O18" s="1832"/>
      <c r="P18" s="1832"/>
      <c r="Q18" s="1832"/>
      <c r="R18" s="1832"/>
      <c r="S18" s="1832"/>
      <c r="T18" s="1832"/>
      <c r="U18" s="1832"/>
      <c r="V18" s="1832"/>
      <c r="W18" s="1832"/>
      <c r="X18" s="1832"/>
      <c r="Y18" s="1832"/>
      <c r="Z18" s="1832"/>
      <c r="AA18" s="1832"/>
      <c r="AB18" s="1832"/>
      <c r="AC18" s="1832"/>
      <c r="AD18" s="1832"/>
      <c r="AE18" s="1832"/>
      <c r="AF18" s="1832"/>
      <c r="AG18" s="1832"/>
      <c r="AH18" s="1832"/>
      <c r="AI18" s="1832"/>
      <c r="AJ18" s="1832"/>
      <c r="AK18" s="1832"/>
      <c r="AL18" s="1832"/>
      <c r="AM18" s="1832"/>
      <c r="AN18" s="1832"/>
      <c r="AO18" s="1832"/>
      <c r="AP18" s="1832"/>
      <c r="AQ18" s="1832"/>
      <c r="AR18" s="1832"/>
      <c r="AS18" s="1832"/>
      <c r="AT18" s="1832"/>
      <c r="AU18" s="1832"/>
      <c r="AV18" s="1832"/>
      <c r="AW18" s="1832"/>
      <c r="AX18" s="1832"/>
      <c r="AY18" s="1832"/>
      <c r="AZ18" s="1832"/>
      <c r="BA18" s="1832"/>
      <c r="BB18" s="1832"/>
      <c r="BC18" s="1832"/>
      <c r="BD18" s="1832"/>
      <c r="BE18" s="1832"/>
      <c r="BF18" s="1832"/>
      <c r="BG18" s="1832"/>
      <c r="BH18" s="1832"/>
      <c r="BI18" s="1832"/>
      <c r="BJ18" s="1832"/>
      <c r="BK18" s="1832"/>
      <c r="BL18" s="1832"/>
      <c r="BM18" s="1832"/>
      <c r="BN18" s="1832"/>
      <c r="BO18" s="1832"/>
      <c r="BP18" s="1832"/>
      <c r="BQ18" s="1832"/>
      <c r="BR18" s="1832"/>
      <c r="BS18" s="1832"/>
      <c r="BT18" s="1832"/>
      <c r="BU18" s="1832"/>
      <c r="BV18" s="1832"/>
      <c r="BW18" s="1832"/>
      <c r="BX18" s="1832"/>
      <c r="BY18" s="1832"/>
      <c r="BZ18" s="1832"/>
      <c r="CA18" s="1832"/>
      <c r="CB18" s="1832"/>
      <c r="CC18" s="1832"/>
      <c r="CD18" s="1832"/>
      <c r="CE18" s="1832"/>
      <c r="CF18" s="1832"/>
      <c r="CG18" s="1833"/>
      <c r="CH18" s="1836">
        <f>CH16/CH17</f>
        <v>0</v>
      </c>
      <c r="CI18" s="1836"/>
      <c r="CJ18" s="1836"/>
      <c r="CK18" s="1836"/>
      <c r="CL18" s="1836"/>
      <c r="CM18" s="1836"/>
      <c r="CN18" s="1836"/>
      <c r="CO18" s="1836"/>
      <c r="CP18" s="1836"/>
      <c r="CQ18" s="1836"/>
      <c r="CR18" s="1836"/>
      <c r="CS18" s="1836"/>
      <c r="CT18" s="1836"/>
      <c r="CU18" s="1836"/>
      <c r="CV18" s="1836"/>
      <c r="CW18" s="1836"/>
      <c r="CX18" s="1836"/>
      <c r="CY18" s="48"/>
      <c r="CZ18" s="1830"/>
      <c r="DA18" s="70"/>
      <c r="DB18" s="65"/>
    </row>
    <row r="19" spans="1:106" ht="14.1" customHeight="1" thickBot="1" x14ac:dyDescent="0.25">
      <c r="A19" s="1813"/>
      <c r="B19" s="49"/>
      <c r="C19" s="1817"/>
      <c r="D19" s="1817"/>
      <c r="E19" s="1817"/>
      <c r="F19" s="1817"/>
      <c r="G19" s="1817"/>
      <c r="H19" s="1817"/>
      <c r="I19" s="1817"/>
      <c r="J19" s="1817"/>
      <c r="K19" s="1817"/>
      <c r="L19" s="1817"/>
      <c r="M19" s="1817"/>
      <c r="N19" s="1817"/>
      <c r="O19" s="1817"/>
      <c r="P19" s="1817"/>
      <c r="Q19" s="1817"/>
      <c r="R19" s="1817"/>
      <c r="S19" s="1817"/>
      <c r="T19" s="1817"/>
      <c r="U19" s="1817"/>
      <c r="V19" s="1817"/>
      <c r="W19" s="1817"/>
      <c r="X19" s="1817"/>
      <c r="Y19" s="1817"/>
      <c r="Z19" s="1817"/>
      <c r="AA19" s="1817"/>
      <c r="AB19" s="1817"/>
      <c r="AC19" s="1817"/>
      <c r="AD19" s="1817"/>
      <c r="AE19" s="1817"/>
      <c r="AF19" s="1817"/>
      <c r="AG19" s="1817"/>
      <c r="AH19" s="1817"/>
      <c r="AI19" s="1817"/>
      <c r="AJ19" s="1817"/>
      <c r="AK19" s="1817"/>
      <c r="AL19" s="1817"/>
      <c r="AM19" s="1817"/>
      <c r="AN19" s="1817"/>
      <c r="AO19" s="1817"/>
      <c r="AP19" s="1817"/>
      <c r="AQ19" s="1817"/>
      <c r="AR19" s="1817"/>
      <c r="AS19" s="1817"/>
      <c r="AT19" s="1817"/>
      <c r="AU19" s="1817"/>
      <c r="AV19" s="1817"/>
      <c r="AW19" s="1817"/>
      <c r="AX19" s="1817"/>
      <c r="AY19" s="1817"/>
      <c r="AZ19" s="1817"/>
      <c r="BA19" s="1817"/>
      <c r="BB19" s="1817"/>
      <c r="BC19" s="1817"/>
      <c r="BD19" s="1817"/>
      <c r="BE19" s="1817"/>
      <c r="BF19" s="1817"/>
      <c r="BG19" s="1817"/>
      <c r="BH19" s="1817"/>
      <c r="BI19" s="1817"/>
      <c r="BJ19" s="1817"/>
      <c r="BK19" s="1817"/>
      <c r="BL19" s="1817"/>
      <c r="BM19" s="1817"/>
      <c r="BN19" s="1817"/>
      <c r="BO19" s="1817"/>
      <c r="BP19" s="1817"/>
      <c r="BQ19" s="1817"/>
      <c r="BR19" s="1817"/>
      <c r="BS19" s="1817"/>
      <c r="BT19" s="1817"/>
      <c r="BU19" s="1817"/>
      <c r="BV19" s="1817"/>
      <c r="BW19" s="1817"/>
      <c r="BX19" s="1817"/>
      <c r="BY19" s="1817"/>
      <c r="BZ19" s="1817"/>
      <c r="CA19" s="1817"/>
      <c r="CB19" s="1817"/>
      <c r="CC19" s="1817"/>
      <c r="CD19" s="1817"/>
      <c r="CE19" s="1817"/>
      <c r="CF19" s="1817"/>
      <c r="CG19" s="1817"/>
      <c r="CH19" s="1817"/>
      <c r="CI19" s="1817"/>
      <c r="CJ19" s="1817"/>
      <c r="CK19" s="1817"/>
      <c r="CL19" s="1817"/>
      <c r="CM19" s="1817"/>
      <c r="CN19" s="1817"/>
      <c r="CO19" s="1817"/>
      <c r="CP19" s="1817"/>
      <c r="CQ19" s="1817"/>
      <c r="CR19" s="1817"/>
      <c r="CS19" s="1817"/>
      <c r="CT19" s="1817"/>
      <c r="CU19" s="1817"/>
      <c r="CV19" s="1817"/>
      <c r="CW19" s="1817"/>
      <c r="CX19" s="1817"/>
      <c r="CY19" s="50"/>
      <c r="CZ19" s="1830"/>
      <c r="DA19" s="65"/>
      <c r="DB19" s="65"/>
    </row>
    <row r="20" spans="1:106" ht="20.100000000000001" customHeight="1" thickTop="1" x14ac:dyDescent="0.2">
      <c r="A20" s="65"/>
      <c r="B20" s="1809"/>
      <c r="C20" s="1809"/>
      <c r="D20" s="1809"/>
      <c r="E20" s="1809"/>
      <c r="F20" s="1809"/>
      <c r="G20" s="1809"/>
      <c r="H20" s="1809"/>
      <c r="I20" s="1809"/>
      <c r="J20" s="1809"/>
      <c r="K20" s="1809"/>
      <c r="L20" s="1809"/>
      <c r="M20" s="1809"/>
      <c r="N20" s="1809"/>
      <c r="O20" s="1809"/>
      <c r="P20" s="1809"/>
      <c r="Q20" s="1809"/>
      <c r="R20" s="1809"/>
      <c r="S20" s="1809"/>
      <c r="T20" s="1809"/>
      <c r="U20" s="1809"/>
      <c r="V20" s="1809"/>
      <c r="W20" s="1809"/>
      <c r="X20" s="1809"/>
      <c r="Y20" s="1809"/>
      <c r="Z20" s="1809"/>
      <c r="AA20" s="1809"/>
      <c r="AB20" s="1809"/>
      <c r="AC20" s="1809"/>
      <c r="AD20" s="1809"/>
      <c r="AE20" s="1809"/>
      <c r="AF20" s="1809"/>
      <c r="AG20" s="1809"/>
      <c r="AH20" s="1809"/>
      <c r="AI20" s="1809"/>
      <c r="AJ20" s="1809"/>
      <c r="AK20" s="1809"/>
      <c r="AL20" s="1809"/>
      <c r="AM20" s="1809"/>
      <c r="AN20" s="1809"/>
      <c r="AO20" s="1809"/>
      <c r="AP20" s="1809"/>
      <c r="AQ20" s="1809"/>
      <c r="AR20" s="1809"/>
      <c r="AS20" s="1809"/>
      <c r="AT20" s="1809"/>
      <c r="AU20" s="1809"/>
      <c r="AV20" s="1809"/>
      <c r="AW20" s="1809"/>
      <c r="AX20" s="1809"/>
      <c r="AY20" s="1809"/>
      <c r="AZ20" s="1809"/>
      <c r="BA20" s="1809"/>
      <c r="BB20" s="1809"/>
      <c r="BC20" s="1809"/>
      <c r="BD20" s="1809"/>
      <c r="BE20" s="1809"/>
      <c r="BF20" s="1809"/>
      <c r="BG20" s="1809"/>
      <c r="BH20" s="1809"/>
      <c r="BI20" s="1809"/>
      <c r="BJ20" s="1809"/>
      <c r="BK20" s="1809"/>
      <c r="BL20" s="1809"/>
      <c r="BM20" s="1809"/>
      <c r="BN20" s="1809"/>
      <c r="BO20" s="1809"/>
      <c r="BP20" s="1809"/>
      <c r="BQ20" s="1809"/>
      <c r="BR20" s="1809"/>
      <c r="BS20" s="1809"/>
      <c r="BT20" s="1809"/>
      <c r="BU20" s="1809"/>
      <c r="BV20" s="1809"/>
      <c r="BW20" s="1809"/>
      <c r="BX20" s="1809"/>
      <c r="BY20" s="1809"/>
      <c r="BZ20" s="1809"/>
      <c r="CA20" s="1809"/>
      <c r="CB20" s="1809"/>
      <c r="CC20" s="1809"/>
      <c r="CD20" s="1809"/>
      <c r="CE20" s="1809"/>
      <c r="CF20" s="1809"/>
      <c r="CG20" s="1809"/>
      <c r="CH20" s="1809"/>
      <c r="CI20" s="1809"/>
      <c r="CJ20" s="1809"/>
      <c r="CK20" s="1809"/>
      <c r="CL20" s="1809"/>
      <c r="CM20" s="1809"/>
      <c r="CN20" s="1809"/>
      <c r="CO20" s="1809"/>
      <c r="CP20" s="1809"/>
      <c r="CQ20" s="1809"/>
      <c r="CR20" s="1809"/>
      <c r="CS20" s="1809"/>
      <c r="CT20" s="1809"/>
      <c r="CU20" s="1809"/>
      <c r="CV20" s="1809"/>
      <c r="CW20" s="1809"/>
      <c r="CX20" s="1809"/>
      <c r="CY20" s="1809"/>
      <c r="CZ20" s="71"/>
      <c r="DA20" s="65"/>
      <c r="DB20" s="65"/>
    </row>
    <row r="21" spans="1:106" ht="14.1" hidden="1" customHeight="1" x14ac:dyDescent="0.2">
      <c r="A21" s="1813"/>
      <c r="B21" s="51"/>
      <c r="C21" s="1815"/>
      <c r="D21" s="1815"/>
      <c r="E21" s="1815"/>
      <c r="F21" s="1815"/>
      <c r="G21" s="1815"/>
      <c r="H21" s="1815"/>
      <c r="I21" s="1815"/>
      <c r="J21" s="1815"/>
      <c r="K21" s="1815"/>
      <c r="L21" s="1815"/>
      <c r="M21" s="1815"/>
      <c r="N21" s="1815"/>
      <c r="O21" s="1815"/>
      <c r="P21" s="1815"/>
      <c r="Q21" s="1815"/>
      <c r="R21" s="1815"/>
      <c r="S21" s="1815"/>
      <c r="T21" s="1815"/>
      <c r="U21" s="1815"/>
      <c r="V21" s="1815"/>
      <c r="W21" s="1815"/>
      <c r="X21" s="1815"/>
      <c r="Y21" s="1815"/>
      <c r="Z21" s="1815"/>
      <c r="AA21" s="1815"/>
      <c r="AB21" s="1815"/>
      <c r="AC21" s="1815"/>
      <c r="AD21" s="1815"/>
      <c r="AE21" s="1815"/>
      <c r="AF21" s="1815"/>
      <c r="AG21" s="1815"/>
      <c r="AH21" s="1815"/>
      <c r="AI21" s="1815"/>
      <c r="AJ21" s="1815"/>
      <c r="AK21" s="1815"/>
      <c r="AL21" s="1815"/>
      <c r="AM21" s="1815"/>
      <c r="AN21" s="1815"/>
      <c r="AO21" s="1815"/>
      <c r="AP21" s="1815"/>
      <c r="AQ21" s="1815"/>
      <c r="AR21" s="1815"/>
      <c r="AS21" s="1815"/>
      <c r="AT21" s="1815"/>
      <c r="AU21" s="1815"/>
      <c r="AV21" s="1815"/>
      <c r="AW21" s="1815"/>
      <c r="AX21" s="1815"/>
      <c r="AY21" s="1815"/>
      <c r="AZ21" s="1815"/>
      <c r="BA21" s="1815"/>
      <c r="BB21" s="1815"/>
      <c r="BC21" s="1815"/>
      <c r="BD21" s="1815"/>
      <c r="BE21" s="1815"/>
      <c r="BF21" s="1815"/>
      <c r="BG21" s="1815"/>
      <c r="BH21" s="1815"/>
      <c r="BI21" s="1815"/>
      <c r="BJ21" s="1815"/>
      <c r="BK21" s="1815"/>
      <c r="BL21" s="1815"/>
      <c r="BM21" s="1815"/>
      <c r="BN21" s="1815"/>
      <c r="BO21" s="1815"/>
      <c r="BP21" s="1815"/>
      <c r="BQ21" s="1815"/>
      <c r="BR21" s="1815"/>
      <c r="BS21" s="1815"/>
      <c r="BT21" s="1815"/>
      <c r="BU21" s="1815"/>
      <c r="BV21" s="1815"/>
      <c r="BW21" s="1815"/>
      <c r="BX21" s="1815"/>
      <c r="BY21" s="1815"/>
      <c r="BZ21" s="1815"/>
      <c r="CA21" s="1815"/>
      <c r="CB21" s="1815"/>
      <c r="CC21" s="1815"/>
      <c r="CD21" s="1815"/>
      <c r="CE21" s="1815"/>
      <c r="CF21" s="1815"/>
      <c r="CG21" s="1815"/>
      <c r="CH21" s="1815"/>
      <c r="CI21" s="1815"/>
      <c r="CJ21" s="1815"/>
      <c r="CK21" s="1815"/>
      <c r="CL21" s="1815"/>
      <c r="CM21" s="1815"/>
      <c r="CN21" s="1815"/>
      <c r="CO21" s="1815"/>
      <c r="CP21" s="1815"/>
      <c r="CQ21" s="1815"/>
      <c r="CR21" s="1815"/>
      <c r="CS21" s="1815"/>
      <c r="CT21" s="1815"/>
      <c r="CU21" s="1815"/>
      <c r="CV21" s="1815"/>
      <c r="CW21" s="1815"/>
      <c r="CX21" s="1815"/>
      <c r="CY21" s="52"/>
      <c r="CZ21" s="1830"/>
      <c r="DA21" s="65"/>
      <c r="DB21" s="65"/>
    </row>
    <row r="22" spans="1:106" ht="15.95" hidden="1" customHeight="1" x14ac:dyDescent="0.2">
      <c r="A22" s="1813"/>
      <c r="B22" s="51"/>
      <c r="C22" s="1844" t="s">
        <v>53</v>
      </c>
      <c r="D22" s="1844"/>
      <c r="E22" s="1844"/>
      <c r="F22" s="1844"/>
      <c r="G22" s="1844"/>
      <c r="H22" s="1844"/>
      <c r="I22" s="1844"/>
      <c r="J22" s="1844"/>
      <c r="K22" s="1844"/>
      <c r="L22" s="1844"/>
      <c r="M22" s="1844"/>
      <c r="N22" s="1844"/>
      <c r="O22" s="1844"/>
      <c r="P22" s="1844"/>
      <c r="Q22" s="1844"/>
      <c r="R22" s="1844"/>
      <c r="S22" s="1844"/>
      <c r="T22" s="1844"/>
      <c r="U22" s="1844"/>
      <c r="V22" s="1844"/>
      <c r="W22" s="1844"/>
      <c r="X22" s="1844"/>
      <c r="Y22" s="1844"/>
      <c r="Z22" s="1844"/>
      <c r="AA22" s="1844"/>
      <c r="AB22" s="1844"/>
      <c r="AC22" s="1844"/>
      <c r="AD22" s="1844"/>
      <c r="AE22" s="1844"/>
      <c r="AF22" s="1844"/>
      <c r="AG22" s="1844"/>
      <c r="AH22" s="1844"/>
      <c r="AI22" s="1844"/>
      <c r="AJ22" s="1844"/>
      <c r="AK22" s="1844"/>
      <c r="AL22" s="1844"/>
      <c r="AM22" s="1844"/>
      <c r="AN22" s="1844"/>
      <c r="AO22" s="1844"/>
      <c r="AP22" s="1844"/>
      <c r="AQ22" s="1844"/>
      <c r="AR22" s="1844"/>
      <c r="AS22" s="1844"/>
      <c r="AT22" s="1844"/>
      <c r="AU22" s="1844"/>
      <c r="AV22" s="1844"/>
      <c r="AW22" s="1844"/>
      <c r="AX22" s="1844"/>
      <c r="AY22" s="1844"/>
      <c r="AZ22" s="1844"/>
      <c r="BA22" s="1844"/>
      <c r="BB22" s="1844"/>
      <c r="BC22" s="1844"/>
      <c r="BD22" s="1844"/>
      <c r="BE22" s="1844"/>
      <c r="BF22" s="1844"/>
      <c r="BG22" s="1844"/>
      <c r="BH22" s="1844"/>
      <c r="BI22" s="1844"/>
      <c r="BJ22" s="1844"/>
      <c r="BK22" s="1844"/>
      <c r="BL22" s="1844"/>
      <c r="BM22" s="1844"/>
      <c r="BN22" s="1844"/>
      <c r="BO22" s="1844"/>
      <c r="BP22" s="1844"/>
      <c r="BQ22" s="1844"/>
      <c r="BR22" s="1844"/>
      <c r="BS22" s="1844"/>
      <c r="BT22" s="1844"/>
      <c r="BU22" s="1844"/>
      <c r="BV22" s="1844"/>
      <c r="BW22" s="1844"/>
      <c r="BX22" s="1844"/>
      <c r="BY22" s="1844"/>
      <c r="BZ22" s="1844"/>
      <c r="CA22" s="1844"/>
      <c r="CB22" s="1844"/>
      <c r="CC22" s="1844"/>
      <c r="CD22" s="1844"/>
      <c r="CE22" s="1844"/>
      <c r="CF22" s="1844"/>
      <c r="CG22" s="1844"/>
      <c r="CH22" s="1844"/>
      <c r="CI22" s="1844"/>
      <c r="CJ22" s="1844"/>
      <c r="CK22" s="1844"/>
      <c r="CL22" s="1844"/>
      <c r="CM22" s="1844"/>
      <c r="CN22" s="1844"/>
      <c r="CO22" s="1844"/>
      <c r="CP22" s="1844"/>
      <c r="CQ22" s="1844"/>
      <c r="CR22" s="1844"/>
      <c r="CS22" s="1844"/>
      <c r="CT22" s="1844"/>
      <c r="CU22" s="1844"/>
      <c r="CV22" s="1844"/>
      <c r="CW22" s="1844"/>
      <c r="CX22" s="1844"/>
      <c r="CY22" s="52"/>
      <c r="CZ22" s="1830"/>
      <c r="DA22" s="65"/>
      <c r="DB22" s="65"/>
    </row>
    <row r="23" spans="1:106" ht="15.95" hidden="1" customHeight="1" x14ac:dyDescent="0.2">
      <c r="A23" s="1813"/>
      <c r="B23" s="47"/>
      <c r="C23" s="1845" t="s">
        <v>55</v>
      </c>
      <c r="D23" s="1846"/>
      <c r="E23" s="1846"/>
      <c r="F23" s="1846"/>
      <c r="G23" s="1846"/>
      <c r="H23" s="1846"/>
      <c r="I23" s="1846"/>
      <c r="J23" s="1846"/>
      <c r="K23" s="1846"/>
      <c r="L23" s="1846"/>
      <c r="M23" s="1846"/>
      <c r="N23" s="1846"/>
      <c r="O23" s="1846"/>
      <c r="P23" s="1846"/>
      <c r="Q23" s="1846"/>
      <c r="R23" s="1846"/>
      <c r="S23" s="1846"/>
      <c r="T23" s="1846"/>
      <c r="U23" s="1846"/>
      <c r="V23" s="1846"/>
      <c r="W23" s="1846"/>
      <c r="X23" s="1846"/>
      <c r="Y23" s="1846"/>
      <c r="Z23" s="1846"/>
      <c r="AA23" s="1846"/>
      <c r="AB23" s="1846"/>
      <c r="AC23" s="1846"/>
      <c r="AD23" s="1846"/>
      <c r="AE23" s="1846"/>
      <c r="AF23" s="1846"/>
      <c r="AG23" s="1846"/>
      <c r="AH23" s="1846"/>
      <c r="AI23" s="1846"/>
      <c r="AJ23" s="1846"/>
      <c r="AK23" s="1846"/>
      <c r="AL23" s="1846"/>
      <c r="AM23" s="1846"/>
      <c r="AN23" s="1846"/>
      <c r="AO23" s="1846"/>
      <c r="AP23" s="1846"/>
      <c r="AQ23" s="1846"/>
      <c r="AR23" s="1846"/>
      <c r="AS23" s="1846"/>
      <c r="AT23" s="1846"/>
      <c r="AU23" s="1846"/>
      <c r="AV23" s="1846"/>
      <c r="AW23" s="1846"/>
      <c r="AX23" s="1846"/>
      <c r="AY23" s="1846"/>
      <c r="AZ23" s="1846"/>
      <c r="BA23" s="1846"/>
      <c r="BB23" s="1846"/>
      <c r="BC23" s="1846"/>
      <c r="BD23" s="1846"/>
      <c r="BE23" s="1846"/>
      <c r="BF23" s="1846"/>
      <c r="BG23" s="1846"/>
      <c r="BH23" s="1846"/>
      <c r="BI23" s="1846"/>
      <c r="BJ23" s="1846"/>
      <c r="BK23" s="1846"/>
      <c r="BL23" s="1846"/>
      <c r="BM23" s="1846"/>
      <c r="BN23" s="1846"/>
      <c r="BO23" s="1846"/>
      <c r="BP23" s="1846"/>
      <c r="BQ23" s="1846"/>
      <c r="BR23" s="1846"/>
      <c r="BS23" s="1846"/>
      <c r="BT23" s="1846"/>
      <c r="BU23" s="1846"/>
      <c r="BV23" s="1846"/>
      <c r="BW23" s="1846"/>
      <c r="BX23" s="1846"/>
      <c r="BY23" s="1846"/>
      <c r="BZ23" s="1846"/>
      <c r="CA23" s="1846"/>
      <c r="CB23" s="1846"/>
      <c r="CC23" s="1846"/>
      <c r="CD23" s="1846"/>
      <c r="CE23" s="1846"/>
      <c r="CF23" s="1846"/>
      <c r="CG23" s="1847"/>
      <c r="CH23" s="1848">
        <f>SUM(AZ17:AZ18)</f>
        <v>0</v>
      </c>
      <c r="CI23" s="1848"/>
      <c r="CJ23" s="1848"/>
      <c r="CK23" s="1848"/>
      <c r="CL23" s="1848"/>
      <c r="CM23" s="1848"/>
      <c r="CN23" s="1848"/>
      <c r="CO23" s="1848"/>
      <c r="CP23" s="1848"/>
      <c r="CQ23" s="1848"/>
      <c r="CR23" s="1848"/>
      <c r="CS23" s="1848"/>
      <c r="CT23" s="1848"/>
      <c r="CU23" s="1848"/>
      <c r="CV23" s="1848"/>
      <c r="CW23" s="1848"/>
      <c r="CX23" s="1848"/>
      <c r="CY23" s="48"/>
      <c r="CZ23" s="1830"/>
      <c r="DA23" s="65"/>
      <c r="DB23" s="65"/>
    </row>
    <row r="24" spans="1:106" ht="15.95" hidden="1" customHeight="1" x14ac:dyDescent="0.2">
      <c r="A24" s="1813"/>
      <c r="B24" s="47"/>
      <c r="C24" s="1845" t="s">
        <v>45</v>
      </c>
      <c r="D24" s="1846"/>
      <c r="E24" s="1846"/>
      <c r="F24" s="1846"/>
      <c r="G24" s="1846"/>
      <c r="H24" s="1846"/>
      <c r="I24" s="1846"/>
      <c r="J24" s="1846"/>
      <c r="K24" s="1846"/>
      <c r="L24" s="1846"/>
      <c r="M24" s="1846"/>
      <c r="N24" s="1846"/>
      <c r="O24" s="1846"/>
      <c r="P24" s="1846"/>
      <c r="Q24" s="1846"/>
      <c r="R24" s="1846"/>
      <c r="S24" s="1846"/>
      <c r="T24" s="1846"/>
      <c r="U24" s="1846"/>
      <c r="V24" s="1846"/>
      <c r="W24" s="1846"/>
      <c r="X24" s="1846"/>
      <c r="Y24" s="1846"/>
      <c r="Z24" s="1846"/>
      <c r="AA24" s="1846"/>
      <c r="AB24" s="1846"/>
      <c r="AC24" s="1846"/>
      <c r="AD24" s="1846"/>
      <c r="AE24" s="1846"/>
      <c r="AF24" s="1846"/>
      <c r="AG24" s="1846"/>
      <c r="AH24" s="1846"/>
      <c r="AI24" s="1846"/>
      <c r="AJ24" s="1846"/>
      <c r="AK24" s="1846"/>
      <c r="AL24" s="1846"/>
      <c r="AM24" s="1846"/>
      <c r="AN24" s="1846"/>
      <c r="AO24" s="1846"/>
      <c r="AP24" s="1846"/>
      <c r="AQ24" s="1846"/>
      <c r="AR24" s="1846"/>
      <c r="AS24" s="1846"/>
      <c r="AT24" s="1846"/>
      <c r="AU24" s="1846"/>
      <c r="AV24" s="1846"/>
      <c r="AW24" s="1846"/>
      <c r="AX24" s="1846"/>
      <c r="AY24" s="1846"/>
      <c r="AZ24" s="1846"/>
      <c r="BA24" s="1846"/>
      <c r="BB24" s="1846"/>
      <c r="BC24" s="1846"/>
      <c r="BD24" s="1846"/>
      <c r="BE24" s="1846"/>
      <c r="BF24" s="1846"/>
      <c r="BG24" s="1846"/>
      <c r="BH24" s="1846"/>
      <c r="BI24" s="1846"/>
      <c r="BJ24" s="1846"/>
      <c r="BK24" s="1846"/>
      <c r="BL24" s="1846"/>
      <c r="BM24" s="1846"/>
      <c r="BN24" s="1846"/>
      <c r="BO24" s="1846"/>
      <c r="BP24" s="1846"/>
      <c r="BQ24" s="1846"/>
      <c r="BR24" s="1846"/>
      <c r="BS24" s="1846"/>
      <c r="BT24" s="1846"/>
      <c r="BU24" s="1846"/>
      <c r="BV24" s="1846"/>
      <c r="BW24" s="1846"/>
      <c r="BX24" s="1846"/>
      <c r="BY24" s="1846"/>
      <c r="BZ24" s="1846"/>
      <c r="CA24" s="1846"/>
      <c r="CB24" s="1846"/>
      <c r="CC24" s="1846"/>
      <c r="CD24" s="1846"/>
      <c r="CE24" s="1846"/>
      <c r="CF24" s="1846"/>
      <c r="CG24" s="1847"/>
      <c r="CH24" s="1849">
        <f>SUM(BQ17:BQ18)</f>
        <v>0</v>
      </c>
      <c r="CI24" s="1850"/>
      <c r="CJ24" s="1850"/>
      <c r="CK24" s="1850"/>
      <c r="CL24" s="1850"/>
      <c r="CM24" s="1850"/>
      <c r="CN24" s="1850"/>
      <c r="CO24" s="1850"/>
      <c r="CP24" s="1850"/>
      <c r="CQ24" s="1850"/>
      <c r="CR24" s="1850"/>
      <c r="CS24" s="1850"/>
      <c r="CT24" s="1850"/>
      <c r="CU24" s="1850"/>
      <c r="CV24" s="1850"/>
      <c r="CW24" s="1850"/>
      <c r="CX24" s="1851"/>
      <c r="CY24" s="48"/>
      <c r="CZ24" s="1830"/>
      <c r="DA24" s="65"/>
      <c r="DB24" s="65"/>
    </row>
    <row r="25" spans="1:106" ht="15.95" hidden="1" customHeight="1" x14ac:dyDescent="0.2">
      <c r="A25" s="1813"/>
      <c r="B25" s="47"/>
      <c r="C25" s="1845" t="s">
        <v>46</v>
      </c>
      <c r="D25" s="1846"/>
      <c r="E25" s="1846"/>
      <c r="F25" s="1846"/>
      <c r="G25" s="1846"/>
      <c r="H25" s="1846"/>
      <c r="I25" s="1846"/>
      <c r="J25" s="1846"/>
      <c r="K25" s="1846"/>
      <c r="L25" s="1846"/>
      <c r="M25" s="1846"/>
      <c r="N25" s="1846"/>
      <c r="O25" s="1846"/>
      <c r="P25" s="1846"/>
      <c r="Q25" s="1846"/>
      <c r="R25" s="1846"/>
      <c r="S25" s="1846"/>
      <c r="T25" s="1846"/>
      <c r="U25" s="1846"/>
      <c r="V25" s="1846"/>
      <c r="W25" s="1846"/>
      <c r="X25" s="1846"/>
      <c r="Y25" s="1846"/>
      <c r="Z25" s="1846"/>
      <c r="AA25" s="1846"/>
      <c r="AB25" s="1846"/>
      <c r="AC25" s="1846"/>
      <c r="AD25" s="1846"/>
      <c r="AE25" s="1846"/>
      <c r="AF25" s="1846"/>
      <c r="AG25" s="1846"/>
      <c r="AH25" s="1846"/>
      <c r="AI25" s="1846"/>
      <c r="AJ25" s="1846"/>
      <c r="AK25" s="1846"/>
      <c r="AL25" s="1846"/>
      <c r="AM25" s="1846"/>
      <c r="AN25" s="1846"/>
      <c r="AO25" s="1846"/>
      <c r="AP25" s="1846"/>
      <c r="AQ25" s="1846"/>
      <c r="AR25" s="1846"/>
      <c r="AS25" s="1846"/>
      <c r="AT25" s="1846"/>
      <c r="AU25" s="1846"/>
      <c r="AV25" s="1846"/>
      <c r="AW25" s="1846"/>
      <c r="AX25" s="1846"/>
      <c r="AY25" s="1846"/>
      <c r="AZ25" s="1846"/>
      <c r="BA25" s="1846"/>
      <c r="BB25" s="1846"/>
      <c r="BC25" s="1846"/>
      <c r="BD25" s="1846"/>
      <c r="BE25" s="1846"/>
      <c r="BF25" s="1846"/>
      <c r="BG25" s="1846"/>
      <c r="BH25" s="1846"/>
      <c r="BI25" s="1846"/>
      <c r="BJ25" s="1846"/>
      <c r="BK25" s="1846"/>
      <c r="BL25" s="1846"/>
      <c r="BM25" s="1846"/>
      <c r="BN25" s="1846"/>
      <c r="BO25" s="1846"/>
      <c r="BP25" s="1846"/>
      <c r="BQ25" s="1846"/>
      <c r="BR25" s="1846"/>
      <c r="BS25" s="1846"/>
      <c r="BT25" s="1846"/>
      <c r="BU25" s="1846"/>
      <c r="BV25" s="1846"/>
      <c r="BW25" s="1846"/>
      <c r="BX25" s="1846"/>
      <c r="BY25" s="1846"/>
      <c r="BZ25" s="1846"/>
      <c r="CA25" s="1846"/>
      <c r="CB25" s="1846"/>
      <c r="CC25" s="1846"/>
      <c r="CD25" s="1846"/>
      <c r="CE25" s="1846"/>
      <c r="CF25" s="1846"/>
      <c r="CG25" s="1847"/>
      <c r="CH25" s="1848" t="str">
        <f>IF(CH24=0,"",CH23/CH24)</f>
        <v/>
      </c>
      <c r="CI25" s="1848"/>
      <c r="CJ25" s="1848"/>
      <c r="CK25" s="1848"/>
      <c r="CL25" s="1848"/>
      <c r="CM25" s="1848"/>
      <c r="CN25" s="1848"/>
      <c r="CO25" s="1848"/>
      <c r="CP25" s="1848"/>
      <c r="CQ25" s="1848"/>
      <c r="CR25" s="1848"/>
      <c r="CS25" s="1848"/>
      <c r="CT25" s="1848"/>
      <c r="CU25" s="1848"/>
      <c r="CV25" s="1848"/>
      <c r="CW25" s="1848"/>
      <c r="CX25" s="1848"/>
      <c r="CY25" s="48"/>
      <c r="CZ25" s="1830"/>
      <c r="DA25" s="65"/>
      <c r="DB25" s="65"/>
    </row>
    <row r="26" spans="1:106" ht="10.15" hidden="1" customHeight="1" x14ac:dyDescent="0.2">
      <c r="A26" s="1813"/>
      <c r="B26" s="47"/>
      <c r="C26" s="1819"/>
      <c r="D26" s="1819"/>
      <c r="E26" s="1819"/>
      <c r="F26" s="1819"/>
      <c r="G26" s="1819"/>
      <c r="H26" s="1819"/>
      <c r="I26" s="1819"/>
      <c r="J26" s="1819"/>
      <c r="K26" s="1819"/>
      <c r="L26" s="1819"/>
      <c r="M26" s="1819"/>
      <c r="N26" s="1819"/>
      <c r="O26" s="1819"/>
      <c r="P26" s="1819"/>
      <c r="Q26" s="1819"/>
      <c r="R26" s="1819"/>
      <c r="S26" s="1819"/>
      <c r="T26" s="1819"/>
      <c r="U26" s="1819"/>
      <c r="V26" s="1819"/>
      <c r="W26" s="1819"/>
      <c r="X26" s="1819"/>
      <c r="Y26" s="1819"/>
      <c r="Z26" s="1819"/>
      <c r="AA26" s="1819"/>
      <c r="AB26" s="1819"/>
      <c r="AC26" s="1819"/>
      <c r="AD26" s="1819"/>
      <c r="AE26" s="1819"/>
      <c r="AF26" s="1819"/>
      <c r="AG26" s="1819"/>
      <c r="AH26" s="1819"/>
      <c r="AI26" s="1819"/>
      <c r="AJ26" s="1819"/>
      <c r="AK26" s="1819"/>
      <c r="AL26" s="1819"/>
      <c r="AM26" s="1819"/>
      <c r="AN26" s="1819"/>
      <c r="AO26" s="1819"/>
      <c r="AP26" s="1819"/>
      <c r="AQ26" s="1819"/>
      <c r="AR26" s="1819"/>
      <c r="AS26" s="1819"/>
      <c r="AT26" s="1819"/>
      <c r="AU26" s="1819"/>
      <c r="AV26" s="1819"/>
      <c r="AW26" s="1819"/>
      <c r="AX26" s="1819"/>
      <c r="AY26" s="1819"/>
      <c r="AZ26" s="1819"/>
      <c r="BA26" s="1819"/>
      <c r="BB26" s="1819"/>
      <c r="BC26" s="1819"/>
      <c r="BD26" s="1819"/>
      <c r="BE26" s="1819"/>
      <c r="BF26" s="1819"/>
      <c r="BG26" s="1819"/>
      <c r="BH26" s="1819"/>
      <c r="BI26" s="1819"/>
      <c r="BJ26" s="1819"/>
      <c r="BK26" s="1819"/>
      <c r="BL26" s="1819"/>
      <c r="BM26" s="1819"/>
      <c r="BN26" s="1819"/>
      <c r="BO26" s="1819"/>
      <c r="BP26" s="1819"/>
      <c r="BQ26" s="1819"/>
      <c r="BR26" s="1819"/>
      <c r="BS26" s="1819"/>
      <c r="BT26" s="1819"/>
      <c r="BU26" s="1819"/>
      <c r="BV26" s="1819"/>
      <c r="BW26" s="1819"/>
      <c r="BX26" s="1819"/>
      <c r="BY26" s="1819"/>
      <c r="BZ26" s="1819"/>
      <c r="CA26" s="1819"/>
      <c r="CB26" s="1819"/>
      <c r="CC26" s="1819"/>
      <c r="CD26" s="1819"/>
      <c r="CE26" s="1819"/>
      <c r="CF26" s="1819"/>
      <c r="CG26" s="1819"/>
      <c r="CH26" s="1819"/>
      <c r="CI26" s="1819"/>
      <c r="CJ26" s="1819"/>
      <c r="CK26" s="1819"/>
      <c r="CL26" s="1819"/>
      <c r="CM26" s="1819"/>
      <c r="CN26" s="1819"/>
      <c r="CO26" s="1819"/>
      <c r="CP26" s="1819"/>
      <c r="CQ26" s="1819"/>
      <c r="CR26" s="1819"/>
      <c r="CS26" s="1819"/>
      <c r="CT26" s="1819"/>
      <c r="CU26" s="1819"/>
      <c r="CV26" s="1819"/>
      <c r="CW26" s="1819"/>
      <c r="CX26" s="1819"/>
      <c r="CY26" s="48"/>
      <c r="CZ26" s="1830"/>
      <c r="DA26" s="65"/>
      <c r="DB26" s="65"/>
    </row>
    <row r="27" spans="1:106" ht="16.149999999999999" hidden="1" customHeight="1" x14ac:dyDescent="0.25">
      <c r="A27" s="1813"/>
      <c r="B27" s="47"/>
      <c r="C27" s="1852" t="s">
        <v>54</v>
      </c>
      <c r="D27" s="1853"/>
      <c r="E27" s="1853"/>
      <c r="F27" s="1853"/>
      <c r="G27" s="1853"/>
      <c r="H27" s="1853"/>
      <c r="I27" s="1853"/>
      <c r="J27" s="1853"/>
      <c r="K27" s="1853"/>
      <c r="L27" s="1853"/>
      <c r="M27" s="1853"/>
      <c r="N27" s="1853"/>
      <c r="O27" s="1853"/>
      <c r="P27" s="1853"/>
      <c r="Q27" s="1853"/>
      <c r="R27" s="1853"/>
      <c r="S27" s="1853"/>
      <c r="T27" s="1853"/>
      <c r="U27" s="1853"/>
      <c r="V27" s="1853"/>
      <c r="W27" s="1853"/>
      <c r="X27" s="1853"/>
      <c r="Y27" s="1853"/>
      <c r="Z27" s="1853"/>
      <c r="AA27" s="1853"/>
      <c r="AB27" s="1853"/>
      <c r="AC27" s="1853"/>
      <c r="AD27" s="1853"/>
      <c r="AE27" s="1853"/>
      <c r="AF27" s="1853"/>
      <c r="AG27" s="1853"/>
      <c r="AH27" s="1853"/>
      <c r="AI27" s="1853"/>
      <c r="AJ27" s="1853"/>
      <c r="AK27" s="1853"/>
      <c r="AL27" s="1853"/>
      <c r="AM27" s="1853"/>
      <c r="AN27" s="1853"/>
      <c r="AO27" s="1853"/>
      <c r="AP27" s="1853"/>
      <c r="AQ27" s="1853"/>
      <c r="AR27" s="1853"/>
      <c r="AS27" s="1853"/>
      <c r="AT27" s="1853"/>
      <c r="AU27" s="1853"/>
      <c r="AV27" s="1853"/>
      <c r="AW27" s="1853"/>
      <c r="AX27" s="1853"/>
      <c r="AY27" s="1853"/>
      <c r="AZ27" s="1853"/>
      <c r="BA27" s="1853"/>
      <c r="BB27" s="1853"/>
      <c r="BC27" s="1853"/>
      <c r="BD27" s="1853"/>
      <c r="BE27" s="1853"/>
      <c r="BF27" s="1853"/>
      <c r="BG27" s="1853"/>
      <c r="BH27" s="1853"/>
      <c r="BI27" s="1853"/>
      <c r="BJ27" s="1853"/>
      <c r="BK27" s="1853"/>
      <c r="BL27" s="1853"/>
      <c r="BM27" s="1853"/>
      <c r="BN27" s="1853"/>
      <c r="BO27" s="1853"/>
      <c r="BP27" s="1853"/>
      <c r="BQ27" s="1853"/>
      <c r="BR27" s="1853"/>
      <c r="BS27" s="1853"/>
      <c r="BT27" s="1853"/>
      <c r="BU27" s="1853"/>
      <c r="BV27" s="1853"/>
      <c r="BW27" s="1853"/>
      <c r="BX27" s="1853"/>
      <c r="BY27" s="1853"/>
      <c r="BZ27" s="1853"/>
      <c r="CA27" s="1853"/>
      <c r="CB27" s="1853"/>
      <c r="CC27" s="1853"/>
      <c r="CD27" s="1853"/>
      <c r="CE27" s="1853"/>
      <c r="CF27" s="1853"/>
      <c r="CG27" s="1854"/>
      <c r="CH27" s="1816" t="str">
        <f>IF(CH25="","",IF(CH25&gt;0,ROUNDDOWN(CH25,0),""))</f>
        <v/>
      </c>
      <c r="CI27" s="1816"/>
      <c r="CJ27" s="1816"/>
      <c r="CK27" s="1816"/>
      <c r="CL27" s="1816"/>
      <c r="CM27" s="1816"/>
      <c r="CN27" s="1816"/>
      <c r="CO27" s="1816"/>
      <c r="CP27" s="1816"/>
      <c r="CQ27" s="1816"/>
      <c r="CR27" s="1816"/>
      <c r="CS27" s="1816"/>
      <c r="CT27" s="1816"/>
      <c r="CU27" s="1816"/>
      <c r="CV27" s="1816"/>
      <c r="CW27" s="1816"/>
      <c r="CX27" s="1816"/>
      <c r="CY27" s="48"/>
      <c r="CZ27" s="1830"/>
      <c r="DA27" s="65"/>
      <c r="DB27" s="65"/>
    </row>
    <row r="28" spans="1:106" ht="12.95" hidden="1" customHeight="1" thickBot="1" x14ac:dyDescent="0.25">
      <c r="A28" s="1813"/>
      <c r="B28" s="49"/>
      <c r="C28" s="1817"/>
      <c r="D28" s="1817"/>
      <c r="E28" s="1817"/>
      <c r="F28" s="1817"/>
      <c r="G28" s="1817"/>
      <c r="H28" s="1817"/>
      <c r="I28" s="1817"/>
      <c r="J28" s="1817"/>
      <c r="K28" s="1817"/>
      <c r="L28" s="1817"/>
      <c r="M28" s="1817"/>
      <c r="N28" s="1817"/>
      <c r="O28" s="1817"/>
      <c r="P28" s="1817"/>
      <c r="Q28" s="1817"/>
      <c r="R28" s="1817"/>
      <c r="S28" s="1817"/>
      <c r="T28" s="1817"/>
      <c r="U28" s="1817"/>
      <c r="V28" s="1817"/>
      <c r="W28" s="1817"/>
      <c r="X28" s="1817"/>
      <c r="Y28" s="1817"/>
      <c r="Z28" s="1817"/>
      <c r="AA28" s="1817"/>
      <c r="AB28" s="1817"/>
      <c r="AC28" s="1817"/>
      <c r="AD28" s="1817"/>
      <c r="AE28" s="1817"/>
      <c r="AF28" s="1817"/>
      <c r="AG28" s="1817"/>
      <c r="AH28" s="1817"/>
      <c r="AI28" s="1817"/>
      <c r="AJ28" s="1817"/>
      <c r="AK28" s="1817"/>
      <c r="AL28" s="1817"/>
      <c r="AM28" s="1817"/>
      <c r="AN28" s="1817"/>
      <c r="AO28" s="1817"/>
      <c r="AP28" s="1817"/>
      <c r="AQ28" s="1817"/>
      <c r="AR28" s="1817"/>
      <c r="AS28" s="1817"/>
      <c r="AT28" s="1817"/>
      <c r="AU28" s="1817"/>
      <c r="AV28" s="1817"/>
      <c r="AW28" s="1817"/>
      <c r="AX28" s="1817"/>
      <c r="AY28" s="1817"/>
      <c r="AZ28" s="1817"/>
      <c r="BA28" s="1817"/>
      <c r="BB28" s="1817"/>
      <c r="BC28" s="1817"/>
      <c r="BD28" s="1817"/>
      <c r="BE28" s="1817"/>
      <c r="BF28" s="1817"/>
      <c r="BG28" s="1817"/>
      <c r="BH28" s="1817"/>
      <c r="BI28" s="1817"/>
      <c r="BJ28" s="1817"/>
      <c r="BK28" s="1817"/>
      <c r="BL28" s="1817"/>
      <c r="BM28" s="1817"/>
      <c r="BN28" s="1817"/>
      <c r="BO28" s="1817"/>
      <c r="BP28" s="1817"/>
      <c r="BQ28" s="1817"/>
      <c r="BR28" s="1817"/>
      <c r="BS28" s="1817"/>
      <c r="BT28" s="1817"/>
      <c r="BU28" s="1817"/>
      <c r="BV28" s="1817"/>
      <c r="BW28" s="1817"/>
      <c r="BX28" s="1817"/>
      <c r="BY28" s="1817"/>
      <c r="BZ28" s="1817"/>
      <c r="CA28" s="1817"/>
      <c r="CB28" s="1817"/>
      <c r="CC28" s="1817"/>
      <c r="CD28" s="1817"/>
      <c r="CE28" s="1817"/>
      <c r="CF28" s="1817"/>
      <c r="CG28" s="1817"/>
      <c r="CH28" s="1817"/>
      <c r="CI28" s="1817"/>
      <c r="CJ28" s="1817"/>
      <c r="CK28" s="1817"/>
      <c r="CL28" s="1817"/>
      <c r="CM28" s="1817"/>
      <c r="CN28" s="1817"/>
      <c r="CO28" s="1817"/>
      <c r="CP28" s="1817"/>
      <c r="CQ28" s="1817"/>
      <c r="CR28" s="1817"/>
      <c r="CS28" s="1817"/>
      <c r="CT28" s="1817"/>
      <c r="CU28" s="1817"/>
      <c r="CV28" s="1817"/>
      <c r="CW28" s="1817"/>
      <c r="CX28" s="1817"/>
      <c r="CY28" s="50"/>
      <c r="CZ28" s="1830"/>
      <c r="DA28" s="65"/>
      <c r="DB28" s="65"/>
    </row>
    <row r="29" spans="1:106" ht="15.95" hidden="1" customHeight="1" thickTop="1" x14ac:dyDescent="0.2">
      <c r="A29" s="65"/>
      <c r="B29" s="1818"/>
      <c r="C29" s="1818"/>
      <c r="D29" s="1818"/>
      <c r="E29" s="1818"/>
      <c r="F29" s="1818"/>
      <c r="G29" s="1818"/>
      <c r="H29" s="1818"/>
      <c r="I29" s="1818"/>
      <c r="J29" s="1818"/>
      <c r="K29" s="1818"/>
      <c r="L29" s="1818"/>
      <c r="M29" s="1818"/>
      <c r="N29" s="1818"/>
      <c r="O29" s="1818"/>
      <c r="P29" s="1818"/>
      <c r="Q29" s="1818"/>
      <c r="R29" s="1818"/>
      <c r="S29" s="1818"/>
      <c r="T29" s="1818"/>
      <c r="U29" s="1818"/>
      <c r="V29" s="1818"/>
      <c r="W29" s="1818"/>
      <c r="X29" s="1818"/>
      <c r="Y29" s="1818"/>
      <c r="Z29" s="1818"/>
      <c r="AA29" s="1818"/>
      <c r="AB29" s="1818"/>
      <c r="AC29" s="1818"/>
      <c r="AD29" s="1818"/>
      <c r="AE29" s="1818"/>
      <c r="AF29" s="1818"/>
      <c r="AG29" s="1818"/>
      <c r="AH29" s="1818"/>
      <c r="AI29" s="1818"/>
      <c r="AJ29" s="1818"/>
      <c r="AK29" s="1818"/>
      <c r="AL29" s="1818"/>
      <c r="AM29" s="1818"/>
      <c r="AN29" s="1818"/>
      <c r="AO29" s="1818"/>
      <c r="AP29" s="1818"/>
      <c r="AQ29" s="1818"/>
      <c r="AR29" s="1818"/>
      <c r="AS29" s="1818"/>
      <c r="AT29" s="1818"/>
      <c r="AU29" s="1818"/>
      <c r="AV29" s="1818"/>
      <c r="AW29" s="1818"/>
      <c r="AX29" s="1818"/>
      <c r="AY29" s="1818"/>
      <c r="AZ29" s="1818"/>
      <c r="BA29" s="1818"/>
      <c r="BB29" s="1818"/>
      <c r="BC29" s="1818"/>
      <c r="BD29" s="1818"/>
      <c r="BE29" s="1818"/>
      <c r="BF29" s="1818"/>
      <c r="BG29" s="1818"/>
      <c r="BH29" s="1818"/>
      <c r="BI29" s="1818"/>
      <c r="BJ29" s="1818"/>
      <c r="BK29" s="1818"/>
      <c r="BL29" s="1818"/>
      <c r="BM29" s="1818"/>
      <c r="BN29" s="1818"/>
      <c r="BO29" s="1818"/>
      <c r="BP29" s="1818"/>
      <c r="BQ29" s="1818"/>
      <c r="BR29" s="1818"/>
      <c r="BS29" s="1818"/>
      <c r="BT29" s="1818"/>
      <c r="BU29" s="1818"/>
      <c r="BV29" s="1818"/>
      <c r="BW29" s="1818"/>
      <c r="BX29" s="1818"/>
      <c r="BY29" s="1818"/>
      <c r="BZ29" s="1818"/>
      <c r="CA29" s="1818"/>
      <c r="CB29" s="1818"/>
      <c r="CC29" s="1818"/>
      <c r="CD29" s="1818"/>
      <c r="CE29" s="1818"/>
      <c r="CF29" s="1818"/>
      <c r="CG29" s="1818"/>
      <c r="CH29" s="1818"/>
      <c r="CI29" s="1818"/>
      <c r="CJ29" s="1818"/>
      <c r="CK29" s="1818"/>
      <c r="CL29" s="1818"/>
      <c r="CM29" s="1818"/>
      <c r="CN29" s="1818"/>
      <c r="CO29" s="1818"/>
      <c r="CP29" s="1818"/>
      <c r="CQ29" s="1818"/>
      <c r="CR29" s="1818"/>
      <c r="CS29" s="1818"/>
      <c r="CT29" s="1818"/>
      <c r="CU29" s="1818"/>
      <c r="CV29" s="1818"/>
      <c r="CW29" s="1818"/>
      <c r="CX29" s="1818"/>
      <c r="CY29" s="1818"/>
      <c r="CZ29" s="65"/>
      <c r="DA29" s="65"/>
      <c r="DB29" s="65"/>
    </row>
    <row r="30" spans="1:106" x14ac:dyDescent="0.2">
      <c r="A30" s="1813"/>
      <c r="B30" s="53"/>
      <c r="C30" s="1819"/>
      <c r="D30" s="1819"/>
      <c r="E30" s="1819"/>
      <c r="F30" s="1819"/>
      <c r="G30" s="1819"/>
      <c r="H30" s="1819"/>
      <c r="I30" s="1819"/>
      <c r="J30" s="1819"/>
      <c r="K30" s="1819"/>
      <c r="L30" s="1819"/>
      <c r="M30" s="1819"/>
      <c r="N30" s="1819"/>
      <c r="O30" s="1819"/>
      <c r="P30" s="1819"/>
      <c r="Q30" s="1819"/>
      <c r="R30" s="1819"/>
      <c r="S30" s="1819"/>
      <c r="T30" s="1819"/>
      <c r="U30" s="1819"/>
      <c r="V30" s="1819"/>
      <c r="W30" s="1819"/>
      <c r="X30" s="1819"/>
      <c r="Y30" s="1819"/>
      <c r="Z30" s="1819"/>
      <c r="AA30" s="1819"/>
      <c r="AB30" s="1819"/>
      <c r="AC30" s="1819"/>
      <c r="AD30" s="1819"/>
      <c r="AE30" s="1819"/>
      <c r="AF30" s="1819"/>
      <c r="AG30" s="1819"/>
      <c r="AH30" s="1819"/>
      <c r="AI30" s="1819"/>
      <c r="AJ30" s="1819"/>
      <c r="AK30" s="1819"/>
      <c r="AL30" s="1819"/>
      <c r="AM30" s="1819"/>
      <c r="AN30" s="1819"/>
      <c r="AO30" s="1819"/>
      <c r="AP30" s="1819"/>
      <c r="AQ30" s="1819"/>
      <c r="AR30" s="1819"/>
      <c r="AS30" s="1819"/>
      <c r="AT30" s="1819"/>
      <c r="AU30" s="1819"/>
      <c r="AV30" s="1819"/>
      <c r="AW30" s="1819"/>
      <c r="AX30" s="1819"/>
      <c r="AY30" s="1819"/>
      <c r="AZ30" s="1819"/>
      <c r="BA30" s="1819"/>
      <c r="BB30" s="1819"/>
      <c r="BC30" s="1819"/>
      <c r="BD30" s="1819"/>
      <c r="BE30" s="1819"/>
      <c r="BF30" s="1819"/>
      <c r="BG30" s="1819"/>
      <c r="BH30" s="1819"/>
      <c r="BI30" s="1819"/>
      <c r="BJ30" s="1819"/>
      <c r="BK30" s="1819"/>
      <c r="BL30" s="1819"/>
      <c r="BM30" s="1819"/>
      <c r="BN30" s="1819"/>
      <c r="BO30" s="1819"/>
      <c r="BP30" s="1819"/>
      <c r="BQ30" s="1819"/>
      <c r="BR30" s="1819"/>
      <c r="BS30" s="1819"/>
      <c r="BT30" s="1819"/>
      <c r="BU30" s="1819"/>
      <c r="BV30" s="1819"/>
      <c r="BW30" s="1819"/>
      <c r="BX30" s="1819"/>
      <c r="BY30" s="1819"/>
      <c r="BZ30" s="1819"/>
      <c r="CA30" s="1819"/>
      <c r="CB30" s="1819"/>
      <c r="CC30" s="1819"/>
      <c r="CD30" s="1819"/>
      <c r="CE30" s="1819"/>
      <c r="CF30" s="1819"/>
      <c r="CG30" s="1819"/>
      <c r="CH30" s="1819"/>
      <c r="CI30" s="1819"/>
      <c r="CJ30" s="1819"/>
      <c r="CK30" s="1819"/>
      <c r="CL30" s="1819"/>
      <c r="CM30" s="1819"/>
      <c r="CN30" s="1819"/>
      <c r="CO30" s="1819"/>
      <c r="CP30" s="1819"/>
      <c r="CQ30" s="1819"/>
      <c r="CR30" s="1819"/>
      <c r="CS30" s="1819"/>
      <c r="CT30" s="1819"/>
      <c r="CU30" s="1819"/>
      <c r="CV30" s="1819"/>
      <c r="CW30" s="1819"/>
      <c r="CX30" s="1819"/>
      <c r="CY30" s="54"/>
      <c r="CZ30" s="1830"/>
      <c r="DA30" s="65"/>
      <c r="DB30" s="65"/>
    </row>
    <row r="31" spans="1:106" x14ac:dyDescent="0.2">
      <c r="A31" s="1813"/>
      <c r="B31" s="51"/>
      <c r="C31" s="1839" t="s">
        <v>24</v>
      </c>
      <c r="D31" s="1839"/>
      <c r="E31" s="1839"/>
      <c r="F31" s="1839"/>
      <c r="G31" s="1839"/>
      <c r="H31" s="1839"/>
      <c r="I31" s="1839"/>
      <c r="J31" s="1839"/>
      <c r="K31" s="1839"/>
      <c r="L31" s="1839"/>
      <c r="M31" s="1839"/>
      <c r="N31" s="1839"/>
      <c r="O31" s="1839"/>
      <c r="P31" s="1839"/>
      <c r="Q31" s="1839"/>
      <c r="R31" s="1839"/>
      <c r="S31" s="1839"/>
      <c r="T31" s="1839"/>
      <c r="U31" s="1839"/>
      <c r="V31" s="1839"/>
      <c r="W31" s="1839"/>
      <c r="X31" s="1839"/>
      <c r="Y31" s="1839"/>
      <c r="Z31" s="1839"/>
      <c r="AA31" s="1839"/>
      <c r="AB31" s="1839"/>
      <c r="AC31" s="1839"/>
      <c r="AD31" s="1839"/>
      <c r="AE31" s="1839"/>
      <c r="AF31" s="1839"/>
      <c r="AG31" s="1839"/>
      <c r="AH31" s="1839"/>
      <c r="AI31" s="1839"/>
      <c r="AJ31" s="1839"/>
      <c r="AK31" s="1839"/>
      <c r="AL31" s="1839"/>
      <c r="AM31" s="1839"/>
      <c r="AN31" s="1839"/>
      <c r="AO31" s="1839"/>
      <c r="AP31" s="1839"/>
      <c r="AQ31" s="1839"/>
      <c r="AR31" s="1839"/>
      <c r="AS31" s="1839"/>
      <c r="AT31" s="1839"/>
      <c r="AU31" s="1839"/>
      <c r="AV31" s="1839"/>
      <c r="AW31" s="1839"/>
      <c r="AX31" s="1839"/>
      <c r="AY31" s="1839"/>
      <c r="AZ31" s="1839"/>
      <c r="BA31" s="1839"/>
      <c r="BB31" s="1839"/>
      <c r="BC31" s="1839"/>
      <c r="BD31" s="1839"/>
      <c r="BE31" s="1839"/>
      <c r="BF31" s="1839"/>
      <c r="BG31" s="1839"/>
      <c r="BH31" s="1839"/>
      <c r="BI31" s="1839"/>
      <c r="BJ31" s="1839"/>
      <c r="BK31" s="1839"/>
      <c r="BL31" s="1839"/>
      <c r="BM31" s="1839"/>
      <c r="BN31" s="1839"/>
      <c r="BO31" s="1839"/>
      <c r="BP31" s="1839"/>
      <c r="BQ31" s="1839"/>
      <c r="BR31" s="1839"/>
      <c r="BS31" s="1839"/>
      <c r="BT31" s="1839"/>
      <c r="BU31" s="1839"/>
      <c r="BV31" s="1839"/>
      <c r="BW31" s="1839"/>
      <c r="BX31" s="1839"/>
      <c r="BY31" s="1839"/>
      <c r="BZ31" s="1839"/>
      <c r="CA31" s="1839"/>
      <c r="CB31" s="1839"/>
      <c r="CC31" s="1839"/>
      <c r="CD31" s="1839"/>
      <c r="CE31" s="1839"/>
      <c r="CF31" s="1839"/>
      <c r="CG31" s="1839"/>
      <c r="CH31" s="1839"/>
      <c r="CI31" s="1839"/>
      <c r="CJ31" s="1839"/>
      <c r="CK31" s="1839"/>
      <c r="CL31" s="1839"/>
      <c r="CM31" s="1839"/>
      <c r="CN31" s="1839"/>
      <c r="CO31" s="1839"/>
      <c r="CP31" s="1839"/>
      <c r="CQ31" s="1839"/>
      <c r="CR31" s="1839"/>
      <c r="CS31" s="1839"/>
      <c r="CT31" s="1839"/>
      <c r="CU31" s="1839"/>
      <c r="CV31" s="1839"/>
      <c r="CW31" s="1839"/>
      <c r="CX31" s="1839"/>
      <c r="CY31" s="52"/>
      <c r="CZ31" s="1830"/>
      <c r="DA31" s="65"/>
      <c r="DB31" s="65"/>
    </row>
    <row r="32" spans="1:106" ht="80.099999999999994" customHeight="1" x14ac:dyDescent="0.2">
      <c r="A32" s="1813"/>
      <c r="B32" s="51"/>
      <c r="C32" s="1840"/>
      <c r="D32" s="1841"/>
      <c r="E32" s="1841"/>
      <c r="F32" s="1841"/>
      <c r="G32" s="1841"/>
      <c r="H32" s="1841"/>
      <c r="I32" s="1841"/>
      <c r="J32" s="1841"/>
      <c r="K32" s="1841"/>
      <c r="L32" s="1841"/>
      <c r="M32" s="1841"/>
      <c r="N32" s="1841"/>
      <c r="O32" s="1841"/>
      <c r="P32" s="1841"/>
      <c r="Q32" s="1841"/>
      <c r="R32" s="1841"/>
      <c r="S32" s="1841"/>
      <c r="T32" s="1841"/>
      <c r="U32" s="1841"/>
      <c r="V32" s="1841"/>
      <c r="W32" s="1841"/>
      <c r="X32" s="1841"/>
      <c r="Y32" s="1841"/>
      <c r="Z32" s="1841"/>
      <c r="AA32" s="1841"/>
      <c r="AB32" s="1841"/>
      <c r="AC32" s="1841"/>
      <c r="AD32" s="1841"/>
      <c r="AE32" s="1841"/>
      <c r="AF32" s="1841"/>
      <c r="AG32" s="1841"/>
      <c r="AH32" s="1841"/>
      <c r="AI32" s="1841"/>
      <c r="AJ32" s="1841"/>
      <c r="AK32" s="1841"/>
      <c r="AL32" s="1841"/>
      <c r="AM32" s="1841"/>
      <c r="AN32" s="1841"/>
      <c r="AO32" s="1841"/>
      <c r="AP32" s="1841"/>
      <c r="AQ32" s="1841"/>
      <c r="AR32" s="1841"/>
      <c r="AS32" s="1841"/>
      <c r="AT32" s="1841"/>
      <c r="AU32" s="1841"/>
      <c r="AV32" s="1841"/>
      <c r="AW32" s="1841"/>
      <c r="AX32" s="1841"/>
      <c r="AY32" s="1841"/>
      <c r="AZ32" s="1841"/>
      <c r="BA32" s="1841"/>
      <c r="BB32" s="1841"/>
      <c r="BC32" s="1841"/>
      <c r="BD32" s="1841"/>
      <c r="BE32" s="1841"/>
      <c r="BF32" s="1841"/>
      <c r="BG32" s="1841"/>
      <c r="BH32" s="1841"/>
      <c r="BI32" s="1841"/>
      <c r="BJ32" s="1841"/>
      <c r="BK32" s="1841"/>
      <c r="BL32" s="1841"/>
      <c r="BM32" s="1841"/>
      <c r="BN32" s="1841"/>
      <c r="BO32" s="1841"/>
      <c r="BP32" s="1841"/>
      <c r="BQ32" s="1841"/>
      <c r="BR32" s="1841"/>
      <c r="BS32" s="1841"/>
      <c r="BT32" s="1841"/>
      <c r="BU32" s="1841"/>
      <c r="BV32" s="1841"/>
      <c r="BW32" s="1841"/>
      <c r="BX32" s="1841"/>
      <c r="BY32" s="1841"/>
      <c r="BZ32" s="1841"/>
      <c r="CA32" s="1841"/>
      <c r="CB32" s="1841"/>
      <c r="CC32" s="1841"/>
      <c r="CD32" s="1841"/>
      <c r="CE32" s="1841"/>
      <c r="CF32" s="1841"/>
      <c r="CG32" s="1841"/>
      <c r="CH32" s="1841"/>
      <c r="CI32" s="1841"/>
      <c r="CJ32" s="1841"/>
      <c r="CK32" s="1841"/>
      <c r="CL32" s="1841"/>
      <c r="CM32" s="1841"/>
      <c r="CN32" s="1841"/>
      <c r="CO32" s="1841"/>
      <c r="CP32" s="1841"/>
      <c r="CQ32" s="1841"/>
      <c r="CR32" s="1841"/>
      <c r="CS32" s="1841"/>
      <c r="CT32" s="1841"/>
      <c r="CU32" s="1841"/>
      <c r="CV32" s="1841"/>
      <c r="CW32" s="1841"/>
      <c r="CX32" s="1842"/>
      <c r="CY32" s="52"/>
      <c r="CZ32" s="1830"/>
      <c r="DA32" s="65"/>
      <c r="DB32" s="65"/>
    </row>
    <row r="33" spans="1:106" ht="13.5" thickBot="1" x14ac:dyDescent="0.25">
      <c r="A33" s="1813"/>
      <c r="B33" s="49"/>
      <c r="C33" s="1843"/>
      <c r="D33" s="1843"/>
      <c r="E33" s="1843"/>
      <c r="F33" s="1843"/>
      <c r="G33" s="1843"/>
      <c r="H33" s="1843"/>
      <c r="I33" s="1843"/>
      <c r="J33" s="1843"/>
      <c r="K33" s="1843"/>
      <c r="L33" s="1843"/>
      <c r="M33" s="1843"/>
      <c r="N33" s="1843"/>
      <c r="O33" s="1843"/>
      <c r="P33" s="1843"/>
      <c r="Q33" s="1843"/>
      <c r="R33" s="1843"/>
      <c r="S33" s="1843"/>
      <c r="T33" s="1843"/>
      <c r="U33" s="1843"/>
      <c r="V33" s="1843"/>
      <c r="W33" s="1843"/>
      <c r="X33" s="1843"/>
      <c r="Y33" s="1843"/>
      <c r="Z33" s="1843"/>
      <c r="AA33" s="1843"/>
      <c r="AB33" s="1843"/>
      <c r="AC33" s="1843"/>
      <c r="AD33" s="1843"/>
      <c r="AE33" s="1843"/>
      <c r="AF33" s="1843"/>
      <c r="AG33" s="1843"/>
      <c r="AH33" s="1843"/>
      <c r="AI33" s="1843"/>
      <c r="AJ33" s="1843"/>
      <c r="AK33" s="1843"/>
      <c r="AL33" s="1843"/>
      <c r="AM33" s="1843"/>
      <c r="AN33" s="1843"/>
      <c r="AO33" s="1843"/>
      <c r="AP33" s="1843"/>
      <c r="AQ33" s="1843"/>
      <c r="AR33" s="1843"/>
      <c r="AS33" s="1843"/>
      <c r="AT33" s="1843"/>
      <c r="AU33" s="1843"/>
      <c r="AV33" s="1843"/>
      <c r="AW33" s="1843"/>
      <c r="AX33" s="1843"/>
      <c r="AY33" s="1843"/>
      <c r="AZ33" s="1843"/>
      <c r="BA33" s="1843"/>
      <c r="BB33" s="1843"/>
      <c r="BC33" s="1843"/>
      <c r="BD33" s="1843"/>
      <c r="BE33" s="1843"/>
      <c r="BF33" s="1843"/>
      <c r="BG33" s="1843"/>
      <c r="BH33" s="1843"/>
      <c r="BI33" s="1843"/>
      <c r="BJ33" s="1843"/>
      <c r="BK33" s="1843"/>
      <c r="BL33" s="1843"/>
      <c r="BM33" s="1843"/>
      <c r="BN33" s="1843"/>
      <c r="BO33" s="1843"/>
      <c r="BP33" s="1843"/>
      <c r="BQ33" s="1843"/>
      <c r="BR33" s="1843"/>
      <c r="BS33" s="1843"/>
      <c r="BT33" s="1843"/>
      <c r="BU33" s="1843"/>
      <c r="BV33" s="1843"/>
      <c r="BW33" s="1843"/>
      <c r="BX33" s="1843"/>
      <c r="BY33" s="1843"/>
      <c r="BZ33" s="1843"/>
      <c r="CA33" s="1843"/>
      <c r="CB33" s="1843"/>
      <c r="CC33" s="1843"/>
      <c r="CD33" s="1843"/>
      <c r="CE33" s="1843"/>
      <c r="CF33" s="1843"/>
      <c r="CG33" s="1843"/>
      <c r="CH33" s="1843"/>
      <c r="CI33" s="1843"/>
      <c r="CJ33" s="1843"/>
      <c r="CK33" s="1843"/>
      <c r="CL33" s="1843"/>
      <c r="CM33" s="1843"/>
      <c r="CN33" s="1843"/>
      <c r="CO33" s="1843"/>
      <c r="CP33" s="1843"/>
      <c r="CQ33" s="1843"/>
      <c r="CR33" s="1843"/>
      <c r="CS33" s="1843"/>
      <c r="CT33" s="1843"/>
      <c r="CU33" s="1843"/>
      <c r="CV33" s="1843"/>
      <c r="CW33" s="1843"/>
      <c r="CX33" s="1843"/>
      <c r="CY33" s="50"/>
      <c r="CZ33" s="1830"/>
      <c r="DA33" s="65"/>
      <c r="DB33" s="65"/>
    </row>
    <row r="34" spans="1:106" ht="20.25" customHeight="1" thickTop="1" x14ac:dyDescent="0.2">
      <c r="A34" s="65"/>
      <c r="B34" s="1809"/>
      <c r="C34" s="1809"/>
      <c r="D34" s="1809"/>
      <c r="E34" s="1809"/>
      <c r="F34" s="1809"/>
      <c r="G34" s="1809"/>
      <c r="H34" s="1809"/>
      <c r="I34" s="1809"/>
      <c r="J34" s="1809"/>
      <c r="K34" s="1809"/>
      <c r="L34" s="1809"/>
      <c r="M34" s="1809"/>
      <c r="N34" s="1809"/>
      <c r="O34" s="1809"/>
      <c r="P34" s="1809"/>
      <c r="Q34" s="1809"/>
      <c r="R34" s="1809"/>
      <c r="S34" s="1809"/>
      <c r="T34" s="1809"/>
      <c r="U34" s="1809"/>
      <c r="V34" s="1809"/>
      <c r="W34" s="1809"/>
      <c r="X34" s="1809"/>
      <c r="Y34" s="1809"/>
      <c r="Z34" s="1809"/>
      <c r="AA34" s="1809"/>
      <c r="AB34" s="1809"/>
      <c r="AC34" s="1809"/>
      <c r="AD34" s="1809"/>
      <c r="AE34" s="1809"/>
      <c r="AF34" s="1809"/>
      <c r="AG34" s="1809"/>
      <c r="AH34" s="1809"/>
      <c r="AI34" s="1809"/>
      <c r="AJ34" s="1809"/>
      <c r="AK34" s="1809"/>
      <c r="AL34" s="1809"/>
      <c r="AM34" s="1809"/>
      <c r="AN34" s="1809"/>
      <c r="AO34" s="1809"/>
      <c r="AP34" s="1809"/>
      <c r="AQ34" s="1809"/>
      <c r="AR34" s="1809"/>
      <c r="AS34" s="1809"/>
      <c r="AT34" s="1809"/>
      <c r="AU34" s="1809"/>
      <c r="AV34" s="1809"/>
      <c r="AW34" s="1809"/>
      <c r="AX34" s="1809"/>
      <c r="AY34" s="1809"/>
      <c r="AZ34" s="1809"/>
      <c r="BA34" s="1809"/>
      <c r="BB34" s="1809"/>
      <c r="BC34" s="1809"/>
      <c r="BD34" s="1809"/>
      <c r="BE34" s="1809"/>
      <c r="BF34" s="1809"/>
      <c r="BG34" s="1809"/>
      <c r="BH34" s="1809"/>
      <c r="BI34" s="1809"/>
      <c r="BJ34" s="1809"/>
      <c r="BK34" s="1809"/>
      <c r="BL34" s="1809"/>
      <c r="BM34" s="1809"/>
      <c r="BN34" s="1809"/>
      <c r="BO34" s="1809"/>
      <c r="BP34" s="1809"/>
      <c r="BQ34" s="1809"/>
      <c r="BR34" s="1809"/>
      <c r="BS34" s="1809"/>
      <c r="BT34" s="1809"/>
      <c r="BU34" s="1809"/>
      <c r="BV34" s="1809"/>
      <c r="BW34" s="1809"/>
      <c r="BX34" s="1809"/>
      <c r="BY34" s="1809"/>
      <c r="BZ34" s="1809"/>
      <c r="CA34" s="1809"/>
      <c r="CB34" s="1809"/>
      <c r="CC34" s="1809"/>
      <c r="CD34" s="1809"/>
      <c r="CE34" s="1809"/>
      <c r="CF34" s="1809"/>
      <c r="CG34" s="1809"/>
      <c r="CH34" s="1809"/>
      <c r="CI34" s="1809"/>
      <c r="CJ34" s="1809"/>
      <c r="CK34" s="1809"/>
      <c r="CL34" s="1809"/>
      <c r="CM34" s="1809"/>
      <c r="CN34" s="1809"/>
      <c r="CO34" s="1809"/>
      <c r="CP34" s="1809"/>
      <c r="CQ34" s="1809"/>
      <c r="CR34" s="1809"/>
      <c r="CS34" s="1809"/>
      <c r="CT34" s="1809"/>
      <c r="CU34" s="1809"/>
      <c r="CV34" s="1809"/>
      <c r="CW34" s="1809"/>
      <c r="CX34" s="1809"/>
      <c r="CY34" s="1809"/>
      <c r="CZ34" s="65"/>
      <c r="DA34" s="65"/>
      <c r="DB34" s="65"/>
    </row>
    <row r="35" spans="1:106" ht="7.9" customHeight="1" x14ac:dyDescent="0.2">
      <c r="A35" s="65"/>
      <c r="B35" s="62"/>
      <c r="C35" s="1805" t="s">
        <v>155</v>
      </c>
      <c r="D35" s="1805"/>
      <c r="E35" s="1805"/>
      <c r="F35" s="1805"/>
      <c r="G35" s="1805"/>
      <c r="H35" s="1805"/>
      <c r="I35" s="1805"/>
      <c r="J35" s="1805"/>
      <c r="K35" s="1805"/>
      <c r="L35" s="1805"/>
      <c r="M35" s="1805"/>
      <c r="N35" s="1805"/>
      <c r="O35" s="1805"/>
      <c r="P35" s="1805"/>
      <c r="Q35" s="1805"/>
      <c r="R35" s="1805"/>
      <c r="S35" s="1805"/>
      <c r="T35" s="1805"/>
      <c r="U35" s="1805"/>
      <c r="V35" s="1805"/>
      <c r="W35" s="1805"/>
      <c r="X35" s="1805"/>
      <c r="Y35" s="1805"/>
      <c r="Z35" s="1805"/>
      <c r="AA35" s="1805"/>
      <c r="AB35" s="1805"/>
      <c r="AC35" s="1805"/>
      <c r="AD35" s="1805"/>
      <c r="AE35" s="1805"/>
      <c r="AF35" s="1805"/>
      <c r="AG35" s="1805"/>
      <c r="AH35" s="1805"/>
      <c r="AI35" s="1805"/>
      <c r="AJ35" s="1805"/>
      <c r="AK35" s="1805"/>
      <c r="AL35" s="1805"/>
      <c r="AM35" s="1805"/>
      <c r="AN35" s="1805"/>
      <c r="AO35" s="1805"/>
      <c r="AP35" s="1805"/>
      <c r="AQ35" s="1805"/>
      <c r="AR35" s="1805"/>
      <c r="AS35" s="1805"/>
      <c r="AT35" s="1805"/>
      <c r="AU35" s="1805"/>
      <c r="AV35" s="1805"/>
      <c r="AW35" s="1805"/>
      <c r="AX35" s="1805"/>
      <c r="AY35" s="1805"/>
      <c r="AZ35" s="1805"/>
      <c r="BA35" s="1805"/>
      <c r="BB35" s="1805"/>
      <c r="BC35" s="1805"/>
      <c r="BD35" s="1805"/>
      <c r="BE35" s="1805"/>
      <c r="BF35" s="1805"/>
      <c r="BG35" s="1805"/>
      <c r="BH35" s="1805"/>
      <c r="BI35" s="1805"/>
      <c r="BJ35" s="1805"/>
      <c r="BK35" s="1805"/>
      <c r="BL35" s="1805"/>
      <c r="BM35" s="1805"/>
      <c r="BN35" s="1805"/>
      <c r="BO35" s="1805"/>
      <c r="BP35" s="1805"/>
      <c r="BQ35" s="1805"/>
      <c r="BR35" s="1805"/>
      <c r="BS35" s="1805"/>
      <c r="BT35" s="1805"/>
      <c r="BU35" s="1805"/>
      <c r="BV35" s="1805"/>
      <c r="BW35" s="1805"/>
      <c r="BX35" s="1805"/>
      <c r="BY35" s="1805"/>
      <c r="BZ35" s="1805"/>
      <c r="CA35" s="1805"/>
      <c r="CB35" s="1805"/>
      <c r="CC35" s="1805"/>
      <c r="CD35" s="1805"/>
      <c r="CE35" s="1805"/>
      <c r="CF35" s="1805"/>
      <c r="CG35" s="1805"/>
      <c r="CH35" s="1805"/>
      <c r="CI35" s="1805"/>
      <c r="CJ35" s="1805"/>
      <c r="CK35" s="1805"/>
      <c r="CL35" s="1805"/>
      <c r="CM35" s="1805"/>
      <c r="CN35" s="1805"/>
      <c r="CO35" s="1805"/>
      <c r="CP35" s="1805"/>
      <c r="CQ35" s="1805"/>
      <c r="CR35" s="1805"/>
      <c r="CS35" s="1805"/>
      <c r="CT35" s="1805"/>
      <c r="CU35" s="1805"/>
      <c r="CV35" s="1805"/>
      <c r="CW35" s="1805"/>
      <c r="CX35" s="1805"/>
      <c r="CY35" s="63"/>
      <c r="CZ35" s="65"/>
      <c r="DA35" s="65"/>
      <c r="DB35" s="65"/>
    </row>
    <row r="36" spans="1:106" ht="7.9" customHeight="1" x14ac:dyDescent="0.2">
      <c r="A36" s="65"/>
      <c r="B36" s="62"/>
      <c r="C36" s="1805" t="s">
        <v>156</v>
      </c>
      <c r="D36" s="1805"/>
      <c r="E36" s="1805"/>
      <c r="F36" s="1805"/>
      <c r="G36" s="1805"/>
      <c r="H36" s="1805"/>
      <c r="I36" s="1805"/>
      <c r="J36" s="1805"/>
      <c r="K36" s="1805"/>
      <c r="L36" s="1805"/>
      <c r="M36" s="1805"/>
      <c r="N36" s="1805"/>
      <c r="O36" s="1805"/>
      <c r="P36" s="1805"/>
      <c r="Q36" s="1805"/>
      <c r="R36" s="1805"/>
      <c r="S36" s="1805"/>
      <c r="T36" s="1805"/>
      <c r="U36" s="1805"/>
      <c r="V36" s="1805"/>
      <c r="W36" s="1805"/>
      <c r="X36" s="1805"/>
      <c r="Y36" s="1805"/>
      <c r="Z36" s="1805"/>
      <c r="AA36" s="1805"/>
      <c r="AB36" s="1805"/>
      <c r="AC36" s="1805"/>
      <c r="AD36" s="1805"/>
      <c r="AE36" s="1805"/>
      <c r="AF36" s="1805"/>
      <c r="AG36" s="1805"/>
      <c r="AH36" s="1805"/>
      <c r="AI36" s="1805"/>
      <c r="AJ36" s="1805"/>
      <c r="AK36" s="1805"/>
      <c r="AL36" s="1805"/>
      <c r="AM36" s="1805"/>
      <c r="AN36" s="1805"/>
      <c r="AO36" s="1805"/>
      <c r="AP36" s="1805"/>
      <c r="AQ36" s="1805"/>
      <c r="AR36" s="1805"/>
      <c r="AS36" s="1805"/>
      <c r="AT36" s="1805"/>
      <c r="AU36" s="1805"/>
      <c r="AV36" s="1805"/>
      <c r="AW36" s="1805"/>
      <c r="AX36" s="1805"/>
      <c r="AY36" s="1805"/>
      <c r="AZ36" s="1805"/>
      <c r="BA36" s="1805"/>
      <c r="BB36" s="1805"/>
      <c r="BC36" s="1805"/>
      <c r="BD36" s="1805"/>
      <c r="BE36" s="1805"/>
      <c r="BF36" s="1805"/>
      <c r="BG36" s="1805"/>
      <c r="BH36" s="1805"/>
      <c r="BI36" s="1805"/>
      <c r="BJ36" s="1805"/>
      <c r="BK36" s="1805"/>
      <c r="BL36" s="1805"/>
      <c r="BM36" s="1805"/>
      <c r="BN36" s="1805"/>
      <c r="BO36" s="1805"/>
      <c r="BP36" s="1805"/>
      <c r="BQ36" s="1805"/>
      <c r="BR36" s="1805"/>
      <c r="BS36" s="1805"/>
      <c r="BT36" s="1805"/>
      <c r="BU36" s="1805"/>
      <c r="BV36" s="1805"/>
      <c r="BW36" s="1805"/>
      <c r="BX36" s="1805"/>
      <c r="BY36" s="1805"/>
      <c r="BZ36" s="1805"/>
      <c r="CA36" s="1805"/>
      <c r="CB36" s="1805"/>
      <c r="CC36" s="1805"/>
      <c r="CD36" s="1805"/>
      <c r="CE36" s="1805"/>
      <c r="CF36" s="1805"/>
      <c r="CG36" s="1805"/>
      <c r="CH36" s="1805"/>
      <c r="CI36" s="1805"/>
      <c r="CJ36" s="1805"/>
      <c r="CK36" s="1805"/>
      <c r="CL36" s="1805"/>
      <c r="CM36" s="1805"/>
      <c r="CN36" s="1805"/>
      <c r="CO36" s="1805"/>
      <c r="CP36" s="1805"/>
      <c r="CQ36" s="1805"/>
      <c r="CR36" s="1805"/>
      <c r="CS36" s="1805"/>
      <c r="CT36" s="1805"/>
      <c r="CU36" s="1805"/>
      <c r="CV36" s="1805"/>
      <c r="CW36" s="1805"/>
      <c r="CX36" s="1805"/>
      <c r="CY36" s="63"/>
      <c r="CZ36" s="65"/>
      <c r="DA36" s="65"/>
      <c r="DB36" s="65"/>
    </row>
    <row r="37" spans="1:106" ht="7.9" customHeight="1" x14ac:dyDescent="0.2">
      <c r="A37" s="65"/>
      <c r="B37" s="62"/>
      <c r="C37" s="1805" t="s">
        <v>157</v>
      </c>
      <c r="D37" s="1805"/>
      <c r="E37" s="1805"/>
      <c r="F37" s="1805"/>
      <c r="G37" s="1805"/>
      <c r="H37" s="1805"/>
      <c r="I37" s="1805"/>
      <c r="J37" s="1805"/>
      <c r="K37" s="1805"/>
      <c r="L37" s="1805"/>
      <c r="M37" s="1805"/>
      <c r="N37" s="1805"/>
      <c r="O37" s="1805"/>
      <c r="P37" s="1805"/>
      <c r="Q37" s="1805"/>
      <c r="R37" s="1805"/>
      <c r="S37" s="1805"/>
      <c r="T37" s="1805"/>
      <c r="U37" s="1805"/>
      <c r="V37" s="1805"/>
      <c r="W37" s="1805"/>
      <c r="X37" s="1805"/>
      <c r="Y37" s="1805"/>
      <c r="Z37" s="1805"/>
      <c r="AA37" s="1805"/>
      <c r="AB37" s="1805"/>
      <c r="AC37" s="1805"/>
      <c r="AD37" s="1805"/>
      <c r="AE37" s="1805"/>
      <c r="AF37" s="1805"/>
      <c r="AG37" s="1805"/>
      <c r="AH37" s="1805"/>
      <c r="AI37" s="1805"/>
      <c r="AJ37" s="1805"/>
      <c r="AK37" s="1805"/>
      <c r="AL37" s="1805"/>
      <c r="AM37" s="1805"/>
      <c r="AN37" s="1805"/>
      <c r="AO37" s="1805"/>
      <c r="AP37" s="1805"/>
      <c r="AQ37" s="1805"/>
      <c r="AR37" s="1805"/>
      <c r="AS37" s="1805"/>
      <c r="AT37" s="1805"/>
      <c r="AU37" s="1805"/>
      <c r="AV37" s="1805"/>
      <c r="AW37" s="1805"/>
      <c r="AX37" s="1805"/>
      <c r="AY37" s="1805"/>
      <c r="AZ37" s="1805"/>
      <c r="BA37" s="1805"/>
      <c r="BB37" s="1805"/>
      <c r="BC37" s="1805"/>
      <c r="BD37" s="1805"/>
      <c r="BE37" s="1805"/>
      <c r="BF37" s="1805"/>
      <c r="BG37" s="1805"/>
      <c r="BH37" s="1805"/>
      <c r="BI37" s="1805"/>
      <c r="BJ37" s="1805"/>
      <c r="BK37" s="1805"/>
      <c r="BL37" s="1805"/>
      <c r="BM37" s="1805"/>
      <c r="BN37" s="1805"/>
      <c r="BO37" s="1805"/>
      <c r="BP37" s="1805"/>
      <c r="BQ37" s="1805"/>
      <c r="BR37" s="1805"/>
      <c r="BS37" s="1805"/>
      <c r="BT37" s="1805"/>
      <c r="BU37" s="1805"/>
      <c r="BV37" s="1805"/>
      <c r="BW37" s="1805"/>
      <c r="BX37" s="1805"/>
      <c r="BY37" s="1805"/>
      <c r="BZ37" s="1805"/>
      <c r="CA37" s="1805"/>
      <c r="CB37" s="1805"/>
      <c r="CC37" s="1805"/>
      <c r="CD37" s="1805"/>
      <c r="CE37" s="1805"/>
      <c r="CF37" s="1805"/>
      <c r="CG37" s="1805"/>
      <c r="CH37" s="1805"/>
      <c r="CI37" s="1805"/>
      <c r="CJ37" s="1805"/>
      <c r="CK37" s="1805"/>
      <c r="CL37" s="1805"/>
      <c r="CM37" s="1805"/>
      <c r="CN37" s="1805"/>
      <c r="CO37" s="1805"/>
      <c r="CP37" s="1805"/>
      <c r="CQ37" s="1805"/>
      <c r="CR37" s="1805"/>
      <c r="CS37" s="1805"/>
      <c r="CT37" s="1805"/>
      <c r="CU37" s="1805"/>
      <c r="CV37" s="1805"/>
      <c r="CW37" s="1805"/>
      <c r="CX37" s="1805"/>
      <c r="CY37" s="63"/>
      <c r="CZ37" s="65"/>
      <c r="DA37" s="65"/>
      <c r="DB37" s="65"/>
    </row>
    <row r="38" spans="1:106" ht="7.9" customHeight="1" x14ac:dyDescent="0.2">
      <c r="A38" s="65"/>
      <c r="B38" s="62"/>
      <c r="C38" s="1805" t="s">
        <v>158</v>
      </c>
      <c r="D38" s="1805"/>
      <c r="E38" s="1805"/>
      <c r="F38" s="1805"/>
      <c r="G38" s="1805"/>
      <c r="H38" s="1805"/>
      <c r="I38" s="1805"/>
      <c r="J38" s="1805"/>
      <c r="K38" s="1805"/>
      <c r="L38" s="1805"/>
      <c r="M38" s="1805"/>
      <c r="N38" s="1805"/>
      <c r="O38" s="1805"/>
      <c r="P38" s="1805"/>
      <c r="Q38" s="1805"/>
      <c r="R38" s="1805"/>
      <c r="S38" s="1805"/>
      <c r="T38" s="1805"/>
      <c r="U38" s="1805"/>
      <c r="V38" s="1805"/>
      <c r="W38" s="1805"/>
      <c r="X38" s="1805"/>
      <c r="Y38" s="1805"/>
      <c r="Z38" s="1805"/>
      <c r="AA38" s="1805"/>
      <c r="AB38" s="1805"/>
      <c r="AC38" s="1805"/>
      <c r="AD38" s="1805"/>
      <c r="AE38" s="1805"/>
      <c r="AF38" s="1805"/>
      <c r="AG38" s="1805"/>
      <c r="AH38" s="1805"/>
      <c r="AI38" s="1805"/>
      <c r="AJ38" s="1805"/>
      <c r="AK38" s="1805"/>
      <c r="AL38" s="1805"/>
      <c r="AM38" s="1805"/>
      <c r="AN38" s="1805"/>
      <c r="AO38" s="1805"/>
      <c r="AP38" s="1805"/>
      <c r="AQ38" s="1805"/>
      <c r="AR38" s="1805"/>
      <c r="AS38" s="1805"/>
      <c r="AT38" s="1805"/>
      <c r="AU38" s="1805"/>
      <c r="AV38" s="1805"/>
      <c r="AW38" s="1805"/>
      <c r="AX38" s="1805"/>
      <c r="AY38" s="1805"/>
      <c r="AZ38" s="1805"/>
      <c r="BA38" s="1805"/>
      <c r="BB38" s="1805"/>
      <c r="BC38" s="1805"/>
      <c r="BD38" s="1805"/>
      <c r="BE38" s="1805"/>
      <c r="BF38" s="1805"/>
      <c r="BG38" s="1805"/>
      <c r="BH38" s="1805"/>
      <c r="BI38" s="1805"/>
      <c r="BJ38" s="1805"/>
      <c r="BK38" s="1805"/>
      <c r="BL38" s="1805"/>
      <c r="BM38" s="1805"/>
      <c r="BN38" s="1805"/>
      <c r="BO38" s="1805"/>
      <c r="BP38" s="1805"/>
      <c r="BQ38" s="1805"/>
      <c r="BR38" s="1805"/>
      <c r="BS38" s="1805"/>
      <c r="BT38" s="1805"/>
      <c r="BU38" s="1805"/>
      <c r="BV38" s="1805"/>
      <c r="BW38" s="1805"/>
      <c r="BX38" s="1805"/>
      <c r="BY38" s="1805"/>
      <c r="BZ38" s="1805"/>
      <c r="CA38" s="1805"/>
      <c r="CB38" s="1805"/>
      <c r="CC38" s="1805"/>
      <c r="CD38" s="1805"/>
      <c r="CE38" s="1805"/>
      <c r="CF38" s="1805"/>
      <c r="CG38" s="1805"/>
      <c r="CH38" s="1805"/>
      <c r="CI38" s="1805"/>
      <c r="CJ38" s="1805"/>
      <c r="CK38" s="1805"/>
      <c r="CL38" s="1805"/>
      <c r="CM38" s="1805"/>
      <c r="CN38" s="1805"/>
      <c r="CO38" s="1805"/>
      <c r="CP38" s="1805"/>
      <c r="CQ38" s="1805"/>
      <c r="CR38" s="1805"/>
      <c r="CS38" s="1805"/>
      <c r="CT38" s="1805"/>
      <c r="CU38" s="1805"/>
      <c r="CV38" s="1805"/>
      <c r="CW38" s="1805"/>
      <c r="CX38" s="1805"/>
      <c r="CY38" s="63"/>
      <c r="CZ38" s="65"/>
      <c r="DA38" s="65"/>
      <c r="DB38" s="65"/>
    </row>
    <row r="39" spans="1:106" x14ac:dyDescent="0.2">
      <c r="A39" s="65"/>
      <c r="B39" s="65"/>
      <c r="C39" s="65"/>
      <c r="D39" s="65"/>
      <c r="E39" s="65"/>
      <c r="F39" s="65"/>
      <c r="G39" s="65"/>
      <c r="H39" s="65"/>
      <c r="I39" s="65"/>
      <c r="J39" s="65"/>
      <c r="K39" s="65"/>
      <c r="L39" s="65"/>
      <c r="M39" s="65"/>
      <c r="N39" s="65"/>
      <c r="O39" s="65"/>
      <c r="P39" s="65"/>
      <c r="Q39" s="65"/>
      <c r="R39" s="65"/>
      <c r="S39" s="65"/>
      <c r="T39" s="65"/>
      <c r="U39" s="65"/>
      <c r="V39" s="65"/>
      <c r="W39" s="65"/>
      <c r="X39" s="65"/>
      <c r="Y39" s="65"/>
      <c r="Z39" s="65"/>
      <c r="AA39" s="65"/>
      <c r="AB39" s="65"/>
      <c r="AC39" s="65"/>
      <c r="AD39" s="65"/>
      <c r="AE39" s="65"/>
      <c r="AF39" s="65"/>
      <c r="AG39" s="65"/>
      <c r="AH39" s="65"/>
      <c r="AI39" s="65"/>
      <c r="AJ39" s="65"/>
      <c r="AK39" s="65"/>
      <c r="AL39" s="65"/>
      <c r="AM39" s="65"/>
      <c r="AN39" s="65"/>
      <c r="AO39" s="65"/>
      <c r="AP39" s="65"/>
      <c r="AQ39" s="65"/>
      <c r="AR39" s="65"/>
      <c r="AS39" s="65"/>
      <c r="AT39" s="65"/>
      <c r="AU39" s="65"/>
      <c r="AV39" s="65"/>
      <c r="AW39" s="65"/>
      <c r="AX39" s="65"/>
      <c r="AY39" s="65"/>
      <c r="AZ39" s="65"/>
      <c r="BA39" s="65"/>
      <c r="BB39" s="65"/>
      <c r="BC39" s="65"/>
      <c r="BD39" s="65"/>
      <c r="BE39" s="65"/>
      <c r="BF39" s="65"/>
      <c r="BG39" s="65"/>
      <c r="BH39" s="65"/>
      <c r="BI39" s="65"/>
      <c r="BJ39" s="65"/>
      <c r="BK39" s="65"/>
      <c r="BL39" s="65"/>
      <c r="BM39" s="65"/>
      <c r="BN39" s="65"/>
      <c r="BO39" s="65"/>
      <c r="BP39" s="65"/>
      <c r="BQ39" s="65"/>
      <c r="BR39" s="65"/>
      <c r="BS39" s="65"/>
      <c r="BT39" s="65"/>
      <c r="BU39" s="65"/>
      <c r="BV39" s="65"/>
      <c r="BW39" s="65"/>
      <c r="BX39" s="65"/>
      <c r="BY39" s="65"/>
      <c r="BZ39" s="65"/>
      <c r="CA39" s="65"/>
      <c r="CB39" s="65"/>
      <c r="CC39" s="65"/>
      <c r="CD39" s="65"/>
      <c r="CE39" s="65"/>
      <c r="CF39" s="65"/>
      <c r="CG39" s="65"/>
      <c r="CH39" s="65"/>
      <c r="CI39" s="65"/>
      <c r="CJ39" s="65"/>
      <c r="CK39" s="65"/>
      <c r="CL39" s="65"/>
      <c r="CM39" s="65"/>
      <c r="CN39" s="65"/>
      <c r="CO39" s="65"/>
      <c r="CP39" s="65"/>
      <c r="CQ39" s="65"/>
      <c r="CR39" s="65"/>
      <c r="CS39" s="65"/>
      <c r="CT39" s="65"/>
      <c r="CU39" s="65"/>
      <c r="CV39" s="65"/>
      <c r="CW39" s="65"/>
      <c r="CX39" s="65"/>
      <c r="CY39" s="65"/>
      <c r="CZ39" s="65"/>
      <c r="DA39" s="65"/>
      <c r="DB39" s="65"/>
    </row>
    <row r="40" spans="1:106" x14ac:dyDescent="0.2">
      <c r="A40" s="65"/>
      <c r="B40" s="65"/>
      <c r="C40" s="65"/>
      <c r="D40" s="65"/>
      <c r="E40" s="65"/>
      <c r="F40" s="65"/>
      <c r="G40" s="65"/>
      <c r="H40" s="65"/>
      <c r="I40" s="65"/>
      <c r="J40" s="65"/>
      <c r="K40" s="65"/>
      <c r="L40" s="65"/>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c r="AQ40" s="65"/>
      <c r="AR40" s="65"/>
      <c r="AS40" s="65"/>
      <c r="AT40" s="65"/>
      <c r="AU40" s="65"/>
      <c r="AV40" s="65"/>
      <c r="AW40" s="65"/>
      <c r="AX40" s="65"/>
      <c r="AY40" s="65"/>
      <c r="AZ40" s="65"/>
      <c r="BA40" s="65"/>
      <c r="BB40" s="65"/>
      <c r="BC40" s="65"/>
      <c r="BD40" s="65"/>
      <c r="BE40" s="65"/>
      <c r="BF40" s="65"/>
      <c r="BG40" s="65"/>
      <c r="BH40" s="65"/>
      <c r="BI40" s="65"/>
      <c r="BJ40" s="65"/>
      <c r="BK40" s="65"/>
      <c r="BL40" s="65"/>
      <c r="BM40" s="65"/>
      <c r="BN40" s="65"/>
      <c r="BO40" s="65"/>
      <c r="BP40" s="65"/>
      <c r="BQ40" s="65"/>
      <c r="BR40" s="65"/>
      <c r="BS40" s="65"/>
      <c r="BT40" s="65"/>
      <c r="BU40" s="65"/>
      <c r="BV40" s="65"/>
      <c r="BW40" s="65"/>
      <c r="BX40" s="65"/>
      <c r="BY40" s="65"/>
      <c r="BZ40" s="65"/>
      <c r="CA40" s="65"/>
      <c r="CB40" s="65"/>
      <c r="CC40" s="65"/>
      <c r="CD40" s="65"/>
      <c r="CE40" s="65"/>
      <c r="CF40" s="65"/>
      <c r="CG40" s="65"/>
      <c r="CH40" s="65"/>
      <c r="CI40" s="65"/>
      <c r="CJ40" s="65"/>
      <c r="CK40" s="65"/>
      <c r="CL40" s="65"/>
      <c r="CM40" s="65"/>
      <c r="CN40" s="65"/>
      <c r="CO40" s="65"/>
      <c r="CP40" s="65"/>
      <c r="CQ40" s="65"/>
      <c r="CR40" s="65"/>
      <c r="CS40" s="65"/>
      <c r="CT40" s="65"/>
      <c r="CU40" s="65"/>
      <c r="CV40" s="65"/>
      <c r="CW40" s="65"/>
      <c r="CX40" s="65"/>
      <c r="CY40" s="65"/>
      <c r="CZ40" s="65"/>
      <c r="DA40" s="65"/>
      <c r="DB40" s="65"/>
    </row>
    <row r="41" spans="1:106" x14ac:dyDescent="0.2">
      <c r="A41" s="65"/>
      <c r="B41" s="65"/>
      <c r="C41" s="65"/>
      <c r="D41" s="65"/>
      <c r="E41" s="65"/>
      <c r="F41" s="65"/>
      <c r="G41" s="65"/>
      <c r="H41" s="65"/>
      <c r="I41" s="65"/>
      <c r="J41" s="65"/>
      <c r="K41" s="65"/>
      <c r="L41" s="65"/>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c r="AQ41" s="65"/>
      <c r="AR41" s="65"/>
      <c r="AS41" s="65"/>
      <c r="AT41" s="65"/>
      <c r="AU41" s="65"/>
      <c r="AV41" s="65"/>
      <c r="AW41" s="65"/>
      <c r="AX41" s="65"/>
      <c r="AY41" s="65"/>
      <c r="AZ41" s="65"/>
      <c r="BA41" s="65"/>
      <c r="BB41" s="65"/>
      <c r="BC41" s="65"/>
      <c r="BD41" s="65"/>
      <c r="BE41" s="65"/>
      <c r="BF41" s="65"/>
      <c r="BG41" s="65"/>
      <c r="BH41" s="65"/>
      <c r="BI41" s="65"/>
      <c r="BJ41" s="65"/>
      <c r="BK41" s="65"/>
      <c r="BL41" s="65"/>
      <c r="BM41" s="65"/>
      <c r="BN41" s="65"/>
      <c r="BO41" s="65"/>
      <c r="BP41" s="65"/>
      <c r="BQ41" s="65"/>
      <c r="BR41" s="65"/>
      <c r="BS41" s="65"/>
      <c r="BT41" s="65"/>
      <c r="BU41" s="65"/>
      <c r="BV41" s="65"/>
      <c r="BW41" s="65"/>
      <c r="BX41" s="65"/>
      <c r="BY41" s="65"/>
      <c r="BZ41" s="65"/>
      <c r="CA41" s="65"/>
      <c r="CB41" s="65"/>
      <c r="CC41" s="65"/>
      <c r="CD41" s="65"/>
      <c r="CE41" s="65"/>
      <c r="CF41" s="65"/>
      <c r="CG41" s="65"/>
      <c r="CH41" s="65"/>
      <c r="CI41" s="65"/>
      <c r="CJ41" s="65"/>
      <c r="CK41" s="65"/>
      <c r="CL41" s="65"/>
      <c r="CM41" s="65"/>
      <c r="CN41" s="65"/>
      <c r="CO41" s="65"/>
      <c r="CP41" s="65"/>
      <c r="CQ41" s="65"/>
      <c r="CR41" s="65"/>
      <c r="CS41" s="65"/>
      <c r="CT41" s="65"/>
      <c r="CU41" s="65"/>
      <c r="CV41" s="65"/>
      <c r="CW41" s="65"/>
      <c r="CX41" s="65"/>
      <c r="CY41" s="65"/>
      <c r="CZ41" s="65"/>
      <c r="DA41" s="65"/>
      <c r="DB41" s="65"/>
    </row>
    <row r="42" spans="1:106" x14ac:dyDescent="0.2">
      <c r="A42" s="65"/>
      <c r="B42" s="65"/>
      <c r="C42" s="65"/>
      <c r="D42" s="65"/>
      <c r="E42" s="65"/>
      <c r="F42" s="65"/>
      <c r="G42" s="65"/>
      <c r="H42" s="65"/>
      <c r="I42" s="65"/>
      <c r="J42" s="65"/>
      <c r="K42" s="65"/>
      <c r="L42" s="65"/>
      <c r="M42" s="65"/>
      <c r="N42" s="65"/>
      <c r="O42" s="65"/>
      <c r="P42" s="65"/>
      <c r="Q42" s="65"/>
      <c r="R42" s="65"/>
      <c r="S42" s="65"/>
      <c r="T42" s="65"/>
      <c r="U42" s="65"/>
      <c r="V42" s="65"/>
      <c r="W42" s="65"/>
      <c r="X42" s="65"/>
      <c r="Y42" s="65"/>
      <c r="Z42" s="65"/>
      <c r="AA42" s="65"/>
      <c r="AB42" s="65"/>
      <c r="AC42" s="65"/>
      <c r="AD42" s="65"/>
      <c r="AE42" s="65"/>
      <c r="AF42" s="65"/>
      <c r="AG42" s="65"/>
      <c r="AH42" s="65"/>
      <c r="AI42" s="65"/>
      <c r="AJ42" s="65"/>
      <c r="AK42" s="65"/>
      <c r="AL42" s="65"/>
      <c r="AM42" s="65"/>
      <c r="AN42" s="65"/>
      <c r="AO42" s="65"/>
      <c r="AP42" s="65"/>
      <c r="AQ42" s="65"/>
      <c r="AR42" s="65"/>
      <c r="AS42" s="65"/>
      <c r="AT42" s="65"/>
      <c r="AU42" s="65"/>
      <c r="AV42" s="65"/>
      <c r="AW42" s="65"/>
      <c r="AX42" s="65"/>
      <c r="AY42" s="65"/>
      <c r="AZ42" s="65"/>
      <c r="BA42" s="65"/>
      <c r="BB42" s="65"/>
      <c r="BC42" s="65"/>
      <c r="BD42" s="65"/>
      <c r="BE42" s="65"/>
      <c r="BF42" s="65"/>
      <c r="BG42" s="65"/>
      <c r="BH42" s="65"/>
      <c r="BI42" s="65"/>
      <c r="BJ42" s="65"/>
      <c r="BK42" s="65"/>
      <c r="BL42" s="65"/>
      <c r="BM42" s="65"/>
      <c r="BN42" s="65"/>
      <c r="BO42" s="65"/>
      <c r="BP42" s="65"/>
      <c r="BQ42" s="65"/>
      <c r="BR42" s="65"/>
      <c r="BS42" s="65"/>
      <c r="BT42" s="65"/>
      <c r="BU42" s="65"/>
      <c r="BV42" s="65"/>
      <c r="BW42" s="65"/>
      <c r="BX42" s="65"/>
      <c r="BY42" s="65"/>
      <c r="BZ42" s="65"/>
      <c r="CA42" s="65"/>
      <c r="CB42" s="65"/>
      <c r="CC42" s="65"/>
      <c r="CD42" s="65"/>
      <c r="CE42" s="65"/>
      <c r="CF42" s="65"/>
      <c r="CG42" s="65"/>
      <c r="CH42" s="65"/>
      <c r="CI42" s="65"/>
      <c r="CJ42" s="65"/>
      <c r="CK42" s="65"/>
      <c r="CL42" s="65"/>
      <c r="CM42" s="65"/>
      <c r="CN42" s="65"/>
      <c r="CO42" s="65"/>
      <c r="CP42" s="65"/>
      <c r="CQ42" s="65"/>
      <c r="CR42" s="65"/>
      <c r="CS42" s="65"/>
      <c r="CT42" s="65"/>
      <c r="CU42" s="65"/>
      <c r="CV42" s="65"/>
      <c r="CW42" s="65"/>
      <c r="CX42" s="65"/>
      <c r="CY42" s="65"/>
      <c r="CZ42" s="65"/>
      <c r="DA42" s="65"/>
      <c r="DB42" s="65"/>
    </row>
    <row r="43" spans="1:106" x14ac:dyDescent="0.2">
      <c r="A43" s="65"/>
      <c r="B43" s="65"/>
      <c r="C43" s="65"/>
      <c r="D43" s="65"/>
      <c r="E43" s="65"/>
      <c r="F43" s="65"/>
      <c r="G43" s="65"/>
      <c r="H43" s="65"/>
      <c r="I43" s="65"/>
      <c r="J43" s="65"/>
      <c r="K43" s="65"/>
      <c r="L43" s="65"/>
      <c r="M43" s="65"/>
      <c r="N43" s="65"/>
      <c r="O43" s="65"/>
      <c r="P43" s="65"/>
      <c r="Q43" s="65"/>
      <c r="R43" s="65"/>
      <c r="S43" s="65"/>
      <c r="T43" s="65"/>
      <c r="U43" s="65"/>
      <c r="V43" s="65"/>
      <c r="W43" s="65"/>
      <c r="X43" s="65"/>
      <c r="Y43" s="65"/>
      <c r="Z43" s="65"/>
      <c r="AA43" s="65"/>
      <c r="AB43" s="65"/>
      <c r="AC43" s="65"/>
      <c r="AD43" s="65"/>
      <c r="AE43" s="65"/>
      <c r="AF43" s="65"/>
      <c r="AG43" s="65"/>
      <c r="AH43" s="65"/>
      <c r="AI43" s="65"/>
      <c r="AJ43" s="65"/>
      <c r="AK43" s="65"/>
      <c r="AL43" s="65"/>
      <c r="AM43" s="65"/>
      <c r="AN43" s="65"/>
      <c r="AO43" s="65"/>
      <c r="AP43" s="65"/>
      <c r="AQ43" s="65"/>
      <c r="AR43" s="65"/>
      <c r="AS43" s="65"/>
      <c r="AT43" s="65"/>
      <c r="AU43" s="65"/>
      <c r="AV43" s="65"/>
      <c r="AW43" s="65"/>
      <c r="AX43" s="65"/>
      <c r="AY43" s="65"/>
      <c r="AZ43" s="65"/>
      <c r="BA43" s="65"/>
      <c r="BB43" s="65"/>
      <c r="BC43" s="65"/>
      <c r="BD43" s="65"/>
      <c r="BE43" s="65"/>
      <c r="BF43" s="65"/>
      <c r="BG43" s="65"/>
      <c r="BH43" s="65"/>
      <c r="BI43" s="65"/>
      <c r="BJ43" s="65"/>
      <c r="BK43" s="65"/>
      <c r="BL43" s="65"/>
      <c r="BM43" s="65"/>
      <c r="BN43" s="65"/>
      <c r="BO43" s="65"/>
      <c r="BP43" s="65"/>
      <c r="BQ43" s="65"/>
      <c r="BR43" s="65"/>
      <c r="BS43" s="65"/>
      <c r="BT43" s="65"/>
      <c r="BU43" s="65"/>
      <c r="BV43" s="65"/>
      <c r="BW43" s="65"/>
      <c r="BX43" s="65"/>
      <c r="BY43" s="65"/>
      <c r="BZ43" s="65"/>
      <c r="CA43" s="65"/>
      <c r="CB43" s="65"/>
      <c r="CC43" s="65"/>
      <c r="CD43" s="65"/>
      <c r="CE43" s="65"/>
      <c r="CF43" s="65"/>
      <c r="CG43" s="65"/>
      <c r="CH43" s="65"/>
      <c r="CI43" s="65"/>
      <c r="CJ43" s="65"/>
      <c r="CK43" s="65"/>
      <c r="CL43" s="65"/>
      <c r="CM43" s="65"/>
      <c r="CN43" s="65"/>
      <c r="CO43" s="65"/>
      <c r="CP43" s="65"/>
      <c r="CQ43" s="65"/>
      <c r="CR43" s="65"/>
      <c r="CS43" s="65"/>
      <c r="CT43" s="65"/>
      <c r="CU43" s="65"/>
      <c r="CV43" s="65"/>
      <c r="CW43" s="65"/>
      <c r="CX43" s="65"/>
      <c r="CY43" s="65"/>
      <c r="CZ43" s="65"/>
      <c r="DA43" s="65"/>
      <c r="DB43" s="65"/>
    </row>
    <row r="44" spans="1:106" x14ac:dyDescent="0.2">
      <c r="A44" s="65"/>
      <c r="B44" s="65"/>
      <c r="C44" s="65"/>
      <c r="D44" s="65"/>
      <c r="E44" s="65"/>
      <c r="F44" s="65"/>
      <c r="G44" s="65"/>
      <c r="H44" s="65"/>
      <c r="I44" s="65"/>
      <c r="J44" s="65"/>
      <c r="K44" s="65"/>
      <c r="L44" s="65"/>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c r="AQ44" s="65"/>
      <c r="AR44" s="65"/>
      <c r="AS44" s="65"/>
      <c r="AT44" s="65"/>
      <c r="AU44" s="65"/>
      <c r="AV44" s="65"/>
      <c r="AW44" s="65"/>
      <c r="AX44" s="65"/>
      <c r="AY44" s="65"/>
      <c r="AZ44" s="65"/>
      <c r="BA44" s="65"/>
      <c r="BB44" s="65"/>
      <c r="BC44" s="65"/>
      <c r="BD44" s="65"/>
      <c r="BE44" s="65"/>
      <c r="BF44" s="65"/>
      <c r="BG44" s="65"/>
      <c r="BH44" s="65"/>
      <c r="BI44" s="65"/>
      <c r="BJ44" s="65"/>
      <c r="BK44" s="65"/>
      <c r="BL44" s="65"/>
      <c r="BM44" s="65"/>
      <c r="BN44" s="65"/>
      <c r="BO44" s="65"/>
      <c r="BP44" s="65"/>
      <c r="BQ44" s="65"/>
      <c r="BR44" s="65"/>
      <c r="BS44" s="65"/>
      <c r="BT44" s="65"/>
      <c r="BU44" s="65"/>
      <c r="BV44" s="65"/>
      <c r="BW44" s="65"/>
      <c r="BX44" s="65"/>
      <c r="BY44" s="65"/>
      <c r="BZ44" s="65"/>
      <c r="CA44" s="65"/>
      <c r="CB44" s="65"/>
      <c r="CC44" s="65"/>
      <c r="CD44" s="65"/>
      <c r="CE44" s="65"/>
      <c r="CF44" s="65"/>
      <c r="CG44" s="65"/>
      <c r="CH44" s="65"/>
      <c r="CI44" s="65"/>
      <c r="CJ44" s="65"/>
      <c r="CK44" s="65"/>
      <c r="CL44" s="65"/>
      <c r="CM44" s="65"/>
      <c r="CN44" s="65"/>
      <c r="CO44" s="65"/>
      <c r="CP44" s="65"/>
      <c r="CQ44" s="65"/>
      <c r="CR44" s="65"/>
      <c r="CS44" s="65"/>
      <c r="CT44" s="65"/>
      <c r="CU44" s="65"/>
      <c r="CV44" s="65"/>
      <c r="CW44" s="65"/>
      <c r="CX44" s="65"/>
      <c r="CY44" s="65"/>
      <c r="CZ44" s="65"/>
      <c r="DA44" s="65"/>
      <c r="DB44" s="65"/>
    </row>
    <row r="45" spans="1:106" x14ac:dyDescent="0.2">
      <c r="A45" s="65"/>
      <c r="B45" s="65"/>
      <c r="C45" s="65"/>
      <c r="D45" s="65"/>
      <c r="E45" s="65"/>
      <c r="F45" s="65"/>
      <c r="G45" s="65"/>
      <c r="H45" s="65"/>
      <c r="I45" s="65"/>
      <c r="J45" s="65"/>
      <c r="K45" s="65"/>
      <c r="L45" s="65"/>
      <c r="M45" s="65"/>
      <c r="N45" s="65"/>
      <c r="O45" s="65"/>
      <c r="P45" s="65"/>
      <c r="Q45" s="65"/>
      <c r="R45" s="65"/>
      <c r="S45" s="65"/>
      <c r="T45" s="65"/>
      <c r="U45" s="65"/>
      <c r="V45" s="65"/>
      <c r="W45" s="65"/>
      <c r="X45" s="65"/>
      <c r="Y45" s="65"/>
      <c r="Z45" s="65"/>
      <c r="AA45" s="65"/>
      <c r="AB45" s="65"/>
      <c r="AC45" s="65"/>
      <c r="AD45" s="65"/>
      <c r="AE45" s="65"/>
      <c r="AF45" s="65"/>
      <c r="AG45" s="65"/>
      <c r="AH45" s="65"/>
      <c r="AI45" s="65"/>
      <c r="AJ45" s="65"/>
      <c r="AK45" s="65"/>
      <c r="AL45" s="65"/>
      <c r="AM45" s="65"/>
      <c r="AN45" s="65"/>
      <c r="AO45" s="65"/>
      <c r="AP45" s="65"/>
      <c r="AQ45" s="65"/>
      <c r="AR45" s="65"/>
      <c r="AS45" s="65"/>
      <c r="AT45" s="65"/>
      <c r="AU45" s="65"/>
      <c r="AV45" s="65"/>
      <c r="AW45" s="65"/>
      <c r="AX45" s="65"/>
      <c r="AY45" s="65"/>
      <c r="AZ45" s="65"/>
      <c r="BA45" s="65"/>
      <c r="BB45" s="65"/>
      <c r="BC45" s="65"/>
      <c r="BD45" s="65"/>
      <c r="BE45" s="65"/>
      <c r="BF45" s="65"/>
      <c r="BG45" s="65"/>
      <c r="BH45" s="65"/>
      <c r="BI45" s="65"/>
      <c r="BJ45" s="65"/>
      <c r="BK45" s="65"/>
      <c r="BL45" s="65"/>
      <c r="BM45" s="65"/>
      <c r="BN45" s="65"/>
      <c r="BO45" s="65"/>
      <c r="BP45" s="65"/>
      <c r="BQ45" s="65"/>
      <c r="BR45" s="65"/>
      <c r="BS45" s="65"/>
      <c r="BT45" s="65"/>
      <c r="BU45" s="65"/>
      <c r="BV45" s="65"/>
      <c r="BW45" s="65"/>
      <c r="BX45" s="65"/>
      <c r="BY45" s="65"/>
      <c r="BZ45" s="65"/>
      <c r="CA45" s="65"/>
      <c r="CB45" s="65"/>
      <c r="CC45" s="65"/>
      <c r="CD45" s="65"/>
      <c r="CE45" s="65"/>
      <c r="CF45" s="65"/>
      <c r="CG45" s="65"/>
      <c r="CH45" s="65"/>
      <c r="CI45" s="65"/>
      <c r="CJ45" s="65"/>
      <c r="CK45" s="65"/>
      <c r="CL45" s="65"/>
      <c r="CM45" s="65"/>
      <c r="CN45" s="65"/>
      <c r="CO45" s="65"/>
      <c r="CP45" s="65"/>
      <c r="CQ45" s="65"/>
      <c r="CR45" s="65"/>
      <c r="CS45" s="65"/>
      <c r="CT45" s="65"/>
      <c r="CU45" s="65"/>
      <c r="CV45" s="65"/>
      <c r="CW45" s="65"/>
      <c r="CX45" s="65"/>
      <c r="CY45" s="65"/>
      <c r="CZ45" s="65"/>
      <c r="DA45" s="65"/>
      <c r="DB45" s="65"/>
    </row>
    <row r="46" spans="1:106" x14ac:dyDescent="0.2">
      <c r="A46" s="65"/>
      <c r="B46" s="65"/>
      <c r="C46" s="65"/>
      <c r="D46" s="65"/>
      <c r="E46" s="65"/>
      <c r="F46" s="65"/>
      <c r="G46" s="65"/>
      <c r="H46" s="65"/>
      <c r="I46" s="65"/>
      <c r="J46" s="65"/>
      <c r="K46" s="65"/>
      <c r="L46" s="65"/>
      <c r="M46" s="65"/>
      <c r="N46" s="65"/>
      <c r="O46" s="65"/>
      <c r="P46" s="65"/>
      <c r="Q46" s="65"/>
      <c r="R46" s="65"/>
      <c r="S46" s="65"/>
      <c r="T46" s="65"/>
      <c r="U46" s="65"/>
      <c r="V46" s="65"/>
      <c r="W46" s="65"/>
      <c r="X46" s="65"/>
      <c r="Y46" s="65"/>
      <c r="Z46" s="65"/>
      <c r="AA46" s="65"/>
      <c r="AB46" s="65"/>
      <c r="AC46" s="65"/>
      <c r="AD46" s="65"/>
      <c r="AE46" s="65"/>
      <c r="AF46" s="65"/>
      <c r="AG46" s="65"/>
      <c r="AH46" s="65"/>
      <c r="AI46" s="65"/>
      <c r="AJ46" s="65"/>
      <c r="AK46" s="65"/>
      <c r="AL46" s="65"/>
      <c r="AM46" s="65"/>
      <c r="AN46" s="65"/>
      <c r="AO46" s="65"/>
      <c r="AP46" s="65"/>
      <c r="AQ46" s="65"/>
      <c r="AR46" s="65"/>
      <c r="AS46" s="65"/>
      <c r="AT46" s="65"/>
      <c r="AU46" s="65"/>
      <c r="AV46" s="65"/>
      <c r="AW46" s="65"/>
      <c r="AX46" s="65"/>
      <c r="AY46" s="65"/>
      <c r="AZ46" s="65"/>
      <c r="BA46" s="65"/>
      <c r="BB46" s="65"/>
      <c r="BC46" s="65"/>
      <c r="BD46" s="65"/>
      <c r="BE46" s="65"/>
      <c r="BF46" s="65"/>
      <c r="BG46" s="65"/>
      <c r="BH46" s="65"/>
      <c r="BI46" s="65"/>
      <c r="BJ46" s="65"/>
      <c r="BK46" s="65"/>
      <c r="BL46" s="65"/>
      <c r="BM46" s="65"/>
      <c r="BN46" s="65"/>
      <c r="BO46" s="65"/>
      <c r="BP46" s="65"/>
      <c r="BQ46" s="65"/>
      <c r="BR46" s="65"/>
      <c r="BS46" s="65"/>
      <c r="BT46" s="65"/>
      <c r="BU46" s="65"/>
      <c r="BV46" s="65"/>
      <c r="BW46" s="65"/>
      <c r="BX46" s="65"/>
      <c r="BY46" s="65"/>
      <c r="BZ46" s="65"/>
      <c r="CA46" s="65"/>
      <c r="CB46" s="65"/>
      <c r="CC46" s="65"/>
      <c r="CD46" s="65"/>
      <c r="CE46" s="65"/>
      <c r="CF46" s="65"/>
      <c r="CG46" s="65"/>
      <c r="CH46" s="65"/>
      <c r="CI46" s="65"/>
      <c r="CJ46" s="65"/>
      <c r="CK46" s="65"/>
      <c r="CL46" s="65"/>
      <c r="CM46" s="65"/>
      <c r="CN46" s="65"/>
      <c r="CO46" s="65"/>
      <c r="CP46" s="65"/>
      <c r="CQ46" s="65"/>
      <c r="CR46" s="65"/>
      <c r="CS46" s="65"/>
      <c r="CT46" s="65"/>
      <c r="CU46" s="65"/>
      <c r="CV46" s="65"/>
      <c r="CW46" s="65"/>
      <c r="CX46" s="65"/>
      <c r="CY46" s="65"/>
      <c r="CZ46" s="65"/>
      <c r="DA46" s="65"/>
      <c r="DB46" s="65"/>
    </row>
    <row r="47" spans="1:106" x14ac:dyDescent="0.2">
      <c r="A47" s="65"/>
      <c r="B47" s="65"/>
      <c r="C47" s="65"/>
      <c r="D47" s="65"/>
      <c r="E47" s="65"/>
      <c r="F47" s="65"/>
      <c r="G47" s="65"/>
      <c r="H47" s="65"/>
      <c r="I47" s="65"/>
      <c r="J47" s="65"/>
      <c r="K47" s="65"/>
      <c r="L47" s="65"/>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c r="AQ47" s="65"/>
      <c r="AR47" s="65"/>
      <c r="AS47" s="65"/>
      <c r="AT47" s="65"/>
      <c r="AU47" s="65"/>
      <c r="AV47" s="65"/>
      <c r="AW47" s="65"/>
      <c r="AX47" s="65"/>
      <c r="AY47" s="65"/>
      <c r="AZ47" s="65"/>
      <c r="BA47" s="65"/>
      <c r="BB47" s="65"/>
      <c r="BC47" s="65"/>
      <c r="BD47" s="65"/>
      <c r="BE47" s="65"/>
      <c r="BF47" s="65"/>
      <c r="BG47" s="65"/>
      <c r="BH47" s="65"/>
      <c r="BI47" s="65"/>
      <c r="BJ47" s="65"/>
      <c r="BK47" s="65"/>
      <c r="BL47" s="65"/>
      <c r="BM47" s="65"/>
      <c r="BN47" s="65"/>
      <c r="BO47" s="65"/>
      <c r="BP47" s="65"/>
      <c r="BQ47" s="65"/>
      <c r="BR47" s="65"/>
      <c r="BS47" s="65"/>
      <c r="BT47" s="65"/>
      <c r="BU47" s="65"/>
      <c r="BV47" s="65"/>
      <c r="BW47" s="65"/>
      <c r="BX47" s="65"/>
      <c r="BY47" s="65"/>
      <c r="BZ47" s="65"/>
      <c r="CA47" s="65"/>
      <c r="CB47" s="65"/>
      <c r="CC47" s="65"/>
      <c r="CD47" s="65"/>
      <c r="CE47" s="65"/>
      <c r="CF47" s="65"/>
      <c r="CG47" s="65"/>
      <c r="CH47" s="65"/>
      <c r="CI47" s="65"/>
      <c r="CJ47" s="65"/>
      <c r="CK47" s="65"/>
      <c r="CL47" s="65"/>
      <c r="CM47" s="65"/>
      <c r="CN47" s="65"/>
      <c r="CO47" s="65"/>
      <c r="CP47" s="65"/>
      <c r="CQ47" s="65"/>
      <c r="CR47" s="65"/>
      <c r="CS47" s="65"/>
      <c r="CT47" s="65"/>
      <c r="CU47" s="65"/>
      <c r="CV47" s="65"/>
      <c r="CW47" s="65"/>
      <c r="CX47" s="65"/>
      <c r="CY47" s="65"/>
      <c r="CZ47" s="65"/>
      <c r="DA47" s="65"/>
      <c r="DB47" s="65"/>
    </row>
    <row r="48" spans="1:106" x14ac:dyDescent="0.2">
      <c r="A48" s="65"/>
      <c r="B48" s="65"/>
      <c r="C48" s="65"/>
      <c r="D48" s="65"/>
      <c r="E48" s="65"/>
      <c r="F48" s="65"/>
      <c r="G48" s="65"/>
      <c r="H48" s="65"/>
      <c r="I48" s="65"/>
      <c r="J48" s="65"/>
      <c r="K48" s="65"/>
      <c r="L48" s="65"/>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c r="AQ48" s="65"/>
      <c r="AR48" s="65"/>
      <c r="AS48" s="65"/>
      <c r="AT48" s="65"/>
      <c r="AU48" s="65"/>
      <c r="AV48" s="65"/>
      <c r="AW48" s="65"/>
      <c r="AX48" s="65"/>
      <c r="AY48" s="65"/>
      <c r="AZ48" s="65"/>
      <c r="BA48" s="65"/>
      <c r="BB48" s="65"/>
      <c r="BC48" s="65"/>
      <c r="BD48" s="65"/>
      <c r="BE48" s="65"/>
      <c r="BF48" s="65"/>
      <c r="BG48" s="65"/>
      <c r="BH48" s="65"/>
      <c r="BI48" s="65"/>
      <c r="BJ48" s="65"/>
      <c r="BK48" s="65"/>
      <c r="BL48" s="65"/>
      <c r="BM48" s="65"/>
      <c r="BN48" s="65"/>
      <c r="BO48" s="65"/>
      <c r="BP48" s="65"/>
      <c r="BQ48" s="65"/>
      <c r="BR48" s="65"/>
      <c r="BS48" s="65"/>
      <c r="BT48" s="65"/>
      <c r="BU48" s="65"/>
      <c r="BV48" s="65"/>
      <c r="BW48" s="65"/>
      <c r="BX48" s="65"/>
      <c r="BY48" s="65"/>
      <c r="BZ48" s="65"/>
      <c r="CA48" s="65"/>
      <c r="CB48" s="65"/>
      <c r="CC48" s="65"/>
      <c r="CD48" s="65"/>
      <c r="CE48" s="65"/>
      <c r="CF48" s="65"/>
      <c r="CG48" s="65"/>
      <c r="CH48" s="65"/>
      <c r="CI48" s="65"/>
      <c r="CJ48" s="65"/>
      <c r="CK48" s="65"/>
      <c r="CL48" s="65"/>
      <c r="CM48" s="65"/>
      <c r="CN48" s="65"/>
      <c r="CO48" s="65"/>
      <c r="CP48" s="65"/>
      <c r="CQ48" s="65"/>
      <c r="CR48" s="65"/>
      <c r="CS48" s="65"/>
      <c r="CT48" s="65"/>
      <c r="CU48" s="65"/>
      <c r="CV48" s="65"/>
      <c r="CW48" s="65"/>
      <c r="CX48" s="65"/>
      <c r="CY48" s="65"/>
      <c r="CZ48" s="65"/>
      <c r="DA48" s="65"/>
      <c r="DB48" s="65"/>
    </row>
  </sheetData>
  <sheetProtection sheet="1" objects="1" scenarios="1" formatCells="0"/>
  <mergeCells count="59">
    <mergeCell ref="CZ30:CZ33"/>
    <mergeCell ref="C31:CX31"/>
    <mergeCell ref="C32:CX32"/>
    <mergeCell ref="C33:CX33"/>
    <mergeCell ref="CZ21:CZ28"/>
    <mergeCell ref="C22:CX22"/>
    <mergeCell ref="C23:CG23"/>
    <mergeCell ref="CH23:CX23"/>
    <mergeCell ref="C24:CG24"/>
    <mergeCell ref="CH24:CX24"/>
    <mergeCell ref="C25:CG25"/>
    <mergeCell ref="CH25:CX25"/>
    <mergeCell ref="C26:CX26"/>
    <mergeCell ref="C27:CG27"/>
    <mergeCell ref="CZ11:CZ19"/>
    <mergeCell ref="C12:CG12"/>
    <mergeCell ref="CH12:CX12"/>
    <mergeCell ref="C13:CG13"/>
    <mergeCell ref="CH13:CX13"/>
    <mergeCell ref="C14:CG14"/>
    <mergeCell ref="CH14:CX14"/>
    <mergeCell ref="C15:CG15"/>
    <mergeCell ref="CH15:CX15"/>
    <mergeCell ref="C16:CG16"/>
    <mergeCell ref="CH16:CX16"/>
    <mergeCell ref="C17:CG17"/>
    <mergeCell ref="CH17:CX17"/>
    <mergeCell ref="C18:CG18"/>
    <mergeCell ref="CH18:CX18"/>
    <mergeCell ref="C19:CX19"/>
    <mergeCell ref="CZ3:CZ8"/>
    <mergeCell ref="C7:CX7"/>
    <mergeCell ref="C8:N8"/>
    <mergeCell ref="O8:BP8"/>
    <mergeCell ref="BQ8:CB8"/>
    <mergeCell ref="CC8:CX8"/>
    <mergeCell ref="C3:CX5"/>
    <mergeCell ref="C6:AP6"/>
    <mergeCell ref="A21:A28"/>
    <mergeCell ref="C21:CX21"/>
    <mergeCell ref="CH27:CX27"/>
    <mergeCell ref="C28:CX28"/>
    <mergeCell ref="B34:CY34"/>
    <mergeCell ref="B29:CY29"/>
    <mergeCell ref="A30:A33"/>
    <mergeCell ref="C30:CX30"/>
    <mergeCell ref="A3:A8"/>
    <mergeCell ref="B9:CY9"/>
    <mergeCell ref="B10:CY10"/>
    <mergeCell ref="A11:A19"/>
    <mergeCell ref="C11:CX11"/>
    <mergeCell ref="C35:CX35"/>
    <mergeCell ref="C36:CX36"/>
    <mergeCell ref="C37:CX37"/>
    <mergeCell ref="C38:CX38"/>
    <mergeCell ref="B1:CY1"/>
    <mergeCell ref="C2:CX2"/>
    <mergeCell ref="B20:CY20"/>
    <mergeCell ref="AQ6:CX6"/>
  </mergeCells>
  <printOptions horizontalCentered="1"/>
  <pageMargins left="0.25" right="0.25" top="1.5" bottom="0.75" header="0.5" footer="0.5"/>
  <pageSetup orientation="portrait" blackAndWhite="1"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800000"/>
    <pageSetUpPr autoPageBreaks="0"/>
  </sheetPr>
  <dimension ref="A1:DF116"/>
  <sheetViews>
    <sheetView showGridLines="0" showRowColHeaders="0" topLeftCell="A13" zoomScaleNormal="100" workbookViewId="0">
      <selection activeCell="O7" sqref="O7:BQ7"/>
    </sheetView>
  </sheetViews>
  <sheetFormatPr defaultColWidth="9.7109375" defaultRowHeight="12.75" x14ac:dyDescent="0.2"/>
  <cols>
    <col min="1" max="1" width="2.7109375" style="9" customWidth="1"/>
    <col min="2" max="2" width="1.7109375" style="9" customWidth="1"/>
    <col min="3" max="105" width="0.85546875" style="9" customWidth="1"/>
    <col min="106" max="106" width="1.7109375" style="9" customWidth="1"/>
    <col min="107" max="16384" width="9.7109375" style="9"/>
  </cols>
  <sheetData>
    <row r="1" spans="1:110" ht="12" customHeight="1" thickBot="1" x14ac:dyDescent="0.25">
      <c r="A1" s="24"/>
      <c r="B1" s="24"/>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113"/>
      <c r="DC1" s="106"/>
      <c r="DD1" s="106"/>
      <c r="DE1" s="106"/>
      <c r="DF1" s="106"/>
    </row>
    <row r="2" spans="1:110"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06"/>
      <c r="DD2" s="106"/>
      <c r="DE2" s="106"/>
      <c r="DF2" s="106"/>
    </row>
    <row r="3" spans="1:110"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06"/>
      <c r="DD3" s="106"/>
      <c r="DE3" s="106"/>
      <c r="DF3" s="106"/>
    </row>
    <row r="4" spans="1:110" ht="12" customHeight="1" x14ac:dyDescent="0.2">
      <c r="A4" s="113"/>
      <c r="B4" s="683" t="s">
        <v>395</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06"/>
      <c r="DD4" s="106"/>
      <c r="DE4" s="106"/>
      <c r="DF4" s="106"/>
    </row>
    <row r="5" spans="1:110"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06"/>
      <c r="DD5" s="106"/>
      <c r="DE5" s="106"/>
      <c r="DF5" s="106"/>
    </row>
    <row r="6" spans="1:110" ht="12" customHeight="1" x14ac:dyDescent="0.2">
      <c r="A6" s="113"/>
      <c r="B6" s="12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06"/>
      <c r="DD6" s="106"/>
      <c r="DE6" s="106"/>
      <c r="DF6" s="106"/>
    </row>
    <row r="7" spans="1:110" ht="15.95" customHeight="1" x14ac:dyDescent="0.2">
      <c r="A7" s="113"/>
      <c r="B7" s="98"/>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1879" t="str">
        <f>IF('B-Paystubs'!CE7="","",'B-Paystubs'!CE7)</f>
        <v/>
      </c>
      <c r="CF7" s="1880"/>
      <c r="CG7" s="1880"/>
      <c r="CH7" s="1880"/>
      <c r="CI7" s="1880"/>
      <c r="CJ7" s="1880"/>
      <c r="CK7" s="1880"/>
      <c r="CL7" s="1880"/>
      <c r="CM7" s="1880"/>
      <c r="CN7" s="1880"/>
      <c r="CO7" s="1880"/>
      <c r="CP7" s="1880"/>
      <c r="CQ7" s="1880"/>
      <c r="CR7" s="1880"/>
      <c r="CS7" s="1880"/>
      <c r="CT7" s="1880"/>
      <c r="CU7" s="1880"/>
      <c r="CV7" s="1880"/>
      <c r="CW7" s="1880"/>
      <c r="CX7" s="1880"/>
      <c r="CY7" s="1880"/>
      <c r="CZ7" s="1880"/>
      <c r="DA7" s="1880"/>
      <c r="DB7" s="99"/>
      <c r="DC7" s="106"/>
      <c r="DD7" s="106"/>
      <c r="DE7" s="106"/>
      <c r="DF7" s="106"/>
    </row>
    <row r="8" spans="1:110" ht="12" customHeight="1" thickBot="1" x14ac:dyDescent="0.25">
      <c r="A8" s="113"/>
      <c r="B8" s="144"/>
      <c r="C8" s="1078"/>
      <c r="D8" s="1078"/>
      <c r="E8" s="1078"/>
      <c r="F8" s="1078"/>
      <c r="G8" s="1078"/>
      <c r="H8" s="1078"/>
      <c r="I8" s="1078"/>
      <c r="J8" s="1078"/>
      <c r="K8" s="1078"/>
      <c r="L8" s="1078"/>
      <c r="M8" s="1078"/>
      <c r="N8" s="1078"/>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079"/>
      <c r="AL8" s="1079"/>
      <c r="AM8" s="1079"/>
      <c r="AN8" s="1079"/>
      <c r="AO8" s="1079"/>
      <c r="AP8" s="1079"/>
      <c r="AQ8" s="1079"/>
      <c r="AR8" s="1079"/>
      <c r="AS8" s="1079"/>
      <c r="AT8" s="1079"/>
      <c r="AU8" s="1079"/>
      <c r="AV8" s="1079"/>
      <c r="AW8" s="1079"/>
      <c r="AX8" s="1079"/>
      <c r="AY8" s="1079"/>
      <c r="AZ8" s="1079"/>
      <c r="BA8" s="1079"/>
      <c r="BB8" s="1079"/>
      <c r="BC8" s="1079"/>
      <c r="BD8" s="1079"/>
      <c r="BE8" s="1079"/>
      <c r="BF8" s="1079"/>
      <c r="BG8" s="1079"/>
      <c r="BH8" s="1079"/>
      <c r="BI8" s="1079"/>
      <c r="BJ8" s="1079"/>
      <c r="BK8" s="1079"/>
      <c r="BL8" s="1079"/>
      <c r="BM8" s="1079"/>
      <c r="BN8" s="1079"/>
      <c r="BO8" s="1079"/>
      <c r="BP8" s="1079"/>
      <c r="BQ8" s="1079"/>
      <c r="BR8" s="1078"/>
      <c r="BS8" s="1078"/>
      <c r="BT8" s="1078"/>
      <c r="BU8" s="1078"/>
      <c r="BV8" s="1078"/>
      <c r="BW8" s="1078"/>
      <c r="BX8" s="1078"/>
      <c r="BY8" s="1078"/>
      <c r="BZ8" s="1078"/>
      <c r="CA8" s="1078"/>
      <c r="CB8" s="1078"/>
      <c r="CC8" s="1078"/>
      <c r="CD8" s="1078"/>
      <c r="CE8" s="1079"/>
      <c r="CF8" s="1079"/>
      <c r="CG8" s="1079"/>
      <c r="CH8" s="1079"/>
      <c r="CI8" s="1079"/>
      <c r="CJ8" s="1079"/>
      <c r="CK8" s="1079"/>
      <c r="CL8" s="1079"/>
      <c r="CM8" s="1079"/>
      <c r="CN8" s="1079"/>
      <c r="CO8" s="1079"/>
      <c r="CP8" s="1079"/>
      <c r="CQ8" s="1079"/>
      <c r="CR8" s="1079"/>
      <c r="CS8" s="1079"/>
      <c r="CT8" s="1079"/>
      <c r="CU8" s="1079"/>
      <c r="CV8" s="1079"/>
      <c r="CW8" s="1079"/>
      <c r="CX8" s="1079"/>
      <c r="CY8" s="1079"/>
      <c r="CZ8" s="1079"/>
      <c r="DA8" s="1079"/>
      <c r="DB8" s="99"/>
      <c r="DC8" s="106"/>
      <c r="DD8" s="106"/>
      <c r="DE8" s="106"/>
      <c r="DF8" s="106"/>
    </row>
    <row r="9" spans="1:110" ht="12" customHeight="1" x14ac:dyDescent="0.2">
      <c r="A9" s="25"/>
      <c r="B9" s="98"/>
      <c r="C9" s="174"/>
      <c r="D9" s="1877"/>
      <c r="E9" s="1877"/>
      <c r="F9" s="1877"/>
      <c r="G9" s="1877"/>
      <c r="H9" s="1877"/>
      <c r="I9" s="1877"/>
      <c r="J9" s="1877"/>
      <c r="K9" s="1877"/>
      <c r="L9" s="1877"/>
      <c r="M9" s="1877"/>
      <c r="N9" s="1877"/>
      <c r="O9" s="1877"/>
      <c r="P9" s="1877"/>
      <c r="Q9" s="1877"/>
      <c r="R9" s="1877"/>
      <c r="S9" s="1877"/>
      <c r="T9" s="1877"/>
      <c r="U9" s="1877"/>
      <c r="V9" s="1877"/>
      <c r="W9" s="1877"/>
      <c r="X9" s="1877"/>
      <c r="Y9" s="1877"/>
      <c r="Z9" s="1877"/>
      <c r="AA9" s="1877"/>
      <c r="AB9" s="1877"/>
      <c r="AC9" s="1877"/>
      <c r="AD9" s="1877"/>
      <c r="AE9" s="1877"/>
      <c r="AF9" s="1877"/>
      <c r="AG9" s="1877"/>
      <c r="AH9" s="1877"/>
      <c r="AI9" s="1877"/>
      <c r="AJ9" s="1877"/>
      <c r="AK9" s="1877"/>
      <c r="AL9" s="1877"/>
      <c r="AM9" s="1877"/>
      <c r="AN9" s="1877"/>
      <c r="AO9" s="1877"/>
      <c r="AP9" s="1877"/>
      <c r="AQ9" s="1877"/>
      <c r="AR9" s="1877"/>
      <c r="AS9" s="1877"/>
      <c r="AT9" s="1877"/>
      <c r="AU9" s="1877"/>
      <c r="AV9" s="1877"/>
      <c r="AW9" s="1877"/>
      <c r="AX9" s="1877"/>
      <c r="AY9" s="1877"/>
      <c r="AZ9" s="1877"/>
      <c r="BA9" s="1877"/>
      <c r="BB9" s="1877"/>
      <c r="BC9" s="1877"/>
      <c r="BD9" s="1877"/>
      <c r="BE9" s="1877"/>
      <c r="BF9" s="1877"/>
      <c r="BG9" s="1877"/>
      <c r="BH9" s="1877"/>
      <c r="BI9" s="1877"/>
      <c r="BJ9" s="1877"/>
      <c r="BK9" s="1877"/>
      <c r="BL9" s="1877"/>
      <c r="BM9" s="1877"/>
      <c r="BN9" s="1877"/>
      <c r="BO9" s="1877"/>
      <c r="BP9" s="1877"/>
      <c r="BQ9" s="1877"/>
      <c r="BR9" s="1877"/>
      <c r="BS9" s="1877"/>
      <c r="BT9" s="1877"/>
      <c r="BU9" s="1877"/>
      <c r="BV9" s="1877"/>
      <c r="BW9" s="1877"/>
      <c r="BX9" s="1877"/>
      <c r="BY9" s="1877"/>
      <c r="BZ9" s="1877"/>
      <c r="CA9" s="1877"/>
      <c r="CB9" s="1877"/>
      <c r="CC9" s="1877"/>
      <c r="CD9" s="1877"/>
      <c r="CE9" s="1877"/>
      <c r="CF9" s="1877"/>
      <c r="CG9" s="1877"/>
      <c r="CH9" s="1877"/>
      <c r="CI9" s="1877"/>
      <c r="CJ9" s="1877"/>
      <c r="CK9" s="1877"/>
      <c r="CL9" s="1877"/>
      <c r="CM9" s="1877"/>
      <c r="CN9" s="1877"/>
      <c r="CO9" s="1877"/>
      <c r="CP9" s="1877"/>
      <c r="CQ9" s="1877"/>
      <c r="CR9" s="1877"/>
      <c r="CS9" s="1877"/>
      <c r="CT9" s="1877"/>
      <c r="CU9" s="1877"/>
      <c r="CV9" s="1877"/>
      <c r="CW9" s="1877"/>
      <c r="CX9" s="1877"/>
      <c r="CY9" s="1877"/>
      <c r="CZ9" s="1877"/>
      <c r="DA9" s="174"/>
      <c r="DB9" s="170"/>
      <c r="DC9" s="106"/>
      <c r="DD9" s="106"/>
      <c r="DE9" s="106"/>
      <c r="DF9" s="106"/>
    </row>
    <row r="10" spans="1:110" ht="16.149999999999999" customHeight="1" x14ac:dyDescent="0.2">
      <c r="A10" s="25"/>
      <c r="B10" s="98"/>
      <c r="C10" s="1878" t="s">
        <v>107</v>
      </c>
      <c r="D10" s="1878"/>
      <c r="E10" s="1878"/>
      <c r="F10" s="1878"/>
      <c r="G10" s="1878"/>
      <c r="H10" s="1878"/>
      <c r="I10" s="1878"/>
      <c r="J10" s="1878"/>
      <c r="K10" s="1878"/>
      <c r="L10" s="1878"/>
      <c r="M10" s="1878"/>
      <c r="N10" s="1878"/>
      <c r="O10" s="1878"/>
      <c r="P10" s="1878"/>
      <c r="Q10" s="1878"/>
      <c r="R10" s="1878"/>
      <c r="S10" s="1878"/>
      <c r="T10" s="1878"/>
      <c r="U10" s="1878"/>
      <c r="V10" s="1878"/>
      <c r="W10" s="1878"/>
      <c r="X10" s="1878"/>
      <c r="Y10" s="1878"/>
      <c r="Z10" s="1878"/>
      <c r="AA10" s="1878"/>
      <c r="AB10" s="1878"/>
      <c r="AC10" s="1878"/>
      <c r="AD10" s="1878"/>
      <c r="AE10" s="1878"/>
      <c r="AF10" s="1878"/>
      <c r="AG10" s="1878"/>
      <c r="AH10" s="1878"/>
      <c r="AI10" s="1878"/>
      <c r="AJ10" s="1878"/>
      <c r="AK10" s="1878"/>
      <c r="AL10" s="1878"/>
      <c r="AM10" s="1878"/>
      <c r="AN10" s="1878"/>
      <c r="AO10" s="1878"/>
      <c r="AP10" s="1878"/>
      <c r="AQ10" s="1878"/>
      <c r="AR10" s="1878"/>
      <c r="AS10" s="1878"/>
      <c r="AT10" s="1878"/>
      <c r="AU10" s="1878"/>
      <c r="AV10" s="1878"/>
      <c r="AW10" s="1878"/>
      <c r="AX10" s="1878"/>
      <c r="AY10" s="1878"/>
      <c r="AZ10" s="1878"/>
      <c r="BA10" s="1878"/>
      <c r="BB10" s="1878"/>
      <c r="BC10" s="1878"/>
      <c r="BD10" s="1878"/>
      <c r="BE10" s="1878"/>
      <c r="BF10" s="1878"/>
      <c r="BG10" s="1878"/>
      <c r="BH10" s="1878"/>
      <c r="BI10" s="1878"/>
      <c r="BJ10" s="1878"/>
      <c r="BK10" s="1878"/>
      <c r="BL10" s="1878"/>
      <c r="BM10" s="1878"/>
      <c r="BN10" s="1878"/>
      <c r="BO10" s="1878"/>
      <c r="BP10" s="1878"/>
      <c r="BQ10" s="1878"/>
      <c r="BR10" s="1878"/>
      <c r="BS10" s="1878"/>
      <c r="BT10" s="1878"/>
      <c r="BU10" s="1878"/>
      <c r="BV10" s="1878"/>
      <c r="BW10" s="1878"/>
      <c r="BX10" s="1878"/>
      <c r="BY10" s="1878"/>
      <c r="BZ10" s="1878"/>
      <c r="CA10" s="1878"/>
      <c r="CB10" s="1878"/>
      <c r="CC10" s="1878"/>
      <c r="CD10" s="1878"/>
      <c r="CE10" s="1878"/>
      <c r="CF10" s="1878"/>
      <c r="CG10" s="1878"/>
      <c r="CH10" s="1878"/>
      <c r="CI10" s="1878"/>
      <c r="CJ10" s="1878"/>
      <c r="CK10" s="835"/>
      <c r="CL10" s="835"/>
      <c r="CM10" s="835"/>
      <c r="CN10" s="835"/>
      <c r="CO10" s="835"/>
      <c r="CP10" s="835"/>
      <c r="CQ10" s="835"/>
      <c r="CR10" s="835"/>
      <c r="CS10" s="835"/>
      <c r="CT10" s="835"/>
      <c r="CU10" s="835"/>
      <c r="CV10" s="835"/>
      <c r="CW10" s="835"/>
      <c r="CX10" s="835"/>
      <c r="CY10" s="835"/>
      <c r="CZ10" s="835"/>
      <c r="DA10" s="835"/>
      <c r="DB10" s="170"/>
      <c r="DC10" s="106"/>
    </row>
    <row r="11" spans="1:110" ht="16.149999999999999" customHeight="1" x14ac:dyDescent="0.2">
      <c r="A11" s="25"/>
      <c r="B11" s="98"/>
      <c r="C11" s="1855" t="s">
        <v>109</v>
      </c>
      <c r="D11" s="1856"/>
      <c r="E11" s="1856"/>
      <c r="F11" s="1856"/>
      <c r="G11" s="1856"/>
      <c r="H11" s="1856"/>
      <c r="I11" s="1856"/>
      <c r="J11" s="1856"/>
      <c r="K11" s="1856"/>
      <c r="L11" s="1856"/>
      <c r="M11" s="1856"/>
      <c r="N11" s="1856"/>
      <c r="O11" s="1856"/>
      <c r="P11" s="1856"/>
      <c r="Q11" s="1856"/>
      <c r="R11" s="1856"/>
      <c r="S11" s="1856"/>
      <c r="T11" s="1856"/>
      <c r="U11" s="1856"/>
      <c r="V11" s="1856"/>
      <c r="W11" s="1856"/>
      <c r="X11" s="1856"/>
      <c r="Y11" s="1856"/>
      <c r="Z11" s="1856"/>
      <c r="AA11" s="1856"/>
      <c r="AB11" s="1856"/>
      <c r="AC11" s="1856"/>
      <c r="AD11" s="1856"/>
      <c r="AE11" s="1856"/>
      <c r="AF11" s="1856"/>
      <c r="AG11" s="1856"/>
      <c r="AH11" s="1856"/>
      <c r="AI11" s="1856"/>
      <c r="AJ11" s="1856"/>
      <c r="AK11" s="1856"/>
      <c r="AL11" s="1856"/>
      <c r="AM11" s="1856"/>
      <c r="AN11" s="1856"/>
      <c r="AO11" s="1856"/>
      <c r="AP11" s="1856"/>
      <c r="AQ11" s="1856"/>
      <c r="AR11" s="1856"/>
      <c r="AS11" s="1856"/>
      <c r="AT11" s="1856"/>
      <c r="AU11" s="1856"/>
      <c r="AV11" s="1856"/>
      <c r="AW11" s="1856"/>
      <c r="AX11" s="1856"/>
      <c r="AY11" s="1856"/>
      <c r="AZ11" s="1856"/>
      <c r="BA11" s="1856"/>
      <c r="BB11" s="1856"/>
      <c r="BC11" s="1856"/>
      <c r="BD11" s="1856"/>
      <c r="BE11" s="1856"/>
      <c r="BF11" s="1856"/>
      <c r="BG11" s="1856"/>
      <c r="BH11" s="1856"/>
      <c r="BI11" s="1856"/>
      <c r="BJ11" s="1856"/>
      <c r="BK11" s="1856"/>
      <c r="BL11" s="1856"/>
      <c r="BM11" s="1856"/>
      <c r="BN11" s="1856"/>
      <c r="BO11" s="1856"/>
      <c r="BP11" s="1856"/>
      <c r="BQ11" s="1856"/>
      <c r="BR11" s="1856"/>
      <c r="BS11" s="1856"/>
      <c r="BT11" s="1856"/>
      <c r="BU11" s="1856"/>
      <c r="BV11" s="1856"/>
      <c r="BW11" s="1856"/>
      <c r="BX11" s="1856"/>
      <c r="BY11" s="1856"/>
      <c r="BZ11" s="1856"/>
      <c r="CA11" s="1856"/>
      <c r="CB11" s="1856"/>
      <c r="CC11" s="1856"/>
      <c r="CD11" s="1856"/>
      <c r="CE11" s="1856"/>
      <c r="CF11" s="1856"/>
      <c r="CG11" s="1856"/>
      <c r="CH11" s="1856"/>
      <c r="CI11" s="1856"/>
      <c r="CJ11" s="1857"/>
      <c r="CK11" s="1875"/>
      <c r="CL11" s="1875"/>
      <c r="CM11" s="1875"/>
      <c r="CN11" s="1875"/>
      <c r="CO11" s="1875"/>
      <c r="CP11" s="1875"/>
      <c r="CQ11" s="1875"/>
      <c r="CR11" s="1875"/>
      <c r="CS11" s="1875"/>
      <c r="CT11" s="1875"/>
      <c r="CU11" s="1875"/>
      <c r="CV11" s="1875"/>
      <c r="CW11" s="1875"/>
      <c r="CX11" s="1875"/>
      <c r="CY11" s="1875"/>
      <c r="CZ11" s="1875"/>
      <c r="DA11" s="1876"/>
      <c r="DB11" s="170"/>
      <c r="DC11" s="106"/>
    </row>
    <row r="12" spans="1:110" ht="16.149999999999999" customHeight="1" x14ac:dyDescent="0.2">
      <c r="A12" s="25"/>
      <c r="B12" s="98"/>
      <c r="C12" s="1855" t="s">
        <v>111</v>
      </c>
      <c r="D12" s="1856"/>
      <c r="E12" s="1856"/>
      <c r="F12" s="1856"/>
      <c r="G12" s="1856"/>
      <c r="H12" s="1856"/>
      <c r="I12" s="1856"/>
      <c r="J12" s="1856"/>
      <c r="K12" s="1856"/>
      <c r="L12" s="1856"/>
      <c r="M12" s="1856"/>
      <c r="N12" s="1856"/>
      <c r="O12" s="1856"/>
      <c r="P12" s="1856"/>
      <c r="Q12" s="1856"/>
      <c r="R12" s="1856"/>
      <c r="S12" s="1856"/>
      <c r="T12" s="1856"/>
      <c r="U12" s="1856"/>
      <c r="V12" s="1856"/>
      <c r="W12" s="1856"/>
      <c r="X12" s="1856"/>
      <c r="Y12" s="1856"/>
      <c r="Z12" s="1856"/>
      <c r="AA12" s="1856"/>
      <c r="AB12" s="1856"/>
      <c r="AC12" s="1856"/>
      <c r="AD12" s="1856"/>
      <c r="AE12" s="1856"/>
      <c r="AF12" s="1856"/>
      <c r="AG12" s="1856"/>
      <c r="AH12" s="1856"/>
      <c r="AI12" s="1856"/>
      <c r="AJ12" s="1856"/>
      <c r="AK12" s="1856"/>
      <c r="AL12" s="1856"/>
      <c r="AM12" s="1856"/>
      <c r="AN12" s="1856"/>
      <c r="AO12" s="1856"/>
      <c r="AP12" s="1856"/>
      <c r="AQ12" s="1856"/>
      <c r="AR12" s="1856"/>
      <c r="AS12" s="1856"/>
      <c r="AT12" s="1856"/>
      <c r="AU12" s="1856"/>
      <c r="AV12" s="1856"/>
      <c r="AW12" s="1856"/>
      <c r="AX12" s="1856"/>
      <c r="AY12" s="1856"/>
      <c r="AZ12" s="1856"/>
      <c r="BA12" s="1856"/>
      <c r="BB12" s="1856"/>
      <c r="BC12" s="1856"/>
      <c r="BD12" s="1856"/>
      <c r="BE12" s="1856"/>
      <c r="BF12" s="1856"/>
      <c r="BG12" s="1856"/>
      <c r="BH12" s="1856"/>
      <c r="BI12" s="1856"/>
      <c r="BJ12" s="1856"/>
      <c r="BK12" s="1856"/>
      <c r="BL12" s="1856"/>
      <c r="BM12" s="1856"/>
      <c r="BN12" s="1856"/>
      <c r="BO12" s="1856"/>
      <c r="BP12" s="1856"/>
      <c r="BQ12" s="1856"/>
      <c r="BR12" s="1856"/>
      <c r="BS12" s="1856"/>
      <c r="BT12" s="1856"/>
      <c r="BU12" s="1856"/>
      <c r="BV12" s="1856"/>
      <c r="BW12" s="1856"/>
      <c r="BX12" s="1856"/>
      <c r="BY12" s="1856"/>
      <c r="BZ12" s="1856"/>
      <c r="CA12" s="1856"/>
      <c r="CB12" s="1856"/>
      <c r="CC12" s="1856"/>
      <c r="CD12" s="1856"/>
      <c r="CE12" s="1856"/>
      <c r="CF12" s="1856"/>
      <c r="CG12" s="1856"/>
      <c r="CH12" s="1856"/>
      <c r="CI12" s="1856"/>
      <c r="CJ12" s="1857"/>
      <c r="CK12" s="1873">
        <v>0</v>
      </c>
      <c r="CL12" s="1873"/>
      <c r="CM12" s="1873"/>
      <c r="CN12" s="1873"/>
      <c r="CO12" s="1873"/>
      <c r="CP12" s="1873"/>
      <c r="CQ12" s="1873"/>
      <c r="CR12" s="1873"/>
      <c r="CS12" s="1873"/>
      <c r="CT12" s="1873"/>
      <c r="CU12" s="1873"/>
      <c r="CV12" s="1873"/>
      <c r="CW12" s="1873"/>
      <c r="CX12" s="1873"/>
      <c r="CY12" s="1873"/>
      <c r="CZ12" s="1873"/>
      <c r="DA12" s="1873"/>
      <c r="DB12" s="170"/>
      <c r="DC12" s="106"/>
    </row>
    <row r="13" spans="1:110" ht="16.149999999999999" customHeight="1" x14ac:dyDescent="0.2">
      <c r="A13" s="25"/>
      <c r="B13" s="98"/>
      <c r="C13" s="1855" t="s">
        <v>110</v>
      </c>
      <c r="D13" s="1856"/>
      <c r="E13" s="1856"/>
      <c r="F13" s="1856"/>
      <c r="G13" s="1856"/>
      <c r="H13" s="1856"/>
      <c r="I13" s="1856"/>
      <c r="J13" s="1856"/>
      <c r="K13" s="1856"/>
      <c r="L13" s="1856"/>
      <c r="M13" s="1856"/>
      <c r="N13" s="1856"/>
      <c r="O13" s="1856"/>
      <c r="P13" s="1856"/>
      <c r="Q13" s="1856"/>
      <c r="R13" s="1856"/>
      <c r="S13" s="1856"/>
      <c r="T13" s="1856"/>
      <c r="U13" s="1856"/>
      <c r="V13" s="1856"/>
      <c r="W13" s="1856"/>
      <c r="X13" s="1856"/>
      <c r="Y13" s="1856"/>
      <c r="Z13" s="1856"/>
      <c r="AA13" s="1856"/>
      <c r="AB13" s="1856"/>
      <c r="AC13" s="1856"/>
      <c r="AD13" s="1856"/>
      <c r="AE13" s="1856"/>
      <c r="AF13" s="1856"/>
      <c r="AG13" s="1856"/>
      <c r="AH13" s="1856"/>
      <c r="AI13" s="1856"/>
      <c r="AJ13" s="1856"/>
      <c r="AK13" s="1856"/>
      <c r="AL13" s="1856"/>
      <c r="AM13" s="1856"/>
      <c r="AN13" s="1856"/>
      <c r="AO13" s="1856"/>
      <c r="AP13" s="1856"/>
      <c r="AQ13" s="1856"/>
      <c r="AR13" s="1856"/>
      <c r="AS13" s="1856"/>
      <c r="AT13" s="1856"/>
      <c r="AU13" s="1856"/>
      <c r="AV13" s="1856"/>
      <c r="AW13" s="1856"/>
      <c r="AX13" s="1856"/>
      <c r="AY13" s="1856"/>
      <c r="AZ13" s="1856"/>
      <c r="BA13" s="1856"/>
      <c r="BB13" s="1856"/>
      <c r="BC13" s="1856"/>
      <c r="BD13" s="1856"/>
      <c r="BE13" s="1856"/>
      <c r="BF13" s="1856"/>
      <c r="BG13" s="1856"/>
      <c r="BH13" s="1856"/>
      <c r="BI13" s="1856"/>
      <c r="BJ13" s="1856"/>
      <c r="BK13" s="1856"/>
      <c r="BL13" s="1856"/>
      <c r="BM13" s="1856"/>
      <c r="BN13" s="1856"/>
      <c r="BO13" s="1856"/>
      <c r="BP13" s="1856"/>
      <c r="BQ13" s="1856"/>
      <c r="BR13" s="1856"/>
      <c r="BS13" s="1856"/>
      <c r="BT13" s="1856"/>
      <c r="BU13" s="1856"/>
      <c r="BV13" s="1856"/>
      <c r="BW13" s="1856"/>
      <c r="BX13" s="1856"/>
      <c r="BY13" s="1856"/>
      <c r="BZ13" s="1856"/>
      <c r="CA13" s="1856"/>
      <c r="CB13" s="1856"/>
      <c r="CC13" s="1856"/>
      <c r="CD13" s="1856"/>
      <c r="CE13" s="1856"/>
      <c r="CF13" s="1856"/>
      <c r="CG13" s="1856"/>
      <c r="CH13" s="1856"/>
      <c r="CI13" s="1856"/>
      <c r="CJ13" s="1857"/>
      <c r="CK13" s="1873">
        <v>0</v>
      </c>
      <c r="CL13" s="1873"/>
      <c r="CM13" s="1873"/>
      <c r="CN13" s="1873"/>
      <c r="CO13" s="1873"/>
      <c r="CP13" s="1873"/>
      <c r="CQ13" s="1873"/>
      <c r="CR13" s="1873"/>
      <c r="CS13" s="1873"/>
      <c r="CT13" s="1873"/>
      <c r="CU13" s="1873"/>
      <c r="CV13" s="1873"/>
      <c r="CW13" s="1873"/>
      <c r="CX13" s="1873"/>
      <c r="CY13" s="1873"/>
      <c r="CZ13" s="1873"/>
      <c r="DA13" s="1873"/>
      <c r="DB13" s="170"/>
      <c r="DC13" s="106"/>
    </row>
    <row r="14" spans="1:110" ht="16.149999999999999" customHeight="1" x14ac:dyDescent="0.2">
      <c r="A14" s="25"/>
      <c r="B14" s="98"/>
      <c r="C14" s="1855" t="s">
        <v>108</v>
      </c>
      <c r="D14" s="1856"/>
      <c r="E14" s="1856"/>
      <c r="F14" s="1856"/>
      <c r="G14" s="1856"/>
      <c r="H14" s="1856"/>
      <c r="I14" s="1856"/>
      <c r="J14" s="1856"/>
      <c r="K14" s="1856"/>
      <c r="L14" s="1856"/>
      <c r="M14" s="1856"/>
      <c r="N14" s="1856"/>
      <c r="O14" s="1856"/>
      <c r="P14" s="1856"/>
      <c r="Q14" s="1856"/>
      <c r="R14" s="1856"/>
      <c r="S14" s="1856"/>
      <c r="T14" s="1856"/>
      <c r="U14" s="1856"/>
      <c r="V14" s="1856"/>
      <c r="W14" s="1856"/>
      <c r="X14" s="1856"/>
      <c r="Y14" s="1856"/>
      <c r="Z14" s="1856"/>
      <c r="AA14" s="1856"/>
      <c r="AB14" s="1856"/>
      <c r="AC14" s="1856"/>
      <c r="AD14" s="1856"/>
      <c r="AE14" s="1856"/>
      <c r="AF14" s="1856"/>
      <c r="AG14" s="1856"/>
      <c r="AH14" s="1856"/>
      <c r="AI14" s="1856"/>
      <c r="AJ14" s="1856"/>
      <c r="AK14" s="1856"/>
      <c r="AL14" s="1856"/>
      <c r="AM14" s="1856"/>
      <c r="AN14" s="1856"/>
      <c r="AO14" s="1856"/>
      <c r="AP14" s="1856"/>
      <c r="AQ14" s="1856"/>
      <c r="AR14" s="1856"/>
      <c r="AS14" s="1856"/>
      <c r="AT14" s="1856"/>
      <c r="AU14" s="1856"/>
      <c r="AV14" s="1856"/>
      <c r="AW14" s="1856"/>
      <c r="AX14" s="1856"/>
      <c r="AY14" s="1856"/>
      <c r="AZ14" s="1856"/>
      <c r="BA14" s="1856"/>
      <c r="BB14" s="1856"/>
      <c r="BC14" s="1856"/>
      <c r="BD14" s="1856"/>
      <c r="BE14" s="1856"/>
      <c r="BF14" s="1856"/>
      <c r="BG14" s="1856"/>
      <c r="BH14" s="1856"/>
      <c r="BI14" s="1856"/>
      <c r="BJ14" s="1856"/>
      <c r="BK14" s="1856"/>
      <c r="BL14" s="1856"/>
      <c r="BM14" s="1856"/>
      <c r="BN14" s="1856"/>
      <c r="BO14" s="1856"/>
      <c r="BP14" s="1856"/>
      <c r="BQ14" s="1856"/>
      <c r="BR14" s="1856"/>
      <c r="BS14" s="1856"/>
      <c r="BT14" s="1856"/>
      <c r="BU14" s="1856"/>
      <c r="BV14" s="1856"/>
      <c r="BW14" s="1856"/>
      <c r="BX14" s="1856"/>
      <c r="BY14" s="1856"/>
      <c r="BZ14" s="1856"/>
      <c r="CA14" s="1856"/>
      <c r="CB14" s="1856"/>
      <c r="CC14" s="1856"/>
      <c r="CD14" s="1856"/>
      <c r="CE14" s="1856"/>
      <c r="CF14" s="1856"/>
      <c r="CG14" s="1856"/>
      <c r="CH14" s="1856"/>
      <c r="CI14" s="1856"/>
      <c r="CJ14" s="1857"/>
      <c r="CK14" s="1858">
        <f>SUM(CK12:DA13)</f>
        <v>0</v>
      </c>
      <c r="CL14" s="1858"/>
      <c r="CM14" s="1858"/>
      <c r="CN14" s="1858"/>
      <c r="CO14" s="1858"/>
      <c r="CP14" s="1858"/>
      <c r="CQ14" s="1858"/>
      <c r="CR14" s="1858"/>
      <c r="CS14" s="1858"/>
      <c r="CT14" s="1858"/>
      <c r="CU14" s="1858"/>
      <c r="CV14" s="1858"/>
      <c r="CW14" s="1858"/>
      <c r="CX14" s="1858"/>
      <c r="CY14" s="1858"/>
      <c r="CZ14" s="1858"/>
      <c r="DA14" s="1858"/>
      <c r="DB14" s="170"/>
      <c r="DC14" s="106"/>
    </row>
    <row r="15" spans="1:110" ht="12" customHeight="1" thickBot="1" x14ac:dyDescent="0.25">
      <c r="A15" s="25"/>
      <c r="B15" s="98"/>
      <c r="C15" s="141"/>
      <c r="D15" s="651"/>
      <c r="E15" s="651"/>
      <c r="F15" s="651"/>
      <c r="G15" s="651"/>
      <c r="H15" s="651"/>
      <c r="I15" s="651"/>
      <c r="J15" s="651"/>
      <c r="K15" s="651"/>
      <c r="L15" s="651"/>
      <c r="M15" s="651"/>
      <c r="N15" s="651"/>
      <c r="O15" s="651"/>
      <c r="P15" s="651"/>
      <c r="Q15" s="651"/>
      <c r="R15" s="651"/>
      <c r="S15" s="651"/>
      <c r="T15" s="651"/>
      <c r="U15" s="651"/>
      <c r="V15" s="651"/>
      <c r="W15" s="651"/>
      <c r="X15" s="651"/>
      <c r="Y15" s="651"/>
      <c r="Z15" s="651"/>
      <c r="AA15" s="651"/>
      <c r="AB15" s="651"/>
      <c r="AC15" s="651"/>
      <c r="AD15" s="651"/>
      <c r="AE15" s="651"/>
      <c r="AF15" s="651"/>
      <c r="AG15" s="651"/>
      <c r="AH15" s="651"/>
      <c r="AI15" s="651"/>
      <c r="AJ15" s="651"/>
      <c r="AK15" s="651"/>
      <c r="AL15" s="651"/>
      <c r="AM15" s="651"/>
      <c r="AN15" s="651"/>
      <c r="AO15" s="651"/>
      <c r="AP15" s="651"/>
      <c r="AQ15" s="651"/>
      <c r="AR15" s="651"/>
      <c r="AS15" s="651"/>
      <c r="AT15" s="651"/>
      <c r="AU15" s="651"/>
      <c r="AV15" s="651"/>
      <c r="AW15" s="651"/>
      <c r="AX15" s="651"/>
      <c r="AY15" s="651"/>
      <c r="AZ15" s="651"/>
      <c r="BA15" s="651"/>
      <c r="BB15" s="651"/>
      <c r="BC15" s="651"/>
      <c r="BD15" s="651"/>
      <c r="BE15" s="651"/>
      <c r="BF15" s="651"/>
      <c r="BG15" s="651"/>
      <c r="BH15" s="651"/>
      <c r="BI15" s="651"/>
      <c r="BJ15" s="651"/>
      <c r="BK15" s="651"/>
      <c r="BL15" s="651"/>
      <c r="BM15" s="651"/>
      <c r="BN15" s="651"/>
      <c r="BO15" s="651"/>
      <c r="BP15" s="651"/>
      <c r="BQ15" s="651"/>
      <c r="BR15" s="651"/>
      <c r="BS15" s="651"/>
      <c r="BT15" s="651"/>
      <c r="BU15" s="651"/>
      <c r="BV15" s="651"/>
      <c r="BW15" s="651"/>
      <c r="BX15" s="651"/>
      <c r="BY15" s="651"/>
      <c r="BZ15" s="651"/>
      <c r="CA15" s="651"/>
      <c r="CB15" s="651"/>
      <c r="CC15" s="651"/>
      <c r="CD15" s="651"/>
      <c r="CE15" s="651"/>
      <c r="CF15" s="651"/>
      <c r="CG15" s="651"/>
      <c r="CH15" s="651"/>
      <c r="CI15" s="651"/>
      <c r="CJ15" s="651"/>
      <c r="CK15" s="651"/>
      <c r="CL15" s="651"/>
      <c r="CM15" s="651"/>
      <c r="CN15" s="651"/>
      <c r="CO15" s="651"/>
      <c r="CP15" s="651"/>
      <c r="CQ15" s="651"/>
      <c r="CR15" s="651"/>
      <c r="CS15" s="651"/>
      <c r="CT15" s="651"/>
      <c r="CU15" s="651"/>
      <c r="CV15" s="651"/>
      <c r="CW15" s="651"/>
      <c r="CX15" s="651"/>
      <c r="CY15" s="651"/>
      <c r="CZ15" s="651"/>
      <c r="DA15" s="141"/>
      <c r="DB15" s="170"/>
      <c r="DC15" s="106"/>
      <c r="DD15" s="106"/>
      <c r="DE15" s="106"/>
      <c r="DF15" s="106"/>
    </row>
    <row r="16" spans="1:110" ht="12" customHeight="1" x14ac:dyDescent="0.2">
      <c r="A16" s="25"/>
      <c r="B16" s="98"/>
      <c r="C16" s="1869"/>
      <c r="D16" s="1869"/>
      <c r="E16" s="1869"/>
      <c r="F16" s="1869"/>
      <c r="G16" s="1869"/>
      <c r="H16" s="1869"/>
      <c r="I16" s="1869"/>
      <c r="J16" s="1869"/>
      <c r="K16" s="1869"/>
      <c r="L16" s="1869"/>
      <c r="M16" s="1869"/>
      <c r="N16" s="1869"/>
      <c r="O16" s="1869"/>
      <c r="P16" s="1869"/>
      <c r="Q16" s="1869"/>
      <c r="R16" s="1869"/>
      <c r="S16" s="1869"/>
      <c r="T16" s="1869"/>
      <c r="U16" s="1869"/>
      <c r="V16" s="1869"/>
      <c r="W16" s="1869"/>
      <c r="X16" s="1869"/>
      <c r="Y16" s="1869"/>
      <c r="Z16" s="1869"/>
      <c r="AA16" s="1869"/>
      <c r="AB16" s="1869"/>
      <c r="AC16" s="1869"/>
      <c r="AD16" s="1869"/>
      <c r="AE16" s="1869"/>
      <c r="AF16" s="1869"/>
      <c r="AG16" s="1869"/>
      <c r="AH16" s="1869"/>
      <c r="AI16" s="1869"/>
      <c r="AJ16" s="1869"/>
      <c r="AK16" s="1869"/>
      <c r="AL16" s="1869"/>
      <c r="AM16" s="1869"/>
      <c r="AN16" s="1869"/>
      <c r="AO16" s="1869"/>
      <c r="AP16" s="1869"/>
      <c r="AQ16" s="1869"/>
      <c r="AR16" s="1869"/>
      <c r="AS16" s="1869"/>
      <c r="AT16" s="1869"/>
      <c r="AU16" s="1869"/>
      <c r="AV16" s="1869"/>
      <c r="AW16" s="1869"/>
      <c r="AX16" s="1869"/>
      <c r="AY16" s="1869"/>
      <c r="AZ16" s="1869"/>
      <c r="BA16" s="1869"/>
      <c r="BB16" s="1869"/>
      <c r="BC16" s="1869"/>
      <c r="BD16" s="1869"/>
      <c r="BE16" s="1869"/>
      <c r="BF16" s="1869"/>
      <c r="BG16" s="1869"/>
      <c r="BH16" s="1869"/>
      <c r="BI16" s="1869"/>
      <c r="BJ16" s="1869"/>
      <c r="BK16" s="1869"/>
      <c r="BL16" s="1869"/>
      <c r="BM16" s="1869"/>
      <c r="BN16" s="1869"/>
      <c r="BO16" s="1869"/>
      <c r="BP16" s="1869"/>
      <c r="BQ16" s="1869"/>
      <c r="BR16" s="1869"/>
      <c r="BS16" s="1869"/>
      <c r="BT16" s="1869"/>
      <c r="BU16" s="1869"/>
      <c r="BV16" s="1869"/>
      <c r="BW16" s="1869"/>
      <c r="BX16" s="1869"/>
      <c r="BY16" s="1869"/>
      <c r="BZ16" s="1869"/>
      <c r="CA16" s="1869"/>
      <c r="CB16" s="1869"/>
      <c r="CC16" s="1869"/>
      <c r="CD16" s="1869"/>
      <c r="CE16" s="1869"/>
      <c r="CF16" s="1869"/>
      <c r="CG16" s="1869"/>
      <c r="CH16" s="1869"/>
      <c r="CI16" s="1869"/>
      <c r="CJ16" s="1869"/>
      <c r="CK16" s="1869"/>
      <c r="CL16" s="1869"/>
      <c r="CM16" s="1869"/>
      <c r="CN16" s="1869"/>
      <c r="CO16" s="1869"/>
      <c r="CP16" s="1869"/>
      <c r="CQ16" s="1869"/>
      <c r="CR16" s="1869"/>
      <c r="CS16" s="1869"/>
      <c r="CT16" s="1869"/>
      <c r="CU16" s="1869"/>
      <c r="CV16" s="1869"/>
      <c r="CW16" s="1869"/>
      <c r="CX16" s="1869"/>
      <c r="CY16" s="1869"/>
      <c r="CZ16" s="1869"/>
      <c r="DA16" s="1869"/>
      <c r="DB16" s="170"/>
      <c r="DC16" s="106"/>
      <c r="DD16" s="106"/>
      <c r="DE16" s="106"/>
      <c r="DF16" s="106"/>
    </row>
    <row r="17" spans="1:110" ht="15.95" customHeight="1" x14ac:dyDescent="0.2">
      <c r="A17" s="25"/>
      <c r="B17" s="98"/>
      <c r="C17" s="835" t="s">
        <v>106</v>
      </c>
      <c r="D17" s="835"/>
      <c r="E17" s="835"/>
      <c r="F17" s="835"/>
      <c r="G17" s="835"/>
      <c r="H17" s="835"/>
      <c r="I17" s="835"/>
      <c r="J17" s="835"/>
      <c r="K17" s="835"/>
      <c r="L17" s="835"/>
      <c r="M17" s="835"/>
      <c r="N17" s="835"/>
      <c r="O17" s="835"/>
      <c r="P17" s="835"/>
      <c r="Q17" s="835"/>
      <c r="R17" s="835"/>
      <c r="S17" s="835"/>
      <c r="T17" s="835"/>
      <c r="U17" s="835"/>
      <c r="V17" s="835"/>
      <c r="W17" s="835"/>
      <c r="X17" s="835"/>
      <c r="Y17" s="835"/>
      <c r="Z17" s="835"/>
      <c r="AA17" s="835"/>
      <c r="AB17" s="835"/>
      <c r="AC17" s="835"/>
      <c r="AD17" s="835"/>
      <c r="AE17" s="835"/>
      <c r="AF17" s="835"/>
      <c r="AG17" s="835"/>
      <c r="AH17" s="835"/>
      <c r="AI17" s="835"/>
      <c r="AJ17" s="835"/>
      <c r="AK17" s="835"/>
      <c r="AL17" s="835"/>
      <c r="AM17" s="835"/>
      <c r="AN17" s="835"/>
      <c r="AO17" s="835"/>
      <c r="AP17" s="835"/>
      <c r="AQ17" s="835"/>
      <c r="AR17" s="835"/>
      <c r="AS17" s="835"/>
      <c r="AT17" s="835"/>
      <c r="AU17" s="835"/>
      <c r="AV17" s="835"/>
      <c r="AW17" s="835"/>
      <c r="AX17" s="835"/>
      <c r="AY17" s="835"/>
      <c r="AZ17" s="835"/>
      <c r="BA17" s="835"/>
      <c r="BB17" s="835"/>
      <c r="BC17" s="835"/>
      <c r="BD17" s="835"/>
      <c r="BE17" s="835"/>
      <c r="BF17" s="835"/>
      <c r="BG17" s="835"/>
      <c r="BH17" s="835"/>
      <c r="BI17" s="835"/>
      <c r="BJ17" s="835"/>
      <c r="BK17" s="835"/>
      <c r="BL17" s="835"/>
      <c r="BM17" s="835"/>
      <c r="BN17" s="835"/>
      <c r="BO17" s="835"/>
      <c r="BP17" s="835"/>
      <c r="BQ17" s="835"/>
      <c r="BR17" s="835"/>
      <c r="BS17" s="835"/>
      <c r="BT17" s="835"/>
      <c r="BU17" s="835"/>
      <c r="BV17" s="835"/>
      <c r="BW17" s="835"/>
      <c r="BX17" s="835"/>
      <c r="BY17" s="835"/>
      <c r="BZ17" s="835"/>
      <c r="CA17" s="835"/>
      <c r="CB17" s="835"/>
      <c r="CC17" s="835"/>
      <c r="CD17" s="835"/>
      <c r="CE17" s="835"/>
      <c r="CF17" s="835"/>
      <c r="CG17" s="835"/>
      <c r="CH17" s="835"/>
      <c r="CI17" s="835"/>
      <c r="CJ17" s="835"/>
      <c r="CK17" s="835"/>
      <c r="CL17" s="835"/>
      <c r="CM17" s="835"/>
      <c r="CN17" s="835"/>
      <c r="CO17" s="835"/>
      <c r="CP17" s="835"/>
      <c r="CQ17" s="835"/>
      <c r="CR17" s="835"/>
      <c r="CS17" s="835"/>
      <c r="CT17" s="835"/>
      <c r="CU17" s="835"/>
      <c r="CV17" s="835"/>
      <c r="CW17" s="835"/>
      <c r="CX17" s="835"/>
      <c r="CY17" s="835"/>
      <c r="CZ17" s="835"/>
      <c r="DA17" s="835"/>
      <c r="DB17" s="170"/>
      <c r="DC17" s="106"/>
      <c r="DD17" s="106"/>
      <c r="DE17" s="106"/>
      <c r="DF17" s="106"/>
    </row>
    <row r="18" spans="1:110" ht="16.149999999999999" customHeight="1" x14ac:dyDescent="0.2">
      <c r="A18" s="25"/>
      <c r="B18" s="98"/>
      <c r="C18" s="1871" t="s">
        <v>113</v>
      </c>
      <c r="D18" s="1871"/>
      <c r="E18" s="1871"/>
      <c r="F18" s="1871"/>
      <c r="G18" s="1871"/>
      <c r="H18" s="1871"/>
      <c r="I18" s="1871"/>
      <c r="J18" s="1871"/>
      <c r="K18" s="1871"/>
      <c r="L18" s="1871"/>
      <c r="M18" s="1871"/>
      <c r="N18" s="1871"/>
      <c r="O18" s="1871"/>
      <c r="P18" s="1871"/>
      <c r="Q18" s="1871"/>
      <c r="R18" s="1871"/>
      <c r="S18" s="1871"/>
      <c r="T18" s="1871"/>
      <c r="U18" s="1871"/>
      <c r="V18" s="1871"/>
      <c r="W18" s="1871"/>
      <c r="X18" s="1871"/>
      <c r="Y18" s="1871"/>
      <c r="Z18" s="1871"/>
      <c r="AA18" s="1871"/>
      <c r="AB18" s="1871"/>
      <c r="AC18" s="1871"/>
      <c r="AD18" s="1871"/>
      <c r="AE18" s="1871"/>
      <c r="AF18" s="1871"/>
      <c r="AG18" s="1871"/>
      <c r="AH18" s="1871"/>
      <c r="AI18" s="1871"/>
      <c r="AJ18" s="1871"/>
      <c r="AK18" s="1871"/>
      <c r="AL18" s="1871"/>
      <c r="AM18" s="1871"/>
      <c r="AN18" s="1871"/>
      <c r="AO18" s="1871"/>
      <c r="AP18" s="1871"/>
      <c r="AQ18" s="1871"/>
      <c r="AR18" s="1871"/>
      <c r="AS18" s="1871"/>
      <c r="AT18" s="1871"/>
      <c r="AU18" s="1871"/>
      <c r="AV18" s="1871"/>
      <c r="AW18" s="1871"/>
      <c r="AX18" s="1871"/>
      <c r="AY18" s="1871"/>
      <c r="AZ18" s="1871"/>
      <c r="BA18" s="1871"/>
      <c r="BB18" s="1871"/>
      <c r="BC18" s="1871"/>
      <c r="BD18" s="1871"/>
      <c r="BE18" s="1871"/>
      <c r="BF18" s="1871"/>
      <c r="BG18" s="1871"/>
      <c r="BH18" s="1871"/>
      <c r="BI18" s="1871"/>
      <c r="BJ18" s="1871"/>
      <c r="BK18" s="1871"/>
      <c r="BL18" s="1871"/>
      <c r="BM18" s="1871"/>
      <c r="BN18" s="1871"/>
      <c r="BO18" s="1871"/>
      <c r="BP18" s="1871"/>
      <c r="BQ18" s="1871"/>
      <c r="BR18" s="1871"/>
      <c r="BS18" s="1871"/>
      <c r="BT18" s="1871"/>
      <c r="BU18" s="1871"/>
      <c r="BV18" s="1871"/>
      <c r="BW18" s="1871"/>
      <c r="BX18" s="1871"/>
      <c r="BY18" s="1871"/>
      <c r="BZ18" s="1871"/>
      <c r="CA18" s="1871"/>
      <c r="CB18" s="1871"/>
      <c r="CC18" s="1871"/>
      <c r="CD18" s="1871"/>
      <c r="CE18" s="1871"/>
      <c r="CF18" s="1871"/>
      <c r="CG18" s="1871"/>
      <c r="CH18" s="1871"/>
      <c r="CI18" s="1871"/>
      <c r="CJ18" s="1871"/>
      <c r="CK18" s="1865" t="str">
        <f>IF(CK11="","",EDATE(CK11,6))</f>
        <v/>
      </c>
      <c r="CL18" s="1866"/>
      <c r="CM18" s="1866"/>
      <c r="CN18" s="1866"/>
      <c r="CO18" s="1866"/>
      <c r="CP18" s="1866"/>
      <c r="CQ18" s="1866"/>
      <c r="CR18" s="1866"/>
      <c r="CS18" s="1866"/>
      <c r="CT18" s="1866"/>
      <c r="CU18" s="1866"/>
      <c r="CV18" s="1866"/>
      <c r="CW18" s="1866"/>
      <c r="CX18" s="1866"/>
      <c r="CY18" s="1866"/>
      <c r="CZ18" s="1866"/>
      <c r="DA18" s="1867"/>
      <c r="DB18" s="170"/>
      <c r="DC18" s="106"/>
    </row>
    <row r="19" spans="1:110" ht="16.149999999999999" customHeight="1" x14ac:dyDescent="0.2">
      <c r="A19" s="25"/>
      <c r="B19" s="98"/>
      <c r="C19" s="1868" t="str">
        <f>Data_Income!B838</f>
        <v xml:space="preserve"> Borrower's total income beginning on 1/1/1900 and ending on 7/1/1900</v>
      </c>
      <c r="D19" s="1868"/>
      <c r="E19" s="1868"/>
      <c r="F19" s="1868"/>
      <c r="G19" s="1868"/>
      <c r="H19" s="1868"/>
      <c r="I19" s="1868"/>
      <c r="J19" s="1868"/>
      <c r="K19" s="1868"/>
      <c r="L19" s="1868"/>
      <c r="M19" s="1868"/>
      <c r="N19" s="1868"/>
      <c r="O19" s="1868"/>
      <c r="P19" s="1868"/>
      <c r="Q19" s="1868"/>
      <c r="R19" s="1868"/>
      <c r="S19" s="1868"/>
      <c r="T19" s="1868"/>
      <c r="U19" s="1868"/>
      <c r="V19" s="1868"/>
      <c r="W19" s="1868"/>
      <c r="X19" s="1868"/>
      <c r="Y19" s="1868"/>
      <c r="Z19" s="1868"/>
      <c r="AA19" s="1868"/>
      <c r="AB19" s="1868"/>
      <c r="AC19" s="1868"/>
      <c r="AD19" s="1868"/>
      <c r="AE19" s="1868"/>
      <c r="AF19" s="1868"/>
      <c r="AG19" s="1868"/>
      <c r="AH19" s="1868"/>
      <c r="AI19" s="1868"/>
      <c r="AJ19" s="1868"/>
      <c r="AK19" s="1868"/>
      <c r="AL19" s="1868"/>
      <c r="AM19" s="1868"/>
      <c r="AN19" s="1868"/>
      <c r="AO19" s="1868"/>
      <c r="AP19" s="1868"/>
      <c r="AQ19" s="1868"/>
      <c r="AR19" s="1868"/>
      <c r="AS19" s="1868"/>
      <c r="AT19" s="1868"/>
      <c r="AU19" s="1868"/>
      <c r="AV19" s="1868"/>
      <c r="AW19" s="1868"/>
      <c r="AX19" s="1868"/>
      <c r="AY19" s="1868"/>
      <c r="AZ19" s="1868"/>
      <c r="BA19" s="1868"/>
      <c r="BB19" s="1868"/>
      <c r="BC19" s="1868"/>
      <c r="BD19" s="1868"/>
      <c r="BE19" s="1868"/>
      <c r="BF19" s="1868"/>
      <c r="BG19" s="1868"/>
      <c r="BH19" s="1868"/>
      <c r="BI19" s="1868"/>
      <c r="BJ19" s="1868"/>
      <c r="BK19" s="1868"/>
      <c r="BL19" s="1868"/>
      <c r="BM19" s="1868"/>
      <c r="BN19" s="1868"/>
      <c r="BO19" s="1868"/>
      <c r="BP19" s="1868"/>
      <c r="BQ19" s="1868"/>
      <c r="BR19" s="1868"/>
      <c r="BS19" s="1868"/>
      <c r="BT19" s="1868"/>
      <c r="BU19" s="1868"/>
      <c r="BV19" s="1868"/>
      <c r="BW19" s="1868"/>
      <c r="BX19" s="1868"/>
      <c r="BY19" s="1868"/>
      <c r="BZ19" s="1868"/>
      <c r="CA19" s="1868"/>
      <c r="CB19" s="1868"/>
      <c r="CC19" s="1868"/>
      <c r="CD19" s="1868"/>
      <c r="CE19" s="1868"/>
      <c r="CF19" s="1868"/>
      <c r="CG19" s="1868"/>
      <c r="CH19" s="1868"/>
      <c r="CI19" s="1868"/>
      <c r="CJ19" s="1868"/>
      <c r="CK19" s="1873">
        <v>0</v>
      </c>
      <c r="CL19" s="1873"/>
      <c r="CM19" s="1873"/>
      <c r="CN19" s="1873"/>
      <c r="CO19" s="1873"/>
      <c r="CP19" s="1873"/>
      <c r="CQ19" s="1873"/>
      <c r="CR19" s="1873"/>
      <c r="CS19" s="1873"/>
      <c r="CT19" s="1873"/>
      <c r="CU19" s="1873"/>
      <c r="CV19" s="1873"/>
      <c r="CW19" s="1873"/>
      <c r="CX19" s="1873"/>
      <c r="CY19" s="1873"/>
      <c r="CZ19" s="1873"/>
      <c r="DA19" s="1873"/>
      <c r="DB19" s="170"/>
      <c r="DC19" s="106"/>
    </row>
    <row r="20" spans="1:110" ht="16.149999999999999" customHeight="1" x14ac:dyDescent="0.2">
      <c r="A20" s="25"/>
      <c r="B20" s="98"/>
      <c r="C20" s="1868" t="str">
        <f>Data_Income!B839</f>
        <v xml:space="preserve"> Other household total income beginning on 1/1/1900 and ending on 7/1/1900</v>
      </c>
      <c r="D20" s="1868"/>
      <c r="E20" s="1868"/>
      <c r="F20" s="1868"/>
      <c r="G20" s="1868"/>
      <c r="H20" s="1868"/>
      <c r="I20" s="1868"/>
      <c r="J20" s="1868"/>
      <c r="K20" s="1868"/>
      <c r="L20" s="1868"/>
      <c r="M20" s="1868"/>
      <c r="N20" s="1868"/>
      <c r="O20" s="1868"/>
      <c r="P20" s="1868"/>
      <c r="Q20" s="1868"/>
      <c r="R20" s="1868"/>
      <c r="S20" s="1868"/>
      <c r="T20" s="1868"/>
      <c r="U20" s="1868"/>
      <c r="V20" s="1868"/>
      <c r="W20" s="1868"/>
      <c r="X20" s="1868"/>
      <c r="Y20" s="1868"/>
      <c r="Z20" s="1868"/>
      <c r="AA20" s="1868"/>
      <c r="AB20" s="1868"/>
      <c r="AC20" s="1868"/>
      <c r="AD20" s="1868"/>
      <c r="AE20" s="1868"/>
      <c r="AF20" s="1868"/>
      <c r="AG20" s="1868"/>
      <c r="AH20" s="1868"/>
      <c r="AI20" s="1868"/>
      <c r="AJ20" s="1868"/>
      <c r="AK20" s="1868"/>
      <c r="AL20" s="1868"/>
      <c r="AM20" s="1868"/>
      <c r="AN20" s="1868"/>
      <c r="AO20" s="1868"/>
      <c r="AP20" s="1868"/>
      <c r="AQ20" s="1868"/>
      <c r="AR20" s="1868"/>
      <c r="AS20" s="1868"/>
      <c r="AT20" s="1868"/>
      <c r="AU20" s="1868"/>
      <c r="AV20" s="1868"/>
      <c r="AW20" s="1868"/>
      <c r="AX20" s="1868"/>
      <c r="AY20" s="1868"/>
      <c r="AZ20" s="1868"/>
      <c r="BA20" s="1868"/>
      <c r="BB20" s="1868"/>
      <c r="BC20" s="1868"/>
      <c r="BD20" s="1868"/>
      <c r="BE20" s="1868"/>
      <c r="BF20" s="1868"/>
      <c r="BG20" s="1868"/>
      <c r="BH20" s="1868"/>
      <c r="BI20" s="1868"/>
      <c r="BJ20" s="1868"/>
      <c r="BK20" s="1868"/>
      <c r="BL20" s="1868"/>
      <c r="BM20" s="1868"/>
      <c r="BN20" s="1868"/>
      <c r="BO20" s="1868"/>
      <c r="BP20" s="1868"/>
      <c r="BQ20" s="1868"/>
      <c r="BR20" s="1868"/>
      <c r="BS20" s="1868"/>
      <c r="BT20" s="1868"/>
      <c r="BU20" s="1868"/>
      <c r="BV20" s="1868"/>
      <c r="BW20" s="1868"/>
      <c r="BX20" s="1868"/>
      <c r="BY20" s="1868"/>
      <c r="BZ20" s="1868"/>
      <c r="CA20" s="1868"/>
      <c r="CB20" s="1868"/>
      <c r="CC20" s="1868"/>
      <c r="CD20" s="1868"/>
      <c r="CE20" s="1868"/>
      <c r="CF20" s="1868"/>
      <c r="CG20" s="1868"/>
      <c r="CH20" s="1868"/>
      <c r="CI20" s="1868"/>
      <c r="CJ20" s="1868"/>
      <c r="CK20" s="1873">
        <v>0</v>
      </c>
      <c r="CL20" s="1873"/>
      <c r="CM20" s="1873"/>
      <c r="CN20" s="1873"/>
      <c r="CO20" s="1873"/>
      <c r="CP20" s="1873"/>
      <c r="CQ20" s="1873"/>
      <c r="CR20" s="1873"/>
      <c r="CS20" s="1873"/>
      <c r="CT20" s="1873"/>
      <c r="CU20" s="1873"/>
      <c r="CV20" s="1873"/>
      <c r="CW20" s="1873"/>
      <c r="CX20" s="1873"/>
      <c r="CY20" s="1873"/>
      <c r="CZ20" s="1873"/>
      <c r="DA20" s="1873"/>
      <c r="DB20" s="170"/>
      <c r="DC20" s="106"/>
    </row>
    <row r="21" spans="1:110" ht="16.149999999999999" customHeight="1" x14ac:dyDescent="0.2">
      <c r="A21" s="25"/>
      <c r="B21" s="98"/>
      <c r="C21" s="1868" t="str">
        <f>Data_Income!B840</f>
        <v xml:space="preserve"> Grand Total Household Income beginning on 1/1/1900 and ending on 7/1/1900</v>
      </c>
      <c r="D21" s="1868"/>
      <c r="E21" s="1868"/>
      <c r="F21" s="1868"/>
      <c r="G21" s="1868"/>
      <c r="H21" s="1868"/>
      <c r="I21" s="1868"/>
      <c r="J21" s="1868"/>
      <c r="K21" s="1868"/>
      <c r="L21" s="1868"/>
      <c r="M21" s="1868"/>
      <c r="N21" s="1868"/>
      <c r="O21" s="1868"/>
      <c r="P21" s="1868"/>
      <c r="Q21" s="1868"/>
      <c r="R21" s="1868"/>
      <c r="S21" s="1868"/>
      <c r="T21" s="1868"/>
      <c r="U21" s="1868"/>
      <c r="V21" s="1868"/>
      <c r="W21" s="1868"/>
      <c r="X21" s="1868"/>
      <c r="Y21" s="1868"/>
      <c r="Z21" s="1868"/>
      <c r="AA21" s="1868"/>
      <c r="AB21" s="1868"/>
      <c r="AC21" s="1868"/>
      <c r="AD21" s="1868"/>
      <c r="AE21" s="1868"/>
      <c r="AF21" s="1868"/>
      <c r="AG21" s="1868"/>
      <c r="AH21" s="1868"/>
      <c r="AI21" s="1868"/>
      <c r="AJ21" s="1868"/>
      <c r="AK21" s="1868"/>
      <c r="AL21" s="1868"/>
      <c r="AM21" s="1868"/>
      <c r="AN21" s="1868"/>
      <c r="AO21" s="1868"/>
      <c r="AP21" s="1868"/>
      <c r="AQ21" s="1868"/>
      <c r="AR21" s="1868"/>
      <c r="AS21" s="1868"/>
      <c r="AT21" s="1868"/>
      <c r="AU21" s="1868"/>
      <c r="AV21" s="1868"/>
      <c r="AW21" s="1868"/>
      <c r="AX21" s="1868"/>
      <c r="AY21" s="1868"/>
      <c r="AZ21" s="1868"/>
      <c r="BA21" s="1868"/>
      <c r="BB21" s="1868"/>
      <c r="BC21" s="1868"/>
      <c r="BD21" s="1868"/>
      <c r="BE21" s="1868"/>
      <c r="BF21" s="1868"/>
      <c r="BG21" s="1868"/>
      <c r="BH21" s="1868"/>
      <c r="BI21" s="1868"/>
      <c r="BJ21" s="1868"/>
      <c r="BK21" s="1868"/>
      <c r="BL21" s="1868"/>
      <c r="BM21" s="1868"/>
      <c r="BN21" s="1868"/>
      <c r="BO21" s="1868"/>
      <c r="BP21" s="1868"/>
      <c r="BQ21" s="1868"/>
      <c r="BR21" s="1868"/>
      <c r="BS21" s="1868"/>
      <c r="BT21" s="1868"/>
      <c r="BU21" s="1868"/>
      <c r="BV21" s="1868"/>
      <c r="BW21" s="1868"/>
      <c r="BX21" s="1868"/>
      <c r="BY21" s="1868"/>
      <c r="BZ21" s="1868"/>
      <c r="CA21" s="1868"/>
      <c r="CB21" s="1868"/>
      <c r="CC21" s="1868"/>
      <c r="CD21" s="1868"/>
      <c r="CE21" s="1868"/>
      <c r="CF21" s="1868"/>
      <c r="CG21" s="1868"/>
      <c r="CH21" s="1868"/>
      <c r="CI21" s="1868"/>
      <c r="CJ21" s="1868"/>
      <c r="CK21" s="1858">
        <f>SUM(CK19:DA20)</f>
        <v>0</v>
      </c>
      <c r="CL21" s="1858"/>
      <c r="CM21" s="1858"/>
      <c r="CN21" s="1858"/>
      <c r="CO21" s="1858"/>
      <c r="CP21" s="1858"/>
      <c r="CQ21" s="1858"/>
      <c r="CR21" s="1858"/>
      <c r="CS21" s="1858"/>
      <c r="CT21" s="1858"/>
      <c r="CU21" s="1858"/>
      <c r="CV21" s="1858"/>
      <c r="CW21" s="1858"/>
      <c r="CX21" s="1858"/>
      <c r="CY21" s="1858"/>
      <c r="CZ21" s="1858"/>
      <c r="DA21" s="1858"/>
      <c r="DB21" s="170"/>
      <c r="DC21" s="106"/>
    </row>
    <row r="22" spans="1:110" ht="15.95" customHeight="1" x14ac:dyDescent="0.2">
      <c r="A22" s="25"/>
      <c r="B22" s="98"/>
      <c r="C22" s="843"/>
      <c r="D22" s="843"/>
      <c r="E22" s="843"/>
      <c r="F22" s="843"/>
      <c r="G22" s="843"/>
      <c r="H22" s="843"/>
      <c r="I22" s="843"/>
      <c r="J22" s="843"/>
      <c r="K22" s="843"/>
      <c r="L22" s="843"/>
      <c r="M22" s="843"/>
      <c r="N22" s="843"/>
      <c r="O22" s="843"/>
      <c r="P22" s="843"/>
      <c r="Q22" s="843"/>
      <c r="R22" s="843"/>
      <c r="S22" s="843"/>
      <c r="T22" s="843"/>
      <c r="U22" s="843"/>
      <c r="V22" s="1874"/>
      <c r="W22" s="1874"/>
      <c r="X22" s="1874"/>
      <c r="Y22" s="1874"/>
      <c r="Z22" s="1874"/>
      <c r="AA22" s="1874"/>
      <c r="AB22" s="1874"/>
      <c r="AC22" s="1874"/>
      <c r="AD22" s="1874"/>
      <c r="AE22" s="1874"/>
      <c r="AF22" s="1874"/>
      <c r="AG22" s="1874"/>
      <c r="AH22" s="1874"/>
      <c r="AI22" s="1874"/>
      <c r="AJ22" s="1874"/>
      <c r="AK22" s="1874"/>
      <c r="AL22" s="1874"/>
      <c r="AM22" s="1874"/>
      <c r="AN22" s="1874"/>
      <c r="AO22" s="1874"/>
      <c r="AP22" s="1874"/>
      <c r="AQ22" s="1874"/>
      <c r="AR22" s="1874"/>
      <c r="AS22" s="1874"/>
      <c r="AT22" s="1874"/>
      <c r="AU22" s="1874"/>
      <c r="AV22" s="1874"/>
      <c r="AW22" s="1874"/>
      <c r="AX22" s="1874"/>
      <c r="AY22" s="1874"/>
      <c r="AZ22" s="1874"/>
      <c r="BA22" s="1874"/>
      <c r="BB22" s="1874"/>
      <c r="BC22" s="1874"/>
      <c r="BD22" s="1874"/>
      <c r="BE22" s="1874"/>
      <c r="BF22" s="1874"/>
      <c r="BG22" s="1874"/>
      <c r="BH22" s="1874"/>
      <c r="BI22" s="1874"/>
      <c r="BJ22" s="1874"/>
      <c r="BK22" s="1874"/>
      <c r="BL22" s="1874"/>
      <c r="BM22" s="1874"/>
      <c r="BN22" s="1874"/>
      <c r="BO22" s="1874"/>
      <c r="BP22" s="1874"/>
      <c r="BQ22" s="1874"/>
      <c r="BR22" s="1881"/>
      <c r="BS22" s="1881"/>
      <c r="BT22" s="1881"/>
      <c r="BU22" s="1881"/>
      <c r="BV22" s="1881"/>
      <c r="BW22" s="1881"/>
      <c r="BX22" s="1881"/>
      <c r="BY22" s="1881"/>
      <c r="BZ22" s="1881"/>
      <c r="CA22" s="1881"/>
      <c r="CB22" s="1881"/>
      <c r="CC22" s="1881"/>
      <c r="CD22" s="1881"/>
      <c r="CE22" s="1881"/>
      <c r="CF22" s="1881"/>
      <c r="CG22" s="1881"/>
      <c r="CH22" s="1881"/>
      <c r="CK22" s="1882"/>
      <c r="CL22" s="1882"/>
      <c r="CM22" s="1882"/>
      <c r="CN22" s="1882"/>
      <c r="CO22" s="1882"/>
      <c r="CP22" s="1882"/>
      <c r="CQ22" s="1882"/>
      <c r="CR22" s="1882"/>
      <c r="CS22" s="1882"/>
      <c r="CT22" s="1882"/>
      <c r="CU22" s="1882"/>
      <c r="CV22" s="1882"/>
      <c r="CW22" s="1882"/>
      <c r="CX22" s="1882"/>
      <c r="CY22" s="1882"/>
      <c r="CZ22" s="1882"/>
      <c r="DA22" s="1882"/>
      <c r="DB22" s="170"/>
      <c r="DC22" s="106"/>
    </row>
    <row r="23" spans="1:110" ht="16.149999999999999" customHeight="1" x14ac:dyDescent="0.2">
      <c r="A23" s="25"/>
      <c r="B23" s="98"/>
      <c r="C23" s="1868" t="str">
        <f>Data_Income!B841</f>
        <v xml:space="preserve"> Grand Total Household Monthly Income Average for the period of 1/1/1900 to 7/1/1900</v>
      </c>
      <c r="D23" s="1868"/>
      <c r="E23" s="1868"/>
      <c r="F23" s="1868"/>
      <c r="G23" s="1868"/>
      <c r="H23" s="1868"/>
      <c r="I23" s="1868"/>
      <c r="J23" s="1868"/>
      <c r="K23" s="1868"/>
      <c r="L23" s="1868"/>
      <c r="M23" s="1868"/>
      <c r="N23" s="1868"/>
      <c r="O23" s="1868"/>
      <c r="P23" s="1868"/>
      <c r="Q23" s="1868"/>
      <c r="R23" s="1868"/>
      <c r="S23" s="1868"/>
      <c r="T23" s="1868"/>
      <c r="U23" s="1868"/>
      <c r="V23" s="1868"/>
      <c r="W23" s="1868"/>
      <c r="X23" s="1868"/>
      <c r="Y23" s="1868"/>
      <c r="Z23" s="1868"/>
      <c r="AA23" s="1868"/>
      <c r="AB23" s="1868"/>
      <c r="AC23" s="1868"/>
      <c r="AD23" s="1868"/>
      <c r="AE23" s="1868"/>
      <c r="AF23" s="1868"/>
      <c r="AG23" s="1868"/>
      <c r="AH23" s="1868"/>
      <c r="AI23" s="1868"/>
      <c r="AJ23" s="1868"/>
      <c r="AK23" s="1868"/>
      <c r="AL23" s="1868"/>
      <c r="AM23" s="1868"/>
      <c r="AN23" s="1868"/>
      <c r="AO23" s="1868"/>
      <c r="AP23" s="1868"/>
      <c r="AQ23" s="1868"/>
      <c r="AR23" s="1868"/>
      <c r="AS23" s="1868"/>
      <c r="AT23" s="1868"/>
      <c r="AU23" s="1868"/>
      <c r="AV23" s="1868"/>
      <c r="AW23" s="1868"/>
      <c r="AX23" s="1868"/>
      <c r="AY23" s="1868"/>
      <c r="AZ23" s="1868"/>
      <c r="BA23" s="1868"/>
      <c r="BB23" s="1868"/>
      <c r="BC23" s="1868"/>
      <c r="BD23" s="1868"/>
      <c r="BE23" s="1868"/>
      <c r="BF23" s="1868"/>
      <c r="BG23" s="1868"/>
      <c r="BH23" s="1868"/>
      <c r="BI23" s="1868"/>
      <c r="BJ23" s="1868"/>
      <c r="BK23" s="1868"/>
      <c r="BL23" s="1868"/>
      <c r="BM23" s="1868"/>
      <c r="BN23" s="1868"/>
      <c r="BO23" s="1868"/>
      <c r="BP23" s="1868"/>
      <c r="BQ23" s="1868"/>
      <c r="BR23" s="1868"/>
      <c r="BS23" s="1868"/>
      <c r="BT23" s="1868"/>
      <c r="BU23" s="1868"/>
      <c r="BV23" s="1868"/>
      <c r="BW23" s="1868"/>
      <c r="BX23" s="1868"/>
      <c r="BY23" s="1868"/>
      <c r="BZ23" s="1868"/>
      <c r="CA23" s="1868"/>
      <c r="CB23" s="1868"/>
      <c r="CC23" s="1868"/>
      <c r="CD23" s="1868"/>
      <c r="CE23" s="1868"/>
      <c r="CF23" s="1868"/>
      <c r="CG23" s="1868"/>
      <c r="CH23" s="1868"/>
      <c r="CI23" s="1868"/>
      <c r="CJ23" s="1868"/>
      <c r="CK23" s="1858">
        <f>Data_Income!E836</f>
        <v>0</v>
      </c>
      <c r="CL23" s="1858"/>
      <c r="CM23" s="1858"/>
      <c r="CN23" s="1858"/>
      <c r="CO23" s="1858"/>
      <c r="CP23" s="1858"/>
      <c r="CQ23" s="1858"/>
      <c r="CR23" s="1858"/>
      <c r="CS23" s="1858"/>
      <c r="CT23" s="1858"/>
      <c r="CU23" s="1858"/>
      <c r="CV23" s="1858"/>
      <c r="CW23" s="1858"/>
      <c r="CX23" s="1858"/>
      <c r="CY23" s="1858"/>
      <c r="CZ23" s="1858"/>
      <c r="DA23" s="1858"/>
      <c r="DB23" s="170"/>
      <c r="DC23" s="106"/>
    </row>
    <row r="24" spans="1:110" ht="15.95" customHeight="1" x14ac:dyDescent="0.2">
      <c r="A24" s="25"/>
      <c r="B24" s="98"/>
      <c r="C24" s="117"/>
      <c r="D24" s="117"/>
      <c r="E24" s="117"/>
      <c r="F24" s="117"/>
      <c r="G24" s="117"/>
      <c r="H24" s="117"/>
      <c r="I24" s="117"/>
      <c r="J24" s="117"/>
      <c r="K24" s="117"/>
      <c r="L24" s="117"/>
      <c r="M24" s="117"/>
      <c r="N24" s="117"/>
      <c r="O24" s="117"/>
      <c r="P24" s="117"/>
      <c r="Q24" s="117"/>
      <c r="R24" s="117"/>
      <c r="S24" s="117"/>
      <c r="T24" s="117"/>
      <c r="U24" s="117"/>
      <c r="V24" s="118"/>
      <c r="W24" s="118"/>
      <c r="X24" s="118"/>
      <c r="Y24" s="118"/>
      <c r="Z24" s="118"/>
      <c r="AA24" s="118"/>
      <c r="AB24" s="118"/>
      <c r="AC24" s="118"/>
      <c r="AD24" s="118"/>
      <c r="AE24" s="118"/>
      <c r="AF24" s="118"/>
      <c r="AG24" s="118"/>
      <c r="AH24" s="118"/>
      <c r="AI24" s="118"/>
      <c r="AJ24" s="118"/>
      <c r="AK24" s="118"/>
      <c r="AL24" s="118"/>
      <c r="AM24" s="118"/>
      <c r="AN24" s="118"/>
      <c r="AO24" s="118"/>
      <c r="AP24" s="118"/>
      <c r="AQ24" s="118"/>
      <c r="AR24" s="118"/>
      <c r="AS24" s="118"/>
      <c r="AT24" s="118"/>
      <c r="AU24" s="118"/>
      <c r="AV24" s="118"/>
      <c r="AW24" s="118"/>
      <c r="AX24" s="118"/>
      <c r="AY24" s="118"/>
      <c r="AZ24" s="118"/>
      <c r="BA24" s="118"/>
      <c r="BB24" s="118"/>
      <c r="BC24" s="118"/>
      <c r="BD24" s="118"/>
      <c r="BE24" s="118"/>
      <c r="BF24" s="118"/>
      <c r="BG24" s="118"/>
      <c r="BH24" s="118"/>
      <c r="BI24" s="118"/>
      <c r="BJ24" s="118"/>
      <c r="BK24" s="118"/>
      <c r="BL24" s="118"/>
      <c r="BM24" s="118"/>
      <c r="BN24" s="118"/>
      <c r="BO24" s="118"/>
      <c r="BP24" s="118"/>
      <c r="BQ24" s="118"/>
      <c r="BR24" s="119"/>
      <c r="BS24" s="119"/>
      <c r="BT24" s="119"/>
      <c r="BU24" s="119"/>
      <c r="BV24" s="119"/>
      <c r="BW24" s="119"/>
      <c r="BX24" s="119"/>
      <c r="BY24" s="119"/>
      <c r="BZ24" s="119"/>
      <c r="CA24" s="119"/>
      <c r="CB24" s="119"/>
      <c r="CC24" s="119"/>
      <c r="CD24" s="119"/>
      <c r="CE24" s="119"/>
      <c r="CF24" s="119"/>
      <c r="CG24" s="119"/>
      <c r="CH24" s="119"/>
      <c r="CK24" s="116"/>
      <c r="CL24" s="116"/>
      <c r="CM24" s="116"/>
      <c r="CN24" s="116"/>
      <c r="CO24" s="116"/>
      <c r="CP24" s="116"/>
      <c r="CQ24" s="116"/>
      <c r="CR24" s="116"/>
      <c r="CS24" s="116"/>
      <c r="CT24" s="116"/>
      <c r="CU24" s="116"/>
      <c r="CV24" s="116"/>
      <c r="CW24" s="116"/>
      <c r="CX24" s="116"/>
      <c r="CY24" s="116"/>
      <c r="CZ24" s="116"/>
      <c r="DA24" s="116"/>
      <c r="DB24" s="170"/>
      <c r="DC24" s="106"/>
    </row>
    <row r="25" spans="1:110" ht="16.149999999999999" customHeight="1" x14ac:dyDescent="0.2">
      <c r="A25" s="25"/>
      <c r="B25" s="98"/>
      <c r="C25" s="1868" t="s">
        <v>120</v>
      </c>
      <c r="D25" s="1868"/>
      <c r="E25" s="1868"/>
      <c r="F25" s="1868"/>
      <c r="G25" s="1868"/>
      <c r="H25" s="1868"/>
      <c r="I25" s="1868"/>
      <c r="J25" s="1868"/>
      <c r="K25" s="1868"/>
      <c r="L25" s="1868"/>
      <c r="M25" s="1868"/>
      <c r="N25" s="1868"/>
      <c r="O25" s="1868"/>
      <c r="P25" s="1868"/>
      <c r="Q25" s="1868"/>
      <c r="R25" s="1868"/>
      <c r="S25" s="1868"/>
      <c r="T25" s="1868"/>
      <c r="U25" s="1868"/>
      <c r="V25" s="1868"/>
      <c r="W25" s="1868"/>
      <c r="X25" s="1868"/>
      <c r="Y25" s="1868"/>
      <c r="Z25" s="1868"/>
      <c r="AA25" s="1868"/>
      <c r="AB25" s="1868"/>
      <c r="AC25" s="1868"/>
      <c r="AD25" s="1868"/>
      <c r="AE25" s="1868"/>
      <c r="AF25" s="1868"/>
      <c r="AG25" s="1868"/>
      <c r="AH25" s="1868"/>
      <c r="AI25" s="1868"/>
      <c r="AJ25" s="1868"/>
      <c r="AK25" s="1868"/>
      <c r="AL25" s="1868"/>
      <c r="AM25" s="1868"/>
      <c r="AN25" s="1868"/>
      <c r="AO25" s="1868"/>
      <c r="AP25" s="1868"/>
      <c r="AQ25" s="1868"/>
      <c r="AR25" s="1868"/>
      <c r="AS25" s="1868"/>
      <c r="AT25" s="1868"/>
      <c r="AU25" s="1868"/>
      <c r="AV25" s="1868"/>
      <c r="AW25" s="1868"/>
      <c r="AX25" s="1868"/>
      <c r="AY25" s="1868"/>
      <c r="AZ25" s="1868"/>
      <c r="BA25" s="1868"/>
      <c r="BB25" s="1868"/>
      <c r="BC25" s="1868"/>
      <c r="BD25" s="1868"/>
      <c r="BE25" s="1868"/>
      <c r="BF25" s="1868"/>
      <c r="BG25" s="1868"/>
      <c r="BH25" s="1868"/>
      <c r="BI25" s="1868"/>
      <c r="BJ25" s="1868"/>
      <c r="BK25" s="1868"/>
      <c r="BL25" s="1868"/>
      <c r="BM25" s="1868"/>
      <c r="BN25" s="1868"/>
      <c r="BO25" s="1868"/>
      <c r="BP25" s="1868"/>
      <c r="BQ25" s="1868"/>
      <c r="BR25" s="1868"/>
      <c r="BS25" s="1868"/>
      <c r="BT25" s="1868"/>
      <c r="BU25" s="1868"/>
      <c r="BV25" s="1868"/>
      <c r="BW25" s="1868"/>
      <c r="BX25" s="1868"/>
      <c r="BY25" s="1868"/>
      <c r="BZ25" s="1868"/>
      <c r="CA25" s="1868"/>
      <c r="CB25" s="1868"/>
      <c r="CC25" s="1868"/>
      <c r="CD25" s="1868"/>
      <c r="CE25" s="1868"/>
      <c r="CF25" s="1868"/>
      <c r="CG25" s="1868"/>
      <c r="CH25" s="1868"/>
      <c r="CI25" s="1868"/>
      <c r="CJ25" s="1868"/>
      <c r="CK25" s="1872" t="str">
        <f>Data_Income!F836</f>
        <v xml:space="preserve"> </v>
      </c>
      <c r="CL25" s="1872"/>
      <c r="CM25" s="1872"/>
      <c r="CN25" s="1872"/>
      <c r="CO25" s="1872"/>
      <c r="CP25" s="1872"/>
      <c r="CQ25" s="1872"/>
      <c r="CR25" s="1872"/>
      <c r="CS25" s="1872"/>
      <c r="CT25" s="1872"/>
      <c r="CU25" s="1872"/>
      <c r="CV25" s="1872"/>
      <c r="CW25" s="1872"/>
      <c r="CX25" s="1872"/>
      <c r="CY25" s="1872"/>
      <c r="CZ25" s="1872"/>
      <c r="DA25" s="1872"/>
      <c r="DB25" s="170"/>
      <c r="DC25" s="106"/>
    </row>
    <row r="26" spans="1:110" ht="12" customHeight="1" thickBot="1" x14ac:dyDescent="0.25">
      <c r="A26" s="25"/>
      <c r="B26" s="98"/>
      <c r="C26" s="141"/>
      <c r="D26" s="651"/>
      <c r="E26" s="651"/>
      <c r="F26" s="651"/>
      <c r="G26" s="651"/>
      <c r="H26" s="651"/>
      <c r="I26" s="651"/>
      <c r="J26" s="651"/>
      <c r="K26" s="651"/>
      <c r="L26" s="651"/>
      <c r="M26" s="651"/>
      <c r="N26" s="651"/>
      <c r="O26" s="651"/>
      <c r="P26" s="651"/>
      <c r="Q26" s="651"/>
      <c r="R26" s="651"/>
      <c r="S26" s="651"/>
      <c r="T26" s="651"/>
      <c r="U26" s="651"/>
      <c r="V26" s="651"/>
      <c r="W26" s="651"/>
      <c r="X26" s="651"/>
      <c r="Y26" s="651"/>
      <c r="Z26" s="651"/>
      <c r="AA26" s="651"/>
      <c r="AB26" s="651"/>
      <c r="AC26" s="651"/>
      <c r="AD26" s="651"/>
      <c r="AE26" s="651"/>
      <c r="AF26" s="651"/>
      <c r="AG26" s="651"/>
      <c r="AH26" s="651"/>
      <c r="AI26" s="651"/>
      <c r="AJ26" s="651"/>
      <c r="AK26" s="651"/>
      <c r="AL26" s="651"/>
      <c r="AM26" s="651"/>
      <c r="AN26" s="651"/>
      <c r="AO26" s="651"/>
      <c r="AP26" s="651"/>
      <c r="AQ26" s="651"/>
      <c r="AR26" s="651"/>
      <c r="AS26" s="651"/>
      <c r="AT26" s="651"/>
      <c r="AU26" s="651"/>
      <c r="AV26" s="651"/>
      <c r="AW26" s="651"/>
      <c r="AX26" s="651"/>
      <c r="AY26" s="651"/>
      <c r="AZ26" s="651"/>
      <c r="BA26" s="651"/>
      <c r="BB26" s="651"/>
      <c r="BC26" s="651"/>
      <c r="BD26" s="651"/>
      <c r="BE26" s="651"/>
      <c r="BF26" s="651"/>
      <c r="BG26" s="651"/>
      <c r="BH26" s="651"/>
      <c r="BI26" s="651"/>
      <c r="BJ26" s="651"/>
      <c r="BK26" s="651"/>
      <c r="BL26" s="651"/>
      <c r="BM26" s="651"/>
      <c r="BN26" s="651"/>
      <c r="BO26" s="651"/>
      <c r="BP26" s="651"/>
      <c r="BQ26" s="651"/>
      <c r="BR26" s="651"/>
      <c r="BS26" s="651"/>
      <c r="BT26" s="651"/>
      <c r="BU26" s="651"/>
      <c r="BV26" s="651"/>
      <c r="BW26" s="651"/>
      <c r="BX26" s="651"/>
      <c r="BY26" s="651"/>
      <c r="BZ26" s="651"/>
      <c r="CA26" s="651"/>
      <c r="CB26" s="651"/>
      <c r="CC26" s="651"/>
      <c r="CD26" s="651"/>
      <c r="CE26" s="651"/>
      <c r="CF26" s="651"/>
      <c r="CG26" s="651"/>
      <c r="CH26" s="651"/>
      <c r="CI26" s="651"/>
      <c r="CJ26" s="651"/>
      <c r="CK26" s="651"/>
      <c r="CL26" s="651"/>
      <c r="CM26" s="651"/>
      <c r="CN26" s="651"/>
      <c r="CO26" s="651"/>
      <c r="CP26" s="651"/>
      <c r="CQ26" s="651"/>
      <c r="CR26" s="651"/>
      <c r="CS26" s="651"/>
      <c r="CT26" s="651"/>
      <c r="CU26" s="651"/>
      <c r="CV26" s="651"/>
      <c r="CW26" s="651"/>
      <c r="CX26" s="651"/>
      <c r="CY26" s="651"/>
      <c r="CZ26" s="651"/>
      <c r="DA26" s="141"/>
      <c r="DB26" s="170"/>
      <c r="DC26" s="106"/>
      <c r="DD26" s="106"/>
      <c r="DE26" s="106"/>
      <c r="DF26" s="106"/>
    </row>
    <row r="27" spans="1:110" ht="12" customHeight="1" x14ac:dyDescent="0.2">
      <c r="A27" s="25"/>
      <c r="B27" s="98"/>
      <c r="C27" s="1870"/>
      <c r="D27" s="1870"/>
      <c r="E27" s="1870"/>
      <c r="F27" s="1870"/>
      <c r="G27" s="1870"/>
      <c r="H27" s="1870"/>
      <c r="I27" s="1870"/>
      <c r="J27" s="1870"/>
      <c r="K27" s="1870"/>
      <c r="L27" s="1870"/>
      <c r="M27" s="1870"/>
      <c r="N27" s="1870"/>
      <c r="O27" s="1870"/>
      <c r="P27" s="1870"/>
      <c r="Q27" s="1870"/>
      <c r="R27" s="1870"/>
      <c r="S27" s="1870"/>
      <c r="T27" s="1870"/>
      <c r="U27" s="1870"/>
      <c r="V27" s="1870"/>
      <c r="W27" s="1870"/>
      <c r="X27" s="1870"/>
      <c r="Y27" s="1870"/>
      <c r="Z27" s="1870"/>
      <c r="AA27" s="1870"/>
      <c r="AB27" s="1870"/>
      <c r="AC27" s="1870"/>
      <c r="AD27" s="1870"/>
      <c r="AE27" s="1870"/>
      <c r="AF27" s="1870"/>
      <c r="AG27" s="1870"/>
      <c r="AH27" s="1870"/>
      <c r="AI27" s="1870"/>
      <c r="AJ27" s="1870"/>
      <c r="AK27" s="1870"/>
      <c r="AL27" s="1870"/>
      <c r="AM27" s="1870"/>
      <c r="AN27" s="1870"/>
      <c r="AO27" s="1870"/>
      <c r="AP27" s="1870"/>
      <c r="AQ27" s="1870"/>
      <c r="AR27" s="1870"/>
      <c r="AS27" s="1870"/>
      <c r="AT27" s="1870"/>
      <c r="AU27" s="1870"/>
      <c r="AV27" s="1870"/>
      <c r="AW27" s="1870"/>
      <c r="AX27" s="1870"/>
      <c r="AY27" s="1870"/>
      <c r="AZ27" s="1870"/>
      <c r="BA27" s="1870"/>
      <c r="BB27" s="1870"/>
      <c r="BC27" s="1870"/>
      <c r="BD27" s="1870"/>
      <c r="BE27" s="1870"/>
      <c r="BF27" s="1870"/>
      <c r="BG27" s="1870"/>
      <c r="BH27" s="1870"/>
      <c r="BI27" s="1870"/>
      <c r="BJ27" s="1870"/>
      <c r="BK27" s="1870"/>
      <c r="BL27" s="1870"/>
      <c r="BM27" s="1870"/>
      <c r="BN27" s="1870"/>
      <c r="BO27" s="1870"/>
      <c r="BP27" s="1870"/>
      <c r="BQ27" s="1870"/>
      <c r="BR27" s="1870"/>
      <c r="BS27" s="1870"/>
      <c r="BT27" s="1870"/>
      <c r="BU27" s="1870"/>
      <c r="BV27" s="1870"/>
      <c r="BW27" s="1870"/>
      <c r="BX27" s="1870"/>
      <c r="BY27" s="1870"/>
      <c r="BZ27" s="1870"/>
      <c r="CA27" s="1870"/>
      <c r="CB27" s="1870"/>
      <c r="CC27" s="1870"/>
      <c r="CD27" s="1870"/>
      <c r="CE27" s="1870"/>
      <c r="CF27" s="1870"/>
      <c r="CG27" s="1870"/>
      <c r="CH27" s="1870"/>
      <c r="CI27" s="1870"/>
      <c r="CJ27" s="1870"/>
      <c r="CK27" s="1870"/>
      <c r="CL27" s="1870"/>
      <c r="CM27" s="1870"/>
      <c r="CN27" s="1870"/>
      <c r="CO27" s="1870"/>
      <c r="CP27" s="1870"/>
      <c r="CQ27" s="1870"/>
      <c r="CR27" s="1870"/>
      <c r="CS27" s="1870"/>
      <c r="CT27" s="1870"/>
      <c r="CU27" s="1870"/>
      <c r="CV27" s="1870"/>
      <c r="CW27" s="1870"/>
      <c r="CX27" s="1870"/>
      <c r="CY27" s="1870"/>
      <c r="CZ27" s="1870"/>
      <c r="DA27" s="1870"/>
      <c r="DB27" s="170"/>
      <c r="DC27" s="106"/>
      <c r="DD27" s="106"/>
      <c r="DE27" s="106"/>
      <c r="DF27" s="106"/>
    </row>
    <row r="28" spans="1:110" ht="30" customHeight="1" x14ac:dyDescent="0.2">
      <c r="A28" s="25"/>
      <c r="B28" s="98"/>
      <c r="C28" s="1862" t="str">
        <f>Data_Income!B843</f>
        <v xml:space="preserve"> </v>
      </c>
      <c r="D28" s="1862"/>
      <c r="E28" s="1862"/>
      <c r="F28" s="1862"/>
      <c r="G28" s="1862"/>
      <c r="H28" s="1862"/>
      <c r="I28" s="1862"/>
      <c r="J28" s="1862"/>
      <c r="K28" s="1862"/>
      <c r="L28" s="1862"/>
      <c r="M28" s="1862"/>
      <c r="N28" s="1862"/>
      <c r="O28" s="1862"/>
      <c r="P28" s="1862"/>
      <c r="Q28" s="1862"/>
      <c r="R28" s="1862"/>
      <c r="S28" s="1862"/>
      <c r="T28" s="1862"/>
      <c r="U28" s="1862"/>
      <c r="V28" s="1862"/>
      <c r="W28" s="1862"/>
      <c r="X28" s="1862"/>
      <c r="Y28" s="1862"/>
      <c r="Z28" s="1862"/>
      <c r="AA28" s="1862"/>
      <c r="AB28" s="1862"/>
      <c r="AC28" s="1862"/>
      <c r="AD28" s="1862"/>
      <c r="AE28" s="1862"/>
      <c r="AF28" s="1862"/>
      <c r="AG28" s="1862"/>
      <c r="AH28" s="1862"/>
      <c r="AI28" s="1862"/>
      <c r="AJ28" s="1862"/>
      <c r="AK28" s="1862"/>
      <c r="AL28" s="1862"/>
      <c r="AM28" s="1862"/>
      <c r="AN28" s="1862"/>
      <c r="AO28" s="1862"/>
      <c r="AP28" s="1862"/>
      <c r="AQ28" s="1862"/>
      <c r="AR28" s="1862"/>
      <c r="AS28" s="1862"/>
      <c r="AT28" s="1862"/>
      <c r="AU28" s="1862"/>
      <c r="AV28" s="1862"/>
      <c r="AW28" s="1862"/>
      <c r="AX28" s="1862"/>
      <c r="AY28" s="1862"/>
      <c r="AZ28" s="1862"/>
      <c r="BA28" s="1862"/>
      <c r="BB28" s="1862"/>
      <c r="BC28" s="1862"/>
      <c r="BD28" s="1862"/>
      <c r="BE28" s="1862"/>
      <c r="BF28" s="1862"/>
      <c r="BG28" s="1862"/>
      <c r="BH28" s="1862"/>
      <c r="BI28" s="1862"/>
      <c r="BJ28" s="1862"/>
      <c r="BK28" s="1862"/>
      <c r="BL28" s="1862"/>
      <c r="BM28" s="1862"/>
      <c r="BN28" s="1862"/>
      <c r="BO28" s="1862"/>
      <c r="BP28" s="1862"/>
      <c r="BQ28" s="1862"/>
      <c r="BR28" s="1862"/>
      <c r="BS28" s="1862"/>
      <c r="BT28" s="1862"/>
      <c r="BU28" s="1862"/>
      <c r="BV28" s="1862"/>
      <c r="BW28" s="1862"/>
      <c r="BX28" s="1862"/>
      <c r="BY28" s="1862"/>
      <c r="BZ28" s="1862"/>
      <c r="CA28" s="1862"/>
      <c r="CB28" s="1862"/>
      <c r="CC28" s="1862"/>
      <c r="CD28" s="1862"/>
      <c r="CE28" s="1862"/>
      <c r="CF28" s="1862"/>
      <c r="CG28" s="1862"/>
      <c r="CH28" s="1862"/>
      <c r="CI28" s="1862"/>
      <c r="CJ28" s="1862"/>
      <c r="CK28" s="1862"/>
      <c r="CL28" s="1862"/>
      <c r="CM28" s="1862"/>
      <c r="CN28" s="1862"/>
      <c r="CO28" s="1862"/>
      <c r="CP28" s="1862"/>
      <c r="CQ28" s="1862"/>
      <c r="CR28" s="1862"/>
      <c r="CS28" s="1862"/>
      <c r="CT28" s="1862"/>
      <c r="CU28" s="1862"/>
      <c r="CV28" s="1862"/>
      <c r="CW28" s="1862"/>
      <c r="CX28" s="1862"/>
      <c r="CY28" s="1862"/>
      <c r="CZ28" s="1862"/>
      <c r="DA28" s="1862"/>
      <c r="DB28" s="170"/>
      <c r="DC28" s="106"/>
      <c r="DD28" s="106"/>
      <c r="DE28" s="106"/>
      <c r="DF28" s="106"/>
    </row>
    <row r="29" spans="1:110" ht="32.1" customHeight="1" x14ac:dyDescent="0.2">
      <c r="A29" s="25"/>
      <c r="B29" s="98"/>
      <c r="C29" s="1862" t="str">
        <f>Data_Income!B844</f>
        <v xml:space="preserve"> </v>
      </c>
      <c r="D29" s="1862"/>
      <c r="E29" s="1862"/>
      <c r="F29" s="1862"/>
      <c r="G29" s="1862"/>
      <c r="H29" s="1862"/>
      <c r="I29" s="1862"/>
      <c r="J29" s="1862"/>
      <c r="K29" s="1862"/>
      <c r="L29" s="1862"/>
      <c r="M29" s="1862"/>
      <c r="N29" s="1862"/>
      <c r="O29" s="1862"/>
      <c r="P29" s="1862"/>
      <c r="Q29" s="1862"/>
      <c r="R29" s="1862"/>
      <c r="S29" s="1862"/>
      <c r="T29" s="1862"/>
      <c r="U29" s="1862"/>
      <c r="V29" s="1862"/>
      <c r="W29" s="1862"/>
      <c r="X29" s="1862"/>
      <c r="Y29" s="1862"/>
      <c r="Z29" s="1862"/>
      <c r="AA29" s="1862"/>
      <c r="AB29" s="1862"/>
      <c r="AC29" s="1862"/>
      <c r="AD29" s="1862"/>
      <c r="AE29" s="1862"/>
      <c r="AF29" s="1862"/>
      <c r="AG29" s="1862"/>
      <c r="AH29" s="1862"/>
      <c r="AI29" s="1862"/>
      <c r="AJ29" s="1862"/>
      <c r="AK29" s="1862"/>
      <c r="AL29" s="1862"/>
      <c r="AM29" s="1862"/>
      <c r="AN29" s="1862"/>
      <c r="AO29" s="1862"/>
      <c r="AP29" s="1862"/>
      <c r="AQ29" s="1862"/>
      <c r="AR29" s="1862"/>
      <c r="AS29" s="1862"/>
      <c r="AT29" s="1862"/>
      <c r="AU29" s="1862"/>
      <c r="AV29" s="1862"/>
      <c r="AW29" s="1862"/>
      <c r="AX29" s="1862"/>
      <c r="AY29" s="1862"/>
      <c r="AZ29" s="1862"/>
      <c r="BA29" s="1862"/>
      <c r="BB29" s="1862"/>
      <c r="BC29" s="1862"/>
      <c r="BD29" s="1862"/>
      <c r="BE29" s="1862"/>
      <c r="BF29" s="1862"/>
      <c r="BG29" s="1862"/>
      <c r="BH29" s="1862"/>
      <c r="BI29" s="1862"/>
      <c r="BJ29" s="1862"/>
      <c r="BK29" s="1862"/>
      <c r="BL29" s="1862"/>
      <c r="BM29" s="1862"/>
      <c r="BN29" s="1862"/>
      <c r="BO29" s="1862"/>
      <c r="BP29" s="1862"/>
      <c r="BQ29" s="1862"/>
      <c r="BR29" s="1862"/>
      <c r="BS29" s="1862"/>
      <c r="BT29" s="1862"/>
      <c r="BU29" s="1862"/>
      <c r="BV29" s="1862"/>
      <c r="BW29" s="1862"/>
      <c r="BX29" s="1862"/>
      <c r="BY29" s="1862"/>
      <c r="BZ29" s="1862"/>
      <c r="CA29" s="1862"/>
      <c r="CB29" s="1862"/>
      <c r="CC29" s="1862"/>
      <c r="CD29" s="1862"/>
      <c r="CE29" s="1862"/>
      <c r="CF29" s="1862"/>
      <c r="CG29" s="1862"/>
      <c r="CH29" s="1862"/>
      <c r="CI29" s="1862"/>
      <c r="CJ29" s="1862"/>
      <c r="CK29" s="1862"/>
      <c r="CL29" s="1862"/>
      <c r="CM29" s="1862"/>
      <c r="CN29" s="1862"/>
      <c r="CO29" s="1862"/>
      <c r="CP29" s="1862"/>
      <c r="CQ29" s="1862"/>
      <c r="CR29" s="1862"/>
      <c r="CS29" s="1862"/>
      <c r="CT29" s="1862"/>
      <c r="CU29" s="1862"/>
      <c r="CV29" s="1862"/>
      <c r="CW29" s="1862"/>
      <c r="CX29" s="1862"/>
      <c r="CY29" s="1862"/>
      <c r="CZ29" s="1862"/>
      <c r="DA29" s="1862"/>
      <c r="DB29" s="170"/>
      <c r="DC29" s="106"/>
      <c r="DD29" s="106"/>
      <c r="DE29" s="106"/>
      <c r="DF29" s="106"/>
    </row>
    <row r="30" spans="1:110" ht="15.95" customHeight="1" x14ac:dyDescent="0.2">
      <c r="A30" s="25"/>
      <c r="B30" s="98"/>
      <c r="C30" s="651"/>
      <c r="D30" s="651"/>
      <c r="E30" s="651"/>
      <c r="F30" s="651"/>
      <c r="G30" s="651"/>
      <c r="H30" s="651"/>
      <c r="I30" s="651"/>
      <c r="J30" s="651"/>
      <c r="K30" s="651"/>
      <c r="L30" s="651"/>
      <c r="M30" s="651"/>
      <c r="N30" s="651"/>
      <c r="O30" s="651"/>
      <c r="P30" s="651"/>
      <c r="Q30" s="651"/>
      <c r="R30" s="651"/>
      <c r="S30" s="651"/>
      <c r="T30" s="651"/>
      <c r="U30" s="651"/>
      <c r="V30" s="651"/>
      <c r="W30" s="651"/>
      <c r="X30" s="651"/>
      <c r="Y30" s="651"/>
      <c r="Z30" s="651"/>
      <c r="AA30" s="651"/>
      <c r="AB30" s="651"/>
      <c r="AC30" s="651"/>
      <c r="AD30" s="651"/>
      <c r="AE30" s="651"/>
      <c r="AF30" s="651"/>
      <c r="AG30" s="651"/>
      <c r="AH30" s="651"/>
      <c r="AI30" s="651"/>
      <c r="AJ30" s="651"/>
      <c r="AK30" s="651"/>
      <c r="AL30" s="651"/>
      <c r="AM30" s="651"/>
      <c r="AN30" s="651"/>
      <c r="AO30" s="651"/>
      <c r="AP30" s="651"/>
      <c r="AQ30" s="651"/>
      <c r="AR30" s="651"/>
      <c r="AS30" s="651"/>
      <c r="AT30" s="651"/>
      <c r="AU30" s="651"/>
      <c r="AV30" s="651"/>
      <c r="AW30" s="651"/>
      <c r="AX30" s="651"/>
      <c r="AY30" s="651"/>
      <c r="AZ30" s="651"/>
      <c r="BA30" s="651"/>
      <c r="BB30" s="651"/>
      <c r="BC30" s="651"/>
      <c r="BD30" s="651"/>
      <c r="BE30" s="651"/>
      <c r="BF30" s="651"/>
      <c r="BG30" s="651"/>
      <c r="BH30" s="651"/>
      <c r="BI30" s="651"/>
      <c r="BJ30" s="651"/>
      <c r="BK30" s="651"/>
      <c r="BL30" s="651"/>
      <c r="BM30" s="651"/>
      <c r="BN30" s="651"/>
      <c r="BO30" s="651"/>
      <c r="BP30" s="651"/>
      <c r="BQ30" s="651"/>
      <c r="BR30" s="651"/>
      <c r="BS30" s="651"/>
      <c r="BT30" s="651"/>
      <c r="BU30" s="651"/>
      <c r="BV30" s="651"/>
      <c r="BW30" s="651"/>
      <c r="BX30" s="651"/>
      <c r="BY30" s="651"/>
      <c r="BZ30" s="651"/>
      <c r="CA30" s="651"/>
      <c r="CB30" s="651"/>
      <c r="CC30" s="651"/>
      <c r="CD30" s="651"/>
      <c r="CE30" s="651"/>
      <c r="CF30" s="651"/>
      <c r="CG30" s="651"/>
      <c r="CH30" s="651"/>
      <c r="CI30" s="651"/>
      <c r="CJ30" s="651"/>
      <c r="CK30" s="651"/>
      <c r="CL30" s="651"/>
      <c r="CM30" s="651"/>
      <c r="CN30" s="651"/>
      <c r="CO30" s="651"/>
      <c r="CP30" s="651"/>
      <c r="CQ30" s="651"/>
      <c r="CR30" s="651"/>
      <c r="CS30" s="651"/>
      <c r="CT30" s="651"/>
      <c r="CU30" s="651"/>
      <c r="CV30" s="651"/>
      <c r="CW30" s="651"/>
      <c r="CX30" s="651"/>
      <c r="CY30" s="651"/>
      <c r="CZ30" s="651"/>
      <c r="DA30" s="651"/>
      <c r="DB30" s="170"/>
      <c r="DC30" s="106"/>
      <c r="DD30" s="106"/>
      <c r="DE30" s="106"/>
      <c r="DF30" s="106"/>
    </row>
    <row r="31" spans="1:110" ht="15" customHeight="1" x14ac:dyDescent="0.2">
      <c r="A31" s="25"/>
      <c r="B31" s="98"/>
      <c r="C31" s="1864" t="s">
        <v>121</v>
      </c>
      <c r="D31" s="1864"/>
      <c r="E31" s="1864"/>
      <c r="F31" s="1864"/>
      <c r="G31" s="1864"/>
      <c r="H31" s="1864"/>
      <c r="I31" s="1864"/>
      <c r="J31" s="1864"/>
      <c r="K31" s="1864"/>
      <c r="L31" s="1864"/>
      <c r="M31" s="1864"/>
      <c r="N31" s="1864"/>
      <c r="O31" s="1864"/>
      <c r="P31" s="1864"/>
      <c r="Q31" s="1864"/>
      <c r="R31" s="1864"/>
      <c r="S31" s="1864"/>
      <c r="T31" s="1864"/>
      <c r="U31" s="1864"/>
      <c r="V31" s="1864"/>
      <c r="W31" s="1864"/>
      <c r="X31" s="1864"/>
      <c r="Y31" s="1864"/>
      <c r="Z31" s="1864"/>
      <c r="AA31" s="1864"/>
      <c r="AB31" s="1864"/>
      <c r="AC31" s="1864"/>
      <c r="AD31" s="1864"/>
      <c r="AE31" s="1864"/>
      <c r="AF31" s="1864"/>
      <c r="AG31" s="1864"/>
      <c r="AH31" s="1864"/>
      <c r="AI31" s="1864"/>
      <c r="AJ31" s="1864"/>
      <c r="AK31" s="1864"/>
      <c r="AL31" s="1864"/>
      <c r="AM31" s="1864"/>
      <c r="AN31" s="1864"/>
      <c r="AO31" s="1864"/>
      <c r="AP31" s="1864"/>
      <c r="AQ31" s="1864"/>
      <c r="AR31" s="1864"/>
      <c r="AS31" s="1864"/>
      <c r="AT31" s="1864"/>
      <c r="AU31" s="1864"/>
      <c r="AV31" s="1864"/>
      <c r="AW31" s="1864"/>
      <c r="AX31" s="1864"/>
      <c r="AY31" s="1864"/>
      <c r="AZ31" s="1864"/>
      <c r="BA31" s="1864"/>
      <c r="BB31" s="1864"/>
      <c r="BC31" s="1864"/>
      <c r="BD31" s="1864"/>
      <c r="BE31" s="1864"/>
      <c r="BF31" s="1864"/>
      <c r="BG31" s="1864"/>
      <c r="BH31" s="1864"/>
      <c r="BI31" s="1864"/>
      <c r="BJ31" s="1864"/>
      <c r="BK31" s="1864"/>
      <c r="BL31" s="1864"/>
      <c r="BM31" s="1864"/>
      <c r="BN31" s="1864"/>
      <c r="BO31" s="1864"/>
      <c r="BP31" s="1864"/>
      <c r="BQ31" s="1864"/>
      <c r="BR31" s="1864"/>
      <c r="BS31" s="1864"/>
      <c r="BT31" s="1864"/>
      <c r="BU31" s="1864"/>
      <c r="BV31" s="1864"/>
      <c r="BW31" s="1864"/>
      <c r="BX31" s="1864"/>
      <c r="BY31" s="1864"/>
      <c r="BZ31" s="1864"/>
      <c r="CA31" s="1864"/>
      <c r="CB31" s="1864"/>
      <c r="CC31" s="1864"/>
      <c r="CD31" s="1864"/>
      <c r="CE31" s="1864"/>
      <c r="CF31" s="1864"/>
      <c r="CG31" s="1864"/>
      <c r="CH31" s="1864"/>
      <c r="CI31" s="1864"/>
      <c r="CJ31" s="1864"/>
      <c r="CK31" s="1864"/>
      <c r="CL31" s="1864"/>
      <c r="CM31" s="1864"/>
      <c r="CN31" s="1864"/>
      <c r="CO31" s="1864"/>
      <c r="CP31" s="1864"/>
      <c r="CQ31" s="1864"/>
      <c r="CR31" s="1864"/>
      <c r="CS31" s="1864"/>
      <c r="CT31" s="1864"/>
      <c r="CU31" s="1864"/>
      <c r="CV31" s="1864"/>
      <c r="CW31" s="1864"/>
      <c r="CX31" s="1864"/>
      <c r="CY31" s="1864"/>
      <c r="CZ31" s="1864"/>
      <c r="DA31" s="1864"/>
      <c r="DB31" s="170"/>
      <c r="DC31" s="106"/>
      <c r="DD31" s="106"/>
      <c r="DE31" s="106"/>
      <c r="DF31" s="106"/>
    </row>
    <row r="32" spans="1:110" ht="10.15" customHeight="1" x14ac:dyDescent="0.2">
      <c r="A32" s="25"/>
      <c r="B32" s="98"/>
      <c r="C32" s="1863" t="s">
        <v>126</v>
      </c>
      <c r="D32" s="1863"/>
      <c r="E32" s="1863"/>
      <c r="F32" s="1863"/>
      <c r="G32" s="1863"/>
      <c r="H32" s="1863"/>
      <c r="I32" s="1863"/>
      <c r="J32" s="1863"/>
      <c r="K32" s="1863"/>
      <c r="L32" s="1863"/>
      <c r="M32" s="1863"/>
      <c r="N32" s="1863"/>
      <c r="O32" s="1863"/>
      <c r="P32" s="1863"/>
      <c r="Q32" s="1863"/>
      <c r="R32" s="1863"/>
      <c r="S32" s="1863"/>
      <c r="T32" s="1863"/>
      <c r="U32" s="1863"/>
      <c r="V32" s="1863"/>
      <c r="W32" s="1863"/>
      <c r="X32" s="1863"/>
      <c r="Y32" s="1863"/>
      <c r="Z32" s="1863"/>
      <c r="AA32" s="1863"/>
      <c r="AB32" s="1863"/>
      <c r="AC32" s="1863"/>
      <c r="AD32" s="1863"/>
      <c r="AE32" s="1863"/>
      <c r="AF32" s="1863"/>
      <c r="AG32" s="1863"/>
      <c r="AH32" s="1863"/>
      <c r="AI32" s="1863"/>
      <c r="AJ32" s="1863"/>
      <c r="AK32" s="1863"/>
      <c r="AL32" s="1863"/>
      <c r="AM32" s="1863"/>
      <c r="AN32" s="1863"/>
      <c r="AO32" s="1863"/>
      <c r="AP32" s="1863"/>
      <c r="AQ32" s="1863"/>
      <c r="AR32" s="1863"/>
      <c r="AS32" s="1863"/>
      <c r="AT32" s="1863"/>
      <c r="AU32" s="1863"/>
      <c r="AV32" s="1863"/>
      <c r="AW32" s="1863"/>
      <c r="AX32" s="1863"/>
      <c r="AY32" s="1863"/>
      <c r="AZ32" s="1863"/>
      <c r="BA32" s="1863"/>
      <c r="BB32" s="1863"/>
      <c r="BC32" s="1863"/>
      <c r="BD32" s="1863"/>
      <c r="BE32" s="1863"/>
      <c r="BF32" s="1863"/>
      <c r="BG32" s="1863"/>
      <c r="BH32" s="1863"/>
      <c r="BI32" s="1863"/>
      <c r="BJ32" s="1863"/>
      <c r="BK32" s="1863"/>
      <c r="BL32" s="1863"/>
      <c r="BM32" s="1863"/>
      <c r="BN32" s="1863"/>
      <c r="BO32" s="1863"/>
      <c r="BP32" s="1863"/>
      <c r="BQ32" s="1863"/>
      <c r="BR32" s="1863"/>
      <c r="BS32" s="1863"/>
      <c r="BT32" s="1863"/>
      <c r="BU32" s="1863"/>
      <c r="BV32" s="1863"/>
      <c r="BW32" s="1863"/>
      <c r="BX32" s="1863"/>
      <c r="BY32" s="1863"/>
      <c r="BZ32" s="1863"/>
      <c r="CA32" s="1863"/>
      <c r="CB32" s="1863"/>
      <c r="CC32" s="1863"/>
      <c r="CD32" s="1863"/>
      <c r="CE32" s="1863"/>
      <c r="CF32" s="1863"/>
      <c r="CG32" s="1863"/>
      <c r="CH32" s="1863"/>
      <c r="CI32" s="1863"/>
      <c r="CJ32" s="1863"/>
      <c r="CK32" s="1863"/>
      <c r="CL32" s="1863"/>
      <c r="CM32" s="1863"/>
      <c r="CN32" s="1863"/>
      <c r="CO32" s="1863"/>
      <c r="CP32" s="1863"/>
      <c r="CQ32" s="1863"/>
      <c r="CR32" s="1863"/>
      <c r="CS32" s="1863"/>
      <c r="CT32" s="1863"/>
      <c r="CU32" s="1863"/>
      <c r="CV32" s="1863"/>
      <c r="CW32" s="1863"/>
      <c r="CX32" s="1863"/>
      <c r="CY32" s="1863"/>
      <c r="CZ32" s="1863"/>
      <c r="DA32" s="1863"/>
      <c r="DB32" s="170"/>
      <c r="DC32" s="106"/>
      <c r="DD32" s="106"/>
      <c r="DE32" s="106"/>
      <c r="DF32" s="106"/>
    </row>
    <row r="33" spans="1:110" ht="9" customHeight="1" x14ac:dyDescent="0.2">
      <c r="A33" s="25"/>
      <c r="B33" s="98"/>
      <c r="C33" s="167" t="s">
        <v>123</v>
      </c>
      <c r="D33" s="1859" t="s">
        <v>125</v>
      </c>
      <c r="E33" s="1859"/>
      <c r="F33" s="1859"/>
      <c r="G33" s="1859"/>
      <c r="H33" s="1859"/>
      <c r="I33" s="1859"/>
      <c r="J33" s="1859"/>
      <c r="K33" s="1859"/>
      <c r="L33" s="1859"/>
      <c r="M33" s="1859"/>
      <c r="N33" s="1859"/>
      <c r="O33" s="1859"/>
      <c r="P33" s="1859"/>
      <c r="Q33" s="1859"/>
      <c r="R33" s="1859"/>
      <c r="S33" s="1859"/>
      <c r="T33" s="1859"/>
      <c r="U33" s="1859"/>
      <c r="V33" s="1859"/>
      <c r="W33" s="1859"/>
      <c r="X33" s="1859"/>
      <c r="Y33" s="1859"/>
      <c r="Z33" s="1859"/>
      <c r="AA33" s="1859"/>
      <c r="AB33" s="1859"/>
      <c r="AC33" s="1859"/>
      <c r="AD33" s="1859"/>
      <c r="AE33" s="1859"/>
      <c r="AF33" s="1859"/>
      <c r="AG33" s="1859"/>
      <c r="AH33" s="1859"/>
      <c r="AI33" s="1859"/>
      <c r="AJ33" s="1859"/>
      <c r="AK33" s="1859"/>
      <c r="AL33" s="1859"/>
      <c r="AM33" s="1859"/>
      <c r="AN33" s="1859"/>
      <c r="AO33" s="1859"/>
      <c r="AP33" s="1859"/>
      <c r="AQ33" s="1859"/>
      <c r="AR33" s="1859"/>
      <c r="AS33" s="1859"/>
      <c r="AT33" s="1859"/>
      <c r="AU33" s="1859"/>
      <c r="AV33" s="1859"/>
      <c r="AW33" s="1859"/>
      <c r="AX33" s="1859"/>
      <c r="AY33" s="1859"/>
      <c r="AZ33" s="1859"/>
      <c r="BA33" s="1859"/>
      <c r="BB33" s="1859"/>
      <c r="BC33" s="1859"/>
      <c r="BD33" s="1859"/>
      <c r="BE33" s="1859"/>
      <c r="BF33" s="1859"/>
      <c r="BG33" s="1859"/>
      <c r="BH33" s="1859"/>
      <c r="BI33" s="1859"/>
      <c r="BJ33" s="1859"/>
      <c r="BK33" s="1859"/>
      <c r="BL33" s="1859"/>
      <c r="BM33" s="1859"/>
      <c r="BN33" s="1859"/>
      <c r="BO33" s="1859"/>
      <c r="BP33" s="1859"/>
      <c r="BQ33" s="1859"/>
      <c r="BR33" s="1859"/>
      <c r="BS33" s="1859"/>
      <c r="BT33" s="1859"/>
      <c r="BU33" s="1859"/>
      <c r="BV33" s="1859"/>
      <c r="BW33" s="1859"/>
      <c r="BX33" s="1859"/>
      <c r="BY33" s="1859"/>
      <c r="BZ33" s="1859"/>
      <c r="CA33" s="1859"/>
      <c r="CB33" s="1859"/>
      <c r="CC33" s="1859"/>
      <c r="CD33" s="1859"/>
      <c r="CE33" s="1859"/>
      <c r="CF33" s="1859"/>
      <c r="CG33" s="1859"/>
      <c r="CH33" s="1859"/>
      <c r="CI33" s="1859"/>
      <c r="CJ33" s="1859"/>
      <c r="CK33" s="1859"/>
      <c r="CL33" s="1859"/>
      <c r="CM33" s="1859"/>
      <c r="CN33" s="1859"/>
      <c r="CO33" s="1859"/>
      <c r="CP33" s="1859"/>
      <c r="CQ33" s="1859"/>
      <c r="CR33" s="1859"/>
      <c r="CS33" s="1859"/>
      <c r="CT33" s="1859"/>
      <c r="CU33" s="1859"/>
      <c r="CV33" s="1859"/>
      <c r="CW33" s="1859"/>
      <c r="CX33" s="1859"/>
      <c r="CY33" s="1859"/>
      <c r="CZ33" s="1859"/>
      <c r="DA33" s="1859"/>
      <c r="DB33" s="170"/>
      <c r="DC33" s="106"/>
      <c r="DD33" s="106"/>
      <c r="DE33" s="106"/>
      <c r="DF33" s="106"/>
    </row>
    <row r="34" spans="1:110" ht="9" customHeight="1" x14ac:dyDescent="0.2">
      <c r="A34" s="25"/>
      <c r="B34" s="98"/>
      <c r="C34" s="167" t="s">
        <v>123</v>
      </c>
      <c r="D34" s="1860" t="s">
        <v>159</v>
      </c>
      <c r="E34" s="1860"/>
      <c r="F34" s="1860"/>
      <c r="G34" s="1860"/>
      <c r="H34" s="1860"/>
      <c r="I34" s="1860"/>
      <c r="J34" s="1860"/>
      <c r="K34" s="1860"/>
      <c r="L34" s="1860"/>
      <c r="M34" s="1860"/>
      <c r="N34" s="1860"/>
      <c r="O34" s="1860"/>
      <c r="P34" s="1860"/>
      <c r="Q34" s="1860"/>
      <c r="R34" s="1860"/>
      <c r="S34" s="1860"/>
      <c r="T34" s="1860"/>
      <c r="U34" s="1860"/>
      <c r="V34" s="1860"/>
      <c r="W34" s="1860"/>
      <c r="X34" s="1860"/>
      <c r="Y34" s="1860"/>
      <c r="Z34" s="1860"/>
      <c r="AA34" s="1860"/>
      <c r="AB34" s="1860"/>
      <c r="AC34" s="1860"/>
      <c r="AD34" s="1860"/>
      <c r="AE34" s="1860"/>
      <c r="AF34" s="1860"/>
      <c r="AG34" s="1860"/>
      <c r="AH34" s="1860"/>
      <c r="AI34" s="1860"/>
      <c r="AJ34" s="1860"/>
      <c r="AK34" s="1860"/>
      <c r="AL34" s="1860"/>
      <c r="AM34" s="1860"/>
      <c r="AN34" s="1860"/>
      <c r="AO34" s="1860"/>
      <c r="AP34" s="1860"/>
      <c r="AQ34" s="1860"/>
      <c r="AR34" s="1860"/>
      <c r="AS34" s="1860"/>
      <c r="AT34" s="1860"/>
      <c r="AU34" s="1860"/>
      <c r="AV34" s="1860"/>
      <c r="AW34" s="1860"/>
      <c r="AX34" s="1860"/>
      <c r="AY34" s="1860"/>
      <c r="AZ34" s="1860"/>
      <c r="BA34" s="1860"/>
      <c r="BB34" s="1860"/>
      <c r="BC34" s="1860"/>
      <c r="BD34" s="1860"/>
      <c r="BE34" s="1860"/>
      <c r="BF34" s="1860"/>
      <c r="BG34" s="1860"/>
      <c r="BH34" s="1860"/>
      <c r="BI34" s="1860"/>
      <c r="BJ34" s="1860"/>
      <c r="BK34" s="1860"/>
      <c r="BL34" s="1860"/>
      <c r="BM34" s="1860"/>
      <c r="BN34" s="1860"/>
      <c r="BO34" s="1860"/>
      <c r="BP34" s="1860"/>
      <c r="BQ34" s="1860"/>
      <c r="BR34" s="1860"/>
      <c r="BS34" s="1860"/>
      <c r="BT34" s="1860"/>
      <c r="BU34" s="1860"/>
      <c r="BV34" s="1860"/>
      <c r="BW34" s="1860"/>
      <c r="BX34" s="1860"/>
      <c r="BY34" s="1860"/>
      <c r="BZ34" s="1860"/>
      <c r="CA34" s="1860"/>
      <c r="CB34" s="1860"/>
      <c r="CC34" s="1860"/>
      <c r="CD34" s="1860"/>
      <c r="CE34" s="1860"/>
      <c r="CF34" s="1860"/>
      <c r="CG34" s="1860"/>
      <c r="CH34" s="1860"/>
      <c r="CI34" s="1860"/>
      <c r="CJ34" s="1860"/>
      <c r="CK34" s="1860"/>
      <c r="CL34" s="1860"/>
      <c r="CM34" s="1860"/>
      <c r="CN34" s="1860"/>
      <c r="CO34" s="1860"/>
      <c r="CP34" s="1860"/>
      <c r="CQ34" s="1860"/>
      <c r="CR34" s="1860"/>
      <c r="CS34" s="1860"/>
      <c r="CT34" s="1860"/>
      <c r="CU34" s="1860"/>
      <c r="CV34" s="1860"/>
      <c r="CW34" s="1860"/>
      <c r="CX34" s="1860"/>
      <c r="CY34" s="1860"/>
      <c r="CZ34" s="1860"/>
      <c r="DA34" s="1860"/>
      <c r="DB34" s="170"/>
      <c r="DC34" s="106"/>
      <c r="DD34" s="106"/>
      <c r="DE34" s="106"/>
      <c r="DF34" s="106"/>
    </row>
    <row r="35" spans="1:110" ht="9" customHeight="1" x14ac:dyDescent="0.2">
      <c r="A35" s="25"/>
      <c r="B35" s="98"/>
      <c r="C35" s="168"/>
      <c r="D35" s="1860" t="s">
        <v>160</v>
      </c>
      <c r="E35" s="1860"/>
      <c r="F35" s="1860"/>
      <c r="G35" s="1860"/>
      <c r="H35" s="1860"/>
      <c r="I35" s="1860"/>
      <c r="J35" s="1860"/>
      <c r="K35" s="1860"/>
      <c r="L35" s="1860"/>
      <c r="M35" s="1860"/>
      <c r="N35" s="1860"/>
      <c r="O35" s="1860"/>
      <c r="P35" s="1860"/>
      <c r="Q35" s="1860"/>
      <c r="R35" s="1860"/>
      <c r="S35" s="1860"/>
      <c r="T35" s="1860"/>
      <c r="U35" s="1860"/>
      <c r="V35" s="1860"/>
      <c r="W35" s="1860"/>
      <c r="X35" s="1860"/>
      <c r="Y35" s="1860"/>
      <c r="Z35" s="1860"/>
      <c r="AA35" s="1860"/>
      <c r="AB35" s="1860"/>
      <c r="AC35" s="1860"/>
      <c r="AD35" s="1860"/>
      <c r="AE35" s="1860"/>
      <c r="AF35" s="1860"/>
      <c r="AG35" s="1860"/>
      <c r="AH35" s="1860"/>
      <c r="AI35" s="1860"/>
      <c r="AJ35" s="1860"/>
      <c r="AK35" s="1860"/>
      <c r="AL35" s="1860"/>
      <c r="AM35" s="1860"/>
      <c r="AN35" s="1860"/>
      <c r="AO35" s="1860"/>
      <c r="AP35" s="1860"/>
      <c r="AQ35" s="1860"/>
      <c r="AR35" s="1860"/>
      <c r="AS35" s="1860"/>
      <c r="AT35" s="1860"/>
      <c r="AU35" s="1860"/>
      <c r="AV35" s="1860"/>
      <c r="AW35" s="1860"/>
      <c r="AX35" s="1860"/>
      <c r="AY35" s="1860"/>
      <c r="AZ35" s="1860"/>
      <c r="BA35" s="1860"/>
      <c r="BB35" s="1860"/>
      <c r="BC35" s="1860"/>
      <c r="BD35" s="1860"/>
      <c r="BE35" s="1860"/>
      <c r="BF35" s="1860"/>
      <c r="BG35" s="1860"/>
      <c r="BH35" s="1860"/>
      <c r="BI35" s="1860"/>
      <c r="BJ35" s="1860"/>
      <c r="BK35" s="1860"/>
      <c r="BL35" s="1860"/>
      <c r="BM35" s="1860"/>
      <c r="BN35" s="1860"/>
      <c r="BO35" s="1860"/>
      <c r="BP35" s="1860"/>
      <c r="BQ35" s="1860"/>
      <c r="BR35" s="1860"/>
      <c r="BS35" s="1860"/>
      <c r="BT35" s="1860"/>
      <c r="BU35" s="1860"/>
      <c r="BV35" s="1860"/>
      <c r="BW35" s="1860"/>
      <c r="BX35" s="1860"/>
      <c r="BY35" s="1860"/>
      <c r="BZ35" s="1860"/>
      <c r="CA35" s="1860"/>
      <c r="CB35" s="1860"/>
      <c r="CC35" s="1860"/>
      <c r="CD35" s="1860"/>
      <c r="CE35" s="1860"/>
      <c r="CF35" s="1860"/>
      <c r="CG35" s="1860"/>
      <c r="CH35" s="1860"/>
      <c r="CI35" s="1860"/>
      <c r="CJ35" s="1860"/>
      <c r="CK35" s="1860"/>
      <c r="CL35" s="1860"/>
      <c r="CM35" s="1860"/>
      <c r="CN35" s="1860"/>
      <c r="CO35" s="1860"/>
      <c r="CP35" s="1860"/>
      <c r="CQ35" s="1860"/>
      <c r="CR35" s="1860"/>
      <c r="CS35" s="1860"/>
      <c r="CT35" s="1860"/>
      <c r="CU35" s="1860"/>
      <c r="CV35" s="1860"/>
      <c r="CW35" s="1860"/>
      <c r="CX35" s="1860"/>
      <c r="CY35" s="1860"/>
      <c r="CZ35" s="1860"/>
      <c r="DA35" s="1860"/>
      <c r="DB35" s="170"/>
      <c r="DC35" s="106"/>
      <c r="DD35" s="106"/>
      <c r="DE35" s="106"/>
      <c r="DF35" s="106"/>
    </row>
    <row r="36" spans="1:110" ht="13.9" customHeight="1" x14ac:dyDescent="0.2">
      <c r="A36" s="25"/>
      <c r="B36" s="98"/>
      <c r="C36" s="1861" t="s">
        <v>124</v>
      </c>
      <c r="D36" s="1861"/>
      <c r="E36" s="1861"/>
      <c r="F36" s="1861"/>
      <c r="G36" s="1861"/>
      <c r="H36" s="1861"/>
      <c r="I36" s="1861"/>
      <c r="J36" s="1861"/>
      <c r="K36" s="1861"/>
      <c r="L36" s="1861"/>
      <c r="M36" s="1861"/>
      <c r="N36" s="1861"/>
      <c r="O36" s="1861"/>
      <c r="P36" s="1861"/>
      <c r="Q36" s="1861"/>
      <c r="R36" s="1861"/>
      <c r="S36" s="1861"/>
      <c r="T36" s="1861"/>
      <c r="U36" s="1861"/>
      <c r="V36" s="1861"/>
      <c r="W36" s="1861"/>
      <c r="X36" s="1861"/>
      <c r="Y36" s="1861"/>
      <c r="Z36" s="1861"/>
      <c r="AA36" s="1861"/>
      <c r="AB36" s="1861"/>
      <c r="AC36" s="1861"/>
      <c r="AD36" s="1861"/>
      <c r="AE36" s="1861"/>
      <c r="AF36" s="1861"/>
      <c r="AG36" s="1861"/>
      <c r="AH36" s="1861"/>
      <c r="AI36" s="1861"/>
      <c r="AJ36" s="1861"/>
      <c r="AK36" s="1861"/>
      <c r="AL36" s="1861"/>
      <c r="AM36" s="1861"/>
      <c r="AN36" s="1861"/>
      <c r="AO36" s="1861"/>
      <c r="AP36" s="1861"/>
      <c r="AQ36" s="1861"/>
      <c r="AR36" s="1861"/>
      <c r="AS36" s="1861"/>
      <c r="AT36" s="1861"/>
      <c r="AU36" s="1861"/>
      <c r="AV36" s="1861"/>
      <c r="AW36" s="1861"/>
      <c r="AX36" s="1861"/>
      <c r="AY36" s="1861"/>
      <c r="AZ36" s="1861"/>
      <c r="BA36" s="1861"/>
      <c r="BB36" s="1861"/>
      <c r="BC36" s="1861"/>
      <c r="BD36" s="1861"/>
      <c r="BE36" s="1861"/>
      <c r="BF36" s="1861"/>
      <c r="BG36" s="1861"/>
      <c r="BH36" s="1861"/>
      <c r="BI36" s="1861"/>
      <c r="BJ36" s="1861"/>
      <c r="BK36" s="1861"/>
      <c r="BL36" s="1861"/>
      <c r="BM36" s="1861"/>
      <c r="BN36" s="1861"/>
      <c r="BO36" s="1861"/>
      <c r="BP36" s="1861"/>
      <c r="BQ36" s="1861"/>
      <c r="BR36" s="1861"/>
      <c r="BS36" s="1861"/>
      <c r="BT36" s="1861"/>
      <c r="BU36" s="1861"/>
      <c r="BV36" s="1861"/>
      <c r="BW36" s="1861"/>
      <c r="BX36" s="1861"/>
      <c r="BY36" s="1861"/>
      <c r="BZ36" s="1861"/>
      <c r="CA36" s="1861"/>
      <c r="CB36" s="1861"/>
      <c r="CC36" s="1861"/>
      <c r="CD36" s="1861"/>
      <c r="CE36" s="1861"/>
      <c r="CF36" s="1861"/>
      <c r="CG36" s="1861"/>
      <c r="CH36" s="1861"/>
      <c r="CI36" s="1861"/>
      <c r="CJ36" s="1861"/>
      <c r="CK36" s="1861"/>
      <c r="CL36" s="1861"/>
      <c r="CM36" s="1861"/>
      <c r="CN36" s="1861"/>
      <c r="CO36" s="1861"/>
      <c r="CP36" s="1861"/>
      <c r="CQ36" s="1861"/>
      <c r="CR36" s="1861"/>
      <c r="CS36" s="1861"/>
      <c r="CT36" s="1861"/>
      <c r="CU36" s="1861"/>
      <c r="CV36" s="1861"/>
      <c r="CW36" s="1861"/>
      <c r="CX36" s="1861"/>
      <c r="CY36" s="1861"/>
      <c r="CZ36" s="1861"/>
      <c r="DA36" s="1861"/>
      <c r="DB36" s="170"/>
      <c r="DC36" s="106"/>
      <c r="DD36" s="106"/>
      <c r="DE36" s="106"/>
      <c r="DF36" s="106"/>
    </row>
    <row r="37" spans="1:110" ht="9" customHeight="1" x14ac:dyDescent="0.2">
      <c r="A37" s="25"/>
      <c r="B37" s="98"/>
      <c r="C37" s="167" t="s">
        <v>123</v>
      </c>
      <c r="D37" s="1859" t="s">
        <v>122</v>
      </c>
      <c r="E37" s="1859"/>
      <c r="F37" s="1859"/>
      <c r="G37" s="1859"/>
      <c r="H37" s="1859"/>
      <c r="I37" s="1859"/>
      <c r="J37" s="1859"/>
      <c r="K37" s="1859"/>
      <c r="L37" s="1859"/>
      <c r="M37" s="1859"/>
      <c r="N37" s="1859"/>
      <c r="O37" s="1859"/>
      <c r="P37" s="1859"/>
      <c r="Q37" s="1859"/>
      <c r="R37" s="1859"/>
      <c r="S37" s="1859"/>
      <c r="T37" s="1859"/>
      <c r="U37" s="1859"/>
      <c r="V37" s="1859"/>
      <c r="W37" s="1859"/>
      <c r="X37" s="1859"/>
      <c r="Y37" s="1859"/>
      <c r="Z37" s="1859"/>
      <c r="AA37" s="1859"/>
      <c r="AB37" s="1859"/>
      <c r="AC37" s="1859"/>
      <c r="AD37" s="1859"/>
      <c r="AE37" s="1859"/>
      <c r="AF37" s="1859"/>
      <c r="AG37" s="1859"/>
      <c r="AH37" s="1859"/>
      <c r="AI37" s="1859"/>
      <c r="AJ37" s="1859"/>
      <c r="AK37" s="1859"/>
      <c r="AL37" s="1859"/>
      <c r="AM37" s="1859"/>
      <c r="AN37" s="1859"/>
      <c r="AO37" s="1859"/>
      <c r="AP37" s="1859"/>
      <c r="AQ37" s="1859"/>
      <c r="AR37" s="1859"/>
      <c r="AS37" s="1859"/>
      <c r="AT37" s="1859"/>
      <c r="AU37" s="1859"/>
      <c r="AV37" s="1859"/>
      <c r="AW37" s="1859"/>
      <c r="AX37" s="1859"/>
      <c r="AY37" s="1859"/>
      <c r="AZ37" s="1859"/>
      <c r="BA37" s="1859"/>
      <c r="BB37" s="1859"/>
      <c r="BC37" s="1859"/>
      <c r="BD37" s="1859"/>
      <c r="BE37" s="1859"/>
      <c r="BF37" s="1859"/>
      <c r="BG37" s="1859"/>
      <c r="BH37" s="1859"/>
      <c r="BI37" s="1859"/>
      <c r="BJ37" s="1859"/>
      <c r="BK37" s="1859"/>
      <c r="BL37" s="1859"/>
      <c r="BM37" s="1859"/>
      <c r="BN37" s="1859"/>
      <c r="BO37" s="1859"/>
      <c r="BP37" s="1859"/>
      <c r="BQ37" s="1859"/>
      <c r="BR37" s="1859"/>
      <c r="BS37" s="1859"/>
      <c r="BT37" s="1859"/>
      <c r="BU37" s="1859"/>
      <c r="BV37" s="1859"/>
      <c r="BW37" s="1859"/>
      <c r="BX37" s="1859"/>
      <c r="BY37" s="1859"/>
      <c r="BZ37" s="1859"/>
      <c r="CA37" s="1859"/>
      <c r="CB37" s="1859"/>
      <c r="CC37" s="1859"/>
      <c r="CD37" s="1859"/>
      <c r="CE37" s="1859"/>
      <c r="CF37" s="1859"/>
      <c r="CG37" s="1859"/>
      <c r="CH37" s="1859"/>
      <c r="CI37" s="1859"/>
      <c r="CJ37" s="1859"/>
      <c r="CK37" s="1859"/>
      <c r="CL37" s="1859"/>
      <c r="CM37" s="1859"/>
      <c r="CN37" s="1859"/>
      <c r="CO37" s="1859"/>
      <c r="CP37" s="1859"/>
      <c r="CQ37" s="1859"/>
      <c r="CR37" s="1859"/>
      <c r="CS37" s="1859"/>
      <c r="CT37" s="1859"/>
      <c r="CU37" s="1859"/>
      <c r="CV37" s="1859"/>
      <c r="CW37" s="1859"/>
      <c r="CX37" s="1859"/>
      <c r="CY37" s="1859"/>
      <c r="CZ37" s="1859"/>
      <c r="DA37" s="1859"/>
      <c r="DB37" s="170"/>
      <c r="DC37" s="106"/>
      <c r="DD37" s="106"/>
      <c r="DE37" s="106"/>
      <c r="DF37" s="106"/>
    </row>
    <row r="38" spans="1:110" ht="9" customHeight="1" x14ac:dyDescent="0.2">
      <c r="A38" s="25"/>
      <c r="B38" s="98"/>
      <c r="C38" s="167" t="s">
        <v>123</v>
      </c>
      <c r="D38" s="1859" t="s">
        <v>161</v>
      </c>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c r="AE38" s="1859"/>
      <c r="AF38" s="1859"/>
      <c r="AG38" s="1859"/>
      <c r="AH38" s="1859"/>
      <c r="AI38" s="1859"/>
      <c r="AJ38" s="1859"/>
      <c r="AK38" s="1859"/>
      <c r="AL38" s="1859"/>
      <c r="AM38" s="1859"/>
      <c r="AN38" s="1859"/>
      <c r="AO38" s="1859"/>
      <c r="AP38" s="1859"/>
      <c r="AQ38" s="1859"/>
      <c r="AR38" s="1859"/>
      <c r="AS38" s="1859"/>
      <c r="AT38" s="1859"/>
      <c r="AU38" s="1859"/>
      <c r="AV38" s="1859"/>
      <c r="AW38" s="1859"/>
      <c r="AX38" s="1859"/>
      <c r="AY38" s="1859"/>
      <c r="AZ38" s="1859"/>
      <c r="BA38" s="1859"/>
      <c r="BB38" s="1859"/>
      <c r="BC38" s="1859"/>
      <c r="BD38" s="1859"/>
      <c r="BE38" s="1859"/>
      <c r="BF38" s="1859"/>
      <c r="BG38" s="1859"/>
      <c r="BH38" s="1859"/>
      <c r="BI38" s="1859"/>
      <c r="BJ38" s="1859"/>
      <c r="BK38" s="1859"/>
      <c r="BL38" s="1859"/>
      <c r="BM38" s="1859"/>
      <c r="BN38" s="1859"/>
      <c r="BO38" s="1859"/>
      <c r="BP38" s="1859"/>
      <c r="BQ38" s="1859"/>
      <c r="BR38" s="1859"/>
      <c r="BS38" s="1859"/>
      <c r="BT38" s="1859"/>
      <c r="BU38" s="1859"/>
      <c r="BV38" s="1859"/>
      <c r="BW38" s="1859"/>
      <c r="BX38" s="1859"/>
      <c r="BY38" s="1859"/>
      <c r="BZ38" s="1859"/>
      <c r="CA38" s="1859"/>
      <c r="CB38" s="1859"/>
      <c r="CC38" s="1859"/>
      <c r="CD38" s="1859"/>
      <c r="CE38" s="1859"/>
      <c r="CF38" s="1859"/>
      <c r="CG38" s="1859"/>
      <c r="CH38" s="1859"/>
      <c r="CI38" s="1859"/>
      <c r="CJ38" s="1859"/>
      <c r="CK38" s="1859"/>
      <c r="CL38" s="1859"/>
      <c r="CM38" s="1859"/>
      <c r="CN38" s="1859"/>
      <c r="CO38" s="1859"/>
      <c r="CP38" s="1859"/>
      <c r="CQ38" s="1859"/>
      <c r="CR38" s="1859"/>
      <c r="CS38" s="1859"/>
      <c r="CT38" s="1859"/>
      <c r="CU38" s="1859"/>
      <c r="CV38" s="1859"/>
      <c r="CW38" s="1859"/>
      <c r="CX38" s="1859"/>
      <c r="CY38" s="1859"/>
      <c r="CZ38" s="1859"/>
      <c r="DA38" s="1859"/>
      <c r="DB38" s="170"/>
      <c r="DC38" s="106"/>
      <c r="DD38" s="106"/>
      <c r="DE38" s="106"/>
      <c r="DF38" s="106"/>
    </row>
    <row r="39" spans="1:110" ht="9" customHeight="1" x14ac:dyDescent="0.2">
      <c r="A39" s="25"/>
      <c r="B39" s="98"/>
      <c r="C39" s="168"/>
      <c r="D39" s="1859" t="s">
        <v>162</v>
      </c>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c r="AE39" s="1859"/>
      <c r="AF39" s="1859"/>
      <c r="AG39" s="1859"/>
      <c r="AH39" s="1859"/>
      <c r="AI39" s="1859"/>
      <c r="AJ39" s="1859"/>
      <c r="AK39" s="1859"/>
      <c r="AL39" s="1859"/>
      <c r="AM39" s="1859"/>
      <c r="AN39" s="1859"/>
      <c r="AO39" s="1859"/>
      <c r="AP39" s="1859"/>
      <c r="AQ39" s="1859"/>
      <c r="AR39" s="1859"/>
      <c r="AS39" s="1859"/>
      <c r="AT39" s="1859"/>
      <c r="AU39" s="1859"/>
      <c r="AV39" s="1859"/>
      <c r="AW39" s="1859"/>
      <c r="AX39" s="1859"/>
      <c r="AY39" s="1859"/>
      <c r="AZ39" s="1859"/>
      <c r="BA39" s="1859"/>
      <c r="BB39" s="1859"/>
      <c r="BC39" s="1859"/>
      <c r="BD39" s="1859"/>
      <c r="BE39" s="1859"/>
      <c r="BF39" s="1859"/>
      <c r="BG39" s="1859"/>
      <c r="BH39" s="1859"/>
      <c r="BI39" s="1859"/>
      <c r="BJ39" s="1859"/>
      <c r="BK39" s="1859"/>
      <c r="BL39" s="1859"/>
      <c r="BM39" s="1859"/>
      <c r="BN39" s="1859"/>
      <c r="BO39" s="1859"/>
      <c r="BP39" s="1859"/>
      <c r="BQ39" s="1859"/>
      <c r="BR39" s="1859"/>
      <c r="BS39" s="1859"/>
      <c r="BT39" s="1859"/>
      <c r="BU39" s="1859"/>
      <c r="BV39" s="1859"/>
      <c r="BW39" s="1859"/>
      <c r="BX39" s="1859"/>
      <c r="BY39" s="1859"/>
      <c r="BZ39" s="1859"/>
      <c r="CA39" s="1859"/>
      <c r="CB39" s="1859"/>
      <c r="CC39" s="1859"/>
      <c r="CD39" s="1859"/>
      <c r="CE39" s="1859"/>
      <c r="CF39" s="1859"/>
      <c r="CG39" s="1859"/>
      <c r="CH39" s="1859"/>
      <c r="CI39" s="1859"/>
      <c r="CJ39" s="1859"/>
      <c r="CK39" s="1859"/>
      <c r="CL39" s="1859"/>
      <c r="CM39" s="1859"/>
      <c r="CN39" s="1859"/>
      <c r="CO39" s="1859"/>
      <c r="CP39" s="1859"/>
      <c r="CQ39" s="1859"/>
      <c r="CR39" s="1859"/>
      <c r="CS39" s="1859"/>
      <c r="CT39" s="1859"/>
      <c r="CU39" s="1859"/>
      <c r="CV39" s="1859"/>
      <c r="CW39" s="1859"/>
      <c r="CX39" s="1859"/>
      <c r="CY39" s="1859"/>
      <c r="CZ39" s="1859"/>
      <c r="DA39" s="1859"/>
      <c r="DB39" s="170"/>
      <c r="DC39" s="106"/>
      <c r="DD39" s="106"/>
      <c r="DE39" s="106"/>
      <c r="DF39" s="106"/>
    </row>
    <row r="40" spans="1:110" ht="13.9" customHeight="1" x14ac:dyDescent="0.2">
      <c r="A40" s="25"/>
      <c r="B40" s="98"/>
      <c r="C40" s="1861" t="s">
        <v>129</v>
      </c>
      <c r="D40" s="1861"/>
      <c r="E40" s="1861"/>
      <c r="F40" s="1861"/>
      <c r="G40" s="1861"/>
      <c r="H40" s="1861"/>
      <c r="I40" s="1861"/>
      <c r="J40" s="1861"/>
      <c r="K40" s="1861"/>
      <c r="L40" s="1861"/>
      <c r="M40" s="1861"/>
      <c r="N40" s="1861"/>
      <c r="O40" s="1861"/>
      <c r="P40" s="1861"/>
      <c r="Q40" s="1861"/>
      <c r="R40" s="1861"/>
      <c r="S40" s="1861"/>
      <c r="T40" s="1861"/>
      <c r="U40" s="1861"/>
      <c r="V40" s="1861"/>
      <c r="W40" s="1861"/>
      <c r="X40" s="1861"/>
      <c r="Y40" s="1861"/>
      <c r="Z40" s="1861"/>
      <c r="AA40" s="1861"/>
      <c r="AB40" s="1861"/>
      <c r="AC40" s="1861"/>
      <c r="AD40" s="1861"/>
      <c r="AE40" s="1861"/>
      <c r="AF40" s="1861"/>
      <c r="AG40" s="1861"/>
      <c r="AH40" s="1861"/>
      <c r="AI40" s="1861"/>
      <c r="AJ40" s="1861"/>
      <c r="AK40" s="1861"/>
      <c r="AL40" s="1861"/>
      <c r="AM40" s="1861"/>
      <c r="AN40" s="1861"/>
      <c r="AO40" s="1861"/>
      <c r="AP40" s="1861"/>
      <c r="AQ40" s="1861"/>
      <c r="AR40" s="1861"/>
      <c r="AS40" s="1861"/>
      <c r="AT40" s="1861"/>
      <c r="AU40" s="1861"/>
      <c r="AV40" s="1861"/>
      <c r="AW40" s="1861"/>
      <c r="AX40" s="1861"/>
      <c r="AY40" s="1861"/>
      <c r="AZ40" s="1861"/>
      <c r="BA40" s="1861"/>
      <c r="BB40" s="1861"/>
      <c r="BC40" s="1861"/>
      <c r="BD40" s="1861"/>
      <c r="BE40" s="1861"/>
      <c r="BF40" s="1861"/>
      <c r="BG40" s="1861"/>
      <c r="BH40" s="1861"/>
      <c r="BI40" s="1861"/>
      <c r="BJ40" s="1861"/>
      <c r="BK40" s="1861"/>
      <c r="BL40" s="1861"/>
      <c r="BM40" s="1861"/>
      <c r="BN40" s="1861"/>
      <c r="BO40" s="1861"/>
      <c r="BP40" s="1861"/>
      <c r="BQ40" s="1861"/>
      <c r="BR40" s="1861"/>
      <c r="BS40" s="1861"/>
      <c r="BT40" s="1861"/>
      <c r="BU40" s="1861"/>
      <c r="BV40" s="1861"/>
      <c r="BW40" s="1861"/>
      <c r="BX40" s="1861"/>
      <c r="BY40" s="1861"/>
      <c r="BZ40" s="1861"/>
      <c r="CA40" s="1861"/>
      <c r="CB40" s="1861"/>
      <c r="CC40" s="1861"/>
      <c r="CD40" s="1861"/>
      <c r="CE40" s="1861"/>
      <c r="CF40" s="1861"/>
      <c r="CG40" s="1861"/>
      <c r="CH40" s="1861"/>
      <c r="CI40" s="1861"/>
      <c r="CJ40" s="1861"/>
      <c r="CK40" s="1861"/>
      <c r="CL40" s="1861"/>
      <c r="CM40" s="1861"/>
      <c r="CN40" s="1861"/>
      <c r="CO40" s="1861"/>
      <c r="CP40" s="1861"/>
      <c r="CQ40" s="1861"/>
      <c r="CR40" s="1861"/>
      <c r="CS40" s="1861"/>
      <c r="CT40" s="1861"/>
      <c r="CU40" s="1861"/>
      <c r="CV40" s="1861"/>
      <c r="CW40" s="1861"/>
      <c r="CX40" s="1861"/>
      <c r="CY40" s="1861"/>
      <c r="CZ40" s="1861"/>
      <c r="DA40" s="1861"/>
      <c r="DB40" s="170"/>
      <c r="DC40" s="106"/>
      <c r="DD40" s="106"/>
      <c r="DE40" s="106"/>
      <c r="DF40" s="106"/>
    </row>
    <row r="41" spans="1:110" ht="9" customHeight="1" x14ac:dyDescent="0.2">
      <c r="A41" s="25"/>
      <c r="B41" s="98"/>
      <c r="C41" s="167" t="s">
        <v>123</v>
      </c>
      <c r="D41" s="1859" t="s">
        <v>127</v>
      </c>
      <c r="E41" s="1859"/>
      <c r="F41" s="1859"/>
      <c r="G41" s="1859"/>
      <c r="H41" s="1859"/>
      <c r="I41" s="1859"/>
      <c r="J41" s="1859"/>
      <c r="K41" s="1859"/>
      <c r="L41" s="1859"/>
      <c r="M41" s="1859"/>
      <c r="N41" s="1859"/>
      <c r="O41" s="1859"/>
      <c r="P41" s="1859"/>
      <c r="Q41" s="1859"/>
      <c r="R41" s="1859"/>
      <c r="S41" s="1859"/>
      <c r="T41" s="1859"/>
      <c r="U41" s="1859"/>
      <c r="V41" s="1859"/>
      <c r="W41" s="1859"/>
      <c r="X41" s="1859"/>
      <c r="Y41" s="1859"/>
      <c r="Z41" s="1859"/>
      <c r="AA41" s="1859"/>
      <c r="AB41" s="1859"/>
      <c r="AC41" s="1859"/>
      <c r="AD41" s="1859"/>
      <c r="AE41" s="1859"/>
      <c r="AF41" s="1859"/>
      <c r="AG41" s="1859"/>
      <c r="AH41" s="1859"/>
      <c r="AI41" s="1859"/>
      <c r="AJ41" s="1859"/>
      <c r="AK41" s="1859"/>
      <c r="AL41" s="1859"/>
      <c r="AM41" s="1859"/>
      <c r="AN41" s="1859"/>
      <c r="AO41" s="1859"/>
      <c r="AP41" s="1859"/>
      <c r="AQ41" s="1859"/>
      <c r="AR41" s="1859"/>
      <c r="AS41" s="1859"/>
      <c r="AT41" s="1859"/>
      <c r="AU41" s="1859"/>
      <c r="AV41" s="1859"/>
      <c r="AW41" s="1859"/>
      <c r="AX41" s="1859"/>
      <c r="AY41" s="1859"/>
      <c r="AZ41" s="1859"/>
      <c r="BA41" s="1859"/>
      <c r="BB41" s="1859"/>
      <c r="BC41" s="1859"/>
      <c r="BD41" s="1859"/>
      <c r="BE41" s="1859"/>
      <c r="BF41" s="1859"/>
      <c r="BG41" s="1859"/>
      <c r="BH41" s="1859"/>
      <c r="BI41" s="1859"/>
      <c r="BJ41" s="1859"/>
      <c r="BK41" s="1859"/>
      <c r="BL41" s="1859"/>
      <c r="BM41" s="1859"/>
      <c r="BN41" s="1859"/>
      <c r="BO41" s="1859"/>
      <c r="BP41" s="1859"/>
      <c r="BQ41" s="1859"/>
      <c r="BR41" s="1859"/>
      <c r="BS41" s="1859"/>
      <c r="BT41" s="1859"/>
      <c r="BU41" s="1859"/>
      <c r="BV41" s="1859"/>
      <c r="BW41" s="1859"/>
      <c r="BX41" s="1859"/>
      <c r="BY41" s="1859"/>
      <c r="BZ41" s="1859"/>
      <c r="CA41" s="1859"/>
      <c r="CB41" s="1859"/>
      <c r="CC41" s="1859"/>
      <c r="CD41" s="1859"/>
      <c r="CE41" s="1859"/>
      <c r="CF41" s="1859"/>
      <c r="CG41" s="1859"/>
      <c r="CH41" s="1859"/>
      <c r="CI41" s="1859"/>
      <c r="CJ41" s="1859"/>
      <c r="CK41" s="1859"/>
      <c r="CL41" s="1859"/>
      <c r="CM41" s="1859"/>
      <c r="CN41" s="1859"/>
      <c r="CO41" s="1859"/>
      <c r="CP41" s="1859"/>
      <c r="CQ41" s="1859"/>
      <c r="CR41" s="1859"/>
      <c r="CS41" s="1859"/>
      <c r="CT41" s="1859"/>
      <c r="CU41" s="1859"/>
      <c r="CV41" s="1859"/>
      <c r="CW41" s="1859"/>
      <c r="CX41" s="1859"/>
      <c r="CY41" s="1859"/>
      <c r="CZ41" s="1859"/>
      <c r="DA41" s="1859"/>
      <c r="DB41" s="170"/>
      <c r="DC41" s="106"/>
      <c r="DD41" s="106"/>
      <c r="DE41" s="106"/>
      <c r="DF41" s="106"/>
    </row>
    <row r="42" spans="1:110" ht="13.9" customHeight="1" x14ac:dyDescent="0.2">
      <c r="A42" s="25"/>
      <c r="B42" s="98"/>
      <c r="C42" s="1861" t="s">
        <v>128</v>
      </c>
      <c r="D42" s="1861"/>
      <c r="E42" s="1861"/>
      <c r="F42" s="1861"/>
      <c r="G42" s="1861"/>
      <c r="H42" s="1861"/>
      <c r="I42" s="1861"/>
      <c r="J42" s="1861"/>
      <c r="K42" s="1861"/>
      <c r="L42" s="1861"/>
      <c r="M42" s="1861"/>
      <c r="N42" s="1861"/>
      <c r="O42" s="1861"/>
      <c r="P42" s="1861"/>
      <c r="Q42" s="1861"/>
      <c r="R42" s="1861"/>
      <c r="S42" s="1861"/>
      <c r="T42" s="1861"/>
      <c r="U42" s="1861"/>
      <c r="V42" s="1861"/>
      <c r="W42" s="1861"/>
      <c r="X42" s="1861"/>
      <c r="Y42" s="1861"/>
      <c r="Z42" s="1861"/>
      <c r="AA42" s="1861"/>
      <c r="AB42" s="1861"/>
      <c r="AC42" s="1861"/>
      <c r="AD42" s="1861"/>
      <c r="AE42" s="1861"/>
      <c r="AF42" s="1861"/>
      <c r="AG42" s="1861"/>
      <c r="AH42" s="1861"/>
      <c r="AI42" s="1861"/>
      <c r="AJ42" s="1861"/>
      <c r="AK42" s="1861"/>
      <c r="AL42" s="1861"/>
      <c r="AM42" s="1861"/>
      <c r="AN42" s="1861"/>
      <c r="AO42" s="1861"/>
      <c r="AP42" s="1861"/>
      <c r="AQ42" s="1861"/>
      <c r="AR42" s="1861"/>
      <c r="AS42" s="1861"/>
      <c r="AT42" s="1861"/>
      <c r="AU42" s="1861"/>
      <c r="AV42" s="1861"/>
      <c r="AW42" s="1861"/>
      <c r="AX42" s="1861"/>
      <c r="AY42" s="1861"/>
      <c r="AZ42" s="1861"/>
      <c r="BA42" s="1861"/>
      <c r="BB42" s="1861"/>
      <c r="BC42" s="1861"/>
      <c r="BD42" s="1861"/>
      <c r="BE42" s="1861"/>
      <c r="BF42" s="1861"/>
      <c r="BG42" s="1861"/>
      <c r="BH42" s="1861"/>
      <c r="BI42" s="1861"/>
      <c r="BJ42" s="1861"/>
      <c r="BK42" s="1861"/>
      <c r="BL42" s="1861"/>
      <c r="BM42" s="1861"/>
      <c r="BN42" s="1861"/>
      <c r="BO42" s="1861"/>
      <c r="BP42" s="1861"/>
      <c r="BQ42" s="1861"/>
      <c r="BR42" s="1861"/>
      <c r="BS42" s="1861"/>
      <c r="BT42" s="1861"/>
      <c r="BU42" s="1861"/>
      <c r="BV42" s="1861"/>
      <c r="BW42" s="1861"/>
      <c r="BX42" s="1861"/>
      <c r="BY42" s="1861"/>
      <c r="BZ42" s="1861"/>
      <c r="CA42" s="1861"/>
      <c r="CB42" s="1861"/>
      <c r="CC42" s="1861"/>
      <c r="CD42" s="1861"/>
      <c r="CE42" s="1861"/>
      <c r="CF42" s="1861"/>
      <c r="CG42" s="1861"/>
      <c r="CH42" s="1861"/>
      <c r="CI42" s="1861"/>
      <c r="CJ42" s="1861"/>
      <c r="CK42" s="1861"/>
      <c r="CL42" s="1861"/>
      <c r="CM42" s="1861"/>
      <c r="CN42" s="1861"/>
      <c r="CO42" s="1861"/>
      <c r="CP42" s="1861"/>
      <c r="CQ42" s="1861"/>
      <c r="CR42" s="1861"/>
      <c r="CS42" s="1861"/>
      <c r="CT42" s="1861"/>
      <c r="CU42" s="1861"/>
      <c r="CV42" s="1861"/>
      <c r="CW42" s="1861"/>
      <c r="CX42" s="1861"/>
      <c r="CY42" s="1861"/>
      <c r="CZ42" s="1861"/>
      <c r="DA42" s="1861"/>
      <c r="DB42" s="170"/>
      <c r="DC42" s="106"/>
      <c r="DD42" s="106"/>
      <c r="DE42" s="106"/>
      <c r="DF42" s="106"/>
    </row>
    <row r="43" spans="1:110" ht="9" customHeight="1" x14ac:dyDescent="0.2">
      <c r="A43" s="25"/>
      <c r="B43" s="98"/>
      <c r="C43" s="167" t="s">
        <v>123</v>
      </c>
      <c r="D43" s="1860" t="s">
        <v>136</v>
      </c>
      <c r="E43" s="1860"/>
      <c r="F43" s="1860"/>
      <c r="G43" s="1860"/>
      <c r="H43" s="1860"/>
      <c r="I43" s="1860"/>
      <c r="J43" s="1860"/>
      <c r="K43" s="1860"/>
      <c r="L43" s="1860"/>
      <c r="M43" s="1860"/>
      <c r="N43" s="1860"/>
      <c r="O43" s="1860"/>
      <c r="P43" s="1860"/>
      <c r="Q43" s="1860"/>
      <c r="R43" s="1860"/>
      <c r="S43" s="1860"/>
      <c r="T43" s="1860"/>
      <c r="U43" s="1860"/>
      <c r="V43" s="1860"/>
      <c r="W43" s="1860"/>
      <c r="X43" s="1860"/>
      <c r="Y43" s="1860"/>
      <c r="Z43" s="1860"/>
      <c r="AA43" s="1860"/>
      <c r="AB43" s="1860"/>
      <c r="AC43" s="1860"/>
      <c r="AD43" s="1860"/>
      <c r="AE43" s="1860"/>
      <c r="AF43" s="1860"/>
      <c r="AG43" s="1860"/>
      <c r="AH43" s="1860"/>
      <c r="AI43" s="1860"/>
      <c r="AJ43" s="1860"/>
      <c r="AK43" s="1860"/>
      <c r="AL43" s="1860"/>
      <c r="AM43" s="1860"/>
      <c r="AN43" s="1860"/>
      <c r="AO43" s="1860"/>
      <c r="AP43" s="1860"/>
      <c r="AQ43" s="1860"/>
      <c r="AR43" s="1860"/>
      <c r="AS43" s="1860"/>
      <c r="AT43" s="1860"/>
      <c r="AU43" s="1860"/>
      <c r="AV43" s="1860"/>
      <c r="AW43" s="1860"/>
      <c r="AX43" s="1860"/>
      <c r="AY43" s="1860"/>
      <c r="AZ43" s="1860"/>
      <c r="BA43" s="1860"/>
      <c r="BB43" s="1860"/>
      <c r="BC43" s="1860"/>
      <c r="BD43" s="1860"/>
      <c r="BE43" s="1860"/>
      <c r="BF43" s="1860"/>
      <c r="BG43" s="1860"/>
      <c r="BH43" s="1860"/>
      <c r="BI43" s="1860"/>
      <c r="BJ43" s="1860"/>
      <c r="BK43" s="1860"/>
      <c r="BL43" s="1860"/>
      <c r="BM43" s="1860"/>
      <c r="BN43" s="1860"/>
      <c r="BO43" s="1860"/>
      <c r="BP43" s="1860"/>
      <c r="BQ43" s="1860"/>
      <c r="BR43" s="1860"/>
      <c r="BS43" s="1860"/>
      <c r="BT43" s="1860"/>
      <c r="BU43" s="1860"/>
      <c r="BV43" s="1860"/>
      <c r="BW43" s="1860"/>
      <c r="BX43" s="1860"/>
      <c r="BY43" s="1860"/>
      <c r="BZ43" s="1860"/>
      <c r="CA43" s="1860"/>
      <c r="CB43" s="1860"/>
      <c r="CC43" s="1860"/>
      <c r="CD43" s="1860"/>
      <c r="CE43" s="1860"/>
      <c r="CF43" s="1860"/>
      <c r="CG43" s="1860"/>
      <c r="CH43" s="1860"/>
      <c r="CI43" s="1860"/>
      <c r="CJ43" s="1860"/>
      <c r="CK43" s="1860"/>
      <c r="CL43" s="1860"/>
      <c r="CM43" s="1860"/>
      <c r="CN43" s="1860"/>
      <c r="CO43" s="1860"/>
      <c r="CP43" s="1860"/>
      <c r="CQ43" s="1860"/>
      <c r="CR43" s="1860"/>
      <c r="CS43" s="1860"/>
      <c r="CT43" s="1860"/>
      <c r="CU43" s="1860"/>
      <c r="CV43" s="1860"/>
      <c r="CW43" s="1860"/>
      <c r="CX43" s="1860"/>
      <c r="CY43" s="1860"/>
      <c r="CZ43" s="1860"/>
      <c r="DA43" s="1860"/>
      <c r="DB43" s="170"/>
      <c r="DC43" s="106"/>
      <c r="DD43" s="106"/>
      <c r="DE43" s="106"/>
      <c r="DF43" s="106"/>
    </row>
    <row r="44" spans="1:110" ht="9" customHeight="1" x14ac:dyDescent="0.2">
      <c r="A44" s="25"/>
      <c r="B44" s="98"/>
      <c r="C44" s="167" t="s">
        <v>123</v>
      </c>
      <c r="D44" s="1860" t="s">
        <v>130</v>
      </c>
      <c r="E44" s="1860"/>
      <c r="F44" s="1860"/>
      <c r="G44" s="1860"/>
      <c r="H44" s="1860"/>
      <c r="I44" s="1860"/>
      <c r="J44" s="1860"/>
      <c r="K44" s="1860"/>
      <c r="L44" s="1860"/>
      <c r="M44" s="1860"/>
      <c r="N44" s="1860"/>
      <c r="O44" s="1860"/>
      <c r="P44" s="1860"/>
      <c r="Q44" s="1860"/>
      <c r="R44" s="1860"/>
      <c r="S44" s="1860"/>
      <c r="T44" s="1860"/>
      <c r="U44" s="1860"/>
      <c r="V44" s="1860"/>
      <c r="W44" s="1860"/>
      <c r="X44" s="1860"/>
      <c r="Y44" s="1860"/>
      <c r="Z44" s="1860"/>
      <c r="AA44" s="1860"/>
      <c r="AB44" s="1860"/>
      <c r="AC44" s="1860"/>
      <c r="AD44" s="1860"/>
      <c r="AE44" s="1860"/>
      <c r="AF44" s="1860"/>
      <c r="AG44" s="1860"/>
      <c r="AH44" s="1860"/>
      <c r="AI44" s="1860"/>
      <c r="AJ44" s="1860"/>
      <c r="AK44" s="1860"/>
      <c r="AL44" s="1860"/>
      <c r="AM44" s="1860"/>
      <c r="AN44" s="1860"/>
      <c r="AO44" s="1860"/>
      <c r="AP44" s="1860"/>
      <c r="AQ44" s="1860"/>
      <c r="AR44" s="1860"/>
      <c r="AS44" s="1860"/>
      <c r="AT44" s="1860"/>
      <c r="AU44" s="1860"/>
      <c r="AV44" s="1860"/>
      <c r="AW44" s="1860"/>
      <c r="AX44" s="1860"/>
      <c r="AY44" s="1860"/>
      <c r="AZ44" s="1860"/>
      <c r="BA44" s="1860"/>
      <c r="BB44" s="1860"/>
      <c r="BC44" s="1860"/>
      <c r="BD44" s="1860"/>
      <c r="BE44" s="1860"/>
      <c r="BF44" s="1860"/>
      <c r="BG44" s="1860"/>
      <c r="BH44" s="1860"/>
      <c r="BI44" s="1860"/>
      <c r="BJ44" s="1860"/>
      <c r="BK44" s="1860"/>
      <c r="BL44" s="1860"/>
      <c r="BM44" s="1860"/>
      <c r="BN44" s="1860"/>
      <c r="BO44" s="1860"/>
      <c r="BP44" s="1860"/>
      <c r="BQ44" s="1860"/>
      <c r="BR44" s="1860"/>
      <c r="BS44" s="1860"/>
      <c r="BT44" s="1860"/>
      <c r="BU44" s="1860"/>
      <c r="BV44" s="1860"/>
      <c r="BW44" s="1860"/>
      <c r="BX44" s="1860"/>
      <c r="BY44" s="1860"/>
      <c r="BZ44" s="1860"/>
      <c r="CA44" s="1860"/>
      <c r="CB44" s="1860"/>
      <c r="CC44" s="1860"/>
      <c r="CD44" s="1860"/>
      <c r="CE44" s="1860"/>
      <c r="CF44" s="1860"/>
      <c r="CG44" s="1860"/>
      <c r="CH44" s="1860"/>
      <c r="CI44" s="1860"/>
      <c r="CJ44" s="1860"/>
      <c r="CK44" s="1860"/>
      <c r="CL44" s="1860"/>
      <c r="CM44" s="1860"/>
      <c r="CN44" s="1860"/>
      <c r="CO44" s="1860"/>
      <c r="CP44" s="1860"/>
      <c r="CQ44" s="1860"/>
      <c r="CR44" s="1860"/>
      <c r="CS44" s="1860"/>
      <c r="CT44" s="1860"/>
      <c r="CU44" s="1860"/>
      <c r="CV44" s="1860"/>
      <c r="CW44" s="1860"/>
      <c r="CX44" s="1860"/>
      <c r="CY44" s="1860"/>
      <c r="CZ44" s="1860"/>
      <c r="DA44" s="1860"/>
      <c r="DB44" s="170"/>
      <c r="DC44" s="106"/>
      <c r="DD44" s="106"/>
      <c r="DE44" s="106"/>
      <c r="DF44" s="106"/>
    </row>
    <row r="45" spans="1:110" ht="9" customHeight="1" x14ac:dyDescent="0.2">
      <c r="A45" s="25"/>
      <c r="B45" s="98"/>
      <c r="C45" s="167" t="s">
        <v>123</v>
      </c>
      <c r="D45" s="1860" t="s">
        <v>163</v>
      </c>
      <c r="E45" s="1860"/>
      <c r="F45" s="1860"/>
      <c r="G45" s="1860"/>
      <c r="H45" s="1860"/>
      <c r="I45" s="1860"/>
      <c r="J45" s="1860"/>
      <c r="K45" s="1860"/>
      <c r="L45" s="1860"/>
      <c r="M45" s="1860"/>
      <c r="N45" s="1860"/>
      <c r="O45" s="1860"/>
      <c r="P45" s="1860"/>
      <c r="Q45" s="1860"/>
      <c r="R45" s="1860"/>
      <c r="S45" s="1860"/>
      <c r="T45" s="1860"/>
      <c r="U45" s="1860"/>
      <c r="V45" s="1860"/>
      <c r="W45" s="1860"/>
      <c r="X45" s="1860"/>
      <c r="Y45" s="1860"/>
      <c r="Z45" s="1860"/>
      <c r="AA45" s="1860"/>
      <c r="AB45" s="1860"/>
      <c r="AC45" s="1860"/>
      <c r="AD45" s="1860"/>
      <c r="AE45" s="1860"/>
      <c r="AF45" s="1860"/>
      <c r="AG45" s="1860"/>
      <c r="AH45" s="1860"/>
      <c r="AI45" s="1860"/>
      <c r="AJ45" s="1860"/>
      <c r="AK45" s="1860"/>
      <c r="AL45" s="1860"/>
      <c r="AM45" s="1860"/>
      <c r="AN45" s="1860"/>
      <c r="AO45" s="1860"/>
      <c r="AP45" s="1860"/>
      <c r="AQ45" s="1860"/>
      <c r="AR45" s="1860"/>
      <c r="AS45" s="1860"/>
      <c r="AT45" s="1860"/>
      <c r="AU45" s="1860"/>
      <c r="AV45" s="1860"/>
      <c r="AW45" s="1860"/>
      <c r="AX45" s="1860"/>
      <c r="AY45" s="1860"/>
      <c r="AZ45" s="1860"/>
      <c r="BA45" s="1860"/>
      <c r="BB45" s="1860"/>
      <c r="BC45" s="1860"/>
      <c r="BD45" s="1860"/>
      <c r="BE45" s="1860"/>
      <c r="BF45" s="1860"/>
      <c r="BG45" s="1860"/>
      <c r="BH45" s="1860"/>
      <c r="BI45" s="1860"/>
      <c r="BJ45" s="1860"/>
      <c r="BK45" s="1860"/>
      <c r="BL45" s="1860"/>
      <c r="BM45" s="1860"/>
      <c r="BN45" s="1860"/>
      <c r="BO45" s="1860"/>
      <c r="BP45" s="1860"/>
      <c r="BQ45" s="1860"/>
      <c r="BR45" s="1860"/>
      <c r="BS45" s="1860"/>
      <c r="BT45" s="1860"/>
      <c r="BU45" s="1860"/>
      <c r="BV45" s="1860"/>
      <c r="BW45" s="1860"/>
      <c r="BX45" s="1860"/>
      <c r="BY45" s="1860"/>
      <c r="BZ45" s="1860"/>
      <c r="CA45" s="1860"/>
      <c r="CB45" s="1860"/>
      <c r="CC45" s="1860"/>
      <c r="CD45" s="1860"/>
      <c r="CE45" s="1860"/>
      <c r="CF45" s="1860"/>
      <c r="CG45" s="1860"/>
      <c r="CH45" s="1860"/>
      <c r="CI45" s="1860"/>
      <c r="CJ45" s="1860"/>
      <c r="CK45" s="1860"/>
      <c r="CL45" s="1860"/>
      <c r="CM45" s="1860"/>
      <c r="CN45" s="1860"/>
      <c r="CO45" s="1860"/>
      <c r="CP45" s="1860"/>
      <c r="CQ45" s="1860"/>
      <c r="CR45" s="1860"/>
      <c r="CS45" s="1860"/>
      <c r="CT45" s="1860"/>
      <c r="CU45" s="1860"/>
      <c r="CV45" s="1860"/>
      <c r="CW45" s="1860"/>
      <c r="CX45" s="1860"/>
      <c r="CY45" s="1860"/>
      <c r="CZ45" s="1860"/>
      <c r="DA45" s="1860"/>
      <c r="DB45" s="170"/>
      <c r="DC45" s="106"/>
      <c r="DD45" s="106"/>
      <c r="DE45" s="106"/>
      <c r="DF45" s="106"/>
    </row>
    <row r="46" spans="1:110" ht="9" customHeight="1" x14ac:dyDescent="0.2">
      <c r="A46" s="25"/>
      <c r="B46" s="98"/>
      <c r="C46" s="168"/>
      <c r="D46" s="1860" t="s">
        <v>164</v>
      </c>
      <c r="E46" s="1860"/>
      <c r="F46" s="1860"/>
      <c r="G46" s="1860"/>
      <c r="H46" s="1860"/>
      <c r="I46" s="1860"/>
      <c r="J46" s="1860"/>
      <c r="K46" s="1860"/>
      <c r="L46" s="1860"/>
      <c r="M46" s="1860"/>
      <c r="N46" s="1860"/>
      <c r="O46" s="1860"/>
      <c r="P46" s="1860"/>
      <c r="Q46" s="1860"/>
      <c r="R46" s="1860"/>
      <c r="S46" s="1860"/>
      <c r="T46" s="1860"/>
      <c r="U46" s="1860"/>
      <c r="V46" s="1860"/>
      <c r="W46" s="1860"/>
      <c r="X46" s="1860"/>
      <c r="Y46" s="1860"/>
      <c r="Z46" s="1860"/>
      <c r="AA46" s="1860"/>
      <c r="AB46" s="1860"/>
      <c r="AC46" s="1860"/>
      <c r="AD46" s="1860"/>
      <c r="AE46" s="1860"/>
      <c r="AF46" s="1860"/>
      <c r="AG46" s="1860"/>
      <c r="AH46" s="1860"/>
      <c r="AI46" s="1860"/>
      <c r="AJ46" s="1860"/>
      <c r="AK46" s="1860"/>
      <c r="AL46" s="1860"/>
      <c r="AM46" s="1860"/>
      <c r="AN46" s="1860"/>
      <c r="AO46" s="1860"/>
      <c r="AP46" s="1860"/>
      <c r="AQ46" s="1860"/>
      <c r="AR46" s="1860"/>
      <c r="AS46" s="1860"/>
      <c r="AT46" s="1860"/>
      <c r="AU46" s="1860"/>
      <c r="AV46" s="1860"/>
      <c r="AW46" s="1860"/>
      <c r="AX46" s="1860"/>
      <c r="AY46" s="1860"/>
      <c r="AZ46" s="1860"/>
      <c r="BA46" s="1860"/>
      <c r="BB46" s="1860"/>
      <c r="BC46" s="1860"/>
      <c r="BD46" s="1860"/>
      <c r="BE46" s="1860"/>
      <c r="BF46" s="1860"/>
      <c r="BG46" s="1860"/>
      <c r="BH46" s="1860"/>
      <c r="BI46" s="1860"/>
      <c r="BJ46" s="1860"/>
      <c r="BK46" s="1860"/>
      <c r="BL46" s="1860"/>
      <c r="BM46" s="1860"/>
      <c r="BN46" s="1860"/>
      <c r="BO46" s="1860"/>
      <c r="BP46" s="1860"/>
      <c r="BQ46" s="1860"/>
      <c r="BR46" s="1860"/>
      <c r="BS46" s="1860"/>
      <c r="BT46" s="1860"/>
      <c r="BU46" s="1860"/>
      <c r="BV46" s="1860"/>
      <c r="BW46" s="1860"/>
      <c r="BX46" s="1860"/>
      <c r="BY46" s="1860"/>
      <c r="BZ46" s="1860"/>
      <c r="CA46" s="1860"/>
      <c r="CB46" s="1860"/>
      <c r="CC46" s="1860"/>
      <c r="CD46" s="1860"/>
      <c r="CE46" s="1860"/>
      <c r="CF46" s="1860"/>
      <c r="CG46" s="1860"/>
      <c r="CH46" s="1860"/>
      <c r="CI46" s="1860"/>
      <c r="CJ46" s="1860"/>
      <c r="CK46" s="1860"/>
      <c r="CL46" s="1860"/>
      <c r="CM46" s="1860"/>
      <c r="CN46" s="1860"/>
      <c r="CO46" s="1860"/>
      <c r="CP46" s="1860"/>
      <c r="CQ46" s="1860"/>
      <c r="CR46" s="1860"/>
      <c r="CS46" s="1860"/>
      <c r="CT46" s="1860"/>
      <c r="CU46" s="1860"/>
      <c r="CV46" s="1860"/>
      <c r="CW46" s="1860"/>
      <c r="CX46" s="1860"/>
      <c r="CY46" s="1860"/>
      <c r="CZ46" s="1860"/>
      <c r="DA46" s="1860"/>
      <c r="DB46" s="170"/>
      <c r="DC46" s="106"/>
      <c r="DD46" s="106"/>
      <c r="DE46" s="106"/>
      <c r="DF46" s="106"/>
    </row>
    <row r="47" spans="1:110" ht="13.9" customHeight="1" x14ac:dyDescent="0.2">
      <c r="A47" s="25"/>
      <c r="B47" s="98"/>
      <c r="C47" s="1861" t="s">
        <v>131</v>
      </c>
      <c r="D47" s="1861"/>
      <c r="E47" s="1861"/>
      <c r="F47" s="1861"/>
      <c r="G47" s="1861"/>
      <c r="H47" s="1861"/>
      <c r="I47" s="1861"/>
      <c r="J47" s="1861"/>
      <c r="K47" s="1861"/>
      <c r="L47" s="1861"/>
      <c r="M47" s="1861"/>
      <c r="N47" s="1861"/>
      <c r="O47" s="1861"/>
      <c r="P47" s="1861"/>
      <c r="Q47" s="1861"/>
      <c r="R47" s="1861"/>
      <c r="S47" s="1861"/>
      <c r="T47" s="1861"/>
      <c r="U47" s="1861"/>
      <c r="V47" s="1861"/>
      <c r="W47" s="1861"/>
      <c r="X47" s="1861"/>
      <c r="Y47" s="1861"/>
      <c r="Z47" s="1861"/>
      <c r="AA47" s="1861"/>
      <c r="AB47" s="1861"/>
      <c r="AC47" s="1861"/>
      <c r="AD47" s="1861"/>
      <c r="AE47" s="1861"/>
      <c r="AF47" s="1861"/>
      <c r="AG47" s="1861"/>
      <c r="AH47" s="1861"/>
      <c r="AI47" s="1861"/>
      <c r="AJ47" s="1861"/>
      <c r="AK47" s="1861"/>
      <c r="AL47" s="1861"/>
      <c r="AM47" s="1861"/>
      <c r="AN47" s="1861"/>
      <c r="AO47" s="1861"/>
      <c r="AP47" s="1861"/>
      <c r="AQ47" s="1861"/>
      <c r="AR47" s="1861"/>
      <c r="AS47" s="1861"/>
      <c r="AT47" s="1861"/>
      <c r="AU47" s="1861"/>
      <c r="AV47" s="1861"/>
      <c r="AW47" s="1861"/>
      <c r="AX47" s="1861"/>
      <c r="AY47" s="1861"/>
      <c r="AZ47" s="1861"/>
      <c r="BA47" s="1861"/>
      <c r="BB47" s="1861"/>
      <c r="BC47" s="1861"/>
      <c r="BD47" s="1861"/>
      <c r="BE47" s="1861"/>
      <c r="BF47" s="1861"/>
      <c r="BG47" s="1861"/>
      <c r="BH47" s="1861"/>
      <c r="BI47" s="1861"/>
      <c r="BJ47" s="1861"/>
      <c r="BK47" s="1861"/>
      <c r="BL47" s="1861"/>
      <c r="BM47" s="1861"/>
      <c r="BN47" s="1861"/>
      <c r="BO47" s="1861"/>
      <c r="BP47" s="1861"/>
      <c r="BQ47" s="1861"/>
      <c r="BR47" s="1861"/>
      <c r="BS47" s="1861"/>
      <c r="BT47" s="1861"/>
      <c r="BU47" s="1861"/>
      <c r="BV47" s="1861"/>
      <c r="BW47" s="1861"/>
      <c r="BX47" s="1861"/>
      <c r="BY47" s="1861"/>
      <c r="BZ47" s="1861"/>
      <c r="CA47" s="1861"/>
      <c r="CB47" s="1861"/>
      <c r="CC47" s="1861"/>
      <c r="CD47" s="1861"/>
      <c r="CE47" s="1861"/>
      <c r="CF47" s="1861"/>
      <c r="CG47" s="1861"/>
      <c r="CH47" s="1861"/>
      <c r="CI47" s="1861"/>
      <c r="CJ47" s="1861"/>
      <c r="CK47" s="1861"/>
      <c r="CL47" s="1861"/>
      <c r="CM47" s="1861"/>
      <c r="CN47" s="1861"/>
      <c r="CO47" s="1861"/>
      <c r="CP47" s="1861"/>
      <c r="CQ47" s="1861"/>
      <c r="CR47" s="1861"/>
      <c r="CS47" s="1861"/>
      <c r="CT47" s="1861"/>
      <c r="CU47" s="1861"/>
      <c r="CV47" s="1861"/>
      <c r="CW47" s="1861"/>
      <c r="CX47" s="1861"/>
      <c r="CY47" s="1861"/>
      <c r="CZ47" s="1861"/>
      <c r="DA47" s="1861"/>
      <c r="DB47" s="170"/>
      <c r="DC47" s="106"/>
      <c r="DD47" s="106"/>
      <c r="DE47" s="106"/>
      <c r="DF47" s="106"/>
    </row>
    <row r="48" spans="1:110" ht="9" customHeight="1" x14ac:dyDescent="0.2">
      <c r="A48" s="25"/>
      <c r="B48" s="98"/>
      <c r="C48" s="1859" t="s">
        <v>165</v>
      </c>
      <c r="D48" s="1859"/>
      <c r="E48" s="1859"/>
      <c r="F48" s="1859"/>
      <c r="G48" s="1859"/>
      <c r="H48" s="1859"/>
      <c r="I48" s="1859"/>
      <c r="J48" s="1859"/>
      <c r="K48" s="1859"/>
      <c r="L48" s="1859"/>
      <c r="M48" s="1859"/>
      <c r="N48" s="1859"/>
      <c r="O48" s="1859"/>
      <c r="P48" s="1859"/>
      <c r="Q48" s="1859"/>
      <c r="R48" s="1859"/>
      <c r="S48" s="1859"/>
      <c r="T48" s="1859"/>
      <c r="U48" s="1859"/>
      <c r="V48" s="1859"/>
      <c r="W48" s="1859"/>
      <c r="X48" s="1859"/>
      <c r="Y48" s="1859"/>
      <c r="Z48" s="1859"/>
      <c r="AA48" s="1859"/>
      <c r="AB48" s="1859"/>
      <c r="AC48" s="1859"/>
      <c r="AD48" s="1859"/>
      <c r="AE48" s="1859"/>
      <c r="AF48" s="1859"/>
      <c r="AG48" s="1859"/>
      <c r="AH48" s="1859"/>
      <c r="AI48" s="1859"/>
      <c r="AJ48" s="1859"/>
      <c r="AK48" s="1859"/>
      <c r="AL48" s="1859"/>
      <c r="AM48" s="1859"/>
      <c r="AN48" s="1859"/>
      <c r="AO48" s="1859"/>
      <c r="AP48" s="1859"/>
      <c r="AQ48" s="1859"/>
      <c r="AR48" s="1859"/>
      <c r="AS48" s="1859"/>
      <c r="AT48" s="1859"/>
      <c r="AU48" s="1859"/>
      <c r="AV48" s="1859"/>
      <c r="AW48" s="1859"/>
      <c r="AX48" s="1859"/>
      <c r="AY48" s="1859"/>
      <c r="AZ48" s="1859"/>
      <c r="BA48" s="1859"/>
      <c r="BB48" s="1859"/>
      <c r="BC48" s="1859"/>
      <c r="BD48" s="1859"/>
      <c r="BE48" s="1859"/>
      <c r="BF48" s="1859"/>
      <c r="BG48" s="1859"/>
      <c r="BH48" s="1859"/>
      <c r="BI48" s="1859"/>
      <c r="BJ48" s="1859"/>
      <c r="BK48" s="1859"/>
      <c r="BL48" s="1859"/>
      <c r="BM48" s="1859"/>
      <c r="BN48" s="1859"/>
      <c r="BO48" s="1859"/>
      <c r="BP48" s="1859"/>
      <c r="BQ48" s="1859"/>
      <c r="BR48" s="1859"/>
      <c r="BS48" s="1859"/>
      <c r="BT48" s="1859"/>
      <c r="BU48" s="1859"/>
      <c r="BV48" s="1859"/>
      <c r="BW48" s="1859"/>
      <c r="BX48" s="1859"/>
      <c r="BY48" s="1859"/>
      <c r="BZ48" s="1859"/>
      <c r="CA48" s="1859"/>
      <c r="CB48" s="1859"/>
      <c r="CC48" s="1859"/>
      <c r="CD48" s="1859"/>
      <c r="CE48" s="1859"/>
      <c r="CF48" s="1859"/>
      <c r="CG48" s="1859"/>
      <c r="CH48" s="1859"/>
      <c r="CI48" s="1859"/>
      <c r="CJ48" s="1859"/>
      <c r="CK48" s="1859"/>
      <c r="CL48" s="1859"/>
      <c r="CM48" s="1859"/>
      <c r="CN48" s="1859"/>
      <c r="CO48" s="1859"/>
      <c r="CP48" s="1859"/>
      <c r="CQ48" s="1859"/>
      <c r="CR48" s="1859"/>
      <c r="CS48" s="1859"/>
      <c r="CT48" s="1859"/>
      <c r="CU48" s="1859"/>
      <c r="CV48" s="1859"/>
      <c r="CW48" s="1859"/>
      <c r="CX48" s="1859"/>
      <c r="CY48" s="1859"/>
      <c r="CZ48" s="1859"/>
      <c r="DA48" s="1859"/>
      <c r="DB48" s="170"/>
      <c r="DC48" s="106"/>
      <c r="DD48" s="106"/>
      <c r="DE48" s="106"/>
      <c r="DF48" s="106"/>
    </row>
    <row r="49" spans="1:110" ht="9" customHeight="1" x14ac:dyDescent="0.2">
      <c r="A49" s="25"/>
      <c r="B49" s="98"/>
      <c r="C49" s="1859" t="s">
        <v>166</v>
      </c>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c r="AD49" s="1859"/>
      <c r="AE49" s="1859"/>
      <c r="AF49" s="1859"/>
      <c r="AG49" s="1859"/>
      <c r="AH49" s="1859"/>
      <c r="AI49" s="1859"/>
      <c r="AJ49" s="1859"/>
      <c r="AK49" s="1859"/>
      <c r="AL49" s="1859"/>
      <c r="AM49" s="1859"/>
      <c r="AN49" s="1859"/>
      <c r="AO49" s="1859"/>
      <c r="AP49" s="1859"/>
      <c r="AQ49" s="1859"/>
      <c r="AR49" s="1859"/>
      <c r="AS49" s="1859"/>
      <c r="AT49" s="1859"/>
      <c r="AU49" s="1859"/>
      <c r="AV49" s="1859"/>
      <c r="AW49" s="1859"/>
      <c r="AX49" s="1859"/>
      <c r="AY49" s="1859"/>
      <c r="AZ49" s="1859"/>
      <c r="BA49" s="1859"/>
      <c r="BB49" s="1859"/>
      <c r="BC49" s="1859"/>
      <c r="BD49" s="1859"/>
      <c r="BE49" s="1859"/>
      <c r="BF49" s="1859"/>
      <c r="BG49" s="1859"/>
      <c r="BH49" s="1859"/>
      <c r="BI49" s="1859"/>
      <c r="BJ49" s="1859"/>
      <c r="BK49" s="1859"/>
      <c r="BL49" s="1859"/>
      <c r="BM49" s="1859"/>
      <c r="BN49" s="1859"/>
      <c r="BO49" s="1859"/>
      <c r="BP49" s="1859"/>
      <c r="BQ49" s="1859"/>
      <c r="BR49" s="1859"/>
      <c r="BS49" s="1859"/>
      <c r="BT49" s="1859"/>
      <c r="BU49" s="1859"/>
      <c r="BV49" s="1859"/>
      <c r="BW49" s="1859"/>
      <c r="BX49" s="1859"/>
      <c r="BY49" s="1859"/>
      <c r="BZ49" s="1859"/>
      <c r="CA49" s="1859"/>
      <c r="CB49" s="1859"/>
      <c r="CC49" s="1859"/>
      <c r="CD49" s="1859"/>
      <c r="CE49" s="1859"/>
      <c r="CF49" s="1859"/>
      <c r="CG49" s="1859"/>
      <c r="CH49" s="1859"/>
      <c r="CI49" s="1859"/>
      <c r="CJ49" s="1859"/>
      <c r="CK49" s="1859"/>
      <c r="CL49" s="1859"/>
      <c r="CM49" s="1859"/>
      <c r="CN49" s="1859"/>
      <c r="CO49" s="1859"/>
      <c r="CP49" s="1859"/>
      <c r="CQ49" s="1859"/>
      <c r="CR49" s="1859"/>
      <c r="CS49" s="1859"/>
      <c r="CT49" s="1859"/>
      <c r="CU49" s="1859"/>
      <c r="CV49" s="1859"/>
      <c r="CW49" s="1859"/>
      <c r="CX49" s="1859"/>
      <c r="CY49" s="1859"/>
      <c r="CZ49" s="1859"/>
      <c r="DA49" s="1859"/>
      <c r="DB49" s="170"/>
      <c r="DC49" s="106"/>
      <c r="DD49" s="106"/>
      <c r="DE49" s="106"/>
      <c r="DF49" s="106"/>
    </row>
    <row r="50" spans="1:110" ht="9" customHeight="1" x14ac:dyDescent="0.2">
      <c r="A50" s="25"/>
      <c r="B50" s="98"/>
      <c r="C50" s="1859" t="s">
        <v>167</v>
      </c>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c r="AD50" s="1859"/>
      <c r="AE50" s="1859"/>
      <c r="AF50" s="1859"/>
      <c r="AG50" s="1859"/>
      <c r="AH50" s="1859"/>
      <c r="AI50" s="1859"/>
      <c r="AJ50" s="1859"/>
      <c r="AK50" s="1859"/>
      <c r="AL50" s="1859"/>
      <c r="AM50" s="1859"/>
      <c r="AN50" s="1859"/>
      <c r="AO50" s="1859"/>
      <c r="AP50" s="1859"/>
      <c r="AQ50" s="1859"/>
      <c r="AR50" s="1859"/>
      <c r="AS50" s="1859"/>
      <c r="AT50" s="1859"/>
      <c r="AU50" s="1859"/>
      <c r="AV50" s="1859"/>
      <c r="AW50" s="1859"/>
      <c r="AX50" s="1859"/>
      <c r="AY50" s="1859"/>
      <c r="AZ50" s="1859"/>
      <c r="BA50" s="1859"/>
      <c r="BB50" s="1859"/>
      <c r="BC50" s="1859"/>
      <c r="BD50" s="1859"/>
      <c r="BE50" s="1859"/>
      <c r="BF50" s="1859"/>
      <c r="BG50" s="1859"/>
      <c r="BH50" s="1859"/>
      <c r="BI50" s="1859"/>
      <c r="BJ50" s="1859"/>
      <c r="BK50" s="1859"/>
      <c r="BL50" s="1859"/>
      <c r="BM50" s="1859"/>
      <c r="BN50" s="1859"/>
      <c r="BO50" s="1859"/>
      <c r="BP50" s="1859"/>
      <c r="BQ50" s="1859"/>
      <c r="BR50" s="1859"/>
      <c r="BS50" s="1859"/>
      <c r="BT50" s="1859"/>
      <c r="BU50" s="1859"/>
      <c r="BV50" s="1859"/>
      <c r="BW50" s="1859"/>
      <c r="BX50" s="1859"/>
      <c r="BY50" s="1859"/>
      <c r="BZ50" s="1859"/>
      <c r="CA50" s="1859"/>
      <c r="CB50" s="1859"/>
      <c r="CC50" s="1859"/>
      <c r="CD50" s="1859"/>
      <c r="CE50" s="1859"/>
      <c r="CF50" s="1859"/>
      <c r="CG50" s="1859"/>
      <c r="CH50" s="1859"/>
      <c r="CI50" s="1859"/>
      <c r="CJ50" s="1859"/>
      <c r="CK50" s="1859"/>
      <c r="CL50" s="1859"/>
      <c r="CM50" s="1859"/>
      <c r="CN50" s="1859"/>
      <c r="CO50" s="1859"/>
      <c r="CP50" s="1859"/>
      <c r="CQ50" s="1859"/>
      <c r="CR50" s="1859"/>
      <c r="CS50" s="1859"/>
      <c r="CT50" s="1859"/>
      <c r="CU50" s="1859"/>
      <c r="CV50" s="1859"/>
      <c r="CW50" s="1859"/>
      <c r="CX50" s="1859"/>
      <c r="CY50" s="1859"/>
      <c r="CZ50" s="1859"/>
      <c r="DA50" s="1859"/>
      <c r="DB50" s="170"/>
      <c r="DC50" s="106"/>
      <c r="DD50" s="106"/>
      <c r="DE50" s="106"/>
      <c r="DF50" s="106"/>
    </row>
    <row r="51" spans="1:110" ht="9" customHeight="1" x14ac:dyDescent="0.2">
      <c r="A51" s="25"/>
      <c r="B51" s="98"/>
      <c r="C51" s="1859" t="s">
        <v>168</v>
      </c>
      <c r="D51" s="1859"/>
      <c r="E51" s="1859"/>
      <c r="F51" s="1859"/>
      <c r="G51" s="1859"/>
      <c r="H51" s="1859"/>
      <c r="I51" s="1859"/>
      <c r="J51" s="1859"/>
      <c r="K51" s="1859"/>
      <c r="L51" s="1859"/>
      <c r="M51" s="1859"/>
      <c r="N51" s="1859"/>
      <c r="O51" s="1859"/>
      <c r="P51" s="1859"/>
      <c r="Q51" s="1859"/>
      <c r="R51" s="1859"/>
      <c r="S51" s="1859"/>
      <c r="T51" s="1859"/>
      <c r="U51" s="1859"/>
      <c r="V51" s="1859"/>
      <c r="W51" s="1859"/>
      <c r="X51" s="1859"/>
      <c r="Y51" s="1859"/>
      <c r="Z51" s="1859"/>
      <c r="AA51" s="1859"/>
      <c r="AB51" s="1859"/>
      <c r="AC51" s="1859"/>
      <c r="AD51" s="1859"/>
      <c r="AE51" s="1859"/>
      <c r="AF51" s="1859"/>
      <c r="AG51" s="1859"/>
      <c r="AH51" s="1859"/>
      <c r="AI51" s="1859"/>
      <c r="AJ51" s="1859"/>
      <c r="AK51" s="1859"/>
      <c r="AL51" s="1859"/>
      <c r="AM51" s="1859"/>
      <c r="AN51" s="1859"/>
      <c r="AO51" s="1859"/>
      <c r="AP51" s="1859"/>
      <c r="AQ51" s="1859"/>
      <c r="AR51" s="1859"/>
      <c r="AS51" s="1859"/>
      <c r="AT51" s="1859"/>
      <c r="AU51" s="1859"/>
      <c r="AV51" s="1859"/>
      <c r="AW51" s="1859"/>
      <c r="AX51" s="1859"/>
      <c r="AY51" s="1859"/>
      <c r="AZ51" s="1859"/>
      <c r="BA51" s="1859"/>
      <c r="BB51" s="1859"/>
      <c r="BC51" s="1859"/>
      <c r="BD51" s="1859"/>
      <c r="BE51" s="1859"/>
      <c r="BF51" s="1859"/>
      <c r="BG51" s="1859"/>
      <c r="BH51" s="1859"/>
      <c r="BI51" s="1859"/>
      <c r="BJ51" s="1859"/>
      <c r="BK51" s="1859"/>
      <c r="BL51" s="1859"/>
      <c r="BM51" s="1859"/>
      <c r="BN51" s="1859"/>
      <c r="BO51" s="1859"/>
      <c r="BP51" s="1859"/>
      <c r="BQ51" s="1859"/>
      <c r="BR51" s="1859"/>
      <c r="BS51" s="1859"/>
      <c r="BT51" s="1859"/>
      <c r="BU51" s="1859"/>
      <c r="BV51" s="1859"/>
      <c r="BW51" s="1859"/>
      <c r="BX51" s="1859"/>
      <c r="BY51" s="1859"/>
      <c r="BZ51" s="1859"/>
      <c r="CA51" s="1859"/>
      <c r="CB51" s="1859"/>
      <c r="CC51" s="1859"/>
      <c r="CD51" s="1859"/>
      <c r="CE51" s="1859"/>
      <c r="CF51" s="1859"/>
      <c r="CG51" s="1859"/>
      <c r="CH51" s="1859"/>
      <c r="CI51" s="1859"/>
      <c r="CJ51" s="1859"/>
      <c r="CK51" s="1859"/>
      <c r="CL51" s="1859"/>
      <c r="CM51" s="1859"/>
      <c r="CN51" s="1859"/>
      <c r="CO51" s="1859"/>
      <c r="CP51" s="1859"/>
      <c r="CQ51" s="1859"/>
      <c r="CR51" s="1859"/>
      <c r="CS51" s="1859"/>
      <c r="CT51" s="1859"/>
      <c r="CU51" s="1859"/>
      <c r="CV51" s="1859"/>
      <c r="CW51" s="1859"/>
      <c r="CX51" s="1859"/>
      <c r="CY51" s="1859"/>
      <c r="CZ51" s="1859"/>
      <c r="DA51" s="1859"/>
      <c r="DB51" s="170"/>
      <c r="DC51" s="106"/>
      <c r="DD51" s="106"/>
      <c r="DE51" s="106"/>
      <c r="DF51" s="106"/>
    </row>
    <row r="52" spans="1:110" ht="9" customHeight="1" x14ac:dyDescent="0.2">
      <c r="A52" s="25"/>
      <c r="B52" s="98"/>
      <c r="C52" s="1859" t="s">
        <v>169</v>
      </c>
      <c r="D52" s="1859"/>
      <c r="E52" s="1859"/>
      <c r="F52" s="1859"/>
      <c r="G52" s="1859"/>
      <c r="H52" s="1859"/>
      <c r="I52" s="1859"/>
      <c r="J52" s="1859"/>
      <c r="K52" s="1859"/>
      <c r="L52" s="1859"/>
      <c r="M52" s="1859"/>
      <c r="N52" s="1859"/>
      <c r="O52" s="1859"/>
      <c r="P52" s="1859"/>
      <c r="Q52" s="1859"/>
      <c r="R52" s="1859"/>
      <c r="S52" s="1859"/>
      <c r="T52" s="1859"/>
      <c r="U52" s="1859"/>
      <c r="V52" s="1859"/>
      <c r="W52" s="1859"/>
      <c r="X52" s="1859"/>
      <c r="Y52" s="1859"/>
      <c r="Z52" s="1859"/>
      <c r="AA52" s="1859"/>
      <c r="AB52" s="1859"/>
      <c r="AC52" s="1859"/>
      <c r="AD52" s="1859"/>
      <c r="AE52" s="1859"/>
      <c r="AF52" s="1859"/>
      <c r="AG52" s="1859"/>
      <c r="AH52" s="1859"/>
      <c r="AI52" s="1859"/>
      <c r="AJ52" s="1859"/>
      <c r="AK52" s="1859"/>
      <c r="AL52" s="1859"/>
      <c r="AM52" s="1859"/>
      <c r="AN52" s="1859"/>
      <c r="AO52" s="1859"/>
      <c r="AP52" s="1859"/>
      <c r="AQ52" s="1859"/>
      <c r="AR52" s="1859"/>
      <c r="AS52" s="1859"/>
      <c r="AT52" s="1859"/>
      <c r="AU52" s="1859"/>
      <c r="AV52" s="1859"/>
      <c r="AW52" s="1859"/>
      <c r="AX52" s="1859"/>
      <c r="AY52" s="1859"/>
      <c r="AZ52" s="1859"/>
      <c r="BA52" s="1859"/>
      <c r="BB52" s="1859"/>
      <c r="BC52" s="1859"/>
      <c r="BD52" s="1859"/>
      <c r="BE52" s="1859"/>
      <c r="BF52" s="1859"/>
      <c r="BG52" s="1859"/>
      <c r="BH52" s="1859"/>
      <c r="BI52" s="1859"/>
      <c r="BJ52" s="1859"/>
      <c r="BK52" s="1859"/>
      <c r="BL52" s="1859"/>
      <c r="BM52" s="1859"/>
      <c r="BN52" s="1859"/>
      <c r="BO52" s="1859"/>
      <c r="BP52" s="1859"/>
      <c r="BQ52" s="1859"/>
      <c r="BR52" s="1859"/>
      <c r="BS52" s="1859"/>
      <c r="BT52" s="1859"/>
      <c r="BU52" s="1859"/>
      <c r="BV52" s="1859"/>
      <c r="BW52" s="1859"/>
      <c r="BX52" s="1859"/>
      <c r="BY52" s="1859"/>
      <c r="BZ52" s="1859"/>
      <c r="CA52" s="1859"/>
      <c r="CB52" s="1859"/>
      <c r="CC52" s="1859"/>
      <c r="CD52" s="1859"/>
      <c r="CE52" s="1859"/>
      <c r="CF52" s="1859"/>
      <c r="CG52" s="1859"/>
      <c r="CH52" s="1859"/>
      <c r="CI52" s="1859"/>
      <c r="CJ52" s="1859"/>
      <c r="CK52" s="1859"/>
      <c r="CL52" s="1859"/>
      <c r="CM52" s="1859"/>
      <c r="CN52" s="1859"/>
      <c r="CO52" s="1859"/>
      <c r="CP52" s="1859"/>
      <c r="CQ52" s="1859"/>
      <c r="CR52" s="1859"/>
      <c r="CS52" s="1859"/>
      <c r="CT52" s="1859"/>
      <c r="CU52" s="1859"/>
      <c r="CV52" s="1859"/>
      <c r="CW52" s="1859"/>
      <c r="CX52" s="1859"/>
      <c r="CY52" s="1859"/>
      <c r="CZ52" s="1859"/>
      <c r="DA52" s="1859"/>
      <c r="DB52" s="170"/>
      <c r="DC52" s="106"/>
      <c r="DD52" s="106"/>
      <c r="DE52" s="106"/>
      <c r="DF52" s="106"/>
    </row>
    <row r="53" spans="1:110" ht="9" customHeight="1" x14ac:dyDescent="0.2">
      <c r="A53" s="25"/>
      <c r="B53" s="98"/>
      <c r="C53" s="1859" t="s">
        <v>170</v>
      </c>
      <c r="D53" s="1859"/>
      <c r="E53" s="1859"/>
      <c r="F53" s="1859"/>
      <c r="G53" s="1859"/>
      <c r="H53" s="1859"/>
      <c r="I53" s="1859"/>
      <c r="J53" s="1859"/>
      <c r="K53" s="1859"/>
      <c r="L53" s="1859"/>
      <c r="M53" s="1859"/>
      <c r="N53" s="1859"/>
      <c r="O53" s="1859"/>
      <c r="P53" s="1859"/>
      <c r="Q53" s="1859"/>
      <c r="R53" s="1859"/>
      <c r="S53" s="1859"/>
      <c r="T53" s="1859"/>
      <c r="U53" s="1859"/>
      <c r="V53" s="1859"/>
      <c r="W53" s="1859"/>
      <c r="X53" s="1859"/>
      <c r="Y53" s="1859"/>
      <c r="Z53" s="1859"/>
      <c r="AA53" s="1859"/>
      <c r="AB53" s="1859"/>
      <c r="AC53" s="1859"/>
      <c r="AD53" s="1859"/>
      <c r="AE53" s="1859"/>
      <c r="AF53" s="1859"/>
      <c r="AG53" s="1859"/>
      <c r="AH53" s="1859"/>
      <c r="AI53" s="1859"/>
      <c r="AJ53" s="1859"/>
      <c r="AK53" s="1859"/>
      <c r="AL53" s="1859"/>
      <c r="AM53" s="1859"/>
      <c r="AN53" s="1859"/>
      <c r="AO53" s="1859"/>
      <c r="AP53" s="1859"/>
      <c r="AQ53" s="1859"/>
      <c r="AR53" s="1859"/>
      <c r="AS53" s="1859"/>
      <c r="AT53" s="1859"/>
      <c r="AU53" s="1859"/>
      <c r="AV53" s="1859"/>
      <c r="AW53" s="1859"/>
      <c r="AX53" s="1859"/>
      <c r="AY53" s="1859"/>
      <c r="AZ53" s="1859"/>
      <c r="BA53" s="1859"/>
      <c r="BB53" s="1859"/>
      <c r="BC53" s="1859"/>
      <c r="BD53" s="1859"/>
      <c r="BE53" s="1859"/>
      <c r="BF53" s="1859"/>
      <c r="BG53" s="1859"/>
      <c r="BH53" s="1859"/>
      <c r="BI53" s="1859"/>
      <c r="BJ53" s="1859"/>
      <c r="BK53" s="1859"/>
      <c r="BL53" s="1859"/>
      <c r="BM53" s="1859"/>
      <c r="BN53" s="1859"/>
      <c r="BO53" s="1859"/>
      <c r="BP53" s="1859"/>
      <c r="BQ53" s="1859"/>
      <c r="BR53" s="1859"/>
      <c r="BS53" s="1859"/>
      <c r="BT53" s="1859"/>
      <c r="BU53" s="1859"/>
      <c r="BV53" s="1859"/>
      <c r="BW53" s="1859"/>
      <c r="BX53" s="1859"/>
      <c r="BY53" s="1859"/>
      <c r="BZ53" s="1859"/>
      <c r="CA53" s="1859"/>
      <c r="CB53" s="1859"/>
      <c r="CC53" s="1859"/>
      <c r="CD53" s="1859"/>
      <c r="CE53" s="1859"/>
      <c r="CF53" s="1859"/>
      <c r="CG53" s="1859"/>
      <c r="CH53" s="1859"/>
      <c r="CI53" s="1859"/>
      <c r="CJ53" s="1859"/>
      <c r="CK53" s="1859"/>
      <c r="CL53" s="1859"/>
      <c r="CM53" s="1859"/>
      <c r="CN53" s="1859"/>
      <c r="CO53" s="1859"/>
      <c r="CP53" s="1859"/>
      <c r="CQ53" s="1859"/>
      <c r="CR53" s="1859"/>
      <c r="CS53" s="1859"/>
      <c r="CT53" s="1859"/>
      <c r="CU53" s="1859"/>
      <c r="CV53" s="1859"/>
      <c r="CW53" s="1859"/>
      <c r="CX53" s="1859"/>
      <c r="CY53" s="1859"/>
      <c r="CZ53" s="1859"/>
      <c r="DA53" s="1859"/>
      <c r="DB53" s="170"/>
      <c r="DC53" s="106"/>
      <c r="DD53" s="106"/>
      <c r="DE53" s="106"/>
      <c r="DF53" s="106"/>
    </row>
    <row r="54" spans="1:110" ht="13.9" customHeight="1" x14ac:dyDescent="0.2">
      <c r="A54" s="25"/>
      <c r="B54" s="98"/>
      <c r="C54" s="1861" t="s">
        <v>132</v>
      </c>
      <c r="D54" s="1861"/>
      <c r="E54" s="1861"/>
      <c r="F54" s="1861"/>
      <c r="G54" s="1861"/>
      <c r="H54" s="1861"/>
      <c r="I54" s="1861"/>
      <c r="J54" s="1861"/>
      <c r="K54" s="1861"/>
      <c r="L54" s="1861"/>
      <c r="M54" s="1861"/>
      <c r="N54" s="1861"/>
      <c r="O54" s="1861"/>
      <c r="P54" s="1861"/>
      <c r="Q54" s="1861"/>
      <c r="R54" s="1861"/>
      <c r="S54" s="1861"/>
      <c r="T54" s="1861"/>
      <c r="U54" s="1861"/>
      <c r="V54" s="1861"/>
      <c r="W54" s="1861"/>
      <c r="X54" s="1861"/>
      <c r="Y54" s="1861"/>
      <c r="Z54" s="1861"/>
      <c r="AA54" s="1861"/>
      <c r="AB54" s="1861"/>
      <c r="AC54" s="1861"/>
      <c r="AD54" s="1861"/>
      <c r="AE54" s="1861"/>
      <c r="AF54" s="1861"/>
      <c r="AG54" s="1861"/>
      <c r="AH54" s="1861"/>
      <c r="AI54" s="1861"/>
      <c r="AJ54" s="1861"/>
      <c r="AK54" s="1861"/>
      <c r="AL54" s="1861"/>
      <c r="AM54" s="1861"/>
      <c r="AN54" s="1861"/>
      <c r="AO54" s="1861"/>
      <c r="AP54" s="1861"/>
      <c r="AQ54" s="1861"/>
      <c r="AR54" s="1861"/>
      <c r="AS54" s="1861"/>
      <c r="AT54" s="1861"/>
      <c r="AU54" s="1861"/>
      <c r="AV54" s="1861"/>
      <c r="AW54" s="1861"/>
      <c r="AX54" s="1861"/>
      <c r="AY54" s="1861"/>
      <c r="AZ54" s="1861"/>
      <c r="BA54" s="1861"/>
      <c r="BB54" s="1861"/>
      <c r="BC54" s="1861"/>
      <c r="BD54" s="1861"/>
      <c r="BE54" s="1861"/>
      <c r="BF54" s="1861"/>
      <c r="BG54" s="1861"/>
      <c r="BH54" s="1861"/>
      <c r="BI54" s="1861"/>
      <c r="BJ54" s="1861"/>
      <c r="BK54" s="1861"/>
      <c r="BL54" s="1861"/>
      <c r="BM54" s="1861"/>
      <c r="BN54" s="1861"/>
      <c r="BO54" s="1861"/>
      <c r="BP54" s="1861"/>
      <c r="BQ54" s="1861"/>
      <c r="BR54" s="1861"/>
      <c r="BS54" s="1861"/>
      <c r="BT54" s="1861"/>
      <c r="BU54" s="1861"/>
      <c r="BV54" s="1861"/>
      <c r="BW54" s="1861"/>
      <c r="BX54" s="1861"/>
      <c r="BY54" s="1861"/>
      <c r="BZ54" s="1861"/>
      <c r="CA54" s="1861"/>
      <c r="CB54" s="1861"/>
      <c r="CC54" s="1861"/>
      <c r="CD54" s="1861"/>
      <c r="CE54" s="1861"/>
      <c r="CF54" s="1861"/>
      <c r="CG54" s="1861"/>
      <c r="CH54" s="1861"/>
      <c r="CI54" s="1861"/>
      <c r="CJ54" s="1861"/>
      <c r="CK54" s="1861"/>
      <c r="CL54" s="1861"/>
      <c r="CM54" s="1861"/>
      <c r="CN54" s="1861"/>
      <c r="CO54" s="1861"/>
      <c r="CP54" s="1861"/>
      <c r="CQ54" s="1861"/>
      <c r="CR54" s="1861"/>
      <c r="CS54" s="1861"/>
      <c r="CT54" s="1861"/>
      <c r="CU54" s="1861"/>
      <c r="CV54" s="1861"/>
      <c r="CW54" s="1861"/>
      <c r="CX54" s="1861"/>
      <c r="CY54" s="1861"/>
      <c r="CZ54" s="1861"/>
      <c r="DA54" s="1861"/>
      <c r="DB54" s="170"/>
      <c r="DC54" s="106"/>
      <c r="DD54" s="106"/>
      <c r="DE54" s="106"/>
      <c r="DF54" s="106"/>
    </row>
    <row r="55" spans="1:110" ht="9" customHeight="1" x14ac:dyDescent="0.2">
      <c r="A55" s="25"/>
      <c r="B55" s="98"/>
      <c r="C55" s="1859" t="s">
        <v>172</v>
      </c>
      <c r="D55" s="1859"/>
      <c r="E55" s="1859"/>
      <c r="F55" s="1859"/>
      <c r="G55" s="1859"/>
      <c r="H55" s="1859"/>
      <c r="I55" s="1859"/>
      <c r="J55" s="1859"/>
      <c r="K55" s="1859"/>
      <c r="L55" s="1859"/>
      <c r="M55" s="1859"/>
      <c r="N55" s="1859"/>
      <c r="O55" s="1859"/>
      <c r="P55" s="1859"/>
      <c r="Q55" s="1859"/>
      <c r="R55" s="1859"/>
      <c r="S55" s="1859"/>
      <c r="T55" s="1859"/>
      <c r="U55" s="1859"/>
      <c r="V55" s="1859"/>
      <c r="W55" s="1859"/>
      <c r="X55" s="1859"/>
      <c r="Y55" s="1859"/>
      <c r="Z55" s="1859"/>
      <c r="AA55" s="1859"/>
      <c r="AB55" s="1859"/>
      <c r="AC55" s="1859"/>
      <c r="AD55" s="1859"/>
      <c r="AE55" s="1859"/>
      <c r="AF55" s="1859"/>
      <c r="AG55" s="1859"/>
      <c r="AH55" s="1859"/>
      <c r="AI55" s="1859"/>
      <c r="AJ55" s="1859"/>
      <c r="AK55" s="1859"/>
      <c r="AL55" s="1859"/>
      <c r="AM55" s="1859"/>
      <c r="AN55" s="1859"/>
      <c r="AO55" s="1859"/>
      <c r="AP55" s="1859"/>
      <c r="AQ55" s="1859"/>
      <c r="AR55" s="1859"/>
      <c r="AS55" s="1859"/>
      <c r="AT55" s="1859"/>
      <c r="AU55" s="1859"/>
      <c r="AV55" s="1859"/>
      <c r="AW55" s="1859"/>
      <c r="AX55" s="1859"/>
      <c r="AY55" s="1859"/>
      <c r="AZ55" s="1859"/>
      <c r="BA55" s="1859"/>
      <c r="BB55" s="1859"/>
      <c r="BC55" s="1859"/>
      <c r="BD55" s="1859"/>
      <c r="BE55" s="1859"/>
      <c r="BF55" s="1859"/>
      <c r="BG55" s="1859"/>
      <c r="BH55" s="1859"/>
      <c r="BI55" s="1859"/>
      <c r="BJ55" s="1859"/>
      <c r="BK55" s="1859"/>
      <c r="BL55" s="1859"/>
      <c r="BM55" s="1859"/>
      <c r="BN55" s="1859"/>
      <c r="BO55" s="1859"/>
      <c r="BP55" s="1859"/>
      <c r="BQ55" s="1859"/>
      <c r="BR55" s="1859"/>
      <c r="BS55" s="1859"/>
      <c r="BT55" s="1859"/>
      <c r="BU55" s="1859"/>
      <c r="BV55" s="1859"/>
      <c r="BW55" s="1859"/>
      <c r="BX55" s="1859"/>
      <c r="BY55" s="1859"/>
      <c r="BZ55" s="1859"/>
      <c r="CA55" s="1859"/>
      <c r="CB55" s="1859"/>
      <c r="CC55" s="1859"/>
      <c r="CD55" s="1859"/>
      <c r="CE55" s="1859"/>
      <c r="CF55" s="1859"/>
      <c r="CG55" s="1859"/>
      <c r="CH55" s="1859"/>
      <c r="CI55" s="1859"/>
      <c r="CJ55" s="1859"/>
      <c r="CK55" s="1859"/>
      <c r="CL55" s="1859"/>
      <c r="CM55" s="1859"/>
      <c r="CN55" s="1859"/>
      <c r="CO55" s="1859"/>
      <c r="CP55" s="1859"/>
      <c r="CQ55" s="1859"/>
      <c r="CR55" s="1859"/>
      <c r="CS55" s="1859"/>
      <c r="CT55" s="1859"/>
      <c r="CU55" s="1859"/>
      <c r="CV55" s="1859"/>
      <c r="CW55" s="1859"/>
      <c r="CX55" s="1859"/>
      <c r="CY55" s="1859"/>
      <c r="CZ55" s="1859"/>
      <c r="DA55" s="1859"/>
      <c r="DB55" s="170"/>
      <c r="DC55" s="106"/>
      <c r="DD55" s="106"/>
      <c r="DE55" s="106"/>
      <c r="DF55" s="106"/>
    </row>
    <row r="56" spans="1:110" ht="9" customHeight="1" x14ac:dyDescent="0.2">
      <c r="A56" s="25"/>
      <c r="B56" s="98"/>
      <c r="C56" s="1859" t="s">
        <v>173</v>
      </c>
      <c r="D56" s="1859"/>
      <c r="E56" s="1859"/>
      <c r="F56" s="1859"/>
      <c r="G56" s="1859"/>
      <c r="H56" s="1859"/>
      <c r="I56" s="1859"/>
      <c r="J56" s="1859"/>
      <c r="K56" s="1859"/>
      <c r="L56" s="1859"/>
      <c r="M56" s="1859"/>
      <c r="N56" s="1859"/>
      <c r="O56" s="1859"/>
      <c r="P56" s="1859"/>
      <c r="Q56" s="1859"/>
      <c r="R56" s="1859"/>
      <c r="S56" s="1859"/>
      <c r="T56" s="1859"/>
      <c r="U56" s="1859"/>
      <c r="V56" s="1859"/>
      <c r="W56" s="1859"/>
      <c r="X56" s="1859"/>
      <c r="Y56" s="1859"/>
      <c r="Z56" s="1859"/>
      <c r="AA56" s="1859"/>
      <c r="AB56" s="1859"/>
      <c r="AC56" s="1859"/>
      <c r="AD56" s="1859"/>
      <c r="AE56" s="1859"/>
      <c r="AF56" s="1859"/>
      <c r="AG56" s="1859"/>
      <c r="AH56" s="1859"/>
      <c r="AI56" s="1859"/>
      <c r="AJ56" s="1859"/>
      <c r="AK56" s="1859"/>
      <c r="AL56" s="1859"/>
      <c r="AM56" s="1859"/>
      <c r="AN56" s="1859"/>
      <c r="AO56" s="1859"/>
      <c r="AP56" s="1859"/>
      <c r="AQ56" s="1859"/>
      <c r="AR56" s="1859"/>
      <c r="AS56" s="1859"/>
      <c r="AT56" s="1859"/>
      <c r="AU56" s="1859"/>
      <c r="AV56" s="1859"/>
      <c r="AW56" s="1859"/>
      <c r="AX56" s="1859"/>
      <c r="AY56" s="1859"/>
      <c r="AZ56" s="1859"/>
      <c r="BA56" s="1859"/>
      <c r="BB56" s="1859"/>
      <c r="BC56" s="1859"/>
      <c r="BD56" s="1859"/>
      <c r="BE56" s="1859"/>
      <c r="BF56" s="1859"/>
      <c r="BG56" s="1859"/>
      <c r="BH56" s="1859"/>
      <c r="BI56" s="1859"/>
      <c r="BJ56" s="1859"/>
      <c r="BK56" s="1859"/>
      <c r="BL56" s="1859"/>
      <c r="BM56" s="1859"/>
      <c r="BN56" s="1859"/>
      <c r="BO56" s="1859"/>
      <c r="BP56" s="1859"/>
      <c r="BQ56" s="1859"/>
      <c r="BR56" s="1859"/>
      <c r="BS56" s="1859"/>
      <c r="BT56" s="1859"/>
      <c r="BU56" s="1859"/>
      <c r="BV56" s="1859"/>
      <c r="BW56" s="1859"/>
      <c r="BX56" s="1859"/>
      <c r="BY56" s="1859"/>
      <c r="BZ56" s="1859"/>
      <c r="CA56" s="1859"/>
      <c r="CB56" s="1859"/>
      <c r="CC56" s="1859"/>
      <c r="CD56" s="1859"/>
      <c r="CE56" s="1859"/>
      <c r="CF56" s="1859"/>
      <c r="CG56" s="1859"/>
      <c r="CH56" s="1859"/>
      <c r="CI56" s="1859"/>
      <c r="CJ56" s="1859"/>
      <c r="CK56" s="1859"/>
      <c r="CL56" s="1859"/>
      <c r="CM56" s="1859"/>
      <c r="CN56" s="1859"/>
      <c r="CO56" s="1859"/>
      <c r="CP56" s="1859"/>
      <c r="CQ56" s="1859"/>
      <c r="CR56" s="1859"/>
      <c r="CS56" s="1859"/>
      <c r="CT56" s="1859"/>
      <c r="CU56" s="1859"/>
      <c r="CV56" s="1859"/>
      <c r="CW56" s="1859"/>
      <c r="CX56" s="1859"/>
      <c r="CY56" s="1859"/>
      <c r="CZ56" s="1859"/>
      <c r="DA56" s="1859"/>
      <c r="DB56" s="170"/>
      <c r="DC56" s="106"/>
      <c r="DD56" s="106"/>
      <c r="DE56" s="106"/>
      <c r="DF56" s="106"/>
    </row>
    <row r="57" spans="1:110" ht="9" customHeight="1" x14ac:dyDescent="0.2">
      <c r="A57" s="25"/>
      <c r="B57" s="98"/>
      <c r="C57" s="1859" t="s">
        <v>174</v>
      </c>
      <c r="D57" s="1859"/>
      <c r="E57" s="1859"/>
      <c r="F57" s="1859"/>
      <c r="G57" s="1859"/>
      <c r="H57" s="1859"/>
      <c r="I57" s="1859"/>
      <c r="J57" s="1859"/>
      <c r="K57" s="1859"/>
      <c r="L57" s="1859"/>
      <c r="M57" s="1859"/>
      <c r="N57" s="1859"/>
      <c r="O57" s="1859"/>
      <c r="P57" s="1859"/>
      <c r="Q57" s="1859"/>
      <c r="R57" s="1859"/>
      <c r="S57" s="1859"/>
      <c r="T57" s="1859"/>
      <c r="U57" s="1859"/>
      <c r="V57" s="1859"/>
      <c r="W57" s="1859"/>
      <c r="X57" s="1859"/>
      <c r="Y57" s="1859"/>
      <c r="Z57" s="1859"/>
      <c r="AA57" s="1859"/>
      <c r="AB57" s="1859"/>
      <c r="AC57" s="1859"/>
      <c r="AD57" s="1859"/>
      <c r="AE57" s="1859"/>
      <c r="AF57" s="1859"/>
      <c r="AG57" s="1859"/>
      <c r="AH57" s="1859"/>
      <c r="AI57" s="1859"/>
      <c r="AJ57" s="1859"/>
      <c r="AK57" s="1859"/>
      <c r="AL57" s="1859"/>
      <c r="AM57" s="1859"/>
      <c r="AN57" s="1859"/>
      <c r="AO57" s="1859"/>
      <c r="AP57" s="1859"/>
      <c r="AQ57" s="1859"/>
      <c r="AR57" s="1859"/>
      <c r="AS57" s="1859"/>
      <c r="AT57" s="1859"/>
      <c r="AU57" s="1859"/>
      <c r="AV57" s="1859"/>
      <c r="AW57" s="1859"/>
      <c r="AX57" s="1859"/>
      <c r="AY57" s="1859"/>
      <c r="AZ57" s="1859"/>
      <c r="BA57" s="1859"/>
      <c r="BB57" s="1859"/>
      <c r="BC57" s="1859"/>
      <c r="BD57" s="1859"/>
      <c r="BE57" s="1859"/>
      <c r="BF57" s="1859"/>
      <c r="BG57" s="1859"/>
      <c r="BH57" s="1859"/>
      <c r="BI57" s="1859"/>
      <c r="BJ57" s="1859"/>
      <c r="BK57" s="1859"/>
      <c r="BL57" s="1859"/>
      <c r="BM57" s="1859"/>
      <c r="BN57" s="1859"/>
      <c r="BO57" s="1859"/>
      <c r="BP57" s="1859"/>
      <c r="BQ57" s="1859"/>
      <c r="BR57" s="1859"/>
      <c r="BS57" s="1859"/>
      <c r="BT57" s="1859"/>
      <c r="BU57" s="1859"/>
      <c r="BV57" s="1859"/>
      <c r="BW57" s="1859"/>
      <c r="BX57" s="1859"/>
      <c r="BY57" s="1859"/>
      <c r="BZ57" s="1859"/>
      <c r="CA57" s="1859"/>
      <c r="CB57" s="1859"/>
      <c r="CC57" s="1859"/>
      <c r="CD57" s="1859"/>
      <c r="CE57" s="1859"/>
      <c r="CF57" s="1859"/>
      <c r="CG57" s="1859"/>
      <c r="CH57" s="1859"/>
      <c r="CI57" s="1859"/>
      <c r="CJ57" s="1859"/>
      <c r="CK57" s="1859"/>
      <c r="CL57" s="1859"/>
      <c r="CM57" s="1859"/>
      <c r="CN57" s="1859"/>
      <c r="CO57" s="1859"/>
      <c r="CP57" s="1859"/>
      <c r="CQ57" s="1859"/>
      <c r="CR57" s="1859"/>
      <c r="CS57" s="1859"/>
      <c r="CT57" s="1859"/>
      <c r="CU57" s="1859"/>
      <c r="CV57" s="1859"/>
      <c r="CW57" s="1859"/>
      <c r="CX57" s="1859"/>
      <c r="CY57" s="1859"/>
      <c r="CZ57" s="1859"/>
      <c r="DA57" s="1859"/>
      <c r="DB57" s="170"/>
      <c r="DC57" s="106"/>
      <c r="DD57" s="106"/>
      <c r="DE57" s="106"/>
      <c r="DF57" s="106"/>
    </row>
    <row r="58" spans="1:110" ht="9" customHeight="1" x14ac:dyDescent="0.2">
      <c r="A58" s="25"/>
      <c r="B58" s="98"/>
      <c r="C58" s="1859" t="s">
        <v>186</v>
      </c>
      <c r="D58" s="1859"/>
      <c r="E58" s="1859"/>
      <c r="F58" s="1859"/>
      <c r="G58" s="1859"/>
      <c r="H58" s="1859"/>
      <c r="I58" s="1859"/>
      <c r="J58" s="1859"/>
      <c r="K58" s="1859"/>
      <c r="L58" s="1859"/>
      <c r="M58" s="1859"/>
      <c r="N58" s="1859"/>
      <c r="O58" s="1859"/>
      <c r="P58" s="1859"/>
      <c r="Q58" s="1859"/>
      <c r="R58" s="1859"/>
      <c r="S58" s="1859"/>
      <c r="T58" s="1859"/>
      <c r="U58" s="1859"/>
      <c r="V58" s="1859"/>
      <c r="W58" s="1859"/>
      <c r="X58" s="1859"/>
      <c r="Y58" s="1859"/>
      <c r="Z58" s="1859"/>
      <c r="AA58" s="1859"/>
      <c r="AB58" s="1859"/>
      <c r="AC58" s="1859"/>
      <c r="AD58" s="1859"/>
      <c r="AE58" s="1859"/>
      <c r="AF58" s="1859"/>
      <c r="AG58" s="1859"/>
      <c r="AH58" s="1859"/>
      <c r="AI58" s="1859"/>
      <c r="AJ58" s="1859"/>
      <c r="AK58" s="1859"/>
      <c r="AL58" s="1859"/>
      <c r="AM58" s="1859"/>
      <c r="AN58" s="1859"/>
      <c r="AO58" s="1859"/>
      <c r="AP58" s="1859"/>
      <c r="AQ58" s="1859"/>
      <c r="AR58" s="1859"/>
      <c r="AS58" s="1859"/>
      <c r="AT58" s="1859"/>
      <c r="AU58" s="1859"/>
      <c r="AV58" s="1859"/>
      <c r="AW58" s="1859"/>
      <c r="AX58" s="1859"/>
      <c r="AY58" s="1859"/>
      <c r="AZ58" s="1859"/>
      <c r="BA58" s="1859"/>
      <c r="BB58" s="1859"/>
      <c r="BC58" s="1859"/>
      <c r="BD58" s="1859"/>
      <c r="BE58" s="1859"/>
      <c r="BF58" s="1859"/>
      <c r="BG58" s="1859"/>
      <c r="BH58" s="1859"/>
      <c r="BI58" s="1859"/>
      <c r="BJ58" s="1859"/>
      <c r="BK58" s="1859"/>
      <c r="BL58" s="1859"/>
      <c r="BM58" s="1859"/>
      <c r="BN58" s="1859"/>
      <c r="BO58" s="1859"/>
      <c r="BP58" s="1859"/>
      <c r="BQ58" s="1859"/>
      <c r="BR58" s="1859"/>
      <c r="BS58" s="1859"/>
      <c r="BT58" s="1859"/>
      <c r="BU58" s="1859"/>
      <c r="BV58" s="1859"/>
      <c r="BW58" s="1859"/>
      <c r="BX58" s="1859"/>
      <c r="BY58" s="1859"/>
      <c r="BZ58" s="1859"/>
      <c r="CA58" s="1859"/>
      <c r="CB58" s="1859"/>
      <c r="CC58" s="1859"/>
      <c r="CD58" s="1859"/>
      <c r="CE58" s="1859"/>
      <c r="CF58" s="1859"/>
      <c r="CG58" s="1859"/>
      <c r="CH58" s="1859"/>
      <c r="CI58" s="1859"/>
      <c r="CJ58" s="1859"/>
      <c r="CK58" s="1859"/>
      <c r="CL58" s="1859"/>
      <c r="CM58" s="1859"/>
      <c r="CN58" s="1859"/>
      <c r="CO58" s="1859"/>
      <c r="CP58" s="1859"/>
      <c r="CQ58" s="1859"/>
      <c r="CR58" s="1859"/>
      <c r="CS58" s="1859"/>
      <c r="CT58" s="1859"/>
      <c r="CU58" s="1859"/>
      <c r="CV58" s="1859"/>
      <c r="CW58" s="1859"/>
      <c r="CX58" s="1859"/>
      <c r="CY58" s="1859"/>
      <c r="CZ58" s="1859"/>
      <c r="DA58" s="1859"/>
      <c r="DB58" s="170"/>
      <c r="DC58" s="106"/>
      <c r="DD58" s="106"/>
      <c r="DE58" s="106"/>
      <c r="DF58" s="106"/>
    </row>
    <row r="59" spans="1:110" ht="9" customHeight="1" x14ac:dyDescent="0.2">
      <c r="A59" s="25"/>
      <c r="B59" s="98"/>
      <c r="C59" s="1859" t="s">
        <v>171</v>
      </c>
      <c r="D59" s="1859"/>
      <c r="E59" s="1859"/>
      <c r="F59" s="1859"/>
      <c r="G59" s="1859"/>
      <c r="H59" s="1859"/>
      <c r="I59" s="1859"/>
      <c r="J59" s="1859"/>
      <c r="K59" s="1859"/>
      <c r="L59" s="1859"/>
      <c r="M59" s="1859"/>
      <c r="N59" s="1859"/>
      <c r="O59" s="1859"/>
      <c r="P59" s="1859"/>
      <c r="Q59" s="1859"/>
      <c r="R59" s="1859"/>
      <c r="S59" s="1859"/>
      <c r="T59" s="1859"/>
      <c r="U59" s="1859"/>
      <c r="V59" s="1859"/>
      <c r="W59" s="1859"/>
      <c r="X59" s="1859"/>
      <c r="Y59" s="1859"/>
      <c r="Z59" s="1859"/>
      <c r="AA59" s="1859"/>
      <c r="AB59" s="1859"/>
      <c r="AC59" s="1859"/>
      <c r="AD59" s="1859"/>
      <c r="AE59" s="1859"/>
      <c r="AF59" s="1859"/>
      <c r="AG59" s="1859"/>
      <c r="AH59" s="1859"/>
      <c r="AI59" s="1859"/>
      <c r="AJ59" s="1859"/>
      <c r="AK59" s="1859"/>
      <c r="AL59" s="1859"/>
      <c r="AM59" s="1859"/>
      <c r="AN59" s="1859"/>
      <c r="AO59" s="1859"/>
      <c r="AP59" s="1859"/>
      <c r="AQ59" s="1859"/>
      <c r="AR59" s="1859"/>
      <c r="AS59" s="1859"/>
      <c r="AT59" s="1859"/>
      <c r="AU59" s="1859"/>
      <c r="AV59" s="1859"/>
      <c r="AW59" s="1859"/>
      <c r="AX59" s="1859"/>
      <c r="AY59" s="1859"/>
      <c r="AZ59" s="1859"/>
      <c r="BA59" s="1859"/>
      <c r="BB59" s="1859"/>
      <c r="BC59" s="1859"/>
      <c r="BD59" s="1859"/>
      <c r="BE59" s="1859"/>
      <c r="BF59" s="1859"/>
      <c r="BG59" s="1859"/>
      <c r="BH59" s="1859"/>
      <c r="BI59" s="1859"/>
      <c r="BJ59" s="1859"/>
      <c r="BK59" s="1859"/>
      <c r="BL59" s="1859"/>
      <c r="BM59" s="1859"/>
      <c r="BN59" s="1859"/>
      <c r="BO59" s="1859"/>
      <c r="BP59" s="1859"/>
      <c r="BQ59" s="1859"/>
      <c r="BR59" s="1859"/>
      <c r="BS59" s="1859"/>
      <c r="BT59" s="1859"/>
      <c r="BU59" s="1859"/>
      <c r="BV59" s="1859"/>
      <c r="BW59" s="1859"/>
      <c r="BX59" s="1859"/>
      <c r="BY59" s="1859"/>
      <c r="BZ59" s="1859"/>
      <c r="CA59" s="1859"/>
      <c r="CB59" s="1859"/>
      <c r="CC59" s="1859"/>
      <c r="CD59" s="1859"/>
      <c r="CE59" s="1859"/>
      <c r="CF59" s="1859"/>
      <c r="CG59" s="1859"/>
      <c r="CH59" s="1859"/>
      <c r="CI59" s="1859"/>
      <c r="CJ59" s="1859"/>
      <c r="CK59" s="1859"/>
      <c r="CL59" s="1859"/>
      <c r="CM59" s="1859"/>
      <c r="CN59" s="1859"/>
      <c r="CO59" s="1859"/>
      <c r="CP59" s="1859"/>
      <c r="CQ59" s="1859"/>
      <c r="CR59" s="1859"/>
      <c r="CS59" s="1859"/>
      <c r="CT59" s="1859"/>
      <c r="CU59" s="1859"/>
      <c r="CV59" s="1859"/>
      <c r="CW59" s="1859"/>
      <c r="CX59" s="1859"/>
      <c r="CY59" s="1859"/>
      <c r="CZ59" s="1859"/>
      <c r="DA59" s="1859"/>
      <c r="DB59" s="170"/>
      <c r="DC59" s="106"/>
      <c r="DD59" s="106"/>
      <c r="DE59" s="106"/>
      <c r="DF59" s="106"/>
    </row>
    <row r="60" spans="1:110" ht="13.9" customHeight="1" x14ac:dyDescent="0.2">
      <c r="A60" s="25"/>
      <c r="B60" s="98"/>
      <c r="C60" s="1861" t="s">
        <v>133</v>
      </c>
      <c r="D60" s="1861"/>
      <c r="E60" s="1861"/>
      <c r="F60" s="1861"/>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c r="AM60" s="1861"/>
      <c r="AN60" s="1861"/>
      <c r="AO60" s="1861"/>
      <c r="AP60" s="1861"/>
      <c r="AQ60" s="1861"/>
      <c r="AR60" s="1861"/>
      <c r="AS60" s="1861"/>
      <c r="AT60" s="1861"/>
      <c r="AU60" s="1861"/>
      <c r="AV60" s="1861"/>
      <c r="AW60" s="1861"/>
      <c r="AX60" s="1861"/>
      <c r="AY60" s="1861"/>
      <c r="AZ60" s="1861"/>
      <c r="BA60" s="1861"/>
      <c r="BB60" s="1861"/>
      <c r="BC60" s="1861"/>
      <c r="BD60" s="1861"/>
      <c r="BE60" s="1861"/>
      <c r="BF60" s="1861"/>
      <c r="BG60" s="1861"/>
      <c r="BH60" s="1861"/>
      <c r="BI60" s="1861"/>
      <c r="BJ60" s="1861"/>
      <c r="BK60" s="1861"/>
      <c r="BL60" s="1861"/>
      <c r="BM60" s="1861"/>
      <c r="BN60" s="1861"/>
      <c r="BO60" s="1861"/>
      <c r="BP60" s="1861"/>
      <c r="BQ60" s="1861"/>
      <c r="BR60" s="1861"/>
      <c r="BS60" s="1861"/>
      <c r="BT60" s="1861"/>
      <c r="BU60" s="1861"/>
      <c r="BV60" s="1861"/>
      <c r="BW60" s="1861"/>
      <c r="BX60" s="1861"/>
      <c r="BY60" s="1861"/>
      <c r="BZ60" s="1861"/>
      <c r="CA60" s="1861"/>
      <c r="CB60" s="1861"/>
      <c r="CC60" s="1861"/>
      <c r="CD60" s="1861"/>
      <c r="CE60" s="1861"/>
      <c r="CF60" s="1861"/>
      <c r="CG60" s="1861"/>
      <c r="CH60" s="1861"/>
      <c r="CI60" s="1861"/>
      <c r="CJ60" s="1861"/>
      <c r="CK60" s="1861"/>
      <c r="CL60" s="1861"/>
      <c r="CM60" s="1861"/>
      <c r="CN60" s="1861"/>
      <c r="CO60" s="1861"/>
      <c r="CP60" s="1861"/>
      <c r="CQ60" s="1861"/>
      <c r="CR60" s="1861"/>
      <c r="CS60" s="1861"/>
      <c r="CT60" s="1861"/>
      <c r="CU60" s="1861"/>
      <c r="CV60" s="1861"/>
      <c r="CW60" s="1861"/>
      <c r="CX60" s="1861"/>
      <c r="CY60" s="1861"/>
      <c r="CZ60" s="1861"/>
      <c r="DA60" s="1861"/>
      <c r="DB60" s="170"/>
      <c r="DC60" s="106"/>
      <c r="DD60" s="106"/>
      <c r="DE60" s="106"/>
      <c r="DF60" s="106"/>
    </row>
    <row r="61" spans="1:110" ht="9" customHeight="1" x14ac:dyDescent="0.2">
      <c r="A61" s="25"/>
      <c r="B61" s="98"/>
      <c r="C61" s="1859" t="s">
        <v>175</v>
      </c>
      <c r="D61" s="1859"/>
      <c r="E61" s="1859"/>
      <c r="F61" s="1859"/>
      <c r="G61" s="1859"/>
      <c r="H61" s="1859"/>
      <c r="I61" s="1859"/>
      <c r="J61" s="1859"/>
      <c r="K61" s="1859"/>
      <c r="L61" s="1859"/>
      <c r="M61" s="1859"/>
      <c r="N61" s="1859"/>
      <c r="O61" s="1859"/>
      <c r="P61" s="1859"/>
      <c r="Q61" s="1859"/>
      <c r="R61" s="1859"/>
      <c r="S61" s="1859"/>
      <c r="T61" s="1859"/>
      <c r="U61" s="1859"/>
      <c r="V61" s="1859"/>
      <c r="W61" s="1859"/>
      <c r="X61" s="1859"/>
      <c r="Y61" s="1859"/>
      <c r="Z61" s="1859"/>
      <c r="AA61" s="1859"/>
      <c r="AB61" s="1859"/>
      <c r="AC61" s="1859"/>
      <c r="AD61" s="1859"/>
      <c r="AE61" s="1859"/>
      <c r="AF61" s="1859"/>
      <c r="AG61" s="1859"/>
      <c r="AH61" s="1859"/>
      <c r="AI61" s="1859"/>
      <c r="AJ61" s="1859"/>
      <c r="AK61" s="1859"/>
      <c r="AL61" s="1859"/>
      <c r="AM61" s="1859"/>
      <c r="AN61" s="1859"/>
      <c r="AO61" s="1859"/>
      <c r="AP61" s="1859"/>
      <c r="AQ61" s="1859"/>
      <c r="AR61" s="1859"/>
      <c r="AS61" s="1859"/>
      <c r="AT61" s="1859"/>
      <c r="AU61" s="1859"/>
      <c r="AV61" s="1859"/>
      <c r="AW61" s="1859"/>
      <c r="AX61" s="1859"/>
      <c r="AY61" s="1859"/>
      <c r="AZ61" s="1859"/>
      <c r="BA61" s="1859"/>
      <c r="BB61" s="1859"/>
      <c r="BC61" s="1859"/>
      <c r="BD61" s="1859"/>
      <c r="BE61" s="1859"/>
      <c r="BF61" s="1859"/>
      <c r="BG61" s="1859"/>
      <c r="BH61" s="1859"/>
      <c r="BI61" s="1859"/>
      <c r="BJ61" s="1859"/>
      <c r="BK61" s="1859"/>
      <c r="BL61" s="1859"/>
      <c r="BM61" s="1859"/>
      <c r="BN61" s="1859"/>
      <c r="BO61" s="1859"/>
      <c r="BP61" s="1859"/>
      <c r="BQ61" s="1859"/>
      <c r="BR61" s="1859"/>
      <c r="BS61" s="1859"/>
      <c r="BT61" s="1859"/>
      <c r="BU61" s="1859"/>
      <c r="BV61" s="1859"/>
      <c r="BW61" s="1859"/>
      <c r="BX61" s="1859"/>
      <c r="BY61" s="1859"/>
      <c r="BZ61" s="1859"/>
      <c r="CA61" s="1859"/>
      <c r="CB61" s="1859"/>
      <c r="CC61" s="1859"/>
      <c r="CD61" s="1859"/>
      <c r="CE61" s="1859"/>
      <c r="CF61" s="1859"/>
      <c r="CG61" s="1859"/>
      <c r="CH61" s="1859"/>
      <c r="CI61" s="1859"/>
      <c r="CJ61" s="1859"/>
      <c r="CK61" s="1859"/>
      <c r="CL61" s="1859"/>
      <c r="CM61" s="1859"/>
      <c r="CN61" s="1859"/>
      <c r="CO61" s="1859"/>
      <c r="CP61" s="1859"/>
      <c r="CQ61" s="1859"/>
      <c r="CR61" s="1859"/>
      <c r="CS61" s="1859"/>
      <c r="CT61" s="1859"/>
      <c r="CU61" s="1859"/>
      <c r="CV61" s="1859"/>
      <c r="CW61" s="1859"/>
      <c r="CX61" s="1859"/>
      <c r="CY61" s="1859"/>
      <c r="CZ61" s="1859"/>
      <c r="DA61" s="1859"/>
      <c r="DB61" s="170"/>
      <c r="DC61" s="106"/>
      <c r="DD61" s="106"/>
      <c r="DE61" s="106"/>
      <c r="DF61" s="106"/>
    </row>
    <row r="62" spans="1:110" ht="9" customHeight="1" x14ac:dyDescent="0.2">
      <c r="A62" s="25"/>
      <c r="B62" s="98"/>
      <c r="C62" s="1859" t="s">
        <v>176</v>
      </c>
      <c r="D62" s="1859"/>
      <c r="E62" s="1859"/>
      <c r="F62" s="1859"/>
      <c r="G62" s="1859"/>
      <c r="H62" s="1859"/>
      <c r="I62" s="1859"/>
      <c r="J62" s="1859"/>
      <c r="K62" s="1859"/>
      <c r="L62" s="1859"/>
      <c r="M62" s="1859"/>
      <c r="N62" s="1859"/>
      <c r="O62" s="1859"/>
      <c r="P62" s="1859"/>
      <c r="Q62" s="1859"/>
      <c r="R62" s="1859"/>
      <c r="S62" s="1859"/>
      <c r="T62" s="1859"/>
      <c r="U62" s="1859"/>
      <c r="V62" s="1859"/>
      <c r="W62" s="1859"/>
      <c r="X62" s="1859"/>
      <c r="Y62" s="1859"/>
      <c r="Z62" s="1859"/>
      <c r="AA62" s="1859"/>
      <c r="AB62" s="1859"/>
      <c r="AC62" s="1859"/>
      <c r="AD62" s="1859"/>
      <c r="AE62" s="1859"/>
      <c r="AF62" s="1859"/>
      <c r="AG62" s="1859"/>
      <c r="AH62" s="1859"/>
      <c r="AI62" s="1859"/>
      <c r="AJ62" s="1859"/>
      <c r="AK62" s="1859"/>
      <c r="AL62" s="1859"/>
      <c r="AM62" s="1859"/>
      <c r="AN62" s="1859"/>
      <c r="AO62" s="1859"/>
      <c r="AP62" s="1859"/>
      <c r="AQ62" s="1859"/>
      <c r="AR62" s="1859"/>
      <c r="AS62" s="1859"/>
      <c r="AT62" s="1859"/>
      <c r="AU62" s="1859"/>
      <c r="AV62" s="1859"/>
      <c r="AW62" s="1859"/>
      <c r="AX62" s="1859"/>
      <c r="AY62" s="1859"/>
      <c r="AZ62" s="1859"/>
      <c r="BA62" s="1859"/>
      <c r="BB62" s="1859"/>
      <c r="BC62" s="1859"/>
      <c r="BD62" s="1859"/>
      <c r="BE62" s="1859"/>
      <c r="BF62" s="1859"/>
      <c r="BG62" s="1859"/>
      <c r="BH62" s="1859"/>
      <c r="BI62" s="1859"/>
      <c r="BJ62" s="1859"/>
      <c r="BK62" s="1859"/>
      <c r="BL62" s="1859"/>
      <c r="BM62" s="1859"/>
      <c r="BN62" s="1859"/>
      <c r="BO62" s="1859"/>
      <c r="BP62" s="1859"/>
      <c r="BQ62" s="1859"/>
      <c r="BR62" s="1859"/>
      <c r="BS62" s="1859"/>
      <c r="BT62" s="1859"/>
      <c r="BU62" s="1859"/>
      <c r="BV62" s="1859"/>
      <c r="BW62" s="1859"/>
      <c r="BX62" s="1859"/>
      <c r="BY62" s="1859"/>
      <c r="BZ62" s="1859"/>
      <c r="CA62" s="1859"/>
      <c r="CB62" s="1859"/>
      <c r="CC62" s="1859"/>
      <c r="CD62" s="1859"/>
      <c r="CE62" s="1859"/>
      <c r="CF62" s="1859"/>
      <c r="CG62" s="1859"/>
      <c r="CH62" s="1859"/>
      <c r="CI62" s="1859"/>
      <c r="CJ62" s="1859"/>
      <c r="CK62" s="1859"/>
      <c r="CL62" s="1859"/>
      <c r="CM62" s="1859"/>
      <c r="CN62" s="1859"/>
      <c r="CO62" s="1859"/>
      <c r="CP62" s="1859"/>
      <c r="CQ62" s="1859"/>
      <c r="CR62" s="1859"/>
      <c r="CS62" s="1859"/>
      <c r="CT62" s="1859"/>
      <c r="CU62" s="1859"/>
      <c r="CV62" s="1859"/>
      <c r="CW62" s="1859"/>
      <c r="CX62" s="1859"/>
      <c r="CY62" s="1859"/>
      <c r="CZ62" s="1859"/>
      <c r="DA62" s="1859"/>
      <c r="DB62" s="170"/>
      <c r="DC62" s="106"/>
      <c r="DD62" s="106"/>
      <c r="DE62" s="106"/>
      <c r="DF62" s="106"/>
    </row>
    <row r="63" spans="1:110" ht="13.9" customHeight="1" x14ac:dyDescent="0.2">
      <c r="A63" s="25"/>
      <c r="B63" s="98"/>
      <c r="C63" s="1861" t="s">
        <v>134</v>
      </c>
      <c r="D63" s="1861"/>
      <c r="E63" s="1861"/>
      <c r="F63" s="1861"/>
      <c r="G63" s="1861"/>
      <c r="H63" s="1861"/>
      <c r="I63" s="1861"/>
      <c r="J63" s="1861"/>
      <c r="K63" s="1861"/>
      <c r="L63" s="1861"/>
      <c r="M63" s="1861"/>
      <c r="N63" s="1861"/>
      <c r="O63" s="1861"/>
      <c r="P63" s="1861"/>
      <c r="Q63" s="1861"/>
      <c r="R63" s="1861"/>
      <c r="S63" s="1861"/>
      <c r="T63" s="1861"/>
      <c r="U63" s="1861"/>
      <c r="V63" s="1861"/>
      <c r="W63" s="1861"/>
      <c r="X63" s="1861"/>
      <c r="Y63" s="1861"/>
      <c r="Z63" s="1861"/>
      <c r="AA63" s="1861"/>
      <c r="AB63" s="1861"/>
      <c r="AC63" s="1861"/>
      <c r="AD63" s="1861"/>
      <c r="AE63" s="1861"/>
      <c r="AF63" s="1861"/>
      <c r="AG63" s="1861"/>
      <c r="AH63" s="1861"/>
      <c r="AI63" s="1861"/>
      <c r="AJ63" s="1861"/>
      <c r="AK63" s="1861"/>
      <c r="AL63" s="1861"/>
      <c r="AM63" s="1861"/>
      <c r="AN63" s="1861"/>
      <c r="AO63" s="1861"/>
      <c r="AP63" s="1861"/>
      <c r="AQ63" s="1861"/>
      <c r="AR63" s="1861"/>
      <c r="AS63" s="1861"/>
      <c r="AT63" s="1861"/>
      <c r="AU63" s="1861"/>
      <c r="AV63" s="1861"/>
      <c r="AW63" s="1861"/>
      <c r="AX63" s="1861"/>
      <c r="AY63" s="1861"/>
      <c r="AZ63" s="1861"/>
      <c r="BA63" s="1861"/>
      <c r="BB63" s="1861"/>
      <c r="BC63" s="1861"/>
      <c r="BD63" s="1861"/>
      <c r="BE63" s="1861"/>
      <c r="BF63" s="1861"/>
      <c r="BG63" s="1861"/>
      <c r="BH63" s="1861"/>
      <c r="BI63" s="1861"/>
      <c r="BJ63" s="1861"/>
      <c r="BK63" s="1861"/>
      <c r="BL63" s="1861"/>
      <c r="BM63" s="1861"/>
      <c r="BN63" s="1861"/>
      <c r="BO63" s="1861"/>
      <c r="BP63" s="1861"/>
      <c r="BQ63" s="1861"/>
      <c r="BR63" s="1861"/>
      <c r="BS63" s="1861"/>
      <c r="BT63" s="1861"/>
      <c r="BU63" s="1861"/>
      <c r="BV63" s="1861"/>
      <c r="BW63" s="1861"/>
      <c r="BX63" s="1861"/>
      <c r="BY63" s="1861"/>
      <c r="BZ63" s="1861"/>
      <c r="CA63" s="1861"/>
      <c r="CB63" s="1861"/>
      <c r="CC63" s="1861"/>
      <c r="CD63" s="1861"/>
      <c r="CE63" s="1861"/>
      <c r="CF63" s="1861"/>
      <c r="CG63" s="1861"/>
      <c r="CH63" s="1861"/>
      <c r="CI63" s="1861"/>
      <c r="CJ63" s="1861"/>
      <c r="CK63" s="1861"/>
      <c r="CL63" s="1861"/>
      <c r="CM63" s="1861"/>
      <c r="CN63" s="1861"/>
      <c r="CO63" s="1861"/>
      <c r="CP63" s="1861"/>
      <c r="CQ63" s="1861"/>
      <c r="CR63" s="1861"/>
      <c r="CS63" s="1861"/>
      <c r="CT63" s="1861"/>
      <c r="CU63" s="1861"/>
      <c r="CV63" s="1861"/>
      <c r="CW63" s="1861"/>
      <c r="CX63" s="1861"/>
      <c r="CY63" s="1861"/>
      <c r="CZ63" s="1861"/>
      <c r="DA63" s="1861"/>
      <c r="DB63" s="170"/>
      <c r="DC63" s="106"/>
      <c r="DD63" s="106"/>
      <c r="DE63" s="106"/>
      <c r="DF63" s="106"/>
    </row>
    <row r="64" spans="1:110" ht="9" customHeight="1" x14ac:dyDescent="0.2">
      <c r="A64" s="25"/>
      <c r="B64" s="98"/>
      <c r="C64" s="1859" t="s">
        <v>177</v>
      </c>
      <c r="D64" s="1859"/>
      <c r="E64" s="1859"/>
      <c r="F64" s="1859"/>
      <c r="G64" s="1859"/>
      <c r="H64" s="1859"/>
      <c r="I64" s="1859"/>
      <c r="J64" s="1859"/>
      <c r="K64" s="1859"/>
      <c r="L64" s="1859"/>
      <c r="M64" s="1859"/>
      <c r="N64" s="1859"/>
      <c r="O64" s="1859"/>
      <c r="P64" s="1859"/>
      <c r="Q64" s="1859"/>
      <c r="R64" s="1859"/>
      <c r="S64" s="1859"/>
      <c r="T64" s="1859"/>
      <c r="U64" s="1859"/>
      <c r="V64" s="1859"/>
      <c r="W64" s="1859"/>
      <c r="X64" s="1859"/>
      <c r="Y64" s="1859"/>
      <c r="Z64" s="1859"/>
      <c r="AA64" s="1859"/>
      <c r="AB64" s="1859"/>
      <c r="AC64" s="1859"/>
      <c r="AD64" s="1859"/>
      <c r="AE64" s="1859"/>
      <c r="AF64" s="1859"/>
      <c r="AG64" s="1859"/>
      <c r="AH64" s="1859"/>
      <c r="AI64" s="1859"/>
      <c r="AJ64" s="1859"/>
      <c r="AK64" s="1859"/>
      <c r="AL64" s="1859"/>
      <c r="AM64" s="1859"/>
      <c r="AN64" s="1859"/>
      <c r="AO64" s="1859"/>
      <c r="AP64" s="1859"/>
      <c r="AQ64" s="1859"/>
      <c r="AR64" s="1859"/>
      <c r="AS64" s="1859"/>
      <c r="AT64" s="1859"/>
      <c r="AU64" s="1859"/>
      <c r="AV64" s="1859"/>
      <c r="AW64" s="1859"/>
      <c r="AX64" s="1859"/>
      <c r="AY64" s="1859"/>
      <c r="AZ64" s="1859"/>
      <c r="BA64" s="1859"/>
      <c r="BB64" s="1859"/>
      <c r="BC64" s="1859"/>
      <c r="BD64" s="1859"/>
      <c r="BE64" s="1859"/>
      <c r="BF64" s="1859"/>
      <c r="BG64" s="1859"/>
      <c r="BH64" s="1859"/>
      <c r="BI64" s="1859"/>
      <c r="BJ64" s="1859"/>
      <c r="BK64" s="1859"/>
      <c r="BL64" s="1859"/>
      <c r="BM64" s="1859"/>
      <c r="BN64" s="1859"/>
      <c r="BO64" s="1859"/>
      <c r="BP64" s="1859"/>
      <c r="BQ64" s="1859"/>
      <c r="BR64" s="1859"/>
      <c r="BS64" s="1859"/>
      <c r="BT64" s="1859"/>
      <c r="BU64" s="1859"/>
      <c r="BV64" s="1859"/>
      <c r="BW64" s="1859"/>
      <c r="BX64" s="1859"/>
      <c r="BY64" s="1859"/>
      <c r="BZ64" s="1859"/>
      <c r="CA64" s="1859"/>
      <c r="CB64" s="1859"/>
      <c r="CC64" s="1859"/>
      <c r="CD64" s="1859"/>
      <c r="CE64" s="1859"/>
      <c r="CF64" s="1859"/>
      <c r="CG64" s="1859"/>
      <c r="CH64" s="1859"/>
      <c r="CI64" s="1859"/>
      <c r="CJ64" s="1859"/>
      <c r="CK64" s="1859"/>
      <c r="CL64" s="1859"/>
      <c r="CM64" s="1859"/>
      <c r="CN64" s="1859"/>
      <c r="CO64" s="1859"/>
      <c r="CP64" s="1859"/>
      <c r="CQ64" s="1859"/>
      <c r="CR64" s="1859"/>
      <c r="CS64" s="1859"/>
      <c r="CT64" s="1859"/>
      <c r="CU64" s="1859"/>
      <c r="CV64" s="1859"/>
      <c r="CW64" s="1859"/>
      <c r="CX64" s="1859"/>
      <c r="CY64" s="1859"/>
      <c r="CZ64" s="1859"/>
      <c r="DA64" s="1859"/>
      <c r="DB64" s="170"/>
      <c r="DC64" s="106"/>
      <c r="DD64" s="106"/>
      <c r="DE64" s="106"/>
      <c r="DF64" s="106"/>
    </row>
    <row r="65" spans="1:110" ht="9" customHeight="1" x14ac:dyDescent="0.2">
      <c r="A65" s="25"/>
      <c r="B65" s="98"/>
      <c r="C65" s="1859" t="s">
        <v>178</v>
      </c>
      <c r="D65" s="1859"/>
      <c r="E65" s="1859"/>
      <c r="F65" s="1859"/>
      <c r="G65" s="1859"/>
      <c r="H65" s="1859"/>
      <c r="I65" s="1859"/>
      <c r="J65" s="1859"/>
      <c r="K65" s="1859"/>
      <c r="L65" s="1859"/>
      <c r="M65" s="1859"/>
      <c r="N65" s="1859"/>
      <c r="O65" s="1859"/>
      <c r="P65" s="1859"/>
      <c r="Q65" s="1859"/>
      <c r="R65" s="1859"/>
      <c r="S65" s="1859"/>
      <c r="T65" s="1859"/>
      <c r="U65" s="1859"/>
      <c r="V65" s="1859"/>
      <c r="W65" s="1859"/>
      <c r="X65" s="1859"/>
      <c r="Y65" s="1859"/>
      <c r="Z65" s="1859"/>
      <c r="AA65" s="1859"/>
      <c r="AB65" s="1859"/>
      <c r="AC65" s="1859"/>
      <c r="AD65" s="1859"/>
      <c r="AE65" s="1859"/>
      <c r="AF65" s="1859"/>
      <c r="AG65" s="1859"/>
      <c r="AH65" s="1859"/>
      <c r="AI65" s="1859"/>
      <c r="AJ65" s="1859"/>
      <c r="AK65" s="1859"/>
      <c r="AL65" s="1859"/>
      <c r="AM65" s="1859"/>
      <c r="AN65" s="1859"/>
      <c r="AO65" s="1859"/>
      <c r="AP65" s="1859"/>
      <c r="AQ65" s="1859"/>
      <c r="AR65" s="1859"/>
      <c r="AS65" s="1859"/>
      <c r="AT65" s="1859"/>
      <c r="AU65" s="1859"/>
      <c r="AV65" s="1859"/>
      <c r="AW65" s="1859"/>
      <c r="AX65" s="1859"/>
      <c r="AY65" s="1859"/>
      <c r="AZ65" s="1859"/>
      <c r="BA65" s="1859"/>
      <c r="BB65" s="1859"/>
      <c r="BC65" s="1859"/>
      <c r="BD65" s="1859"/>
      <c r="BE65" s="1859"/>
      <c r="BF65" s="1859"/>
      <c r="BG65" s="1859"/>
      <c r="BH65" s="1859"/>
      <c r="BI65" s="1859"/>
      <c r="BJ65" s="1859"/>
      <c r="BK65" s="1859"/>
      <c r="BL65" s="1859"/>
      <c r="BM65" s="1859"/>
      <c r="BN65" s="1859"/>
      <c r="BO65" s="1859"/>
      <c r="BP65" s="1859"/>
      <c r="BQ65" s="1859"/>
      <c r="BR65" s="1859"/>
      <c r="BS65" s="1859"/>
      <c r="BT65" s="1859"/>
      <c r="BU65" s="1859"/>
      <c r="BV65" s="1859"/>
      <c r="BW65" s="1859"/>
      <c r="BX65" s="1859"/>
      <c r="BY65" s="1859"/>
      <c r="BZ65" s="1859"/>
      <c r="CA65" s="1859"/>
      <c r="CB65" s="1859"/>
      <c r="CC65" s="1859"/>
      <c r="CD65" s="1859"/>
      <c r="CE65" s="1859"/>
      <c r="CF65" s="1859"/>
      <c r="CG65" s="1859"/>
      <c r="CH65" s="1859"/>
      <c r="CI65" s="1859"/>
      <c r="CJ65" s="1859"/>
      <c r="CK65" s="1859"/>
      <c r="CL65" s="1859"/>
      <c r="CM65" s="1859"/>
      <c r="CN65" s="1859"/>
      <c r="CO65" s="1859"/>
      <c r="CP65" s="1859"/>
      <c r="CQ65" s="1859"/>
      <c r="CR65" s="1859"/>
      <c r="CS65" s="1859"/>
      <c r="CT65" s="1859"/>
      <c r="CU65" s="1859"/>
      <c r="CV65" s="1859"/>
      <c r="CW65" s="1859"/>
      <c r="CX65" s="1859"/>
      <c r="CY65" s="1859"/>
      <c r="CZ65" s="1859"/>
      <c r="DA65" s="1859"/>
      <c r="DB65" s="170"/>
      <c r="DC65" s="106"/>
      <c r="DD65" s="106"/>
      <c r="DE65" s="106"/>
      <c r="DF65" s="106"/>
    </row>
    <row r="66" spans="1:110" ht="9" customHeight="1" x14ac:dyDescent="0.2">
      <c r="A66" s="25"/>
      <c r="B66" s="98"/>
      <c r="C66" s="1859" t="s">
        <v>179</v>
      </c>
      <c r="D66" s="1859"/>
      <c r="E66" s="1859"/>
      <c r="F66" s="1859"/>
      <c r="G66" s="1859"/>
      <c r="H66" s="1859"/>
      <c r="I66" s="1859"/>
      <c r="J66" s="1859"/>
      <c r="K66" s="1859"/>
      <c r="L66" s="1859"/>
      <c r="M66" s="1859"/>
      <c r="N66" s="1859"/>
      <c r="O66" s="1859"/>
      <c r="P66" s="1859"/>
      <c r="Q66" s="1859"/>
      <c r="R66" s="1859"/>
      <c r="S66" s="1859"/>
      <c r="T66" s="1859"/>
      <c r="U66" s="1859"/>
      <c r="V66" s="1859"/>
      <c r="W66" s="1859"/>
      <c r="X66" s="1859"/>
      <c r="Y66" s="1859"/>
      <c r="Z66" s="1859"/>
      <c r="AA66" s="1859"/>
      <c r="AB66" s="1859"/>
      <c r="AC66" s="1859"/>
      <c r="AD66" s="1859"/>
      <c r="AE66" s="1859"/>
      <c r="AF66" s="1859"/>
      <c r="AG66" s="1859"/>
      <c r="AH66" s="1859"/>
      <c r="AI66" s="1859"/>
      <c r="AJ66" s="1859"/>
      <c r="AK66" s="1859"/>
      <c r="AL66" s="1859"/>
      <c r="AM66" s="1859"/>
      <c r="AN66" s="1859"/>
      <c r="AO66" s="1859"/>
      <c r="AP66" s="1859"/>
      <c r="AQ66" s="1859"/>
      <c r="AR66" s="1859"/>
      <c r="AS66" s="1859"/>
      <c r="AT66" s="1859"/>
      <c r="AU66" s="1859"/>
      <c r="AV66" s="1859"/>
      <c r="AW66" s="1859"/>
      <c r="AX66" s="1859"/>
      <c r="AY66" s="1859"/>
      <c r="AZ66" s="1859"/>
      <c r="BA66" s="1859"/>
      <c r="BB66" s="1859"/>
      <c r="BC66" s="1859"/>
      <c r="BD66" s="1859"/>
      <c r="BE66" s="1859"/>
      <c r="BF66" s="1859"/>
      <c r="BG66" s="1859"/>
      <c r="BH66" s="1859"/>
      <c r="BI66" s="1859"/>
      <c r="BJ66" s="1859"/>
      <c r="BK66" s="1859"/>
      <c r="BL66" s="1859"/>
      <c r="BM66" s="1859"/>
      <c r="BN66" s="1859"/>
      <c r="BO66" s="1859"/>
      <c r="BP66" s="1859"/>
      <c r="BQ66" s="1859"/>
      <c r="BR66" s="1859"/>
      <c r="BS66" s="1859"/>
      <c r="BT66" s="1859"/>
      <c r="BU66" s="1859"/>
      <c r="BV66" s="1859"/>
      <c r="BW66" s="1859"/>
      <c r="BX66" s="1859"/>
      <c r="BY66" s="1859"/>
      <c r="BZ66" s="1859"/>
      <c r="CA66" s="1859"/>
      <c r="CB66" s="1859"/>
      <c r="CC66" s="1859"/>
      <c r="CD66" s="1859"/>
      <c r="CE66" s="1859"/>
      <c r="CF66" s="1859"/>
      <c r="CG66" s="1859"/>
      <c r="CH66" s="1859"/>
      <c r="CI66" s="1859"/>
      <c r="CJ66" s="1859"/>
      <c r="CK66" s="1859"/>
      <c r="CL66" s="1859"/>
      <c r="CM66" s="1859"/>
      <c r="CN66" s="1859"/>
      <c r="CO66" s="1859"/>
      <c r="CP66" s="1859"/>
      <c r="CQ66" s="1859"/>
      <c r="CR66" s="1859"/>
      <c r="CS66" s="1859"/>
      <c r="CT66" s="1859"/>
      <c r="CU66" s="1859"/>
      <c r="CV66" s="1859"/>
      <c r="CW66" s="1859"/>
      <c r="CX66" s="1859"/>
      <c r="CY66" s="1859"/>
      <c r="CZ66" s="1859"/>
      <c r="DA66" s="1859"/>
      <c r="DB66" s="170"/>
      <c r="DC66" s="106"/>
      <c r="DD66" s="106"/>
      <c r="DE66" s="106"/>
      <c r="DF66" s="106"/>
    </row>
    <row r="67" spans="1:110" ht="13.9" customHeight="1" x14ac:dyDescent="0.2">
      <c r="A67" s="25"/>
      <c r="B67" s="98"/>
      <c r="C67" s="1861" t="s">
        <v>135</v>
      </c>
      <c r="D67" s="1861"/>
      <c r="E67" s="1861"/>
      <c r="F67" s="1861"/>
      <c r="G67" s="1861"/>
      <c r="H67" s="1861"/>
      <c r="I67" s="1861"/>
      <c r="J67" s="1861"/>
      <c r="K67" s="1861"/>
      <c r="L67" s="1861"/>
      <c r="M67" s="1861"/>
      <c r="N67" s="1861"/>
      <c r="O67" s="1861"/>
      <c r="P67" s="1861"/>
      <c r="Q67" s="1861"/>
      <c r="R67" s="1861"/>
      <c r="S67" s="1861"/>
      <c r="T67" s="1861"/>
      <c r="U67" s="1861"/>
      <c r="V67" s="1861"/>
      <c r="W67" s="1861"/>
      <c r="X67" s="1861"/>
      <c r="Y67" s="1861"/>
      <c r="Z67" s="1861"/>
      <c r="AA67" s="1861"/>
      <c r="AB67" s="1861"/>
      <c r="AC67" s="1861"/>
      <c r="AD67" s="1861"/>
      <c r="AE67" s="1861"/>
      <c r="AF67" s="1861"/>
      <c r="AG67" s="1861"/>
      <c r="AH67" s="1861"/>
      <c r="AI67" s="1861"/>
      <c r="AJ67" s="1861"/>
      <c r="AK67" s="1861"/>
      <c r="AL67" s="1861"/>
      <c r="AM67" s="1861"/>
      <c r="AN67" s="1861"/>
      <c r="AO67" s="1861"/>
      <c r="AP67" s="1861"/>
      <c r="AQ67" s="1861"/>
      <c r="AR67" s="1861"/>
      <c r="AS67" s="1861"/>
      <c r="AT67" s="1861"/>
      <c r="AU67" s="1861"/>
      <c r="AV67" s="1861"/>
      <c r="AW67" s="1861"/>
      <c r="AX67" s="1861"/>
      <c r="AY67" s="1861"/>
      <c r="AZ67" s="1861"/>
      <c r="BA67" s="1861"/>
      <c r="BB67" s="1861"/>
      <c r="BC67" s="1861"/>
      <c r="BD67" s="1861"/>
      <c r="BE67" s="1861"/>
      <c r="BF67" s="1861"/>
      <c r="BG67" s="1861"/>
      <c r="BH67" s="1861"/>
      <c r="BI67" s="1861"/>
      <c r="BJ67" s="1861"/>
      <c r="BK67" s="1861"/>
      <c r="BL67" s="1861"/>
      <c r="BM67" s="1861"/>
      <c r="BN67" s="1861"/>
      <c r="BO67" s="1861"/>
      <c r="BP67" s="1861"/>
      <c r="BQ67" s="1861"/>
      <c r="BR67" s="1861"/>
      <c r="BS67" s="1861"/>
      <c r="BT67" s="1861"/>
      <c r="BU67" s="1861"/>
      <c r="BV67" s="1861"/>
      <c r="BW67" s="1861"/>
      <c r="BX67" s="1861"/>
      <c r="BY67" s="1861"/>
      <c r="BZ67" s="1861"/>
      <c r="CA67" s="1861"/>
      <c r="CB67" s="1861"/>
      <c r="CC67" s="1861"/>
      <c r="CD67" s="1861"/>
      <c r="CE67" s="1861"/>
      <c r="CF67" s="1861"/>
      <c r="CG67" s="1861"/>
      <c r="CH67" s="1861"/>
      <c r="CI67" s="1861"/>
      <c r="CJ67" s="1861"/>
      <c r="CK67" s="1861"/>
      <c r="CL67" s="1861"/>
      <c r="CM67" s="1861"/>
      <c r="CN67" s="1861"/>
      <c r="CO67" s="1861"/>
      <c r="CP67" s="1861"/>
      <c r="CQ67" s="1861"/>
      <c r="CR67" s="1861"/>
      <c r="CS67" s="1861"/>
      <c r="CT67" s="1861"/>
      <c r="CU67" s="1861"/>
      <c r="CV67" s="1861"/>
      <c r="CW67" s="1861"/>
      <c r="CX67" s="1861"/>
      <c r="CY67" s="1861"/>
      <c r="CZ67" s="1861"/>
      <c r="DA67" s="1861"/>
      <c r="DB67" s="170"/>
      <c r="DC67" s="106"/>
      <c r="DD67" s="106"/>
      <c r="DE67" s="106"/>
      <c r="DF67" s="106"/>
    </row>
    <row r="68" spans="1:110" ht="9" customHeight="1" x14ac:dyDescent="0.2">
      <c r="A68" s="25"/>
      <c r="B68" s="98"/>
      <c r="C68" s="167" t="s">
        <v>123</v>
      </c>
      <c r="D68" s="1860" t="s">
        <v>180</v>
      </c>
      <c r="E68" s="1860"/>
      <c r="F68" s="1860"/>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c r="AL68" s="1860"/>
      <c r="AM68" s="1860"/>
      <c r="AN68" s="1860"/>
      <c r="AO68" s="1860"/>
      <c r="AP68" s="1860"/>
      <c r="AQ68" s="1860"/>
      <c r="AR68" s="1860"/>
      <c r="AS68" s="1860"/>
      <c r="AT68" s="1860"/>
      <c r="AU68" s="1860"/>
      <c r="AV68" s="1860"/>
      <c r="AW68" s="1860"/>
      <c r="AX68" s="1860"/>
      <c r="AY68" s="1860"/>
      <c r="AZ68" s="1860"/>
      <c r="BA68" s="1860"/>
      <c r="BB68" s="1860"/>
      <c r="BC68" s="1860"/>
      <c r="BD68" s="1860"/>
      <c r="BE68" s="1860"/>
      <c r="BF68" s="1860"/>
      <c r="BG68" s="1860"/>
      <c r="BH68" s="1860"/>
      <c r="BI68" s="1860"/>
      <c r="BJ68" s="1860"/>
      <c r="BK68" s="1860"/>
      <c r="BL68" s="1860"/>
      <c r="BM68" s="1860"/>
      <c r="BN68" s="1860"/>
      <c r="BO68" s="1860"/>
      <c r="BP68" s="1860"/>
      <c r="BQ68" s="1860"/>
      <c r="BR68" s="1860"/>
      <c r="BS68" s="1860"/>
      <c r="BT68" s="1860"/>
      <c r="BU68" s="1860"/>
      <c r="BV68" s="1860"/>
      <c r="BW68" s="1860"/>
      <c r="BX68" s="1860"/>
      <c r="BY68" s="1860"/>
      <c r="BZ68" s="1860"/>
      <c r="CA68" s="1860"/>
      <c r="CB68" s="1860"/>
      <c r="CC68" s="1860"/>
      <c r="CD68" s="1860"/>
      <c r="CE68" s="1860"/>
      <c r="CF68" s="1860"/>
      <c r="CG68" s="1860"/>
      <c r="CH68" s="1860"/>
      <c r="CI68" s="1860"/>
      <c r="CJ68" s="1860"/>
      <c r="CK68" s="1860"/>
      <c r="CL68" s="1860"/>
      <c r="CM68" s="1860"/>
      <c r="CN68" s="1860"/>
      <c r="CO68" s="1860"/>
      <c r="CP68" s="1860"/>
      <c r="CQ68" s="1860"/>
      <c r="CR68" s="1860"/>
      <c r="CS68" s="1860"/>
      <c r="CT68" s="1860"/>
      <c r="CU68" s="1860"/>
      <c r="CV68" s="1860"/>
      <c r="CW68" s="1860"/>
      <c r="CX68" s="1860"/>
      <c r="CY68" s="1860"/>
      <c r="CZ68" s="1860"/>
      <c r="DA68" s="1860"/>
      <c r="DB68" s="170"/>
      <c r="DC68" s="106"/>
      <c r="DD68" s="106"/>
      <c r="DE68" s="106"/>
      <c r="DF68" s="106"/>
    </row>
    <row r="69" spans="1:110" ht="9" customHeight="1" x14ac:dyDescent="0.2">
      <c r="A69" s="25"/>
      <c r="B69" s="98"/>
      <c r="C69" s="167"/>
      <c r="D69" s="1860" t="s">
        <v>181</v>
      </c>
      <c r="E69" s="1860"/>
      <c r="F69" s="1860"/>
      <c r="G69" s="1860"/>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c r="AL69" s="1860"/>
      <c r="AM69" s="1860"/>
      <c r="AN69" s="1860"/>
      <c r="AO69" s="1860"/>
      <c r="AP69" s="1860"/>
      <c r="AQ69" s="1860"/>
      <c r="AR69" s="1860"/>
      <c r="AS69" s="1860"/>
      <c r="AT69" s="1860"/>
      <c r="AU69" s="1860"/>
      <c r="AV69" s="1860"/>
      <c r="AW69" s="1860"/>
      <c r="AX69" s="1860"/>
      <c r="AY69" s="1860"/>
      <c r="AZ69" s="1860"/>
      <c r="BA69" s="1860"/>
      <c r="BB69" s="1860"/>
      <c r="BC69" s="1860"/>
      <c r="BD69" s="1860"/>
      <c r="BE69" s="1860"/>
      <c r="BF69" s="1860"/>
      <c r="BG69" s="1860"/>
      <c r="BH69" s="1860"/>
      <c r="BI69" s="1860"/>
      <c r="BJ69" s="1860"/>
      <c r="BK69" s="1860"/>
      <c r="BL69" s="1860"/>
      <c r="BM69" s="1860"/>
      <c r="BN69" s="1860"/>
      <c r="BO69" s="1860"/>
      <c r="BP69" s="1860"/>
      <c r="BQ69" s="1860"/>
      <c r="BR69" s="1860"/>
      <c r="BS69" s="1860"/>
      <c r="BT69" s="1860"/>
      <c r="BU69" s="1860"/>
      <c r="BV69" s="1860"/>
      <c r="BW69" s="1860"/>
      <c r="BX69" s="1860"/>
      <c r="BY69" s="1860"/>
      <c r="BZ69" s="1860"/>
      <c r="CA69" s="1860"/>
      <c r="CB69" s="1860"/>
      <c r="CC69" s="1860"/>
      <c r="CD69" s="1860"/>
      <c r="CE69" s="1860"/>
      <c r="CF69" s="1860"/>
      <c r="CG69" s="1860"/>
      <c r="CH69" s="1860"/>
      <c r="CI69" s="1860"/>
      <c r="CJ69" s="1860"/>
      <c r="CK69" s="1860"/>
      <c r="CL69" s="1860"/>
      <c r="CM69" s="1860"/>
      <c r="CN69" s="1860"/>
      <c r="CO69" s="1860"/>
      <c r="CP69" s="1860"/>
      <c r="CQ69" s="1860"/>
      <c r="CR69" s="1860"/>
      <c r="CS69" s="1860"/>
      <c r="CT69" s="1860"/>
      <c r="CU69" s="1860"/>
      <c r="CV69" s="1860"/>
      <c r="CW69" s="1860"/>
      <c r="CX69" s="1860"/>
      <c r="CY69" s="1860"/>
      <c r="CZ69" s="1860"/>
      <c r="DA69" s="1860"/>
      <c r="DB69" s="170"/>
      <c r="DC69" s="106"/>
      <c r="DD69" s="106"/>
      <c r="DE69" s="106"/>
      <c r="DF69" s="106"/>
    </row>
    <row r="70" spans="1:110" ht="9" customHeight="1" x14ac:dyDescent="0.2">
      <c r="A70" s="25"/>
      <c r="B70" s="98"/>
      <c r="C70" s="167"/>
      <c r="D70" s="1860" t="s">
        <v>182</v>
      </c>
      <c r="E70" s="1860"/>
      <c r="F70" s="1860"/>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c r="AL70" s="1860"/>
      <c r="AM70" s="1860"/>
      <c r="AN70" s="1860"/>
      <c r="AO70" s="1860"/>
      <c r="AP70" s="1860"/>
      <c r="AQ70" s="1860"/>
      <c r="AR70" s="1860"/>
      <c r="AS70" s="1860"/>
      <c r="AT70" s="1860"/>
      <c r="AU70" s="1860"/>
      <c r="AV70" s="1860"/>
      <c r="AW70" s="1860"/>
      <c r="AX70" s="1860"/>
      <c r="AY70" s="1860"/>
      <c r="AZ70" s="1860"/>
      <c r="BA70" s="1860"/>
      <c r="BB70" s="1860"/>
      <c r="BC70" s="1860"/>
      <c r="BD70" s="1860"/>
      <c r="BE70" s="1860"/>
      <c r="BF70" s="1860"/>
      <c r="BG70" s="1860"/>
      <c r="BH70" s="1860"/>
      <c r="BI70" s="1860"/>
      <c r="BJ70" s="1860"/>
      <c r="BK70" s="1860"/>
      <c r="BL70" s="1860"/>
      <c r="BM70" s="1860"/>
      <c r="BN70" s="1860"/>
      <c r="BO70" s="1860"/>
      <c r="BP70" s="1860"/>
      <c r="BQ70" s="1860"/>
      <c r="BR70" s="1860"/>
      <c r="BS70" s="1860"/>
      <c r="BT70" s="1860"/>
      <c r="BU70" s="1860"/>
      <c r="BV70" s="1860"/>
      <c r="BW70" s="1860"/>
      <c r="BX70" s="1860"/>
      <c r="BY70" s="1860"/>
      <c r="BZ70" s="1860"/>
      <c r="CA70" s="1860"/>
      <c r="CB70" s="1860"/>
      <c r="CC70" s="1860"/>
      <c r="CD70" s="1860"/>
      <c r="CE70" s="1860"/>
      <c r="CF70" s="1860"/>
      <c r="CG70" s="1860"/>
      <c r="CH70" s="1860"/>
      <c r="CI70" s="1860"/>
      <c r="CJ70" s="1860"/>
      <c r="CK70" s="1860"/>
      <c r="CL70" s="1860"/>
      <c r="CM70" s="1860"/>
      <c r="CN70" s="1860"/>
      <c r="CO70" s="1860"/>
      <c r="CP70" s="1860"/>
      <c r="CQ70" s="1860"/>
      <c r="CR70" s="1860"/>
      <c r="CS70" s="1860"/>
      <c r="CT70" s="1860"/>
      <c r="CU70" s="1860"/>
      <c r="CV70" s="1860"/>
      <c r="CW70" s="1860"/>
      <c r="CX70" s="1860"/>
      <c r="CY70" s="1860"/>
      <c r="CZ70" s="1860"/>
      <c r="DA70" s="1860"/>
      <c r="DB70" s="170"/>
      <c r="DC70" s="106"/>
      <c r="DD70" s="106"/>
      <c r="DE70" s="106"/>
      <c r="DF70" s="106"/>
    </row>
    <row r="71" spans="1:110" ht="9" customHeight="1" x14ac:dyDescent="0.2">
      <c r="A71" s="25"/>
      <c r="B71" s="98"/>
      <c r="C71" s="167" t="s">
        <v>123</v>
      </c>
      <c r="D71" s="1860" t="s">
        <v>183</v>
      </c>
      <c r="E71" s="1860"/>
      <c r="F71" s="1860"/>
      <c r="G71" s="1860"/>
      <c r="H71" s="1860"/>
      <c r="I71" s="1860"/>
      <c r="J71" s="1860"/>
      <c r="K71" s="1860"/>
      <c r="L71" s="1860"/>
      <c r="M71" s="1860"/>
      <c r="N71" s="1860"/>
      <c r="O71" s="1860"/>
      <c r="P71" s="1860"/>
      <c r="Q71" s="1860"/>
      <c r="R71" s="1860"/>
      <c r="S71" s="1860"/>
      <c r="T71" s="1860"/>
      <c r="U71" s="1860"/>
      <c r="V71" s="1860"/>
      <c r="W71" s="1860"/>
      <c r="X71" s="1860"/>
      <c r="Y71" s="1860"/>
      <c r="Z71" s="1860"/>
      <c r="AA71" s="1860"/>
      <c r="AB71" s="1860"/>
      <c r="AC71" s="1860"/>
      <c r="AD71" s="1860"/>
      <c r="AE71" s="1860"/>
      <c r="AF71" s="1860"/>
      <c r="AG71" s="1860"/>
      <c r="AH71" s="1860"/>
      <c r="AI71" s="1860"/>
      <c r="AJ71" s="1860"/>
      <c r="AK71" s="1860"/>
      <c r="AL71" s="1860"/>
      <c r="AM71" s="1860"/>
      <c r="AN71" s="1860"/>
      <c r="AO71" s="1860"/>
      <c r="AP71" s="1860"/>
      <c r="AQ71" s="1860"/>
      <c r="AR71" s="1860"/>
      <c r="AS71" s="1860"/>
      <c r="AT71" s="1860"/>
      <c r="AU71" s="1860"/>
      <c r="AV71" s="1860"/>
      <c r="AW71" s="1860"/>
      <c r="AX71" s="1860"/>
      <c r="AY71" s="1860"/>
      <c r="AZ71" s="1860"/>
      <c r="BA71" s="1860"/>
      <c r="BB71" s="1860"/>
      <c r="BC71" s="1860"/>
      <c r="BD71" s="1860"/>
      <c r="BE71" s="1860"/>
      <c r="BF71" s="1860"/>
      <c r="BG71" s="1860"/>
      <c r="BH71" s="1860"/>
      <c r="BI71" s="1860"/>
      <c r="BJ71" s="1860"/>
      <c r="BK71" s="1860"/>
      <c r="BL71" s="1860"/>
      <c r="BM71" s="1860"/>
      <c r="BN71" s="1860"/>
      <c r="BO71" s="1860"/>
      <c r="BP71" s="1860"/>
      <c r="BQ71" s="1860"/>
      <c r="BR71" s="1860"/>
      <c r="BS71" s="1860"/>
      <c r="BT71" s="1860"/>
      <c r="BU71" s="1860"/>
      <c r="BV71" s="1860"/>
      <c r="BW71" s="1860"/>
      <c r="BX71" s="1860"/>
      <c r="BY71" s="1860"/>
      <c r="BZ71" s="1860"/>
      <c r="CA71" s="1860"/>
      <c r="CB71" s="1860"/>
      <c r="CC71" s="1860"/>
      <c r="CD71" s="1860"/>
      <c r="CE71" s="1860"/>
      <c r="CF71" s="1860"/>
      <c r="CG71" s="1860"/>
      <c r="CH71" s="1860"/>
      <c r="CI71" s="1860"/>
      <c r="CJ71" s="1860"/>
      <c r="CK71" s="1860"/>
      <c r="CL71" s="1860"/>
      <c r="CM71" s="1860"/>
      <c r="CN71" s="1860"/>
      <c r="CO71" s="1860"/>
      <c r="CP71" s="1860"/>
      <c r="CQ71" s="1860"/>
      <c r="CR71" s="1860"/>
      <c r="CS71" s="1860"/>
      <c r="CT71" s="1860"/>
      <c r="CU71" s="1860"/>
      <c r="CV71" s="1860"/>
      <c r="CW71" s="1860"/>
      <c r="CX71" s="1860"/>
      <c r="CY71" s="1860"/>
      <c r="CZ71" s="1860"/>
      <c r="DA71" s="1860"/>
      <c r="DB71" s="170"/>
      <c r="DC71" s="106"/>
      <c r="DD71" s="106"/>
      <c r="DE71" s="106"/>
      <c r="DF71" s="106"/>
    </row>
    <row r="72" spans="1:110" ht="9" customHeight="1" x14ac:dyDescent="0.2">
      <c r="A72" s="25"/>
      <c r="B72" s="98"/>
      <c r="C72" s="167"/>
      <c r="D72" s="1860" t="s">
        <v>184</v>
      </c>
      <c r="E72" s="1860"/>
      <c r="F72" s="1860"/>
      <c r="G72" s="1860"/>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c r="AL72" s="1860"/>
      <c r="AM72" s="1860"/>
      <c r="AN72" s="1860"/>
      <c r="AO72" s="1860"/>
      <c r="AP72" s="1860"/>
      <c r="AQ72" s="1860"/>
      <c r="AR72" s="1860"/>
      <c r="AS72" s="1860"/>
      <c r="AT72" s="1860"/>
      <c r="AU72" s="1860"/>
      <c r="AV72" s="1860"/>
      <c r="AW72" s="1860"/>
      <c r="AX72" s="1860"/>
      <c r="AY72" s="1860"/>
      <c r="AZ72" s="1860"/>
      <c r="BA72" s="1860"/>
      <c r="BB72" s="1860"/>
      <c r="BC72" s="1860"/>
      <c r="BD72" s="1860"/>
      <c r="BE72" s="1860"/>
      <c r="BF72" s="1860"/>
      <c r="BG72" s="1860"/>
      <c r="BH72" s="1860"/>
      <c r="BI72" s="1860"/>
      <c r="BJ72" s="1860"/>
      <c r="BK72" s="1860"/>
      <c r="BL72" s="1860"/>
      <c r="BM72" s="1860"/>
      <c r="BN72" s="1860"/>
      <c r="BO72" s="1860"/>
      <c r="BP72" s="1860"/>
      <c r="BQ72" s="1860"/>
      <c r="BR72" s="1860"/>
      <c r="BS72" s="1860"/>
      <c r="BT72" s="1860"/>
      <c r="BU72" s="1860"/>
      <c r="BV72" s="1860"/>
      <c r="BW72" s="1860"/>
      <c r="BX72" s="1860"/>
      <c r="BY72" s="1860"/>
      <c r="BZ72" s="1860"/>
      <c r="CA72" s="1860"/>
      <c r="CB72" s="1860"/>
      <c r="CC72" s="1860"/>
      <c r="CD72" s="1860"/>
      <c r="CE72" s="1860"/>
      <c r="CF72" s="1860"/>
      <c r="CG72" s="1860"/>
      <c r="CH72" s="1860"/>
      <c r="CI72" s="1860"/>
      <c r="CJ72" s="1860"/>
      <c r="CK72" s="1860"/>
      <c r="CL72" s="1860"/>
      <c r="CM72" s="1860"/>
      <c r="CN72" s="1860"/>
      <c r="CO72" s="1860"/>
      <c r="CP72" s="1860"/>
      <c r="CQ72" s="1860"/>
      <c r="CR72" s="1860"/>
      <c r="CS72" s="1860"/>
      <c r="CT72" s="1860"/>
      <c r="CU72" s="1860"/>
      <c r="CV72" s="1860"/>
      <c r="CW72" s="1860"/>
      <c r="CX72" s="1860"/>
      <c r="CY72" s="1860"/>
      <c r="CZ72" s="1860"/>
      <c r="DA72" s="1860"/>
      <c r="DB72" s="170"/>
      <c r="DC72" s="106"/>
      <c r="DD72" s="106"/>
      <c r="DE72" s="106"/>
      <c r="DF72" s="106"/>
    </row>
    <row r="73" spans="1:110" ht="9" customHeight="1" x14ac:dyDescent="0.2">
      <c r="A73" s="25"/>
      <c r="B73" s="98"/>
      <c r="C73" s="167" t="s">
        <v>123</v>
      </c>
      <c r="D73" s="1860" t="s">
        <v>541</v>
      </c>
      <c r="E73" s="1860"/>
      <c r="F73" s="1860"/>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c r="AL73" s="1860"/>
      <c r="AM73" s="1860"/>
      <c r="AN73" s="1860"/>
      <c r="AO73" s="1860"/>
      <c r="AP73" s="1860"/>
      <c r="AQ73" s="1860"/>
      <c r="AR73" s="1860"/>
      <c r="AS73" s="1860"/>
      <c r="AT73" s="1860"/>
      <c r="AU73" s="1860"/>
      <c r="AV73" s="1860"/>
      <c r="AW73" s="1860"/>
      <c r="AX73" s="1860"/>
      <c r="AY73" s="1860"/>
      <c r="AZ73" s="1860"/>
      <c r="BA73" s="1860"/>
      <c r="BB73" s="1860"/>
      <c r="BC73" s="1860"/>
      <c r="BD73" s="1860"/>
      <c r="BE73" s="1860"/>
      <c r="BF73" s="1860"/>
      <c r="BG73" s="1860"/>
      <c r="BH73" s="1860"/>
      <c r="BI73" s="1860"/>
      <c r="BJ73" s="1860"/>
      <c r="BK73" s="1860"/>
      <c r="BL73" s="1860"/>
      <c r="BM73" s="1860"/>
      <c r="BN73" s="1860"/>
      <c r="BO73" s="1860"/>
      <c r="BP73" s="1860"/>
      <c r="BQ73" s="1860"/>
      <c r="BR73" s="1860"/>
      <c r="BS73" s="1860"/>
      <c r="BT73" s="1860"/>
      <c r="BU73" s="1860"/>
      <c r="BV73" s="1860"/>
      <c r="BW73" s="1860"/>
      <c r="BX73" s="1860"/>
      <c r="BY73" s="1860"/>
      <c r="BZ73" s="1860"/>
      <c r="CA73" s="1860"/>
      <c r="CB73" s="1860"/>
      <c r="CC73" s="1860"/>
      <c r="CD73" s="1860"/>
      <c r="CE73" s="1860"/>
      <c r="CF73" s="1860"/>
      <c r="CG73" s="1860"/>
      <c r="CH73" s="1860"/>
      <c r="CI73" s="1860"/>
      <c r="CJ73" s="1860"/>
      <c r="CK73" s="1860"/>
      <c r="CL73" s="1860"/>
      <c r="CM73" s="1860"/>
      <c r="CN73" s="1860"/>
      <c r="CO73" s="1860"/>
      <c r="CP73" s="1860"/>
      <c r="CQ73" s="1860"/>
      <c r="CR73" s="1860"/>
      <c r="CS73" s="1860"/>
      <c r="CT73" s="1860"/>
      <c r="CU73" s="1860"/>
      <c r="CV73" s="1860"/>
      <c r="CW73" s="1860"/>
      <c r="CX73" s="1860"/>
      <c r="CY73" s="1860"/>
      <c r="CZ73" s="1860"/>
      <c r="DA73" s="1860"/>
      <c r="DB73" s="170"/>
      <c r="DC73" s="106"/>
      <c r="DD73" s="106"/>
      <c r="DE73" s="106"/>
      <c r="DF73" s="106"/>
    </row>
    <row r="74" spans="1:110" ht="9" customHeight="1" x14ac:dyDescent="0.2">
      <c r="A74" s="25"/>
      <c r="B74" s="98"/>
      <c r="C74" s="167"/>
      <c r="D74" s="1860" t="s">
        <v>185</v>
      </c>
      <c r="E74" s="1860"/>
      <c r="F74" s="1860"/>
      <c r="G74" s="1860"/>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c r="AL74" s="1860"/>
      <c r="AM74" s="1860"/>
      <c r="AN74" s="1860"/>
      <c r="AO74" s="1860"/>
      <c r="AP74" s="1860"/>
      <c r="AQ74" s="1860"/>
      <c r="AR74" s="1860"/>
      <c r="AS74" s="1860"/>
      <c r="AT74" s="1860"/>
      <c r="AU74" s="1860"/>
      <c r="AV74" s="1860"/>
      <c r="AW74" s="1860"/>
      <c r="AX74" s="1860"/>
      <c r="AY74" s="1860"/>
      <c r="AZ74" s="1860"/>
      <c r="BA74" s="1860"/>
      <c r="BB74" s="1860"/>
      <c r="BC74" s="1860"/>
      <c r="BD74" s="1860"/>
      <c r="BE74" s="1860"/>
      <c r="BF74" s="1860"/>
      <c r="BG74" s="1860"/>
      <c r="BH74" s="1860"/>
      <c r="BI74" s="1860"/>
      <c r="BJ74" s="1860"/>
      <c r="BK74" s="1860"/>
      <c r="BL74" s="1860"/>
      <c r="BM74" s="1860"/>
      <c r="BN74" s="1860"/>
      <c r="BO74" s="1860"/>
      <c r="BP74" s="1860"/>
      <c r="BQ74" s="1860"/>
      <c r="BR74" s="1860"/>
      <c r="BS74" s="1860"/>
      <c r="BT74" s="1860"/>
      <c r="BU74" s="1860"/>
      <c r="BV74" s="1860"/>
      <c r="BW74" s="1860"/>
      <c r="BX74" s="1860"/>
      <c r="BY74" s="1860"/>
      <c r="BZ74" s="1860"/>
      <c r="CA74" s="1860"/>
      <c r="CB74" s="1860"/>
      <c r="CC74" s="1860"/>
      <c r="CD74" s="1860"/>
      <c r="CE74" s="1860"/>
      <c r="CF74" s="1860"/>
      <c r="CG74" s="1860"/>
      <c r="CH74" s="1860"/>
      <c r="CI74" s="1860"/>
      <c r="CJ74" s="1860"/>
      <c r="CK74" s="1860"/>
      <c r="CL74" s="1860"/>
      <c r="CM74" s="1860"/>
      <c r="CN74" s="1860"/>
      <c r="CO74" s="1860"/>
      <c r="CP74" s="1860"/>
      <c r="CQ74" s="1860"/>
      <c r="CR74" s="1860"/>
      <c r="CS74" s="1860"/>
      <c r="CT74" s="1860"/>
      <c r="CU74" s="1860"/>
      <c r="CV74" s="1860"/>
      <c r="CW74" s="1860"/>
      <c r="CX74" s="1860"/>
      <c r="CY74" s="1860"/>
      <c r="CZ74" s="1860"/>
      <c r="DA74" s="1860"/>
      <c r="DB74" s="170"/>
      <c r="DC74" s="106"/>
      <c r="DD74" s="106"/>
      <c r="DE74" s="106"/>
      <c r="DF74" s="106"/>
    </row>
    <row r="75" spans="1:110" ht="9" customHeight="1" thickBot="1" x14ac:dyDescent="0.25">
      <c r="A75" s="25"/>
      <c r="B75" s="171"/>
      <c r="C75" s="173"/>
      <c r="D75" s="169"/>
      <c r="E75" s="169"/>
      <c r="F75" s="169"/>
      <c r="G75" s="169"/>
      <c r="H75" s="169"/>
      <c r="I75" s="169"/>
      <c r="J75" s="169"/>
      <c r="K75" s="169"/>
      <c r="L75" s="169"/>
      <c r="M75" s="169"/>
      <c r="N75" s="169"/>
      <c r="O75" s="169"/>
      <c r="P75" s="169"/>
      <c r="Q75" s="169"/>
      <c r="R75" s="169"/>
      <c r="S75" s="169"/>
      <c r="T75" s="169"/>
      <c r="U75" s="169"/>
      <c r="V75" s="169"/>
      <c r="W75" s="169"/>
      <c r="X75" s="169"/>
      <c r="Y75" s="169"/>
      <c r="Z75" s="169"/>
      <c r="AA75" s="169"/>
      <c r="AB75" s="169"/>
      <c r="AC75" s="169"/>
      <c r="AD75" s="169"/>
      <c r="AE75" s="169"/>
      <c r="AF75" s="169"/>
      <c r="AG75" s="169"/>
      <c r="AH75" s="169"/>
      <c r="AI75" s="169"/>
      <c r="AJ75" s="169"/>
      <c r="AK75" s="169"/>
      <c r="AL75" s="169"/>
      <c r="AM75" s="169"/>
      <c r="AN75" s="169"/>
      <c r="AO75" s="169"/>
      <c r="AP75" s="169"/>
      <c r="AQ75" s="169"/>
      <c r="AR75" s="169"/>
      <c r="AS75" s="169"/>
      <c r="AT75" s="169"/>
      <c r="AU75" s="169"/>
      <c r="AV75" s="169"/>
      <c r="AW75" s="169"/>
      <c r="AX75" s="169"/>
      <c r="AY75" s="169"/>
      <c r="AZ75" s="169"/>
      <c r="BA75" s="169"/>
      <c r="BB75" s="169"/>
      <c r="BC75" s="169"/>
      <c r="BD75" s="169"/>
      <c r="BE75" s="169"/>
      <c r="BF75" s="169"/>
      <c r="BG75" s="169"/>
      <c r="BH75" s="169"/>
      <c r="BI75" s="169"/>
      <c r="BJ75" s="169"/>
      <c r="BK75" s="169"/>
      <c r="BL75" s="169"/>
      <c r="BM75" s="169"/>
      <c r="BN75" s="169"/>
      <c r="BO75" s="169"/>
      <c r="BP75" s="169"/>
      <c r="BQ75" s="169"/>
      <c r="BR75" s="169"/>
      <c r="BS75" s="169"/>
      <c r="BT75" s="169"/>
      <c r="BU75" s="169"/>
      <c r="BV75" s="169"/>
      <c r="BW75" s="169"/>
      <c r="BX75" s="169"/>
      <c r="BY75" s="169"/>
      <c r="BZ75" s="169"/>
      <c r="CA75" s="169"/>
      <c r="CB75" s="169"/>
      <c r="CC75" s="169"/>
      <c r="CD75" s="169"/>
      <c r="CE75" s="169"/>
      <c r="CF75" s="169"/>
      <c r="CG75" s="169"/>
      <c r="CH75" s="169"/>
      <c r="CI75" s="169"/>
      <c r="CJ75" s="169"/>
      <c r="CK75" s="169"/>
      <c r="CL75" s="169"/>
      <c r="CM75" s="169"/>
      <c r="CN75" s="169"/>
      <c r="CO75" s="169"/>
      <c r="CP75" s="169"/>
      <c r="CQ75" s="169"/>
      <c r="CR75" s="169"/>
      <c r="CS75" s="169"/>
      <c r="CT75" s="169"/>
      <c r="CU75" s="169"/>
      <c r="CV75" s="169"/>
      <c r="CW75" s="169"/>
      <c r="CX75" s="169"/>
      <c r="CY75" s="169"/>
      <c r="CZ75" s="169"/>
      <c r="DA75" s="169"/>
      <c r="DB75" s="172"/>
      <c r="DC75" s="106"/>
      <c r="DD75" s="106"/>
      <c r="DE75" s="106"/>
      <c r="DF75" s="106"/>
    </row>
    <row r="76" spans="1:110" ht="13.15" customHeight="1" x14ac:dyDescent="0.2">
      <c r="A76" s="25"/>
      <c r="B76" s="25"/>
      <c r="C76" s="167"/>
      <c r="D76" s="1860"/>
      <c r="E76" s="1860"/>
      <c r="F76" s="1860"/>
      <c r="G76" s="1860"/>
      <c r="H76" s="1860"/>
      <c r="I76" s="1860"/>
      <c r="J76" s="1860"/>
      <c r="K76" s="1860"/>
      <c r="L76" s="1860"/>
      <c r="M76" s="1860"/>
      <c r="N76" s="1860"/>
      <c r="O76" s="1860"/>
      <c r="P76" s="1860"/>
      <c r="Q76" s="1860"/>
      <c r="R76" s="1860"/>
      <c r="S76" s="1860"/>
      <c r="T76" s="1860"/>
      <c r="U76" s="1860"/>
      <c r="V76" s="1860"/>
      <c r="W76" s="1860"/>
      <c r="X76" s="1860"/>
      <c r="Y76" s="1860"/>
      <c r="Z76" s="1860"/>
      <c r="AA76" s="1860"/>
      <c r="AB76" s="1860"/>
      <c r="AC76" s="1860"/>
      <c r="AD76" s="1860"/>
      <c r="AE76" s="1860"/>
      <c r="AF76" s="1860"/>
      <c r="AG76" s="1860"/>
      <c r="AH76" s="1860"/>
      <c r="AI76" s="1860"/>
      <c r="AJ76" s="1860"/>
      <c r="AK76" s="1860"/>
      <c r="AL76" s="1860"/>
      <c r="AM76" s="1860"/>
      <c r="AN76" s="1860"/>
      <c r="AO76" s="1860"/>
      <c r="AP76" s="1860"/>
      <c r="AQ76" s="1860"/>
      <c r="AR76" s="1860"/>
      <c r="AS76" s="1860"/>
      <c r="AT76" s="1860"/>
      <c r="AU76" s="1860"/>
      <c r="AV76" s="1860"/>
      <c r="AW76" s="1860"/>
      <c r="AX76" s="1860"/>
      <c r="AY76" s="1860"/>
      <c r="AZ76" s="1860"/>
      <c r="BA76" s="1860"/>
      <c r="BB76" s="1860"/>
      <c r="BC76" s="1860"/>
      <c r="BD76" s="1860"/>
      <c r="BE76" s="1860"/>
      <c r="BF76" s="1860"/>
      <c r="BG76" s="1860"/>
      <c r="BH76" s="1860"/>
      <c r="BI76" s="1860"/>
      <c r="BJ76" s="1860"/>
      <c r="BK76" s="1860"/>
      <c r="BL76" s="1860"/>
      <c r="BM76" s="1860"/>
      <c r="BN76" s="1860"/>
      <c r="BO76" s="1860"/>
      <c r="BP76" s="1860"/>
      <c r="BQ76" s="1860"/>
      <c r="BR76" s="1860"/>
      <c r="BS76" s="1860"/>
      <c r="BT76" s="1860"/>
      <c r="BU76" s="1860"/>
      <c r="BV76" s="1860"/>
      <c r="BW76" s="1860"/>
      <c r="BX76" s="1860"/>
      <c r="BY76" s="1860"/>
      <c r="BZ76" s="1860"/>
      <c r="CA76" s="1860"/>
      <c r="CB76" s="1860"/>
      <c r="CC76" s="1860"/>
      <c r="CD76" s="1860"/>
      <c r="CE76" s="1860"/>
      <c r="CF76" s="1860"/>
      <c r="CG76" s="1860"/>
      <c r="CH76" s="1860"/>
      <c r="CI76" s="1860"/>
      <c r="CJ76" s="1860"/>
      <c r="CK76" s="1860"/>
      <c r="CL76" s="1860"/>
      <c r="CM76" s="1860"/>
      <c r="CN76" s="1860"/>
      <c r="CO76" s="1860"/>
      <c r="CP76" s="1860"/>
      <c r="CQ76" s="1860"/>
      <c r="CR76" s="1860"/>
      <c r="CS76" s="1860"/>
      <c r="CT76" s="1860"/>
      <c r="CU76" s="1860"/>
      <c r="CV76" s="1860"/>
      <c r="CW76" s="1860"/>
      <c r="CX76" s="1860"/>
      <c r="CY76" s="1860"/>
      <c r="CZ76" s="1860"/>
      <c r="DA76" s="1860"/>
      <c r="DB76" s="25"/>
      <c r="DC76" s="106"/>
      <c r="DD76" s="106"/>
      <c r="DE76" s="106"/>
      <c r="DF76" s="106"/>
    </row>
    <row r="77" spans="1:110" ht="7.9" customHeight="1" x14ac:dyDescent="0.2">
      <c r="A77" s="106"/>
      <c r="B77" s="106"/>
      <c r="C77" s="106"/>
      <c r="D77" s="673" t="s">
        <v>155</v>
      </c>
      <c r="E77" s="673"/>
      <c r="F77" s="673"/>
      <c r="G77" s="673"/>
      <c r="H77" s="673"/>
      <c r="I77" s="673"/>
      <c r="J77" s="673"/>
      <c r="K77" s="673"/>
      <c r="L77" s="673"/>
      <c r="M77" s="673"/>
      <c r="N77" s="673"/>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673"/>
      <c r="CA77" s="673"/>
      <c r="CB77" s="673"/>
      <c r="CC77" s="673"/>
      <c r="CD77" s="673"/>
      <c r="CE77" s="673"/>
      <c r="CF77" s="673"/>
      <c r="CG77" s="673"/>
      <c r="CH77" s="673"/>
      <c r="CI77" s="673"/>
      <c r="CJ77" s="673"/>
      <c r="CK77" s="673"/>
      <c r="CL77" s="673"/>
      <c r="CM77" s="673"/>
      <c r="CN77" s="673"/>
      <c r="CO77" s="673"/>
      <c r="CP77" s="673"/>
      <c r="CQ77" s="673"/>
      <c r="CR77" s="673"/>
      <c r="CS77" s="673"/>
      <c r="CT77" s="673"/>
      <c r="CU77" s="673"/>
      <c r="CV77" s="673"/>
      <c r="CW77" s="673"/>
      <c r="CX77" s="673"/>
      <c r="CY77" s="673"/>
      <c r="CZ77" s="673"/>
      <c r="DA77" s="114"/>
      <c r="DB77" s="106"/>
      <c r="DC77" s="106"/>
      <c r="DD77" s="106"/>
      <c r="DE77" s="106"/>
      <c r="DF77" s="106"/>
    </row>
    <row r="78" spans="1:110" ht="7.9" customHeight="1" x14ac:dyDescent="0.2">
      <c r="A78" s="106"/>
      <c r="B78" s="106"/>
      <c r="C78" s="106"/>
      <c r="D78" s="673" t="s">
        <v>156</v>
      </c>
      <c r="E78" s="673"/>
      <c r="F78" s="673"/>
      <c r="G78" s="673"/>
      <c r="H78" s="673"/>
      <c r="I78" s="673"/>
      <c r="J78" s="673"/>
      <c r="K78" s="673"/>
      <c r="L78" s="673"/>
      <c r="M78" s="673"/>
      <c r="N78" s="673"/>
      <c r="O78" s="673"/>
      <c r="P78" s="673"/>
      <c r="Q78" s="673"/>
      <c r="R78" s="673"/>
      <c r="S78" s="673"/>
      <c r="T78" s="673"/>
      <c r="U78" s="673"/>
      <c r="V78" s="673"/>
      <c r="W78" s="673"/>
      <c r="X78" s="673"/>
      <c r="Y78" s="673"/>
      <c r="Z78" s="673"/>
      <c r="AA78" s="673"/>
      <c r="AB78" s="673"/>
      <c r="AC78" s="673"/>
      <c r="AD78" s="673"/>
      <c r="AE78" s="673"/>
      <c r="AF78" s="673"/>
      <c r="AG78" s="673"/>
      <c r="AH78" s="673"/>
      <c r="AI78" s="673"/>
      <c r="AJ78" s="673"/>
      <c r="AK78" s="673"/>
      <c r="AL78" s="673"/>
      <c r="AM78" s="673"/>
      <c r="AN78" s="673"/>
      <c r="AO78" s="673"/>
      <c r="AP78" s="673"/>
      <c r="AQ78" s="673"/>
      <c r="AR78" s="673"/>
      <c r="AS78" s="673"/>
      <c r="AT78" s="673"/>
      <c r="AU78" s="673"/>
      <c r="AV78" s="673"/>
      <c r="AW78" s="673"/>
      <c r="AX78" s="673"/>
      <c r="AY78" s="673"/>
      <c r="AZ78" s="673"/>
      <c r="BA78" s="673"/>
      <c r="BB78" s="673"/>
      <c r="BC78" s="673"/>
      <c r="BD78" s="673"/>
      <c r="BE78" s="673"/>
      <c r="BF78" s="673"/>
      <c r="BG78" s="673"/>
      <c r="BH78" s="673"/>
      <c r="BI78" s="673"/>
      <c r="BJ78" s="673"/>
      <c r="BK78" s="673"/>
      <c r="BL78" s="673"/>
      <c r="BM78" s="673"/>
      <c r="BN78" s="673"/>
      <c r="BO78" s="673"/>
      <c r="BP78" s="673"/>
      <c r="BQ78" s="673"/>
      <c r="BR78" s="673"/>
      <c r="BS78" s="673"/>
      <c r="BT78" s="673"/>
      <c r="BU78" s="673"/>
      <c r="BV78" s="673"/>
      <c r="BW78" s="673"/>
      <c r="BX78" s="673"/>
      <c r="BY78" s="673"/>
      <c r="BZ78" s="673"/>
      <c r="CA78" s="673"/>
      <c r="CB78" s="673"/>
      <c r="CC78" s="673"/>
      <c r="CD78" s="673"/>
      <c r="CE78" s="673"/>
      <c r="CF78" s="673"/>
      <c r="CG78" s="673"/>
      <c r="CH78" s="673"/>
      <c r="CI78" s="673"/>
      <c r="CJ78" s="673"/>
      <c r="CK78" s="673"/>
      <c r="CL78" s="673"/>
      <c r="CM78" s="673"/>
      <c r="CN78" s="673"/>
      <c r="CO78" s="673"/>
      <c r="CP78" s="673"/>
      <c r="CQ78" s="673"/>
      <c r="CR78" s="673"/>
      <c r="CS78" s="673"/>
      <c r="CT78" s="673"/>
      <c r="CU78" s="673"/>
      <c r="CV78" s="673"/>
      <c r="CW78" s="673"/>
      <c r="CX78" s="673"/>
      <c r="CY78" s="673"/>
      <c r="CZ78" s="673"/>
      <c r="DA78" s="114"/>
      <c r="DB78" s="106"/>
      <c r="DC78" s="106"/>
      <c r="DD78" s="106"/>
      <c r="DE78" s="106"/>
      <c r="DF78" s="106"/>
    </row>
    <row r="79" spans="1:110" ht="7.9" customHeight="1" x14ac:dyDescent="0.2">
      <c r="A79" s="106"/>
      <c r="B79" s="106"/>
      <c r="C79" s="106"/>
      <c r="D79" s="673" t="s">
        <v>157</v>
      </c>
      <c r="E79" s="673"/>
      <c r="F79" s="673"/>
      <c r="G79" s="673"/>
      <c r="H79" s="673"/>
      <c r="I79" s="673"/>
      <c r="J79" s="673"/>
      <c r="K79" s="673"/>
      <c r="L79" s="673"/>
      <c r="M79" s="673"/>
      <c r="N79" s="673"/>
      <c r="O79" s="673"/>
      <c r="P79" s="673"/>
      <c r="Q79" s="673"/>
      <c r="R79" s="673"/>
      <c r="S79" s="673"/>
      <c r="T79" s="673"/>
      <c r="U79" s="673"/>
      <c r="V79" s="673"/>
      <c r="W79" s="673"/>
      <c r="X79" s="673"/>
      <c r="Y79" s="673"/>
      <c r="Z79" s="673"/>
      <c r="AA79" s="673"/>
      <c r="AB79" s="673"/>
      <c r="AC79" s="673"/>
      <c r="AD79" s="673"/>
      <c r="AE79" s="673"/>
      <c r="AF79" s="673"/>
      <c r="AG79" s="673"/>
      <c r="AH79" s="673"/>
      <c r="AI79" s="673"/>
      <c r="AJ79" s="673"/>
      <c r="AK79" s="673"/>
      <c r="AL79" s="673"/>
      <c r="AM79" s="673"/>
      <c r="AN79" s="673"/>
      <c r="AO79" s="673"/>
      <c r="AP79" s="673"/>
      <c r="AQ79" s="673"/>
      <c r="AR79" s="673"/>
      <c r="AS79" s="673"/>
      <c r="AT79" s="673"/>
      <c r="AU79" s="673"/>
      <c r="AV79" s="673"/>
      <c r="AW79" s="673"/>
      <c r="AX79" s="673"/>
      <c r="AY79" s="673"/>
      <c r="AZ79" s="673"/>
      <c r="BA79" s="673"/>
      <c r="BB79" s="673"/>
      <c r="BC79" s="673"/>
      <c r="BD79" s="673"/>
      <c r="BE79" s="673"/>
      <c r="BF79" s="673"/>
      <c r="BG79" s="673"/>
      <c r="BH79" s="673"/>
      <c r="BI79" s="673"/>
      <c r="BJ79" s="673"/>
      <c r="BK79" s="673"/>
      <c r="BL79" s="673"/>
      <c r="BM79" s="673"/>
      <c r="BN79" s="673"/>
      <c r="BO79" s="673"/>
      <c r="BP79" s="673"/>
      <c r="BQ79" s="673"/>
      <c r="BR79" s="673"/>
      <c r="BS79" s="673"/>
      <c r="BT79" s="673"/>
      <c r="BU79" s="673"/>
      <c r="BV79" s="673"/>
      <c r="BW79" s="673"/>
      <c r="BX79" s="673"/>
      <c r="BY79" s="673"/>
      <c r="BZ79" s="673"/>
      <c r="CA79" s="673"/>
      <c r="CB79" s="673"/>
      <c r="CC79" s="673"/>
      <c r="CD79" s="673"/>
      <c r="CE79" s="673"/>
      <c r="CF79" s="673"/>
      <c r="CG79" s="673"/>
      <c r="CH79" s="673"/>
      <c r="CI79" s="673"/>
      <c r="CJ79" s="673"/>
      <c r="CK79" s="673"/>
      <c r="CL79" s="673"/>
      <c r="CM79" s="673"/>
      <c r="CN79" s="673"/>
      <c r="CO79" s="673"/>
      <c r="CP79" s="673"/>
      <c r="CQ79" s="673"/>
      <c r="CR79" s="673"/>
      <c r="CS79" s="673"/>
      <c r="CT79" s="673"/>
      <c r="CU79" s="673"/>
      <c r="CV79" s="673"/>
      <c r="CW79" s="673"/>
      <c r="CX79" s="673"/>
      <c r="CY79" s="673"/>
      <c r="CZ79" s="673"/>
      <c r="DA79" s="114"/>
      <c r="DB79" s="106"/>
      <c r="DC79" s="106"/>
      <c r="DD79" s="106"/>
      <c r="DE79" s="106"/>
      <c r="DF79" s="106"/>
    </row>
    <row r="80" spans="1:110" ht="7.9" customHeight="1" x14ac:dyDescent="0.2">
      <c r="A80" s="106"/>
      <c r="B80" s="106"/>
      <c r="C80" s="106"/>
      <c r="D80" s="673" t="s">
        <v>158</v>
      </c>
      <c r="E80" s="673"/>
      <c r="F80" s="673"/>
      <c r="G80" s="673"/>
      <c r="H80" s="673"/>
      <c r="I80" s="673"/>
      <c r="J80" s="673"/>
      <c r="K80" s="673"/>
      <c r="L80" s="673"/>
      <c r="M80" s="673"/>
      <c r="N80" s="673"/>
      <c r="O80" s="673"/>
      <c r="P80" s="673"/>
      <c r="Q80" s="673"/>
      <c r="R80" s="673"/>
      <c r="S80" s="673"/>
      <c r="T80" s="673"/>
      <c r="U80" s="673"/>
      <c r="V80" s="673"/>
      <c r="W80" s="673"/>
      <c r="X80" s="673"/>
      <c r="Y80" s="673"/>
      <c r="Z80" s="673"/>
      <c r="AA80" s="673"/>
      <c r="AB80" s="673"/>
      <c r="AC80" s="673"/>
      <c r="AD80" s="673"/>
      <c r="AE80" s="673"/>
      <c r="AF80" s="673"/>
      <c r="AG80" s="673"/>
      <c r="AH80" s="673"/>
      <c r="AI80" s="673"/>
      <c r="AJ80" s="673"/>
      <c r="AK80" s="673"/>
      <c r="AL80" s="673"/>
      <c r="AM80" s="673"/>
      <c r="AN80" s="673"/>
      <c r="AO80" s="673"/>
      <c r="AP80" s="673"/>
      <c r="AQ80" s="673"/>
      <c r="AR80" s="673"/>
      <c r="AS80" s="673"/>
      <c r="AT80" s="673"/>
      <c r="AU80" s="673"/>
      <c r="AV80" s="673"/>
      <c r="AW80" s="673"/>
      <c r="AX80" s="673"/>
      <c r="AY80" s="673"/>
      <c r="AZ80" s="673"/>
      <c r="BA80" s="673"/>
      <c r="BB80" s="673"/>
      <c r="BC80" s="673"/>
      <c r="BD80" s="673"/>
      <c r="BE80" s="673"/>
      <c r="BF80" s="673"/>
      <c r="BG80" s="673"/>
      <c r="BH80" s="673"/>
      <c r="BI80" s="673"/>
      <c r="BJ80" s="673"/>
      <c r="BK80" s="673"/>
      <c r="BL80" s="673"/>
      <c r="BM80" s="673"/>
      <c r="BN80" s="673"/>
      <c r="BO80" s="673"/>
      <c r="BP80" s="673"/>
      <c r="BQ80" s="673"/>
      <c r="BR80" s="673"/>
      <c r="BS80" s="673"/>
      <c r="BT80" s="673"/>
      <c r="BU80" s="673"/>
      <c r="BV80" s="673"/>
      <c r="BW80" s="673"/>
      <c r="BX80" s="673"/>
      <c r="BY80" s="673"/>
      <c r="BZ80" s="673"/>
      <c r="CA80" s="673"/>
      <c r="CB80" s="673"/>
      <c r="CC80" s="673"/>
      <c r="CD80" s="673"/>
      <c r="CE80" s="673"/>
      <c r="CF80" s="673"/>
      <c r="CG80" s="673"/>
      <c r="CH80" s="673"/>
      <c r="CI80" s="673"/>
      <c r="CJ80" s="673"/>
      <c r="CK80" s="673"/>
      <c r="CL80" s="673"/>
      <c r="CM80" s="673"/>
      <c r="CN80" s="673"/>
      <c r="CO80" s="673"/>
      <c r="CP80" s="673"/>
      <c r="CQ80" s="673"/>
      <c r="CR80" s="673"/>
      <c r="CS80" s="673"/>
      <c r="CT80" s="673"/>
      <c r="CU80" s="673"/>
      <c r="CV80" s="673"/>
      <c r="CW80" s="673"/>
      <c r="CX80" s="673"/>
      <c r="CY80" s="673"/>
      <c r="CZ80" s="673"/>
      <c r="DA80" s="114"/>
      <c r="DB80" s="106"/>
      <c r="DC80" s="106"/>
      <c r="DD80" s="106"/>
      <c r="DE80" s="106"/>
      <c r="DF80" s="106"/>
    </row>
    <row r="81" spans="1:110" x14ac:dyDescent="0.2">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c r="DF81" s="106"/>
    </row>
    <row r="82" spans="1:110" x14ac:dyDescent="0.2">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c r="DF82" s="106"/>
    </row>
    <row r="83" spans="1:110" x14ac:dyDescent="0.2">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c r="DF83" s="106"/>
    </row>
    <row r="84" spans="1:110" x14ac:dyDescent="0.2">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c r="DF84" s="106"/>
    </row>
    <row r="85" spans="1:110" x14ac:dyDescent="0.2">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c r="DF85" s="106"/>
    </row>
    <row r="86" spans="1:110" x14ac:dyDescent="0.2">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c r="DF86" s="106"/>
    </row>
    <row r="87" spans="1:110" x14ac:dyDescent="0.2">
      <c r="A87" s="106"/>
      <c r="B87" s="106"/>
      <c r="C87" s="106"/>
      <c r="D87" s="106"/>
      <c r="E87" s="106"/>
      <c r="F87" s="106"/>
      <c r="G87" s="106"/>
      <c r="H87" s="106"/>
      <c r="I87" s="106"/>
      <c r="J87" s="106"/>
      <c r="K87" s="106"/>
      <c r="L87" s="106"/>
      <c r="M87" s="106"/>
      <c r="N87" s="106"/>
      <c r="O87" s="106"/>
      <c r="P87" s="106"/>
      <c r="Q87" s="106"/>
      <c r="R87" s="106"/>
      <c r="S87" s="106"/>
      <c r="T87" s="106"/>
      <c r="U87" s="106"/>
      <c r="V87" s="106"/>
      <c r="W87" s="106"/>
      <c r="X87" s="106"/>
      <c r="Y87" s="106"/>
      <c r="Z87" s="106"/>
      <c r="AA87" s="106"/>
      <c r="AB87" s="106"/>
      <c r="AC87" s="106"/>
      <c r="AD87" s="106"/>
      <c r="AE87" s="106"/>
      <c r="AF87" s="106"/>
      <c r="AG87" s="106"/>
      <c r="AH87" s="106"/>
      <c r="AI87" s="106"/>
      <c r="AJ87" s="106"/>
      <c r="AK87" s="106"/>
      <c r="AL87" s="106"/>
      <c r="AM87" s="106"/>
      <c r="AN87" s="106"/>
      <c r="AO87" s="106"/>
      <c r="AP87" s="106"/>
      <c r="AQ87" s="106"/>
      <c r="AR87" s="106"/>
      <c r="AS87" s="106"/>
      <c r="AT87" s="106"/>
      <c r="AU87" s="106"/>
      <c r="AV87" s="106"/>
      <c r="AW87" s="106"/>
      <c r="AX87" s="106"/>
      <c r="AY87" s="106"/>
      <c r="AZ87" s="106"/>
      <c r="BA87" s="106"/>
      <c r="BB87" s="106"/>
      <c r="BC87" s="106"/>
      <c r="BD87" s="106"/>
      <c r="BE87" s="106"/>
      <c r="BF87" s="106"/>
      <c r="BG87" s="106"/>
      <c r="BH87" s="106"/>
      <c r="BI87" s="106"/>
      <c r="BJ87" s="106"/>
      <c r="BK87" s="106"/>
      <c r="BL87" s="106"/>
      <c r="BM87" s="106"/>
      <c r="BN87" s="106"/>
      <c r="BO87" s="106"/>
      <c r="BP87" s="106"/>
      <c r="BQ87" s="106"/>
      <c r="BR87" s="106"/>
      <c r="BS87" s="106"/>
      <c r="BT87" s="106"/>
      <c r="BU87" s="106"/>
      <c r="BV87" s="106"/>
      <c r="BW87" s="106"/>
      <c r="BX87" s="106"/>
      <c r="BY87" s="106"/>
      <c r="BZ87" s="106"/>
      <c r="CA87" s="106"/>
      <c r="CB87" s="106"/>
      <c r="CC87" s="106"/>
      <c r="CD87" s="106"/>
      <c r="CE87" s="106"/>
      <c r="CF87" s="106"/>
      <c r="CG87" s="106"/>
      <c r="CH87" s="106"/>
      <c r="CI87" s="106"/>
      <c r="CJ87" s="106"/>
      <c r="CK87" s="106"/>
      <c r="CL87" s="106"/>
      <c r="CM87" s="106"/>
      <c r="CN87" s="106"/>
      <c r="CO87" s="106"/>
      <c r="CP87" s="106"/>
      <c r="CQ87" s="106"/>
      <c r="CR87" s="106"/>
      <c r="CS87" s="106"/>
      <c r="CT87" s="106"/>
      <c r="CU87" s="106"/>
      <c r="CV87" s="106"/>
      <c r="CW87" s="106"/>
      <c r="CX87" s="106"/>
      <c r="CY87" s="106"/>
      <c r="CZ87" s="106"/>
      <c r="DA87" s="106"/>
      <c r="DB87" s="106"/>
      <c r="DC87" s="106"/>
      <c r="DD87" s="106"/>
      <c r="DE87" s="106"/>
      <c r="DF87" s="106"/>
    </row>
    <row r="88" spans="1:110" x14ac:dyDescent="0.2">
      <c r="A88" s="106"/>
      <c r="B88" s="106"/>
      <c r="C88" s="106"/>
      <c r="D88" s="106"/>
      <c r="E88" s="106"/>
      <c r="F88" s="106"/>
      <c r="G88" s="106"/>
      <c r="H88" s="106"/>
      <c r="I88" s="106"/>
      <c r="J88" s="106"/>
      <c r="K88" s="106"/>
      <c r="L88" s="106"/>
      <c r="M88" s="106"/>
      <c r="N88" s="106"/>
      <c r="O88" s="106"/>
      <c r="P88" s="106"/>
      <c r="Q88" s="106"/>
      <c r="R88" s="106"/>
      <c r="S88" s="106"/>
      <c r="T88" s="106"/>
      <c r="U88" s="106"/>
      <c r="V88" s="106"/>
      <c r="W88" s="106"/>
      <c r="X88" s="106"/>
      <c r="Y88" s="106"/>
      <c r="Z88" s="106"/>
      <c r="AA88" s="106"/>
      <c r="AB88" s="106"/>
      <c r="AC88" s="106"/>
      <c r="AD88" s="106"/>
      <c r="AE88" s="106"/>
      <c r="AF88" s="106"/>
      <c r="AG88" s="106"/>
      <c r="AH88" s="106"/>
      <c r="AI88" s="106"/>
      <c r="AJ88" s="106"/>
      <c r="AK88" s="106"/>
      <c r="AL88" s="106"/>
      <c r="AM88" s="106"/>
      <c r="AN88" s="106"/>
      <c r="AO88" s="106"/>
      <c r="AP88" s="106"/>
      <c r="AQ88" s="106"/>
      <c r="AR88" s="106"/>
      <c r="AS88" s="106"/>
      <c r="AT88" s="106"/>
      <c r="AU88" s="106"/>
      <c r="AV88" s="106"/>
      <c r="AW88" s="106"/>
      <c r="AX88" s="106"/>
      <c r="AY88" s="106"/>
      <c r="AZ88" s="106"/>
      <c r="BA88" s="106"/>
      <c r="BB88" s="106"/>
      <c r="BC88" s="106"/>
      <c r="BD88" s="106"/>
      <c r="BE88" s="106"/>
      <c r="BF88" s="106"/>
      <c r="BG88" s="106"/>
      <c r="BH88" s="106"/>
      <c r="BI88" s="106"/>
      <c r="BJ88" s="106"/>
      <c r="BK88" s="106"/>
      <c r="BL88" s="106"/>
      <c r="BM88" s="106"/>
      <c r="BN88" s="106"/>
      <c r="BO88" s="106"/>
      <c r="BP88" s="106"/>
      <c r="BQ88" s="106"/>
      <c r="BR88" s="106"/>
      <c r="BS88" s="106"/>
      <c r="BT88" s="106"/>
      <c r="BU88" s="106"/>
      <c r="BV88" s="106"/>
      <c r="BW88" s="106"/>
      <c r="BX88" s="106"/>
      <c r="BY88" s="106"/>
      <c r="BZ88" s="106"/>
      <c r="CA88" s="106"/>
      <c r="CB88" s="106"/>
      <c r="CC88" s="106"/>
      <c r="CD88" s="106"/>
      <c r="CE88" s="106"/>
      <c r="CF88" s="106"/>
      <c r="CG88" s="106"/>
      <c r="CH88" s="106"/>
      <c r="CI88" s="106"/>
      <c r="CJ88" s="106"/>
      <c r="CK88" s="106"/>
      <c r="CL88" s="106"/>
      <c r="CM88" s="106"/>
      <c r="CN88" s="106"/>
      <c r="CO88" s="106"/>
      <c r="CP88" s="106"/>
      <c r="CQ88" s="106"/>
      <c r="CR88" s="106"/>
      <c r="CS88" s="106"/>
      <c r="CT88" s="106"/>
      <c r="CU88" s="106"/>
      <c r="CV88" s="106"/>
      <c r="CW88" s="106"/>
      <c r="CX88" s="106"/>
      <c r="CY88" s="106"/>
      <c r="CZ88" s="106"/>
      <c r="DA88" s="106"/>
      <c r="DB88" s="106"/>
      <c r="DC88" s="106"/>
      <c r="DD88" s="106"/>
      <c r="DE88" s="106"/>
      <c r="DF88" s="106"/>
    </row>
    <row r="89" spans="1:110" x14ac:dyDescent="0.2">
      <c r="A89" s="106"/>
      <c r="B89" s="106"/>
      <c r="C89" s="106"/>
      <c r="D89" s="106"/>
      <c r="E89" s="106"/>
      <c r="F89" s="106"/>
      <c r="G89" s="106"/>
      <c r="H89" s="106"/>
      <c r="I89" s="106"/>
      <c r="J89" s="106"/>
      <c r="K89" s="106"/>
      <c r="L89" s="106"/>
      <c r="M89" s="106"/>
      <c r="N89" s="106"/>
      <c r="O89" s="106"/>
      <c r="P89" s="106"/>
      <c r="Q89" s="106"/>
      <c r="R89" s="106"/>
      <c r="S89" s="106"/>
      <c r="T89" s="106"/>
      <c r="U89" s="106"/>
      <c r="V89" s="106"/>
      <c r="W89" s="106"/>
      <c r="X89" s="106"/>
      <c r="Y89" s="106"/>
      <c r="Z89" s="106"/>
      <c r="AA89" s="106"/>
      <c r="AB89" s="106"/>
      <c r="AC89" s="106"/>
      <c r="AD89" s="106"/>
      <c r="AE89" s="106"/>
      <c r="AF89" s="106"/>
      <c r="AG89" s="106"/>
      <c r="AH89" s="106"/>
      <c r="AI89" s="106"/>
      <c r="AJ89" s="106"/>
      <c r="AK89" s="106"/>
      <c r="AL89" s="106"/>
      <c r="AM89" s="106"/>
      <c r="AN89" s="106"/>
      <c r="AO89" s="106"/>
      <c r="AP89" s="106"/>
      <c r="AQ89" s="106"/>
      <c r="AR89" s="106"/>
      <c r="AS89" s="106"/>
      <c r="AT89" s="106"/>
      <c r="AU89" s="106"/>
      <c r="AV89" s="106"/>
      <c r="AW89" s="106"/>
      <c r="AX89" s="106"/>
      <c r="AY89" s="106"/>
      <c r="AZ89" s="106"/>
      <c r="BA89" s="106"/>
      <c r="BB89" s="106"/>
      <c r="BC89" s="106"/>
      <c r="BD89" s="106"/>
      <c r="BE89" s="106"/>
      <c r="BF89" s="106"/>
      <c r="BG89" s="106"/>
      <c r="BH89" s="106"/>
      <c r="BI89" s="106"/>
      <c r="BJ89" s="106"/>
      <c r="BK89" s="106"/>
      <c r="BL89" s="106"/>
      <c r="BM89" s="106"/>
      <c r="BN89" s="106"/>
      <c r="BO89" s="106"/>
      <c r="BP89" s="106"/>
      <c r="BQ89" s="106"/>
      <c r="BR89" s="106"/>
      <c r="BS89" s="106"/>
      <c r="BT89" s="106"/>
      <c r="BU89" s="106"/>
      <c r="BV89" s="106"/>
      <c r="BW89" s="106"/>
      <c r="BX89" s="106"/>
      <c r="BY89" s="106"/>
      <c r="BZ89" s="106"/>
      <c r="CA89" s="106"/>
      <c r="CB89" s="106"/>
      <c r="CC89" s="106"/>
      <c r="CD89" s="106"/>
      <c r="CE89" s="106"/>
      <c r="CF89" s="106"/>
      <c r="CG89" s="106"/>
      <c r="CH89" s="106"/>
      <c r="CI89" s="106"/>
      <c r="CJ89" s="106"/>
      <c r="CK89" s="106"/>
      <c r="CL89" s="106"/>
      <c r="CM89" s="106"/>
      <c r="CN89" s="106"/>
      <c r="CO89" s="106"/>
      <c r="CP89" s="106"/>
      <c r="CQ89" s="106"/>
      <c r="CR89" s="106"/>
      <c r="CS89" s="106"/>
      <c r="CT89" s="106"/>
      <c r="CU89" s="106"/>
      <c r="CV89" s="106"/>
      <c r="CW89" s="106"/>
      <c r="CX89" s="106"/>
      <c r="CY89" s="106"/>
      <c r="CZ89" s="106"/>
      <c r="DA89" s="106"/>
      <c r="DB89" s="106"/>
      <c r="DC89" s="106"/>
      <c r="DD89" s="106"/>
      <c r="DE89" s="106"/>
      <c r="DF89" s="106"/>
    </row>
    <row r="90" spans="1:110" x14ac:dyDescent="0.2">
      <c r="A90" s="106"/>
      <c r="B90" s="106"/>
      <c r="C90" s="106"/>
      <c r="D90" s="106"/>
      <c r="E90" s="106"/>
      <c r="F90" s="106"/>
      <c r="G90" s="106"/>
      <c r="H90" s="106"/>
      <c r="I90" s="106"/>
      <c r="J90" s="106"/>
      <c r="K90" s="106"/>
      <c r="L90" s="106"/>
      <c r="M90" s="106"/>
      <c r="N90" s="106"/>
      <c r="O90" s="106"/>
      <c r="P90" s="106"/>
      <c r="Q90" s="106"/>
      <c r="R90" s="106"/>
      <c r="S90" s="106"/>
      <c r="T90" s="106"/>
      <c r="U90" s="106"/>
      <c r="V90" s="106"/>
      <c r="W90" s="106"/>
      <c r="X90" s="106"/>
      <c r="Y90" s="106"/>
      <c r="Z90" s="106"/>
      <c r="AA90" s="106"/>
      <c r="AB90" s="106"/>
      <c r="AC90" s="106"/>
      <c r="AD90" s="106"/>
      <c r="AE90" s="106"/>
      <c r="AF90" s="106"/>
      <c r="AG90" s="106"/>
      <c r="AH90" s="106"/>
      <c r="AI90" s="106"/>
      <c r="AJ90" s="106"/>
      <c r="AK90" s="106"/>
      <c r="AL90" s="106"/>
      <c r="AM90" s="106"/>
      <c r="AN90" s="106"/>
      <c r="AO90" s="106"/>
      <c r="AP90" s="106"/>
      <c r="AQ90" s="106"/>
      <c r="AR90" s="106"/>
      <c r="AS90" s="106"/>
      <c r="AT90" s="106"/>
      <c r="AU90" s="106"/>
      <c r="AV90" s="106"/>
      <c r="AW90" s="106"/>
      <c r="AX90" s="106"/>
      <c r="AY90" s="106"/>
      <c r="AZ90" s="106"/>
      <c r="BA90" s="106"/>
      <c r="BB90" s="106"/>
      <c r="BC90" s="106"/>
      <c r="BD90" s="106"/>
      <c r="BE90" s="106"/>
      <c r="BF90" s="106"/>
      <c r="BG90" s="106"/>
      <c r="BH90" s="106"/>
      <c r="BI90" s="106"/>
      <c r="BJ90" s="106"/>
      <c r="BK90" s="106"/>
      <c r="BL90" s="106"/>
      <c r="BM90" s="106"/>
      <c r="BN90" s="106"/>
      <c r="BO90" s="106"/>
      <c r="BP90" s="106"/>
      <c r="BQ90" s="106"/>
      <c r="BR90" s="106"/>
      <c r="BS90" s="106"/>
      <c r="BT90" s="106"/>
      <c r="BU90" s="106"/>
      <c r="BV90" s="106"/>
      <c r="BW90" s="106"/>
      <c r="BX90" s="106"/>
      <c r="BY90" s="106"/>
      <c r="BZ90" s="106"/>
      <c r="CA90" s="106"/>
      <c r="CB90" s="106"/>
      <c r="CC90" s="106"/>
      <c r="CD90" s="106"/>
      <c r="CE90" s="106"/>
      <c r="CF90" s="106"/>
      <c r="CG90" s="106"/>
      <c r="CH90" s="106"/>
      <c r="CI90" s="106"/>
      <c r="CJ90" s="106"/>
      <c r="CK90" s="106"/>
      <c r="CL90" s="106"/>
      <c r="CM90" s="106"/>
      <c r="CN90" s="106"/>
      <c r="CO90" s="106"/>
      <c r="CP90" s="106"/>
      <c r="CQ90" s="106"/>
      <c r="CR90" s="106"/>
      <c r="CS90" s="106"/>
      <c r="CT90" s="106"/>
      <c r="CU90" s="106"/>
      <c r="CV90" s="106"/>
      <c r="CW90" s="106"/>
      <c r="CX90" s="106"/>
      <c r="CY90" s="106"/>
      <c r="CZ90" s="106"/>
      <c r="DA90" s="106"/>
      <c r="DB90" s="106"/>
      <c r="DC90" s="106"/>
      <c r="DD90" s="106"/>
      <c r="DE90" s="106"/>
      <c r="DF90" s="106"/>
    </row>
    <row r="91" spans="1:110" x14ac:dyDescent="0.2">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c r="AA91" s="106"/>
      <c r="AB91" s="106"/>
      <c r="AC91" s="106"/>
      <c r="AD91" s="106"/>
      <c r="AE91" s="106"/>
      <c r="AF91" s="106"/>
      <c r="AG91" s="106"/>
      <c r="AH91" s="106"/>
      <c r="AI91" s="106"/>
      <c r="AJ91" s="106"/>
      <c r="AK91" s="106"/>
      <c r="AL91" s="106"/>
      <c r="AM91" s="106"/>
      <c r="AN91" s="106"/>
      <c r="AO91" s="106"/>
      <c r="AP91" s="106"/>
      <c r="AQ91" s="106"/>
      <c r="AR91" s="106"/>
      <c r="AS91" s="106"/>
      <c r="AT91" s="106"/>
      <c r="AU91" s="106"/>
      <c r="AV91" s="106"/>
      <c r="AW91" s="106"/>
      <c r="AX91" s="106"/>
      <c r="AY91" s="106"/>
      <c r="AZ91" s="106"/>
      <c r="BA91" s="106"/>
      <c r="BB91" s="106"/>
      <c r="BC91" s="106"/>
      <c r="BD91" s="106"/>
      <c r="BE91" s="106"/>
      <c r="BF91" s="106"/>
      <c r="BG91" s="106"/>
      <c r="BH91" s="106"/>
      <c r="BI91" s="106"/>
      <c r="BJ91" s="106"/>
      <c r="BK91" s="106"/>
      <c r="BL91" s="106"/>
      <c r="BM91" s="106"/>
      <c r="BN91" s="106"/>
      <c r="BO91" s="106"/>
      <c r="BP91" s="106"/>
      <c r="BQ91" s="106"/>
      <c r="BR91" s="106"/>
      <c r="BS91" s="106"/>
      <c r="BT91" s="106"/>
      <c r="BU91" s="106"/>
      <c r="BV91" s="106"/>
      <c r="BW91" s="106"/>
      <c r="BX91" s="106"/>
      <c r="BY91" s="106"/>
      <c r="BZ91" s="106"/>
      <c r="CA91" s="106"/>
      <c r="CB91" s="106"/>
      <c r="CC91" s="106"/>
      <c r="CD91" s="106"/>
      <c r="CE91" s="106"/>
      <c r="CF91" s="106"/>
      <c r="CG91" s="106"/>
      <c r="CH91" s="106"/>
      <c r="CI91" s="106"/>
      <c r="CJ91" s="106"/>
      <c r="CK91" s="106"/>
      <c r="CL91" s="106"/>
      <c r="CM91" s="106"/>
      <c r="CN91" s="106"/>
      <c r="CO91" s="106"/>
      <c r="CP91" s="106"/>
      <c r="CQ91" s="106"/>
      <c r="CR91" s="106"/>
      <c r="CS91" s="106"/>
      <c r="CT91" s="106"/>
      <c r="CU91" s="106"/>
      <c r="CV91" s="106"/>
      <c r="CW91" s="106"/>
      <c r="CX91" s="106"/>
      <c r="CY91" s="106"/>
      <c r="CZ91" s="106"/>
      <c r="DA91" s="106"/>
      <c r="DB91" s="106"/>
      <c r="DC91" s="106"/>
      <c r="DD91" s="106"/>
      <c r="DE91" s="106"/>
      <c r="DF91" s="106"/>
    </row>
    <row r="92" spans="1:110" x14ac:dyDescent="0.2">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c r="AA92" s="106"/>
      <c r="AB92" s="106"/>
      <c r="AC92" s="106"/>
      <c r="AD92" s="106"/>
      <c r="AE92" s="106"/>
      <c r="AF92" s="106"/>
      <c r="AG92" s="106"/>
      <c r="AH92" s="106"/>
      <c r="AI92" s="106"/>
      <c r="AJ92" s="106"/>
      <c r="AK92" s="106"/>
      <c r="AL92" s="106"/>
      <c r="AM92" s="106"/>
      <c r="AN92" s="106"/>
      <c r="AO92" s="106"/>
      <c r="AP92" s="106"/>
      <c r="AQ92" s="106"/>
      <c r="AR92" s="106"/>
      <c r="AS92" s="106"/>
      <c r="AT92" s="106"/>
      <c r="AU92" s="106"/>
      <c r="AV92" s="106"/>
      <c r="AW92" s="106"/>
      <c r="AX92" s="106"/>
      <c r="AY92" s="106"/>
      <c r="AZ92" s="106"/>
      <c r="BA92" s="106"/>
      <c r="BB92" s="106"/>
      <c r="BC92" s="106"/>
      <c r="BD92" s="106"/>
      <c r="BE92" s="106"/>
      <c r="BF92" s="106"/>
      <c r="BG92" s="106"/>
      <c r="BH92" s="106"/>
      <c r="BI92" s="106"/>
      <c r="BJ92" s="106"/>
      <c r="BK92" s="106"/>
      <c r="BL92" s="106"/>
      <c r="BM92" s="106"/>
      <c r="BN92" s="106"/>
      <c r="BO92" s="106"/>
      <c r="BP92" s="106"/>
      <c r="BQ92" s="106"/>
      <c r="BR92" s="106"/>
      <c r="BS92" s="106"/>
      <c r="BT92" s="106"/>
      <c r="BU92" s="106"/>
      <c r="BV92" s="106"/>
      <c r="BW92" s="106"/>
      <c r="BX92" s="106"/>
      <c r="BY92" s="106"/>
      <c r="BZ92" s="106"/>
      <c r="CA92" s="106"/>
      <c r="CB92" s="106"/>
      <c r="CC92" s="106"/>
      <c r="CD92" s="106"/>
      <c r="CE92" s="106"/>
      <c r="CF92" s="106"/>
      <c r="CG92" s="106"/>
      <c r="CH92" s="106"/>
      <c r="CI92" s="106"/>
      <c r="CJ92" s="106"/>
      <c r="CK92" s="106"/>
      <c r="CL92" s="106"/>
      <c r="CM92" s="106"/>
      <c r="CN92" s="106"/>
      <c r="CO92" s="106"/>
      <c r="CP92" s="106"/>
      <c r="CQ92" s="106"/>
      <c r="CR92" s="106"/>
      <c r="CS92" s="106"/>
      <c r="CT92" s="106"/>
      <c r="CU92" s="106"/>
      <c r="CV92" s="106"/>
      <c r="CW92" s="106"/>
      <c r="CX92" s="106"/>
      <c r="CY92" s="106"/>
      <c r="CZ92" s="106"/>
      <c r="DA92" s="106"/>
      <c r="DB92" s="106"/>
      <c r="DC92" s="106"/>
      <c r="DD92" s="106"/>
      <c r="DE92" s="106"/>
      <c r="DF92" s="106"/>
    </row>
    <row r="93" spans="1:110" x14ac:dyDescent="0.2">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c r="AA93" s="106"/>
      <c r="AB93" s="106"/>
      <c r="AC93" s="106"/>
      <c r="AD93" s="106"/>
      <c r="AE93" s="106"/>
      <c r="AF93" s="106"/>
      <c r="AG93" s="106"/>
      <c r="AH93" s="106"/>
      <c r="AI93" s="106"/>
      <c r="AJ93" s="106"/>
      <c r="AK93" s="106"/>
      <c r="AL93" s="106"/>
      <c r="AM93" s="106"/>
      <c r="AN93" s="106"/>
      <c r="AO93" s="106"/>
      <c r="AP93" s="106"/>
      <c r="AQ93" s="106"/>
      <c r="AR93" s="106"/>
      <c r="AS93" s="106"/>
      <c r="AT93" s="106"/>
      <c r="AU93" s="106"/>
      <c r="AV93" s="106"/>
      <c r="AW93" s="106"/>
      <c r="AX93" s="106"/>
      <c r="AY93" s="106"/>
      <c r="AZ93" s="106"/>
      <c r="BA93" s="106"/>
      <c r="BB93" s="106"/>
      <c r="BC93" s="106"/>
      <c r="BD93" s="106"/>
      <c r="BE93" s="106"/>
      <c r="BF93" s="106"/>
      <c r="BG93" s="106"/>
      <c r="BH93" s="106"/>
      <c r="BI93" s="106"/>
      <c r="BJ93" s="106"/>
      <c r="BK93" s="106"/>
      <c r="BL93" s="106"/>
      <c r="BM93" s="106"/>
      <c r="BN93" s="106"/>
      <c r="BO93" s="106"/>
      <c r="BP93" s="106"/>
      <c r="BQ93" s="106"/>
      <c r="BR93" s="106"/>
      <c r="BS93" s="106"/>
      <c r="BT93" s="106"/>
      <c r="BU93" s="106"/>
      <c r="BV93" s="106"/>
      <c r="BW93" s="106"/>
      <c r="BX93" s="106"/>
      <c r="BY93" s="106"/>
      <c r="BZ93" s="106"/>
      <c r="CA93" s="106"/>
      <c r="CB93" s="106"/>
      <c r="CC93" s="106"/>
      <c r="CD93" s="106"/>
      <c r="CE93" s="106"/>
      <c r="CF93" s="106"/>
      <c r="CG93" s="106"/>
      <c r="CH93" s="106"/>
      <c r="CI93" s="106"/>
      <c r="CJ93" s="106"/>
      <c r="CK93" s="106"/>
      <c r="CL93" s="106"/>
      <c r="CM93" s="106"/>
      <c r="CN93" s="106"/>
      <c r="CO93" s="106"/>
      <c r="CP93" s="106"/>
      <c r="CQ93" s="106"/>
      <c r="CR93" s="106"/>
      <c r="CS93" s="106"/>
      <c r="CT93" s="106"/>
      <c r="CU93" s="106"/>
      <c r="CV93" s="106"/>
      <c r="CW93" s="106"/>
      <c r="CX93" s="106"/>
      <c r="CY93" s="106"/>
      <c r="CZ93" s="106"/>
      <c r="DA93" s="106"/>
      <c r="DB93" s="106"/>
      <c r="DC93" s="106"/>
      <c r="DD93" s="106"/>
      <c r="DE93" s="106"/>
      <c r="DF93" s="106"/>
    </row>
    <row r="94" spans="1:110" x14ac:dyDescent="0.2">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c r="AA94" s="106"/>
      <c r="AB94" s="106"/>
      <c r="AC94" s="106"/>
      <c r="AD94" s="106"/>
      <c r="AE94" s="106"/>
      <c r="AF94" s="106"/>
      <c r="AG94" s="106"/>
      <c r="AH94" s="106"/>
      <c r="AI94" s="106"/>
      <c r="AJ94" s="106"/>
      <c r="AK94" s="106"/>
      <c r="AL94" s="106"/>
      <c r="AM94" s="106"/>
      <c r="AN94" s="106"/>
      <c r="AO94" s="106"/>
      <c r="AP94" s="106"/>
      <c r="AQ94" s="106"/>
      <c r="AR94" s="106"/>
      <c r="AS94" s="106"/>
      <c r="AT94" s="106"/>
      <c r="AU94" s="106"/>
      <c r="AV94" s="106"/>
      <c r="AW94" s="106"/>
      <c r="AX94" s="106"/>
      <c r="AY94" s="106"/>
      <c r="AZ94" s="106"/>
      <c r="BA94" s="106"/>
      <c r="BB94" s="106"/>
      <c r="BC94" s="106"/>
      <c r="BD94" s="106"/>
      <c r="BE94" s="106"/>
      <c r="BF94" s="106"/>
      <c r="BG94" s="106"/>
      <c r="BH94" s="106"/>
      <c r="BI94" s="106"/>
      <c r="BJ94" s="106"/>
      <c r="BK94" s="106"/>
      <c r="BL94" s="106"/>
      <c r="BM94" s="106"/>
      <c r="BN94" s="106"/>
      <c r="BO94" s="106"/>
      <c r="BP94" s="106"/>
      <c r="BQ94" s="106"/>
      <c r="BR94" s="106"/>
      <c r="BS94" s="106"/>
      <c r="BT94" s="106"/>
      <c r="BU94" s="106"/>
      <c r="BV94" s="106"/>
      <c r="BW94" s="106"/>
      <c r="BX94" s="106"/>
      <c r="BY94" s="106"/>
      <c r="BZ94" s="106"/>
      <c r="CA94" s="106"/>
      <c r="CB94" s="106"/>
      <c r="CC94" s="106"/>
      <c r="CD94" s="106"/>
      <c r="CE94" s="106"/>
      <c r="CF94" s="106"/>
      <c r="CG94" s="106"/>
      <c r="CH94" s="106"/>
      <c r="CI94" s="106"/>
      <c r="CJ94" s="106"/>
      <c r="CK94" s="106"/>
      <c r="CL94" s="106"/>
      <c r="CM94" s="106"/>
      <c r="CN94" s="106"/>
      <c r="CO94" s="106"/>
      <c r="CP94" s="106"/>
      <c r="CQ94" s="106"/>
      <c r="CR94" s="106"/>
      <c r="CS94" s="106"/>
      <c r="CT94" s="106"/>
      <c r="CU94" s="106"/>
      <c r="CV94" s="106"/>
      <c r="CW94" s="106"/>
      <c r="CX94" s="106"/>
      <c r="CY94" s="106"/>
      <c r="CZ94" s="106"/>
      <c r="DA94" s="106"/>
      <c r="DB94" s="106"/>
      <c r="DC94" s="106"/>
      <c r="DD94" s="106"/>
      <c r="DE94" s="106"/>
      <c r="DF94" s="106"/>
    </row>
    <row r="95" spans="1:110" x14ac:dyDescent="0.2">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c r="AA95" s="106"/>
      <c r="AB95" s="106"/>
      <c r="AC95" s="106"/>
      <c r="AD95" s="106"/>
      <c r="AE95" s="106"/>
      <c r="AF95" s="106"/>
      <c r="AG95" s="106"/>
      <c r="AH95" s="106"/>
      <c r="AI95" s="106"/>
      <c r="AJ95" s="106"/>
      <c r="AK95" s="106"/>
      <c r="AL95" s="106"/>
      <c r="AM95" s="106"/>
      <c r="AN95" s="106"/>
      <c r="AO95" s="106"/>
      <c r="AP95" s="106"/>
      <c r="AQ95" s="106"/>
      <c r="AR95" s="106"/>
      <c r="AS95" s="106"/>
      <c r="AT95" s="106"/>
      <c r="AU95" s="106"/>
      <c r="AV95" s="106"/>
      <c r="AW95" s="106"/>
      <c r="AX95" s="106"/>
      <c r="AY95" s="106"/>
      <c r="AZ95" s="106"/>
      <c r="BA95" s="106"/>
      <c r="BB95" s="106"/>
      <c r="BC95" s="106"/>
      <c r="BD95" s="106"/>
      <c r="BE95" s="106"/>
      <c r="BF95" s="106"/>
      <c r="BG95" s="106"/>
      <c r="BH95" s="106"/>
      <c r="BI95" s="106"/>
      <c r="BJ95" s="106"/>
      <c r="BK95" s="106"/>
      <c r="BL95" s="106"/>
      <c r="BM95" s="106"/>
      <c r="BN95" s="106"/>
      <c r="BO95" s="106"/>
      <c r="BP95" s="106"/>
      <c r="BQ95" s="106"/>
      <c r="BR95" s="106"/>
      <c r="BS95" s="106"/>
      <c r="BT95" s="106"/>
      <c r="BU95" s="106"/>
      <c r="BV95" s="106"/>
      <c r="BW95" s="106"/>
      <c r="BX95" s="106"/>
      <c r="BY95" s="106"/>
      <c r="BZ95" s="106"/>
      <c r="CA95" s="106"/>
      <c r="CB95" s="106"/>
      <c r="CC95" s="106"/>
      <c r="CD95" s="106"/>
      <c r="CE95" s="106"/>
      <c r="CF95" s="106"/>
      <c r="CG95" s="106"/>
      <c r="CH95" s="106"/>
      <c r="CI95" s="106"/>
      <c r="CJ95" s="106"/>
      <c r="CK95" s="106"/>
      <c r="CL95" s="106"/>
      <c r="CM95" s="106"/>
      <c r="CN95" s="106"/>
      <c r="CO95" s="106"/>
      <c r="CP95" s="106"/>
      <c r="CQ95" s="106"/>
      <c r="CR95" s="106"/>
      <c r="CS95" s="106"/>
      <c r="CT95" s="106"/>
      <c r="CU95" s="106"/>
      <c r="CV95" s="106"/>
      <c r="CW95" s="106"/>
      <c r="CX95" s="106"/>
      <c r="CY95" s="106"/>
      <c r="CZ95" s="106"/>
      <c r="DA95" s="106"/>
      <c r="DB95" s="106"/>
      <c r="DC95" s="106"/>
      <c r="DD95" s="106"/>
      <c r="DE95" s="106"/>
      <c r="DF95" s="106"/>
    </row>
    <row r="96" spans="1:110" x14ac:dyDescent="0.2">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c r="AA96" s="106"/>
      <c r="AB96" s="106"/>
      <c r="AC96" s="106"/>
      <c r="AD96" s="106"/>
      <c r="AE96" s="106"/>
      <c r="AF96" s="106"/>
      <c r="AG96" s="106"/>
      <c r="AH96" s="106"/>
      <c r="AI96" s="106"/>
      <c r="AJ96" s="106"/>
      <c r="AK96" s="106"/>
      <c r="AL96" s="106"/>
      <c r="AM96" s="106"/>
      <c r="AN96" s="106"/>
      <c r="AO96" s="106"/>
      <c r="AP96" s="106"/>
      <c r="AQ96" s="106"/>
      <c r="AR96" s="106"/>
      <c r="AS96" s="106"/>
      <c r="AT96" s="106"/>
      <c r="AU96" s="106"/>
      <c r="AV96" s="106"/>
      <c r="AW96" s="106"/>
      <c r="AX96" s="106"/>
      <c r="AY96" s="106"/>
      <c r="AZ96" s="106"/>
      <c r="BA96" s="106"/>
      <c r="BB96" s="106"/>
      <c r="BC96" s="106"/>
      <c r="BD96" s="106"/>
      <c r="BE96" s="106"/>
      <c r="BF96" s="106"/>
      <c r="BG96" s="106"/>
      <c r="BH96" s="106"/>
      <c r="BI96" s="106"/>
      <c r="BJ96" s="106"/>
      <c r="BK96" s="106"/>
      <c r="BL96" s="106"/>
      <c r="BM96" s="106"/>
      <c r="BN96" s="106"/>
      <c r="BO96" s="106"/>
      <c r="BP96" s="106"/>
      <c r="BQ96" s="106"/>
      <c r="BR96" s="106"/>
      <c r="BS96" s="106"/>
      <c r="BT96" s="106"/>
      <c r="BU96" s="106"/>
      <c r="BV96" s="106"/>
      <c r="BW96" s="106"/>
      <c r="BX96" s="106"/>
      <c r="BY96" s="106"/>
      <c r="BZ96" s="106"/>
      <c r="CA96" s="106"/>
      <c r="CB96" s="106"/>
      <c r="CC96" s="106"/>
      <c r="CD96" s="106"/>
      <c r="CE96" s="106"/>
      <c r="CF96" s="106"/>
      <c r="CG96" s="106"/>
      <c r="CH96" s="106"/>
      <c r="CI96" s="106"/>
      <c r="CJ96" s="106"/>
      <c r="CK96" s="106"/>
      <c r="CL96" s="106"/>
      <c r="CM96" s="106"/>
      <c r="CN96" s="106"/>
      <c r="CO96" s="106"/>
      <c r="CP96" s="106"/>
      <c r="CQ96" s="106"/>
      <c r="CR96" s="106"/>
      <c r="CS96" s="106"/>
      <c r="CT96" s="106"/>
      <c r="CU96" s="106"/>
      <c r="CV96" s="106"/>
      <c r="CW96" s="106"/>
      <c r="CX96" s="106"/>
      <c r="CY96" s="106"/>
      <c r="CZ96" s="106"/>
      <c r="DA96" s="106"/>
      <c r="DB96" s="106"/>
      <c r="DC96" s="106"/>
      <c r="DD96" s="106"/>
      <c r="DE96" s="106"/>
      <c r="DF96" s="106"/>
    </row>
    <row r="97" spans="1:110" x14ac:dyDescent="0.2">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c r="AA97" s="106"/>
      <c r="AB97" s="106"/>
      <c r="AC97" s="106"/>
      <c r="AD97" s="106"/>
      <c r="AE97" s="106"/>
      <c r="AF97" s="106"/>
      <c r="AG97" s="106"/>
      <c r="AH97" s="106"/>
      <c r="AI97" s="106"/>
      <c r="AJ97" s="106"/>
      <c r="AK97" s="106"/>
      <c r="AL97" s="106"/>
      <c r="AM97" s="106"/>
      <c r="AN97" s="106"/>
      <c r="AO97" s="106"/>
      <c r="AP97" s="106"/>
      <c r="AQ97" s="106"/>
      <c r="AR97" s="106"/>
      <c r="AS97" s="106"/>
      <c r="AT97" s="106"/>
      <c r="AU97" s="106"/>
      <c r="AV97" s="106"/>
      <c r="AW97" s="106"/>
      <c r="AX97" s="106"/>
      <c r="AY97" s="106"/>
      <c r="AZ97" s="106"/>
      <c r="BA97" s="106"/>
      <c r="BB97" s="106"/>
      <c r="BC97" s="106"/>
      <c r="BD97" s="106"/>
      <c r="BE97" s="106"/>
      <c r="BF97" s="106"/>
      <c r="BG97" s="106"/>
      <c r="BH97" s="106"/>
      <c r="BI97" s="106"/>
      <c r="BJ97" s="106"/>
      <c r="BK97" s="106"/>
      <c r="BL97" s="106"/>
      <c r="BM97" s="106"/>
      <c r="BN97" s="106"/>
      <c r="BO97" s="106"/>
      <c r="BP97" s="106"/>
      <c r="BQ97" s="106"/>
      <c r="BR97" s="106"/>
      <c r="BS97" s="106"/>
      <c r="BT97" s="106"/>
      <c r="BU97" s="106"/>
      <c r="BV97" s="106"/>
      <c r="BW97" s="106"/>
      <c r="BX97" s="106"/>
      <c r="BY97" s="106"/>
      <c r="BZ97" s="106"/>
      <c r="CA97" s="106"/>
      <c r="CB97" s="106"/>
      <c r="CC97" s="106"/>
      <c r="CD97" s="106"/>
      <c r="CE97" s="106"/>
      <c r="CF97" s="106"/>
      <c r="CG97" s="106"/>
      <c r="CH97" s="106"/>
      <c r="CI97" s="106"/>
      <c r="CJ97" s="106"/>
      <c r="CK97" s="106"/>
      <c r="CL97" s="106"/>
      <c r="CM97" s="106"/>
      <c r="CN97" s="106"/>
      <c r="CO97" s="106"/>
      <c r="CP97" s="106"/>
      <c r="CQ97" s="106"/>
      <c r="CR97" s="106"/>
      <c r="CS97" s="106"/>
      <c r="CT97" s="106"/>
      <c r="CU97" s="106"/>
      <c r="CV97" s="106"/>
      <c r="CW97" s="106"/>
      <c r="CX97" s="106"/>
      <c r="CY97" s="106"/>
      <c r="CZ97" s="106"/>
      <c r="DA97" s="106"/>
      <c r="DB97" s="106"/>
      <c r="DC97" s="106"/>
      <c r="DD97" s="106"/>
      <c r="DE97" s="106"/>
      <c r="DF97" s="106"/>
    </row>
    <row r="98" spans="1:110" x14ac:dyDescent="0.2">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c r="AA98" s="106"/>
      <c r="AB98" s="106"/>
      <c r="AC98" s="106"/>
      <c r="AD98" s="106"/>
      <c r="AE98" s="106"/>
      <c r="AF98" s="106"/>
      <c r="AG98" s="106"/>
      <c r="AH98" s="106"/>
      <c r="AI98" s="106"/>
      <c r="AJ98" s="106"/>
      <c r="AK98" s="106"/>
      <c r="AL98" s="106"/>
      <c r="AM98" s="106"/>
      <c r="AN98" s="106"/>
      <c r="AO98" s="106"/>
      <c r="AP98" s="106"/>
      <c r="AQ98" s="106"/>
      <c r="AR98" s="106"/>
      <c r="AS98" s="106"/>
      <c r="AT98" s="106"/>
      <c r="AU98" s="106"/>
      <c r="AV98" s="106"/>
      <c r="AW98" s="106"/>
      <c r="AX98" s="106"/>
      <c r="AY98" s="106"/>
      <c r="AZ98" s="106"/>
      <c r="BA98" s="106"/>
      <c r="BB98" s="106"/>
      <c r="BC98" s="106"/>
      <c r="BD98" s="106"/>
      <c r="BE98" s="106"/>
      <c r="BF98" s="106"/>
      <c r="BG98" s="106"/>
      <c r="BH98" s="106"/>
      <c r="BI98" s="106"/>
      <c r="BJ98" s="106"/>
      <c r="BK98" s="106"/>
      <c r="BL98" s="106"/>
      <c r="BM98" s="106"/>
      <c r="BN98" s="106"/>
      <c r="BO98" s="106"/>
      <c r="BP98" s="106"/>
      <c r="BQ98" s="106"/>
      <c r="BR98" s="106"/>
      <c r="BS98" s="106"/>
      <c r="BT98" s="106"/>
      <c r="BU98" s="106"/>
      <c r="BV98" s="106"/>
      <c r="BW98" s="106"/>
      <c r="BX98" s="106"/>
      <c r="BY98" s="106"/>
      <c r="BZ98" s="106"/>
      <c r="CA98" s="106"/>
      <c r="CB98" s="106"/>
      <c r="CC98" s="106"/>
      <c r="CD98" s="106"/>
      <c r="CE98" s="106"/>
      <c r="CF98" s="106"/>
      <c r="CG98" s="106"/>
      <c r="CH98" s="106"/>
      <c r="CI98" s="106"/>
      <c r="CJ98" s="106"/>
      <c r="CK98" s="106"/>
      <c r="CL98" s="106"/>
      <c r="CM98" s="106"/>
      <c r="CN98" s="106"/>
      <c r="CO98" s="106"/>
      <c r="CP98" s="106"/>
      <c r="CQ98" s="106"/>
      <c r="CR98" s="106"/>
      <c r="CS98" s="106"/>
      <c r="CT98" s="106"/>
      <c r="CU98" s="106"/>
      <c r="CV98" s="106"/>
      <c r="CW98" s="106"/>
      <c r="CX98" s="106"/>
      <c r="CY98" s="106"/>
      <c r="CZ98" s="106"/>
      <c r="DA98" s="106"/>
      <c r="DB98" s="106"/>
      <c r="DC98" s="106"/>
      <c r="DD98" s="106"/>
      <c r="DE98" s="106"/>
      <c r="DF98" s="106"/>
    </row>
    <row r="99" spans="1:110" x14ac:dyDescent="0.2">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c r="AA99" s="106"/>
      <c r="AB99" s="106"/>
      <c r="AC99" s="106"/>
      <c r="AD99" s="106"/>
      <c r="AE99" s="106"/>
      <c r="AF99" s="106"/>
      <c r="AG99" s="106"/>
      <c r="AH99" s="106"/>
      <c r="AI99" s="106"/>
      <c r="AJ99" s="106"/>
      <c r="AK99" s="106"/>
      <c r="AL99" s="106"/>
      <c r="AM99" s="106"/>
      <c r="AN99" s="106"/>
      <c r="AO99" s="106"/>
      <c r="AP99" s="106"/>
      <c r="AQ99" s="106"/>
      <c r="AR99" s="106"/>
      <c r="AS99" s="106"/>
      <c r="AT99" s="106"/>
      <c r="AU99" s="106"/>
      <c r="AV99" s="106"/>
      <c r="AW99" s="106"/>
      <c r="AX99" s="106"/>
      <c r="AY99" s="106"/>
      <c r="AZ99" s="106"/>
      <c r="BA99" s="106"/>
      <c r="BB99" s="106"/>
      <c r="BC99" s="106"/>
      <c r="BD99" s="106"/>
      <c r="BE99" s="106"/>
      <c r="BF99" s="106"/>
      <c r="BG99" s="106"/>
      <c r="BH99" s="106"/>
      <c r="BI99" s="106"/>
      <c r="BJ99" s="106"/>
      <c r="BK99" s="106"/>
      <c r="BL99" s="106"/>
      <c r="BM99" s="106"/>
      <c r="BN99" s="106"/>
      <c r="BO99" s="106"/>
      <c r="BP99" s="106"/>
      <c r="BQ99" s="106"/>
      <c r="BR99" s="106"/>
      <c r="BS99" s="106"/>
      <c r="BT99" s="106"/>
      <c r="BU99" s="106"/>
      <c r="BV99" s="106"/>
      <c r="BW99" s="106"/>
      <c r="BX99" s="106"/>
      <c r="BY99" s="106"/>
      <c r="BZ99" s="106"/>
      <c r="CA99" s="106"/>
      <c r="CB99" s="106"/>
      <c r="CC99" s="106"/>
      <c r="CD99" s="106"/>
      <c r="CE99" s="106"/>
      <c r="CF99" s="106"/>
      <c r="CG99" s="106"/>
      <c r="CH99" s="106"/>
      <c r="CI99" s="106"/>
      <c r="CJ99" s="106"/>
      <c r="CK99" s="106"/>
      <c r="CL99" s="106"/>
      <c r="CM99" s="106"/>
      <c r="CN99" s="106"/>
      <c r="CO99" s="106"/>
      <c r="CP99" s="106"/>
      <c r="CQ99" s="106"/>
      <c r="CR99" s="106"/>
      <c r="CS99" s="106"/>
      <c r="CT99" s="106"/>
      <c r="CU99" s="106"/>
      <c r="CV99" s="106"/>
      <c r="CW99" s="106"/>
      <c r="CX99" s="106"/>
      <c r="CY99" s="106"/>
      <c r="CZ99" s="106"/>
      <c r="DA99" s="106"/>
      <c r="DB99" s="106"/>
      <c r="DC99" s="106"/>
      <c r="DD99" s="106"/>
      <c r="DE99" s="106"/>
      <c r="DF99" s="106"/>
    </row>
    <row r="100" spans="1:110" x14ac:dyDescent="0.2">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c r="AA100" s="106"/>
      <c r="AB100" s="106"/>
      <c r="AC100" s="106"/>
      <c r="AD100" s="106"/>
      <c r="AE100" s="106"/>
      <c r="AF100" s="106"/>
      <c r="AG100" s="106"/>
      <c r="AH100" s="106"/>
      <c r="AI100" s="106"/>
      <c r="AJ100" s="106"/>
      <c r="AK100" s="106"/>
      <c r="AL100" s="106"/>
      <c r="AM100" s="106"/>
      <c r="AN100" s="106"/>
      <c r="AO100" s="106"/>
      <c r="AP100" s="106"/>
      <c r="AQ100" s="106"/>
      <c r="AR100" s="106"/>
      <c r="AS100" s="106"/>
      <c r="AT100" s="106"/>
      <c r="AU100" s="106"/>
      <c r="AV100" s="106"/>
      <c r="AW100" s="106"/>
      <c r="AX100" s="106"/>
      <c r="AY100" s="106"/>
      <c r="AZ100" s="106"/>
      <c r="BA100" s="106"/>
      <c r="BB100" s="106"/>
      <c r="BC100" s="106"/>
      <c r="BD100" s="106"/>
      <c r="BE100" s="106"/>
      <c r="BF100" s="106"/>
      <c r="BG100" s="106"/>
      <c r="BH100" s="106"/>
      <c r="BI100" s="106"/>
      <c r="BJ100" s="106"/>
      <c r="BK100" s="106"/>
      <c r="BL100" s="106"/>
      <c r="BM100" s="106"/>
      <c r="BN100" s="106"/>
      <c r="BO100" s="106"/>
      <c r="BP100" s="106"/>
      <c r="BQ100" s="106"/>
      <c r="BR100" s="106"/>
      <c r="BS100" s="106"/>
      <c r="BT100" s="106"/>
      <c r="BU100" s="106"/>
      <c r="BV100" s="106"/>
      <c r="BW100" s="106"/>
      <c r="BX100" s="106"/>
      <c r="BY100" s="106"/>
      <c r="BZ100" s="106"/>
      <c r="CA100" s="106"/>
      <c r="CB100" s="106"/>
      <c r="CC100" s="106"/>
      <c r="CD100" s="106"/>
      <c r="CE100" s="106"/>
      <c r="CF100" s="106"/>
      <c r="CG100" s="106"/>
      <c r="CH100" s="106"/>
      <c r="CI100" s="106"/>
      <c r="CJ100" s="106"/>
      <c r="CK100" s="106"/>
      <c r="CL100" s="106"/>
      <c r="CM100" s="106"/>
      <c r="CN100" s="106"/>
      <c r="CO100" s="106"/>
      <c r="CP100" s="106"/>
      <c r="CQ100" s="106"/>
      <c r="CR100" s="106"/>
      <c r="CS100" s="106"/>
      <c r="CT100" s="106"/>
      <c r="CU100" s="106"/>
      <c r="CV100" s="106"/>
      <c r="CW100" s="106"/>
      <c r="CX100" s="106"/>
      <c r="CY100" s="106"/>
      <c r="CZ100" s="106"/>
      <c r="DA100" s="106"/>
      <c r="DB100" s="106"/>
      <c r="DC100" s="106"/>
      <c r="DD100" s="106"/>
      <c r="DE100" s="106"/>
      <c r="DF100" s="106"/>
    </row>
    <row r="101" spans="1:110" x14ac:dyDescent="0.2">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c r="AA101" s="106"/>
      <c r="AB101" s="106"/>
      <c r="AC101" s="106"/>
      <c r="AD101" s="106"/>
      <c r="AE101" s="106"/>
      <c r="AF101" s="106"/>
      <c r="AG101" s="106"/>
      <c r="AH101" s="106"/>
      <c r="AI101" s="106"/>
      <c r="AJ101" s="106"/>
      <c r="AK101" s="106"/>
      <c r="AL101" s="106"/>
      <c r="AM101" s="106"/>
      <c r="AN101" s="106"/>
      <c r="AO101" s="106"/>
      <c r="AP101" s="106"/>
      <c r="AQ101" s="106"/>
      <c r="AR101" s="106"/>
      <c r="AS101" s="106"/>
      <c r="AT101" s="106"/>
      <c r="AU101" s="106"/>
      <c r="AV101" s="106"/>
      <c r="AW101" s="106"/>
      <c r="AX101" s="106"/>
      <c r="AY101" s="106"/>
      <c r="AZ101" s="106"/>
      <c r="BA101" s="106"/>
      <c r="BB101" s="106"/>
      <c r="BC101" s="106"/>
      <c r="BD101" s="106"/>
      <c r="BE101" s="106"/>
      <c r="BF101" s="106"/>
      <c r="BG101" s="106"/>
      <c r="BH101" s="106"/>
      <c r="BI101" s="106"/>
      <c r="BJ101" s="106"/>
      <c r="BK101" s="106"/>
      <c r="BL101" s="106"/>
      <c r="BM101" s="106"/>
      <c r="BN101" s="106"/>
      <c r="BO101" s="106"/>
      <c r="BP101" s="106"/>
      <c r="BQ101" s="106"/>
      <c r="BR101" s="106"/>
      <c r="BS101" s="106"/>
      <c r="BT101" s="106"/>
      <c r="BU101" s="106"/>
      <c r="BV101" s="106"/>
      <c r="BW101" s="106"/>
      <c r="BX101" s="106"/>
      <c r="BY101" s="106"/>
      <c r="BZ101" s="106"/>
      <c r="CA101" s="106"/>
      <c r="CB101" s="106"/>
      <c r="CC101" s="106"/>
      <c r="CD101" s="106"/>
      <c r="CE101" s="106"/>
      <c r="CF101" s="106"/>
      <c r="CG101" s="106"/>
      <c r="CH101" s="106"/>
      <c r="CI101" s="106"/>
      <c r="CJ101" s="106"/>
      <c r="CK101" s="106"/>
      <c r="CL101" s="106"/>
      <c r="CM101" s="106"/>
      <c r="CN101" s="106"/>
      <c r="CO101" s="106"/>
      <c r="CP101" s="106"/>
      <c r="CQ101" s="106"/>
      <c r="CR101" s="106"/>
      <c r="CS101" s="106"/>
      <c r="CT101" s="106"/>
      <c r="CU101" s="106"/>
      <c r="CV101" s="106"/>
      <c r="CW101" s="106"/>
      <c r="CX101" s="106"/>
      <c r="CY101" s="106"/>
      <c r="CZ101" s="106"/>
      <c r="DA101" s="106"/>
      <c r="DB101" s="106"/>
      <c r="DC101" s="106"/>
      <c r="DD101" s="106"/>
      <c r="DE101" s="106"/>
      <c r="DF101" s="106"/>
    </row>
    <row r="102" spans="1:110" x14ac:dyDescent="0.2">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c r="AA102" s="106"/>
      <c r="AB102" s="106"/>
      <c r="AC102" s="106"/>
      <c r="AD102" s="106"/>
      <c r="AE102" s="106"/>
      <c r="AF102" s="106"/>
      <c r="AG102" s="106"/>
      <c r="AH102" s="106"/>
      <c r="AI102" s="106"/>
      <c r="AJ102" s="106"/>
      <c r="AK102" s="106"/>
      <c r="AL102" s="106"/>
      <c r="AM102" s="106"/>
      <c r="AN102" s="106"/>
      <c r="AO102" s="106"/>
      <c r="AP102" s="106"/>
      <c r="AQ102" s="106"/>
      <c r="AR102" s="106"/>
      <c r="AS102" s="106"/>
      <c r="AT102" s="106"/>
      <c r="AU102" s="106"/>
      <c r="AV102" s="106"/>
      <c r="AW102" s="106"/>
      <c r="AX102" s="106"/>
      <c r="AY102" s="106"/>
      <c r="AZ102" s="106"/>
      <c r="BA102" s="106"/>
      <c r="BB102" s="106"/>
      <c r="BC102" s="106"/>
      <c r="BD102" s="106"/>
      <c r="BE102" s="106"/>
      <c r="BF102" s="106"/>
      <c r="BG102" s="106"/>
      <c r="BH102" s="106"/>
      <c r="BI102" s="106"/>
      <c r="BJ102" s="106"/>
      <c r="BK102" s="106"/>
      <c r="BL102" s="106"/>
      <c r="BM102" s="106"/>
      <c r="BN102" s="106"/>
      <c r="BO102" s="106"/>
      <c r="BP102" s="106"/>
      <c r="BQ102" s="106"/>
      <c r="BR102" s="106"/>
      <c r="BS102" s="106"/>
      <c r="BT102" s="106"/>
      <c r="BU102" s="106"/>
      <c r="BV102" s="106"/>
      <c r="BW102" s="106"/>
      <c r="BX102" s="106"/>
      <c r="BY102" s="106"/>
      <c r="BZ102" s="106"/>
      <c r="CA102" s="106"/>
      <c r="CB102" s="106"/>
      <c r="CC102" s="106"/>
      <c r="CD102" s="106"/>
      <c r="CE102" s="106"/>
      <c r="CF102" s="106"/>
      <c r="CG102" s="106"/>
      <c r="CH102" s="106"/>
      <c r="CI102" s="106"/>
      <c r="CJ102" s="106"/>
      <c r="CK102" s="106"/>
      <c r="CL102" s="106"/>
      <c r="CM102" s="106"/>
      <c r="CN102" s="106"/>
      <c r="CO102" s="106"/>
      <c r="CP102" s="106"/>
      <c r="CQ102" s="106"/>
      <c r="CR102" s="106"/>
      <c r="CS102" s="106"/>
      <c r="CT102" s="106"/>
      <c r="CU102" s="106"/>
      <c r="CV102" s="106"/>
      <c r="CW102" s="106"/>
      <c r="CX102" s="106"/>
      <c r="CY102" s="106"/>
      <c r="CZ102" s="106"/>
      <c r="DA102" s="106"/>
      <c r="DB102" s="106"/>
      <c r="DC102" s="106"/>
      <c r="DD102" s="106"/>
      <c r="DE102" s="106"/>
      <c r="DF102" s="106"/>
    </row>
    <row r="103" spans="1:110" x14ac:dyDescent="0.2">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c r="AA103" s="106"/>
      <c r="AB103" s="106"/>
      <c r="AC103" s="106"/>
      <c r="AD103" s="106"/>
      <c r="AE103" s="106"/>
      <c r="AF103" s="106"/>
      <c r="AG103" s="106"/>
      <c r="AH103" s="106"/>
      <c r="AI103" s="106"/>
      <c r="AJ103" s="106"/>
      <c r="AK103" s="106"/>
      <c r="AL103" s="106"/>
      <c r="AM103" s="106"/>
      <c r="AN103" s="106"/>
      <c r="AO103" s="106"/>
      <c r="AP103" s="106"/>
      <c r="AQ103" s="106"/>
      <c r="AR103" s="106"/>
      <c r="AS103" s="106"/>
      <c r="AT103" s="106"/>
      <c r="AU103" s="106"/>
      <c r="AV103" s="106"/>
      <c r="AW103" s="106"/>
      <c r="AX103" s="106"/>
      <c r="AY103" s="106"/>
      <c r="AZ103" s="106"/>
      <c r="BA103" s="106"/>
      <c r="BB103" s="106"/>
      <c r="BC103" s="106"/>
      <c r="BD103" s="106"/>
      <c r="BE103" s="106"/>
      <c r="BF103" s="106"/>
      <c r="BG103" s="106"/>
      <c r="BH103" s="106"/>
      <c r="BI103" s="106"/>
      <c r="BJ103" s="106"/>
      <c r="BK103" s="106"/>
      <c r="BL103" s="106"/>
      <c r="BM103" s="106"/>
      <c r="BN103" s="106"/>
      <c r="BO103" s="106"/>
      <c r="BP103" s="106"/>
      <c r="BQ103" s="106"/>
      <c r="BR103" s="106"/>
      <c r="BS103" s="106"/>
      <c r="BT103" s="106"/>
      <c r="BU103" s="106"/>
      <c r="BV103" s="106"/>
      <c r="BW103" s="106"/>
      <c r="BX103" s="106"/>
      <c r="BY103" s="106"/>
      <c r="BZ103" s="106"/>
      <c r="CA103" s="106"/>
      <c r="CB103" s="106"/>
      <c r="CC103" s="106"/>
      <c r="CD103" s="106"/>
      <c r="CE103" s="106"/>
      <c r="CF103" s="106"/>
      <c r="CG103" s="106"/>
      <c r="CH103" s="106"/>
      <c r="CI103" s="106"/>
      <c r="CJ103" s="106"/>
      <c r="CK103" s="106"/>
      <c r="CL103" s="106"/>
      <c r="CM103" s="106"/>
      <c r="CN103" s="106"/>
      <c r="CO103" s="106"/>
      <c r="CP103" s="106"/>
      <c r="CQ103" s="106"/>
      <c r="CR103" s="106"/>
      <c r="CS103" s="106"/>
      <c r="CT103" s="106"/>
      <c r="CU103" s="106"/>
      <c r="CV103" s="106"/>
      <c r="CW103" s="106"/>
      <c r="CX103" s="106"/>
      <c r="CY103" s="106"/>
      <c r="CZ103" s="106"/>
      <c r="DA103" s="106"/>
      <c r="DB103" s="106"/>
      <c r="DC103" s="106"/>
      <c r="DD103" s="106"/>
      <c r="DE103" s="106"/>
      <c r="DF103" s="106"/>
    </row>
    <row r="104" spans="1:110" x14ac:dyDescent="0.2">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c r="AA104" s="106"/>
      <c r="AB104" s="106"/>
      <c r="AC104" s="106"/>
      <c r="AD104" s="106"/>
      <c r="AE104" s="106"/>
      <c r="AF104" s="106"/>
      <c r="AG104" s="106"/>
      <c r="AH104" s="106"/>
      <c r="AI104" s="106"/>
      <c r="AJ104" s="106"/>
      <c r="AK104" s="106"/>
      <c r="AL104" s="106"/>
      <c r="AM104" s="106"/>
      <c r="AN104" s="106"/>
      <c r="AO104" s="106"/>
      <c r="AP104" s="106"/>
      <c r="AQ104" s="106"/>
      <c r="AR104" s="106"/>
      <c r="AS104" s="106"/>
      <c r="AT104" s="106"/>
      <c r="AU104" s="106"/>
      <c r="AV104" s="106"/>
      <c r="AW104" s="106"/>
      <c r="AX104" s="106"/>
      <c r="AY104" s="106"/>
      <c r="AZ104" s="106"/>
      <c r="BA104" s="106"/>
      <c r="BB104" s="106"/>
      <c r="BC104" s="106"/>
      <c r="BD104" s="106"/>
      <c r="BE104" s="106"/>
      <c r="BF104" s="106"/>
      <c r="BG104" s="106"/>
      <c r="BH104" s="106"/>
      <c r="BI104" s="106"/>
      <c r="BJ104" s="106"/>
      <c r="BK104" s="106"/>
      <c r="BL104" s="106"/>
      <c r="BM104" s="106"/>
      <c r="BN104" s="106"/>
      <c r="BO104" s="106"/>
      <c r="BP104" s="106"/>
      <c r="BQ104" s="106"/>
      <c r="BR104" s="106"/>
      <c r="BS104" s="106"/>
      <c r="BT104" s="106"/>
      <c r="BU104" s="106"/>
      <c r="BV104" s="106"/>
      <c r="BW104" s="106"/>
      <c r="BX104" s="106"/>
      <c r="BY104" s="106"/>
      <c r="BZ104" s="106"/>
      <c r="CA104" s="106"/>
      <c r="CB104" s="106"/>
      <c r="CC104" s="106"/>
      <c r="CD104" s="106"/>
      <c r="CE104" s="106"/>
      <c r="CF104" s="106"/>
      <c r="CG104" s="106"/>
      <c r="CH104" s="106"/>
      <c r="CI104" s="106"/>
      <c r="CJ104" s="106"/>
      <c r="CK104" s="106"/>
      <c r="CL104" s="106"/>
      <c r="CM104" s="106"/>
      <c r="CN104" s="106"/>
      <c r="CO104" s="106"/>
      <c r="CP104" s="106"/>
      <c r="CQ104" s="106"/>
      <c r="CR104" s="106"/>
      <c r="CS104" s="106"/>
      <c r="CT104" s="106"/>
      <c r="CU104" s="106"/>
      <c r="CV104" s="106"/>
      <c r="CW104" s="106"/>
      <c r="CX104" s="106"/>
      <c r="CY104" s="106"/>
      <c r="CZ104" s="106"/>
      <c r="DA104" s="106"/>
      <c r="DB104" s="106"/>
      <c r="DC104" s="106"/>
      <c r="DD104" s="106"/>
      <c r="DE104" s="106"/>
      <c r="DF104" s="106"/>
    </row>
    <row r="105" spans="1:110" x14ac:dyDescent="0.2">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c r="AA105" s="106"/>
      <c r="AB105" s="106"/>
      <c r="AC105" s="106"/>
      <c r="AD105" s="106"/>
      <c r="AE105" s="106"/>
      <c r="AF105" s="106"/>
      <c r="AG105" s="106"/>
      <c r="AH105" s="106"/>
      <c r="AI105" s="106"/>
      <c r="AJ105" s="106"/>
      <c r="AK105" s="106"/>
      <c r="AL105" s="106"/>
      <c r="AM105" s="106"/>
      <c r="AN105" s="106"/>
      <c r="AO105" s="106"/>
      <c r="AP105" s="106"/>
      <c r="AQ105" s="106"/>
      <c r="AR105" s="106"/>
      <c r="AS105" s="106"/>
      <c r="AT105" s="106"/>
      <c r="AU105" s="106"/>
      <c r="AV105" s="106"/>
      <c r="AW105" s="106"/>
      <c r="AX105" s="106"/>
      <c r="AY105" s="106"/>
      <c r="AZ105" s="106"/>
      <c r="BA105" s="106"/>
      <c r="BB105" s="106"/>
      <c r="BC105" s="106"/>
      <c r="BD105" s="106"/>
      <c r="BE105" s="106"/>
      <c r="BF105" s="106"/>
      <c r="BG105" s="106"/>
      <c r="BH105" s="106"/>
      <c r="BI105" s="106"/>
      <c r="BJ105" s="106"/>
      <c r="BK105" s="106"/>
      <c r="BL105" s="106"/>
      <c r="BM105" s="106"/>
      <c r="BN105" s="106"/>
      <c r="BO105" s="106"/>
      <c r="BP105" s="106"/>
      <c r="BQ105" s="106"/>
      <c r="BR105" s="106"/>
      <c r="BS105" s="106"/>
      <c r="BT105" s="106"/>
      <c r="BU105" s="106"/>
      <c r="BV105" s="106"/>
      <c r="BW105" s="106"/>
      <c r="BX105" s="106"/>
      <c r="BY105" s="106"/>
      <c r="BZ105" s="106"/>
      <c r="CA105" s="106"/>
      <c r="CB105" s="106"/>
      <c r="CC105" s="106"/>
      <c r="CD105" s="106"/>
      <c r="CE105" s="106"/>
      <c r="CF105" s="106"/>
      <c r="CG105" s="106"/>
      <c r="CH105" s="106"/>
      <c r="CI105" s="106"/>
      <c r="CJ105" s="106"/>
      <c r="CK105" s="106"/>
      <c r="CL105" s="106"/>
      <c r="CM105" s="106"/>
      <c r="CN105" s="106"/>
      <c r="CO105" s="106"/>
      <c r="CP105" s="106"/>
      <c r="CQ105" s="106"/>
      <c r="CR105" s="106"/>
      <c r="CS105" s="106"/>
      <c r="CT105" s="106"/>
      <c r="CU105" s="106"/>
      <c r="CV105" s="106"/>
      <c r="CW105" s="106"/>
      <c r="CX105" s="106"/>
      <c r="CY105" s="106"/>
      <c r="CZ105" s="106"/>
      <c r="DA105" s="106"/>
      <c r="DB105" s="106"/>
      <c r="DC105" s="106"/>
      <c r="DD105" s="106"/>
      <c r="DE105" s="106"/>
      <c r="DF105" s="106"/>
    </row>
    <row r="106" spans="1:110" x14ac:dyDescent="0.2">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c r="AA106" s="106"/>
      <c r="AB106" s="106"/>
      <c r="AC106" s="106"/>
      <c r="AD106" s="106"/>
      <c r="AE106" s="106"/>
      <c r="AF106" s="106"/>
      <c r="AG106" s="106"/>
      <c r="AH106" s="106"/>
      <c r="AI106" s="106"/>
      <c r="AJ106" s="106"/>
      <c r="AK106" s="106"/>
      <c r="AL106" s="106"/>
      <c r="AM106" s="106"/>
      <c r="AN106" s="106"/>
      <c r="AO106" s="106"/>
      <c r="AP106" s="106"/>
      <c r="AQ106" s="106"/>
      <c r="AR106" s="106"/>
      <c r="AS106" s="106"/>
      <c r="AT106" s="106"/>
      <c r="AU106" s="106"/>
      <c r="AV106" s="106"/>
      <c r="AW106" s="106"/>
      <c r="AX106" s="106"/>
      <c r="AY106" s="106"/>
      <c r="AZ106" s="106"/>
      <c r="BA106" s="106"/>
      <c r="BB106" s="106"/>
      <c r="BC106" s="106"/>
      <c r="BD106" s="106"/>
      <c r="BE106" s="106"/>
      <c r="BF106" s="106"/>
      <c r="BG106" s="106"/>
      <c r="BH106" s="106"/>
      <c r="BI106" s="106"/>
      <c r="BJ106" s="106"/>
      <c r="BK106" s="106"/>
      <c r="BL106" s="106"/>
      <c r="BM106" s="106"/>
      <c r="BN106" s="106"/>
      <c r="BO106" s="106"/>
      <c r="BP106" s="106"/>
      <c r="BQ106" s="106"/>
      <c r="BR106" s="106"/>
      <c r="BS106" s="106"/>
      <c r="BT106" s="106"/>
      <c r="BU106" s="106"/>
      <c r="BV106" s="106"/>
      <c r="BW106" s="106"/>
      <c r="BX106" s="106"/>
      <c r="BY106" s="106"/>
      <c r="BZ106" s="106"/>
      <c r="CA106" s="106"/>
      <c r="CB106" s="106"/>
      <c r="CC106" s="106"/>
      <c r="CD106" s="106"/>
      <c r="CE106" s="106"/>
      <c r="CF106" s="106"/>
      <c r="CG106" s="106"/>
      <c r="CH106" s="106"/>
      <c r="CI106" s="106"/>
      <c r="CJ106" s="106"/>
      <c r="CK106" s="106"/>
      <c r="CL106" s="106"/>
      <c r="CM106" s="106"/>
      <c r="CN106" s="106"/>
      <c r="CO106" s="106"/>
      <c r="CP106" s="106"/>
      <c r="CQ106" s="106"/>
      <c r="CR106" s="106"/>
      <c r="CS106" s="106"/>
      <c r="CT106" s="106"/>
      <c r="CU106" s="106"/>
      <c r="CV106" s="106"/>
      <c r="CW106" s="106"/>
      <c r="CX106" s="106"/>
      <c r="CY106" s="106"/>
      <c r="CZ106" s="106"/>
      <c r="DA106" s="106"/>
      <c r="DB106" s="106"/>
      <c r="DC106" s="106"/>
      <c r="DD106" s="106"/>
      <c r="DE106" s="106"/>
      <c r="DF106" s="106"/>
    </row>
    <row r="107" spans="1:110" x14ac:dyDescent="0.2">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c r="AA107" s="106"/>
      <c r="AB107" s="106"/>
      <c r="AC107" s="106"/>
      <c r="AD107" s="106"/>
      <c r="AE107" s="106"/>
      <c r="AF107" s="106"/>
      <c r="AG107" s="106"/>
      <c r="AH107" s="106"/>
      <c r="AI107" s="106"/>
      <c r="AJ107" s="106"/>
      <c r="AK107" s="106"/>
      <c r="AL107" s="106"/>
      <c r="AM107" s="106"/>
      <c r="AN107" s="106"/>
      <c r="AO107" s="106"/>
      <c r="AP107" s="106"/>
      <c r="AQ107" s="106"/>
      <c r="AR107" s="106"/>
      <c r="AS107" s="106"/>
      <c r="AT107" s="106"/>
      <c r="AU107" s="106"/>
      <c r="AV107" s="106"/>
      <c r="AW107" s="106"/>
      <c r="AX107" s="106"/>
      <c r="AY107" s="106"/>
      <c r="AZ107" s="106"/>
      <c r="BA107" s="106"/>
      <c r="BB107" s="106"/>
      <c r="BC107" s="106"/>
      <c r="BD107" s="106"/>
      <c r="BE107" s="106"/>
      <c r="BF107" s="106"/>
      <c r="BG107" s="106"/>
      <c r="BH107" s="106"/>
      <c r="BI107" s="106"/>
      <c r="BJ107" s="106"/>
      <c r="BK107" s="106"/>
      <c r="BL107" s="106"/>
      <c r="BM107" s="106"/>
      <c r="BN107" s="106"/>
      <c r="BO107" s="106"/>
      <c r="BP107" s="106"/>
      <c r="BQ107" s="106"/>
      <c r="BR107" s="106"/>
      <c r="BS107" s="106"/>
      <c r="BT107" s="106"/>
      <c r="BU107" s="106"/>
      <c r="BV107" s="106"/>
      <c r="BW107" s="106"/>
      <c r="BX107" s="106"/>
      <c r="BY107" s="106"/>
      <c r="BZ107" s="106"/>
      <c r="CA107" s="106"/>
      <c r="CB107" s="106"/>
      <c r="CC107" s="106"/>
      <c r="CD107" s="106"/>
      <c r="CE107" s="106"/>
      <c r="CF107" s="106"/>
      <c r="CG107" s="106"/>
      <c r="CH107" s="106"/>
      <c r="CI107" s="106"/>
      <c r="CJ107" s="106"/>
      <c r="CK107" s="106"/>
      <c r="CL107" s="106"/>
      <c r="CM107" s="106"/>
      <c r="CN107" s="106"/>
      <c r="CO107" s="106"/>
      <c r="CP107" s="106"/>
      <c r="CQ107" s="106"/>
      <c r="CR107" s="106"/>
      <c r="CS107" s="106"/>
      <c r="CT107" s="106"/>
      <c r="CU107" s="106"/>
      <c r="CV107" s="106"/>
      <c r="CW107" s="106"/>
      <c r="CX107" s="106"/>
      <c r="CY107" s="106"/>
      <c r="CZ107" s="106"/>
      <c r="DA107" s="106"/>
      <c r="DB107" s="106"/>
      <c r="DC107" s="106"/>
      <c r="DD107" s="106"/>
      <c r="DE107" s="106"/>
      <c r="DF107" s="106"/>
    </row>
    <row r="108" spans="1:110" x14ac:dyDescent="0.2">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c r="AA108" s="106"/>
      <c r="AB108" s="106"/>
      <c r="AC108" s="106"/>
      <c r="AD108" s="106"/>
      <c r="AE108" s="106"/>
      <c r="AF108" s="106"/>
      <c r="AG108" s="106"/>
      <c r="AH108" s="106"/>
      <c r="AI108" s="106"/>
      <c r="AJ108" s="106"/>
      <c r="AK108" s="106"/>
      <c r="AL108" s="106"/>
      <c r="AM108" s="106"/>
      <c r="AN108" s="106"/>
      <c r="AO108" s="106"/>
      <c r="AP108" s="106"/>
      <c r="AQ108" s="106"/>
      <c r="AR108" s="106"/>
      <c r="AS108" s="106"/>
      <c r="AT108" s="106"/>
      <c r="AU108" s="106"/>
      <c r="AV108" s="106"/>
      <c r="AW108" s="106"/>
      <c r="AX108" s="106"/>
      <c r="AY108" s="106"/>
      <c r="AZ108" s="106"/>
      <c r="BA108" s="106"/>
      <c r="BB108" s="106"/>
      <c r="BC108" s="106"/>
      <c r="BD108" s="106"/>
      <c r="BE108" s="106"/>
      <c r="BF108" s="106"/>
      <c r="BG108" s="106"/>
      <c r="BH108" s="106"/>
      <c r="BI108" s="106"/>
      <c r="BJ108" s="106"/>
      <c r="BK108" s="106"/>
      <c r="BL108" s="106"/>
      <c r="BM108" s="106"/>
      <c r="BN108" s="106"/>
      <c r="BO108" s="106"/>
      <c r="BP108" s="106"/>
      <c r="BQ108" s="106"/>
      <c r="BR108" s="106"/>
      <c r="BS108" s="106"/>
      <c r="BT108" s="106"/>
      <c r="BU108" s="106"/>
      <c r="BV108" s="106"/>
      <c r="BW108" s="106"/>
      <c r="BX108" s="106"/>
      <c r="BY108" s="106"/>
      <c r="BZ108" s="106"/>
      <c r="CA108" s="106"/>
      <c r="CB108" s="106"/>
      <c r="CC108" s="106"/>
      <c r="CD108" s="106"/>
      <c r="CE108" s="106"/>
      <c r="CF108" s="106"/>
      <c r="CG108" s="106"/>
      <c r="CH108" s="106"/>
      <c r="CI108" s="106"/>
      <c r="CJ108" s="106"/>
      <c r="CK108" s="106"/>
      <c r="CL108" s="106"/>
      <c r="CM108" s="106"/>
      <c r="CN108" s="106"/>
      <c r="CO108" s="106"/>
      <c r="CP108" s="106"/>
      <c r="CQ108" s="106"/>
      <c r="CR108" s="106"/>
      <c r="CS108" s="106"/>
      <c r="CT108" s="106"/>
      <c r="CU108" s="106"/>
      <c r="CV108" s="106"/>
      <c r="CW108" s="106"/>
      <c r="CX108" s="106"/>
      <c r="CY108" s="106"/>
      <c r="CZ108" s="106"/>
      <c r="DA108" s="106"/>
      <c r="DB108" s="106"/>
      <c r="DC108" s="106"/>
      <c r="DD108" s="106"/>
      <c r="DE108" s="106"/>
      <c r="DF108" s="106"/>
    </row>
    <row r="109" spans="1:110" x14ac:dyDescent="0.2">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c r="AA109" s="106"/>
      <c r="AB109" s="106"/>
      <c r="AC109" s="106"/>
      <c r="AD109" s="106"/>
      <c r="AE109" s="106"/>
      <c r="AF109" s="106"/>
      <c r="AG109" s="106"/>
      <c r="AH109" s="106"/>
      <c r="AI109" s="106"/>
      <c r="AJ109" s="106"/>
      <c r="AK109" s="106"/>
      <c r="AL109" s="106"/>
      <c r="AM109" s="106"/>
      <c r="AN109" s="106"/>
      <c r="AO109" s="106"/>
      <c r="AP109" s="106"/>
      <c r="AQ109" s="106"/>
      <c r="AR109" s="106"/>
      <c r="AS109" s="106"/>
      <c r="AT109" s="106"/>
      <c r="AU109" s="106"/>
      <c r="AV109" s="106"/>
      <c r="AW109" s="106"/>
      <c r="AX109" s="106"/>
      <c r="AY109" s="106"/>
      <c r="AZ109" s="106"/>
      <c r="BA109" s="106"/>
      <c r="BB109" s="106"/>
      <c r="BC109" s="106"/>
      <c r="BD109" s="106"/>
      <c r="BE109" s="106"/>
      <c r="BF109" s="106"/>
      <c r="BG109" s="106"/>
      <c r="BH109" s="106"/>
      <c r="BI109" s="106"/>
      <c r="BJ109" s="106"/>
      <c r="BK109" s="106"/>
      <c r="BL109" s="106"/>
      <c r="BM109" s="106"/>
      <c r="BN109" s="106"/>
      <c r="BO109" s="106"/>
      <c r="BP109" s="106"/>
      <c r="BQ109" s="106"/>
      <c r="BR109" s="106"/>
      <c r="BS109" s="106"/>
      <c r="BT109" s="106"/>
      <c r="BU109" s="106"/>
      <c r="BV109" s="106"/>
      <c r="BW109" s="106"/>
      <c r="BX109" s="106"/>
      <c r="BY109" s="106"/>
      <c r="BZ109" s="106"/>
      <c r="CA109" s="106"/>
      <c r="CB109" s="106"/>
      <c r="CC109" s="106"/>
      <c r="CD109" s="106"/>
      <c r="CE109" s="106"/>
      <c r="CF109" s="106"/>
      <c r="CG109" s="106"/>
      <c r="CH109" s="106"/>
      <c r="CI109" s="106"/>
      <c r="CJ109" s="106"/>
      <c r="CK109" s="106"/>
      <c r="CL109" s="106"/>
      <c r="CM109" s="106"/>
      <c r="CN109" s="106"/>
      <c r="CO109" s="106"/>
      <c r="CP109" s="106"/>
      <c r="CQ109" s="106"/>
      <c r="CR109" s="106"/>
      <c r="CS109" s="106"/>
      <c r="CT109" s="106"/>
      <c r="CU109" s="106"/>
      <c r="CV109" s="106"/>
      <c r="CW109" s="106"/>
      <c r="CX109" s="106"/>
      <c r="CY109" s="106"/>
      <c r="CZ109" s="106"/>
      <c r="DA109" s="106"/>
      <c r="DB109" s="106"/>
      <c r="DC109" s="106"/>
      <c r="DD109" s="106"/>
      <c r="DE109" s="106"/>
      <c r="DF109" s="106"/>
    </row>
    <row r="110" spans="1:110" x14ac:dyDescent="0.2">
      <c r="A110" s="106"/>
      <c r="B110" s="106"/>
      <c r="DB110" s="106"/>
      <c r="DC110" s="106"/>
      <c r="DD110" s="106"/>
      <c r="DE110" s="106"/>
      <c r="DF110" s="106"/>
    </row>
    <row r="111" spans="1:110" x14ac:dyDescent="0.2">
      <c r="A111" s="106"/>
      <c r="B111" s="106"/>
      <c r="DB111" s="106"/>
      <c r="DC111" s="106"/>
      <c r="DD111" s="106"/>
      <c r="DE111" s="106"/>
      <c r="DF111" s="106"/>
    </row>
    <row r="112" spans="1:110" x14ac:dyDescent="0.2">
      <c r="A112" s="106"/>
      <c r="B112" s="106"/>
      <c r="DB112" s="106"/>
      <c r="DC112" s="106"/>
      <c r="DD112" s="106"/>
      <c r="DE112" s="106"/>
      <c r="DF112" s="106"/>
    </row>
    <row r="113" spans="1:2" x14ac:dyDescent="0.2">
      <c r="A113" s="106"/>
      <c r="B113" s="106"/>
    </row>
    <row r="114" spans="1:2" x14ac:dyDescent="0.2">
      <c r="A114" s="106"/>
      <c r="B114" s="106"/>
    </row>
    <row r="115" spans="1:2" x14ac:dyDescent="0.2">
      <c r="A115" s="106"/>
      <c r="B115" s="106"/>
    </row>
    <row r="116" spans="1:2" x14ac:dyDescent="0.2">
      <c r="A116" s="106"/>
      <c r="B116" s="106"/>
    </row>
  </sheetData>
  <sheetProtection sheet="1" objects="1" scenarios="1" formatCells="0"/>
  <mergeCells count="96">
    <mergeCell ref="C25:CJ25"/>
    <mergeCell ref="CK21:DA21"/>
    <mergeCell ref="BR22:CH22"/>
    <mergeCell ref="CK22:DA22"/>
    <mergeCell ref="CK20:DA20"/>
    <mergeCell ref="CK23:DA23"/>
    <mergeCell ref="C23:CJ23"/>
    <mergeCell ref="C1:DA1"/>
    <mergeCell ref="CK11:DA11"/>
    <mergeCell ref="CK13:DA13"/>
    <mergeCell ref="D9:CZ9"/>
    <mergeCell ref="CK12:DA12"/>
    <mergeCell ref="B2:DB2"/>
    <mergeCell ref="B3:DB3"/>
    <mergeCell ref="B4:DB4"/>
    <mergeCell ref="B5:DB5"/>
    <mergeCell ref="C10:DA10"/>
    <mergeCell ref="C6:DA6"/>
    <mergeCell ref="C7:N7"/>
    <mergeCell ref="O7:BQ7"/>
    <mergeCell ref="BR7:CD7"/>
    <mergeCell ref="CE7:DA7"/>
    <mergeCell ref="C8:DA8"/>
    <mergeCell ref="CK18:DA18"/>
    <mergeCell ref="D15:CZ15"/>
    <mergeCell ref="C21:CJ21"/>
    <mergeCell ref="C16:DA16"/>
    <mergeCell ref="D33:DA33"/>
    <mergeCell ref="C27:DA27"/>
    <mergeCell ref="C18:CJ18"/>
    <mergeCell ref="C19:CJ19"/>
    <mergeCell ref="C20:CJ20"/>
    <mergeCell ref="CK25:DA25"/>
    <mergeCell ref="D26:CZ26"/>
    <mergeCell ref="CK19:DA19"/>
    <mergeCell ref="C22:U22"/>
    <mergeCell ref="V22:AH22"/>
    <mergeCell ref="AI22:AW22"/>
    <mergeCell ref="AX22:BQ22"/>
    <mergeCell ref="D34:DA34"/>
    <mergeCell ref="C36:DA36"/>
    <mergeCell ref="D37:DA37"/>
    <mergeCell ref="D35:DA35"/>
    <mergeCell ref="C28:DA28"/>
    <mergeCell ref="C29:DA29"/>
    <mergeCell ref="C32:DA32"/>
    <mergeCell ref="C30:DA30"/>
    <mergeCell ref="C31:DA31"/>
    <mergeCell ref="C63:DA63"/>
    <mergeCell ref="C64:DA64"/>
    <mergeCell ref="C53:DA53"/>
    <mergeCell ref="C54:DA54"/>
    <mergeCell ref="C55:DA55"/>
    <mergeCell ref="C56:DA56"/>
    <mergeCell ref="D38:DA38"/>
    <mergeCell ref="D45:DA45"/>
    <mergeCell ref="C49:DA49"/>
    <mergeCell ref="C50:DA50"/>
    <mergeCell ref="C51:DA51"/>
    <mergeCell ref="C48:DA48"/>
    <mergeCell ref="D39:DA39"/>
    <mergeCell ref="C40:DA40"/>
    <mergeCell ref="D41:DA41"/>
    <mergeCell ref="C42:DA42"/>
    <mergeCell ref="D43:DA43"/>
    <mergeCell ref="D44:DA44"/>
    <mergeCell ref="D46:DA46"/>
    <mergeCell ref="C47:DA47"/>
    <mergeCell ref="C52:DA52"/>
    <mergeCell ref="C58:DA58"/>
    <mergeCell ref="C59:DA59"/>
    <mergeCell ref="C57:DA57"/>
    <mergeCell ref="C62:DA62"/>
    <mergeCell ref="C60:DA60"/>
    <mergeCell ref="C61:DA61"/>
    <mergeCell ref="D77:CZ77"/>
    <mergeCell ref="D78:CZ78"/>
    <mergeCell ref="D79:CZ79"/>
    <mergeCell ref="D80:CZ80"/>
    <mergeCell ref="C65:DA65"/>
    <mergeCell ref="C66:DA66"/>
    <mergeCell ref="D69:DA69"/>
    <mergeCell ref="D70:DA70"/>
    <mergeCell ref="D72:DA72"/>
    <mergeCell ref="C67:DA67"/>
    <mergeCell ref="D68:DA68"/>
    <mergeCell ref="D71:DA71"/>
    <mergeCell ref="D74:DA74"/>
    <mergeCell ref="D73:DA73"/>
    <mergeCell ref="D76:DA76"/>
    <mergeCell ref="C11:CJ11"/>
    <mergeCell ref="C12:CJ12"/>
    <mergeCell ref="C13:CJ13"/>
    <mergeCell ref="C14:CJ14"/>
    <mergeCell ref="C17:DA17"/>
    <mergeCell ref="CK14:DA14"/>
  </mergeCells>
  <conditionalFormatting sqref="CK25">
    <cfRule type="expression" dxfId="7" priority="14" stopIfTrue="1">
      <formula>AND((((#REF!-#REF!)/#REF!)*100)&gt;25,#REF!&lt;#REF!)</formula>
    </cfRule>
  </conditionalFormatting>
  <conditionalFormatting sqref="U29">
    <cfRule type="expression" dxfId="6" priority="1">
      <formula>DB25&lt;20%</formula>
    </cfRule>
  </conditionalFormatting>
  <conditionalFormatting sqref="Z29">
    <cfRule type="expression" dxfId="5" priority="44">
      <formula>DC25&lt;20%</formula>
    </cfRule>
  </conditionalFormatting>
  <conditionalFormatting sqref="V29:Y29">
    <cfRule type="expression" dxfId="4" priority="45">
      <formula>#REF!&lt;20%</formula>
    </cfRule>
  </conditionalFormatting>
  <conditionalFormatting sqref="AA29:BK29">
    <cfRule type="expression" dxfId="3" priority="48">
      <formula>#REF!&lt;20%</formula>
    </cfRule>
  </conditionalFormatting>
  <conditionalFormatting sqref="BL29:DA29">
    <cfRule type="expression" dxfId="2" priority="70">
      <formula>#REF!&lt;20%</formula>
    </cfRule>
  </conditionalFormatting>
  <conditionalFormatting sqref="T29">
    <cfRule type="expression" dxfId="1" priority="74">
      <formula>#REF!&lt;20%</formula>
    </cfRule>
  </conditionalFormatting>
  <conditionalFormatting sqref="C29:S29">
    <cfRule type="expression" dxfId="0" priority="75">
      <formula>CK25&lt;20%</formula>
    </cfRule>
  </conditionalFormatting>
  <printOptions horizontalCentered="1"/>
  <pageMargins left="0.5" right="0.5" top="0.75" bottom="1" header="0.5" footer="0.5"/>
  <pageSetup paperSize="5" orientation="portrait" blackAndWhite="1" r:id="rId1"/>
  <headerFooter alignWithMargins="0">
    <oddFooter>&amp;LIncome Calculations - Back to Work&amp;CPage &amp;P of &amp;N&amp;R12/06/2016</oddFoot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800000"/>
    <pageSetUpPr autoPageBreaks="0" fitToPage="1"/>
  </sheetPr>
  <dimension ref="A1:DE94"/>
  <sheetViews>
    <sheetView showGridLines="0" showRowColHeaders="0" zoomScaleNormal="100" workbookViewId="0">
      <selection activeCell="O7" sqref="O7:BQ7"/>
    </sheetView>
  </sheetViews>
  <sheetFormatPr defaultColWidth="9.7109375" defaultRowHeight="12.75" x14ac:dyDescent="0.2"/>
  <cols>
    <col min="1" max="1" width="2.7109375" style="9" customWidth="1"/>
    <col min="2" max="2" width="1.7109375" style="9" customWidth="1"/>
    <col min="3" max="105" width="0.85546875" style="9" customWidth="1"/>
    <col min="106" max="106" width="1.7109375" style="9" customWidth="1"/>
    <col min="107" max="107" width="2.7109375" style="9" customWidth="1"/>
    <col min="108" max="108" width="9.7109375" style="9" customWidth="1"/>
    <col min="109" max="16384" width="9.7109375" style="9"/>
  </cols>
  <sheetData>
    <row r="1" spans="1:109"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24"/>
      <c r="DD1" s="106"/>
      <c r="DE1" s="106"/>
    </row>
    <row r="2" spans="1:109"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78"/>
      <c r="DD2" s="177"/>
      <c r="DE2" s="106"/>
    </row>
    <row r="3" spans="1:109"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78"/>
      <c r="DD3" s="177"/>
      <c r="DE3" s="106"/>
    </row>
    <row r="4" spans="1:109" ht="12" customHeight="1" x14ac:dyDescent="0.2">
      <c r="A4" s="113"/>
      <c r="B4" s="683" t="s">
        <v>398</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78"/>
      <c r="DD4" s="177"/>
      <c r="DE4" s="106"/>
    </row>
    <row r="5" spans="1:109"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78"/>
      <c r="DD5" s="177"/>
      <c r="DE5" s="106"/>
    </row>
    <row r="6" spans="1:109" ht="12" customHeight="1" x14ac:dyDescent="0.2">
      <c r="A6" s="113"/>
      <c r="B6" s="120"/>
      <c r="C6" s="791"/>
      <c r="D6" s="791"/>
      <c r="E6" s="791"/>
      <c r="F6" s="791"/>
      <c r="G6" s="791"/>
      <c r="H6" s="791"/>
      <c r="I6" s="791"/>
      <c r="J6" s="791"/>
      <c r="K6" s="791"/>
      <c r="L6" s="791"/>
      <c r="M6" s="791"/>
      <c r="N6" s="791"/>
      <c r="O6" s="791"/>
      <c r="P6" s="791"/>
      <c r="Q6" s="791"/>
      <c r="R6" s="791"/>
      <c r="S6" s="791"/>
      <c r="T6" s="79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c r="AT6" s="791"/>
      <c r="AU6" s="791"/>
      <c r="AV6" s="791"/>
      <c r="AW6" s="791"/>
      <c r="AX6" s="791"/>
      <c r="AY6" s="791"/>
      <c r="AZ6" s="791"/>
      <c r="BA6" s="791"/>
      <c r="BB6" s="791"/>
      <c r="BC6" s="791"/>
      <c r="BD6" s="791"/>
      <c r="BE6" s="791"/>
      <c r="BF6" s="791"/>
      <c r="BG6" s="791"/>
      <c r="BH6" s="791"/>
      <c r="BI6" s="791"/>
      <c r="BJ6" s="791"/>
      <c r="BK6" s="791"/>
      <c r="BL6" s="791"/>
      <c r="BM6" s="791"/>
      <c r="BN6" s="791"/>
      <c r="BO6" s="791"/>
      <c r="BP6" s="791"/>
      <c r="BQ6" s="791"/>
      <c r="BR6" s="791"/>
      <c r="BS6" s="791"/>
      <c r="BT6" s="791"/>
      <c r="BU6" s="791"/>
      <c r="BV6" s="791"/>
      <c r="BW6" s="791"/>
      <c r="BX6" s="791"/>
      <c r="BY6" s="791"/>
      <c r="BZ6" s="791"/>
      <c r="CA6" s="791"/>
      <c r="CB6" s="791"/>
      <c r="CC6" s="791"/>
      <c r="CD6" s="791"/>
      <c r="CE6" s="791"/>
      <c r="CF6" s="791"/>
      <c r="CG6" s="791"/>
      <c r="CH6" s="791"/>
      <c r="CI6" s="791"/>
      <c r="CJ6" s="791"/>
      <c r="CK6" s="791"/>
      <c r="CL6" s="791"/>
      <c r="CM6" s="791"/>
      <c r="CN6" s="791"/>
      <c r="CO6" s="791"/>
      <c r="CP6" s="791"/>
      <c r="CQ6" s="791"/>
      <c r="CR6" s="791"/>
      <c r="CS6" s="791"/>
      <c r="CT6" s="791"/>
      <c r="CU6" s="791"/>
      <c r="CV6" s="791"/>
      <c r="CW6" s="791"/>
      <c r="CX6" s="791"/>
      <c r="CY6" s="791"/>
      <c r="CZ6" s="791"/>
      <c r="DA6" s="791"/>
      <c r="DB6" s="121"/>
      <c r="DC6" s="178"/>
      <c r="DD6" s="177"/>
      <c r="DE6" s="106"/>
    </row>
    <row r="7" spans="1:109" ht="15" customHeight="1" x14ac:dyDescent="0.2">
      <c r="A7" s="113"/>
      <c r="B7" s="98"/>
      <c r="C7" s="607" t="s">
        <v>0</v>
      </c>
      <c r="D7" s="607"/>
      <c r="E7" s="607"/>
      <c r="F7" s="607"/>
      <c r="G7" s="607"/>
      <c r="H7" s="607"/>
      <c r="I7" s="607"/>
      <c r="J7" s="607"/>
      <c r="K7" s="607"/>
      <c r="L7" s="607"/>
      <c r="M7" s="607"/>
      <c r="N7" s="607"/>
      <c r="O7" s="733"/>
      <c r="P7" s="733"/>
      <c r="Q7" s="733"/>
      <c r="R7" s="733"/>
      <c r="S7" s="733"/>
      <c r="T7" s="733"/>
      <c r="U7" s="733"/>
      <c r="V7" s="733"/>
      <c r="W7" s="733"/>
      <c r="X7" s="733"/>
      <c r="Y7" s="733"/>
      <c r="Z7" s="733"/>
      <c r="AA7" s="733"/>
      <c r="AB7" s="733"/>
      <c r="AC7" s="733"/>
      <c r="AD7" s="733"/>
      <c r="AE7" s="733"/>
      <c r="AF7" s="733"/>
      <c r="AG7" s="733"/>
      <c r="AH7" s="733"/>
      <c r="AI7" s="733"/>
      <c r="AJ7" s="733"/>
      <c r="AK7" s="733"/>
      <c r="AL7" s="733"/>
      <c r="AM7" s="733"/>
      <c r="AN7" s="733"/>
      <c r="AO7" s="733"/>
      <c r="AP7" s="733"/>
      <c r="AQ7" s="733"/>
      <c r="AR7" s="733"/>
      <c r="AS7" s="733"/>
      <c r="AT7" s="733"/>
      <c r="AU7" s="733"/>
      <c r="AV7" s="733"/>
      <c r="AW7" s="733"/>
      <c r="AX7" s="733"/>
      <c r="AY7" s="733"/>
      <c r="AZ7" s="733"/>
      <c r="BA7" s="733"/>
      <c r="BB7" s="733"/>
      <c r="BC7" s="733"/>
      <c r="BD7" s="733"/>
      <c r="BE7" s="733"/>
      <c r="BF7" s="733"/>
      <c r="BG7" s="733"/>
      <c r="BH7" s="733"/>
      <c r="BI7" s="733"/>
      <c r="BJ7" s="733"/>
      <c r="BK7" s="733"/>
      <c r="BL7" s="733"/>
      <c r="BM7" s="733"/>
      <c r="BN7" s="733"/>
      <c r="BO7" s="733"/>
      <c r="BP7" s="733"/>
      <c r="BQ7" s="733"/>
      <c r="BR7" s="691" t="s">
        <v>2</v>
      </c>
      <c r="BS7" s="651"/>
      <c r="BT7" s="651"/>
      <c r="BU7" s="651"/>
      <c r="BV7" s="651"/>
      <c r="BW7" s="651"/>
      <c r="BX7" s="651"/>
      <c r="BY7" s="651"/>
      <c r="BZ7" s="651"/>
      <c r="CA7" s="651"/>
      <c r="CB7" s="651"/>
      <c r="CC7" s="651"/>
      <c r="CD7" s="651"/>
      <c r="CE7" s="735" t="str">
        <f>IF('B-Paystubs'!CE7="","",'B-Paystubs'!CE7)</f>
        <v/>
      </c>
      <c r="CF7" s="736"/>
      <c r="CG7" s="736"/>
      <c r="CH7" s="736"/>
      <c r="CI7" s="736"/>
      <c r="CJ7" s="736"/>
      <c r="CK7" s="736"/>
      <c r="CL7" s="736"/>
      <c r="CM7" s="736"/>
      <c r="CN7" s="736"/>
      <c r="CO7" s="736"/>
      <c r="CP7" s="736"/>
      <c r="CQ7" s="736"/>
      <c r="CR7" s="736"/>
      <c r="CS7" s="736"/>
      <c r="CT7" s="736"/>
      <c r="CU7" s="736"/>
      <c r="CV7" s="736"/>
      <c r="CW7" s="736"/>
      <c r="CX7" s="736"/>
      <c r="CY7" s="736"/>
      <c r="CZ7" s="736"/>
      <c r="DA7" s="736"/>
      <c r="DB7" s="99"/>
      <c r="DC7" s="178"/>
      <c r="DD7" s="177"/>
      <c r="DE7" s="106"/>
    </row>
    <row r="8" spans="1:109" ht="15" customHeight="1" x14ac:dyDescent="0.2">
      <c r="A8" s="113"/>
      <c r="B8" s="98"/>
      <c r="C8" s="607" t="s">
        <v>1</v>
      </c>
      <c r="D8" s="607"/>
      <c r="E8" s="607"/>
      <c r="F8" s="607"/>
      <c r="G8" s="607"/>
      <c r="H8" s="607"/>
      <c r="I8" s="607"/>
      <c r="J8" s="607"/>
      <c r="K8" s="607"/>
      <c r="L8" s="607"/>
      <c r="M8" s="607"/>
      <c r="N8" s="607"/>
      <c r="O8" s="732"/>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732"/>
      <c r="BO8" s="732"/>
      <c r="BP8" s="732"/>
      <c r="BQ8" s="732"/>
      <c r="BR8" s="733"/>
      <c r="BS8" s="733"/>
      <c r="BT8" s="733"/>
      <c r="BU8" s="733"/>
      <c r="BV8" s="733"/>
      <c r="BW8" s="733"/>
      <c r="BX8" s="733"/>
      <c r="BY8" s="733"/>
      <c r="BZ8" s="733"/>
      <c r="CA8" s="733"/>
      <c r="CB8" s="733"/>
      <c r="CC8" s="733"/>
      <c r="CD8" s="733"/>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99"/>
      <c r="DC8" s="178"/>
      <c r="DD8" s="177"/>
      <c r="DE8" s="106"/>
    </row>
    <row r="9" spans="1:109" ht="12" customHeight="1" thickBot="1" x14ac:dyDescent="0.25">
      <c r="A9" s="113"/>
      <c r="B9" s="144"/>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99"/>
      <c r="DC9" s="178"/>
      <c r="DD9" s="177"/>
      <c r="DE9" s="106"/>
    </row>
    <row r="10" spans="1:109" ht="15.95" customHeight="1" x14ac:dyDescent="0.2">
      <c r="A10" s="228"/>
      <c r="B10" s="250"/>
      <c r="C10" s="686"/>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252"/>
      <c r="DC10" s="178"/>
      <c r="DD10" s="177"/>
      <c r="DE10" s="106"/>
    </row>
    <row r="11" spans="1:109" ht="18" customHeight="1" x14ac:dyDescent="0.2">
      <c r="A11" s="112"/>
      <c r="B11" s="249"/>
      <c r="C11" s="574" t="s">
        <v>483</v>
      </c>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5"/>
      <c r="DB11" s="251"/>
      <c r="DC11" s="178"/>
      <c r="DD11" s="177"/>
      <c r="DE11" s="106"/>
    </row>
    <row r="12" spans="1:109" ht="12" customHeight="1" x14ac:dyDescent="0.2">
      <c r="A12" s="112"/>
      <c r="B12" s="249"/>
      <c r="C12" s="546" t="s">
        <v>883</v>
      </c>
      <c r="D12" s="546"/>
      <c r="E12" s="546"/>
      <c r="F12" s="546"/>
      <c r="G12" s="546"/>
      <c r="H12" s="546"/>
      <c r="I12" s="546"/>
      <c r="J12" s="546"/>
      <c r="K12" s="546"/>
      <c r="L12" s="546"/>
      <c r="M12" s="546"/>
      <c r="N12" s="546"/>
      <c r="O12" s="546"/>
      <c r="P12" s="546"/>
      <c r="Q12" s="546"/>
      <c r="R12" s="546"/>
      <c r="S12" s="546"/>
      <c r="T12" s="546"/>
      <c r="U12" s="546"/>
      <c r="V12" s="665" t="s">
        <v>56</v>
      </c>
      <c r="W12" s="666"/>
      <c r="X12" s="666"/>
      <c r="Y12" s="666"/>
      <c r="Z12" s="666"/>
      <c r="AA12" s="666"/>
      <c r="AB12" s="666"/>
      <c r="AC12" s="666"/>
      <c r="AD12" s="666"/>
      <c r="AE12" s="666"/>
      <c r="AF12" s="666"/>
      <c r="AG12" s="666"/>
      <c r="AH12" s="666"/>
      <c r="AI12" s="666"/>
      <c r="AJ12" s="667"/>
      <c r="AK12" s="645" t="s">
        <v>13</v>
      </c>
      <c r="AL12" s="646"/>
      <c r="AM12" s="646"/>
      <c r="AN12" s="646"/>
      <c r="AO12" s="646"/>
      <c r="AP12" s="646"/>
      <c r="AQ12" s="646"/>
      <c r="AR12" s="646"/>
      <c r="AS12" s="646"/>
      <c r="AT12" s="646"/>
      <c r="AU12" s="646"/>
      <c r="AV12" s="646"/>
      <c r="AW12" s="646"/>
      <c r="AX12" s="646"/>
      <c r="AY12" s="727"/>
      <c r="AZ12" s="665" t="s">
        <v>886</v>
      </c>
      <c r="BA12" s="666"/>
      <c r="BB12" s="666"/>
      <c r="BC12" s="666"/>
      <c r="BD12" s="666"/>
      <c r="BE12" s="666"/>
      <c r="BF12" s="666"/>
      <c r="BG12" s="666"/>
      <c r="BH12" s="666"/>
      <c r="BI12" s="666"/>
      <c r="BJ12" s="666"/>
      <c r="BK12" s="666"/>
      <c r="BL12" s="666"/>
      <c r="BM12" s="666"/>
      <c r="BN12" s="666"/>
      <c r="BO12" s="666"/>
      <c r="BP12" s="666"/>
      <c r="BQ12" s="667"/>
      <c r="BR12" s="668" t="str">
        <f>Data_Income!D483</f>
        <v>Weekly</v>
      </c>
      <c r="BS12" s="788"/>
      <c r="BT12" s="788"/>
      <c r="BU12" s="788"/>
      <c r="BV12" s="788"/>
      <c r="BW12" s="788"/>
      <c r="BX12" s="788"/>
      <c r="BY12" s="788"/>
      <c r="BZ12" s="788"/>
      <c r="CA12" s="788"/>
      <c r="CB12" s="788"/>
      <c r="CC12" s="788"/>
      <c r="CD12" s="788"/>
      <c r="CE12" s="788"/>
      <c r="CF12" s="788"/>
      <c r="CG12" s="788"/>
      <c r="CH12" s="788"/>
      <c r="CI12" s="789"/>
      <c r="CJ12" s="665" t="s">
        <v>105</v>
      </c>
      <c r="CK12" s="666"/>
      <c r="CL12" s="666"/>
      <c r="CM12" s="666"/>
      <c r="CN12" s="666"/>
      <c r="CO12" s="666"/>
      <c r="CP12" s="666"/>
      <c r="CQ12" s="666"/>
      <c r="CR12" s="666"/>
      <c r="CS12" s="666"/>
      <c r="CT12" s="666"/>
      <c r="CU12" s="666"/>
      <c r="CV12" s="666"/>
      <c r="CW12" s="666"/>
      <c r="CX12" s="666"/>
      <c r="CY12" s="666"/>
      <c r="CZ12" s="666"/>
      <c r="DA12" s="687"/>
      <c r="DB12" s="251"/>
      <c r="DC12" s="178"/>
      <c r="DD12" s="177"/>
      <c r="DE12" s="106"/>
    </row>
    <row r="13" spans="1:109" ht="12" customHeight="1" x14ac:dyDescent="0.2">
      <c r="A13" s="393"/>
      <c r="B13" s="249"/>
      <c r="C13" s="547" t="s">
        <v>884</v>
      </c>
      <c r="D13" s="547"/>
      <c r="E13" s="547"/>
      <c r="F13" s="547"/>
      <c r="G13" s="547"/>
      <c r="H13" s="547"/>
      <c r="I13" s="547"/>
      <c r="J13" s="547"/>
      <c r="K13" s="547"/>
      <c r="L13" s="547"/>
      <c r="M13" s="547"/>
      <c r="N13" s="547"/>
      <c r="O13" s="547"/>
      <c r="P13" s="547"/>
      <c r="Q13" s="547"/>
      <c r="R13" s="547"/>
      <c r="S13" s="547"/>
      <c r="T13" s="547"/>
      <c r="U13" s="547"/>
      <c r="V13" s="648" t="s">
        <v>885</v>
      </c>
      <c r="W13" s="699"/>
      <c r="X13" s="699"/>
      <c r="Y13" s="699"/>
      <c r="Z13" s="699"/>
      <c r="AA13" s="699"/>
      <c r="AB13" s="699"/>
      <c r="AC13" s="699"/>
      <c r="AD13" s="699"/>
      <c r="AE13" s="699"/>
      <c r="AF13" s="699"/>
      <c r="AG13" s="699"/>
      <c r="AH13" s="699"/>
      <c r="AI13" s="699"/>
      <c r="AJ13" s="700"/>
      <c r="AK13" s="648"/>
      <c r="AL13" s="649"/>
      <c r="AM13" s="649"/>
      <c r="AN13" s="649"/>
      <c r="AO13" s="649"/>
      <c r="AP13" s="649"/>
      <c r="AQ13" s="649"/>
      <c r="AR13" s="649"/>
      <c r="AS13" s="649"/>
      <c r="AT13" s="649"/>
      <c r="AU13" s="649"/>
      <c r="AV13" s="649"/>
      <c r="AW13" s="649"/>
      <c r="AX13" s="649"/>
      <c r="AY13" s="728"/>
      <c r="AZ13" s="648" t="s">
        <v>23</v>
      </c>
      <c r="BA13" s="699"/>
      <c r="BB13" s="699"/>
      <c r="BC13" s="699"/>
      <c r="BD13" s="699"/>
      <c r="BE13" s="699"/>
      <c r="BF13" s="699"/>
      <c r="BG13" s="699"/>
      <c r="BH13" s="699"/>
      <c r="BI13" s="699"/>
      <c r="BJ13" s="699"/>
      <c r="BK13" s="699"/>
      <c r="BL13" s="699"/>
      <c r="BM13" s="699"/>
      <c r="BN13" s="699"/>
      <c r="BO13" s="699"/>
      <c r="BP13" s="699"/>
      <c r="BQ13" s="700"/>
      <c r="BR13" s="648" t="s">
        <v>902</v>
      </c>
      <c r="BS13" s="649"/>
      <c r="BT13" s="649"/>
      <c r="BU13" s="649"/>
      <c r="BV13" s="649"/>
      <c r="BW13" s="649"/>
      <c r="BX13" s="649"/>
      <c r="BY13" s="649"/>
      <c r="BZ13" s="649"/>
      <c r="CA13" s="649"/>
      <c r="CB13" s="649"/>
      <c r="CC13" s="649"/>
      <c r="CD13" s="649"/>
      <c r="CE13" s="649"/>
      <c r="CF13" s="649"/>
      <c r="CG13" s="649"/>
      <c r="CH13" s="649"/>
      <c r="CI13" s="728"/>
      <c r="CJ13" s="648" t="s">
        <v>57</v>
      </c>
      <c r="CK13" s="699"/>
      <c r="CL13" s="699"/>
      <c r="CM13" s="699"/>
      <c r="CN13" s="699"/>
      <c r="CO13" s="699"/>
      <c r="CP13" s="699"/>
      <c r="CQ13" s="699"/>
      <c r="CR13" s="699"/>
      <c r="CS13" s="699"/>
      <c r="CT13" s="699"/>
      <c r="CU13" s="699"/>
      <c r="CV13" s="699"/>
      <c r="CW13" s="699"/>
      <c r="CX13" s="699"/>
      <c r="CY13" s="699"/>
      <c r="CZ13" s="699"/>
      <c r="DA13" s="790"/>
      <c r="DB13" s="251"/>
      <c r="DC13" s="178"/>
      <c r="DD13" s="177"/>
      <c r="DE13" s="106"/>
    </row>
    <row r="14" spans="1:109" ht="15" customHeight="1" x14ac:dyDescent="0.2">
      <c r="A14" s="112"/>
      <c r="B14" s="249"/>
      <c r="C14" s="656" t="s">
        <v>17</v>
      </c>
      <c r="D14" s="657"/>
      <c r="E14" s="657"/>
      <c r="F14" s="657"/>
      <c r="G14" s="657"/>
      <c r="H14" s="657"/>
      <c r="I14" s="657"/>
      <c r="J14" s="657"/>
      <c r="K14" s="657"/>
      <c r="L14" s="657"/>
      <c r="M14" s="657"/>
      <c r="N14" s="657"/>
      <c r="O14" s="657"/>
      <c r="P14" s="657"/>
      <c r="Q14" s="657"/>
      <c r="R14" s="657"/>
      <c r="S14" s="657"/>
      <c r="T14" s="657"/>
      <c r="U14" s="658"/>
      <c r="V14" s="726"/>
      <c r="W14" s="726"/>
      <c r="X14" s="726"/>
      <c r="Y14" s="726"/>
      <c r="Z14" s="726"/>
      <c r="AA14" s="726"/>
      <c r="AB14" s="726"/>
      <c r="AC14" s="726"/>
      <c r="AD14" s="726"/>
      <c r="AE14" s="726"/>
      <c r="AF14" s="726"/>
      <c r="AG14" s="726"/>
      <c r="AH14" s="726"/>
      <c r="AI14" s="726"/>
      <c r="AJ14" s="726"/>
      <c r="AK14" s="787">
        <v>0</v>
      </c>
      <c r="AL14" s="708"/>
      <c r="AM14" s="708"/>
      <c r="AN14" s="708"/>
      <c r="AO14" s="708"/>
      <c r="AP14" s="708"/>
      <c r="AQ14" s="708"/>
      <c r="AR14" s="708"/>
      <c r="AS14" s="708"/>
      <c r="AT14" s="708"/>
      <c r="AU14" s="708"/>
      <c r="AV14" s="708"/>
      <c r="AW14" s="708"/>
      <c r="AX14" s="708"/>
      <c r="AY14" s="708"/>
      <c r="AZ14" s="550"/>
      <c r="BA14" s="550"/>
      <c r="BB14" s="550"/>
      <c r="BC14" s="550"/>
      <c r="BD14" s="550"/>
      <c r="BE14" s="550"/>
      <c r="BF14" s="550"/>
      <c r="BG14" s="550"/>
      <c r="BH14" s="550"/>
      <c r="BI14" s="550"/>
      <c r="BJ14" s="550"/>
      <c r="BK14" s="550"/>
      <c r="BL14" s="550"/>
      <c r="BM14" s="550"/>
      <c r="BN14" s="550"/>
      <c r="BO14" s="550"/>
      <c r="BP14" s="550"/>
      <c r="BQ14" s="550"/>
      <c r="BR14" s="596" t="str">
        <f>IF(AZ14="Hourly (H)",40,"")</f>
        <v/>
      </c>
      <c r="BS14" s="597"/>
      <c r="BT14" s="597"/>
      <c r="BU14" s="597"/>
      <c r="BV14" s="597"/>
      <c r="BW14" s="597"/>
      <c r="BX14" s="597"/>
      <c r="BY14" s="597"/>
      <c r="BZ14" s="597"/>
      <c r="CA14" s="597"/>
      <c r="CB14" s="597"/>
      <c r="CC14" s="597"/>
      <c r="CD14" s="597"/>
      <c r="CE14" s="597"/>
      <c r="CF14" s="597"/>
      <c r="CG14" s="597"/>
      <c r="CH14" s="597"/>
      <c r="CI14" s="598"/>
      <c r="CJ14" s="524">
        <f>Data_Income!D424</f>
        <v>0</v>
      </c>
      <c r="CK14" s="524"/>
      <c r="CL14" s="524"/>
      <c r="CM14" s="524"/>
      <c r="CN14" s="524"/>
      <c r="CO14" s="524"/>
      <c r="CP14" s="524"/>
      <c r="CQ14" s="524"/>
      <c r="CR14" s="524"/>
      <c r="CS14" s="524"/>
      <c r="CT14" s="524"/>
      <c r="CU14" s="524"/>
      <c r="CV14" s="524"/>
      <c r="CW14" s="524"/>
      <c r="CX14" s="524"/>
      <c r="CY14" s="524"/>
      <c r="CZ14" s="524"/>
      <c r="DA14" s="525"/>
      <c r="DB14" s="251"/>
      <c r="DC14" s="178"/>
      <c r="DD14" s="177"/>
      <c r="DE14" s="106"/>
    </row>
    <row r="15" spans="1:109" ht="12" customHeight="1" x14ac:dyDescent="0.2">
      <c r="A15" s="112"/>
      <c r="B15" s="249"/>
      <c r="C15" s="724"/>
      <c r="D15" s="724"/>
      <c r="E15" s="725"/>
      <c r="F15" s="692" t="s">
        <v>503</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4"/>
      <c r="DB15" s="251"/>
      <c r="DC15" s="178"/>
      <c r="DD15" s="177"/>
      <c r="DE15" s="106"/>
    </row>
    <row r="16" spans="1:109" ht="12" customHeight="1" x14ac:dyDescent="0.2">
      <c r="A16" s="112"/>
      <c r="B16" s="249"/>
      <c r="C16" s="546" t="s">
        <v>903</v>
      </c>
      <c r="D16" s="546"/>
      <c r="E16" s="546"/>
      <c r="F16" s="546"/>
      <c r="G16" s="546"/>
      <c r="H16" s="546"/>
      <c r="I16" s="546"/>
      <c r="J16" s="546"/>
      <c r="K16" s="546"/>
      <c r="L16" s="546"/>
      <c r="M16" s="546"/>
      <c r="N16" s="546"/>
      <c r="O16" s="546"/>
      <c r="P16" s="546"/>
      <c r="Q16" s="546"/>
      <c r="R16" s="546"/>
      <c r="S16" s="546"/>
      <c r="T16" s="546"/>
      <c r="U16" s="546"/>
      <c r="V16" s="534" t="s">
        <v>14</v>
      </c>
      <c r="W16" s="535"/>
      <c r="X16" s="535"/>
      <c r="Y16" s="535"/>
      <c r="Z16" s="535"/>
      <c r="AA16" s="535"/>
      <c r="AB16" s="535"/>
      <c r="AC16" s="535"/>
      <c r="AD16" s="535"/>
      <c r="AE16" s="535"/>
      <c r="AF16" s="535"/>
      <c r="AG16" s="535"/>
      <c r="AH16" s="535"/>
      <c r="AI16" s="535"/>
      <c r="AJ16" s="536"/>
      <c r="AK16" s="659" t="s">
        <v>15</v>
      </c>
      <c r="AL16" s="551"/>
      <c r="AM16" s="551"/>
      <c r="AN16" s="551"/>
      <c r="AO16" s="551"/>
      <c r="AP16" s="551"/>
      <c r="AQ16" s="551"/>
      <c r="AR16" s="551"/>
      <c r="AS16" s="551"/>
      <c r="AT16" s="551"/>
      <c r="AU16" s="551"/>
      <c r="AV16" s="551"/>
      <c r="AW16" s="551"/>
      <c r="AX16" s="551"/>
      <c r="AY16" s="551"/>
      <c r="AZ16" s="542" t="s">
        <v>407</v>
      </c>
      <c r="BA16" s="543"/>
      <c r="BB16" s="543"/>
      <c r="BC16" s="543"/>
      <c r="BD16" s="543"/>
      <c r="BE16" s="543"/>
      <c r="BF16" s="543"/>
      <c r="BG16" s="543"/>
      <c r="BH16" s="543"/>
      <c r="BI16" s="543"/>
      <c r="BJ16" s="543"/>
      <c r="BK16" s="543"/>
      <c r="BL16" s="543"/>
      <c r="BM16" s="543"/>
      <c r="BN16" s="543"/>
      <c r="BO16" s="543"/>
      <c r="BP16" s="543"/>
      <c r="BQ16" s="543"/>
      <c r="BR16" s="534" t="s">
        <v>12</v>
      </c>
      <c r="BS16" s="535"/>
      <c r="BT16" s="535"/>
      <c r="BU16" s="535"/>
      <c r="BV16" s="535"/>
      <c r="BW16" s="535"/>
      <c r="BX16" s="535"/>
      <c r="BY16" s="535"/>
      <c r="BZ16" s="535"/>
      <c r="CA16" s="535"/>
      <c r="CB16" s="535"/>
      <c r="CC16" s="535"/>
      <c r="CD16" s="535"/>
      <c r="CE16" s="535"/>
      <c r="CF16" s="535"/>
      <c r="CG16" s="535"/>
      <c r="CH16" s="535"/>
      <c r="CI16" s="536"/>
      <c r="CJ16" s="645" t="s">
        <v>105</v>
      </c>
      <c r="CK16" s="646"/>
      <c r="CL16" s="646"/>
      <c r="CM16" s="646"/>
      <c r="CN16" s="646"/>
      <c r="CO16" s="646"/>
      <c r="CP16" s="646"/>
      <c r="CQ16" s="646"/>
      <c r="CR16" s="646"/>
      <c r="CS16" s="646"/>
      <c r="CT16" s="646"/>
      <c r="CU16" s="646"/>
      <c r="CV16" s="646"/>
      <c r="CW16" s="646"/>
      <c r="CX16" s="646"/>
      <c r="CY16" s="646"/>
      <c r="CZ16" s="646"/>
      <c r="DA16" s="647"/>
      <c r="DB16" s="251"/>
      <c r="DC16" s="178"/>
      <c r="DD16" s="177"/>
      <c r="DE16" s="106"/>
    </row>
    <row r="17" spans="1:109" ht="12" customHeight="1" x14ac:dyDescent="0.2">
      <c r="A17" s="112"/>
      <c r="B17" s="249"/>
      <c r="C17" s="547" t="s">
        <v>904</v>
      </c>
      <c r="D17" s="547"/>
      <c r="E17" s="547"/>
      <c r="F17" s="547"/>
      <c r="G17" s="547"/>
      <c r="H17" s="547"/>
      <c r="I17" s="547"/>
      <c r="J17" s="547"/>
      <c r="K17" s="547"/>
      <c r="L17" s="547"/>
      <c r="M17" s="547"/>
      <c r="N17" s="547"/>
      <c r="O17" s="547"/>
      <c r="P17" s="547"/>
      <c r="Q17" s="547"/>
      <c r="R17" s="547"/>
      <c r="S17" s="547"/>
      <c r="T17" s="547"/>
      <c r="U17" s="547"/>
      <c r="V17" s="537"/>
      <c r="W17" s="538"/>
      <c r="X17" s="538"/>
      <c r="Y17" s="538"/>
      <c r="Z17" s="538"/>
      <c r="AA17" s="538"/>
      <c r="AB17" s="538"/>
      <c r="AC17" s="538"/>
      <c r="AD17" s="538"/>
      <c r="AE17" s="538"/>
      <c r="AF17" s="538"/>
      <c r="AG17" s="538"/>
      <c r="AH17" s="538"/>
      <c r="AI17" s="538"/>
      <c r="AJ17" s="539"/>
      <c r="AK17" s="654" t="s">
        <v>21</v>
      </c>
      <c r="AL17" s="655"/>
      <c r="AM17" s="655"/>
      <c r="AN17" s="655"/>
      <c r="AO17" s="655"/>
      <c r="AP17" s="655"/>
      <c r="AQ17" s="655"/>
      <c r="AR17" s="655"/>
      <c r="AS17" s="655"/>
      <c r="AT17" s="655"/>
      <c r="AU17" s="655"/>
      <c r="AV17" s="729"/>
      <c r="AW17" s="729"/>
      <c r="AX17" s="729"/>
      <c r="AY17" s="730"/>
      <c r="AZ17" s="544" t="s">
        <v>57</v>
      </c>
      <c r="BA17" s="545"/>
      <c r="BB17" s="545"/>
      <c r="BC17" s="545"/>
      <c r="BD17" s="545"/>
      <c r="BE17" s="545"/>
      <c r="BF17" s="545"/>
      <c r="BG17" s="545"/>
      <c r="BH17" s="545"/>
      <c r="BI17" s="545"/>
      <c r="BJ17" s="545"/>
      <c r="BK17" s="545"/>
      <c r="BL17" s="545"/>
      <c r="BM17" s="545"/>
      <c r="BN17" s="545"/>
      <c r="BO17" s="545"/>
      <c r="BP17" s="545"/>
      <c r="BQ17" s="545"/>
      <c r="BR17" s="537"/>
      <c r="BS17" s="538"/>
      <c r="BT17" s="538"/>
      <c r="BU17" s="538"/>
      <c r="BV17" s="538"/>
      <c r="BW17" s="538"/>
      <c r="BX17" s="538"/>
      <c r="BY17" s="538"/>
      <c r="BZ17" s="538"/>
      <c r="CA17" s="538"/>
      <c r="CB17" s="538"/>
      <c r="CC17" s="538"/>
      <c r="CD17" s="538"/>
      <c r="CE17" s="538"/>
      <c r="CF17" s="538"/>
      <c r="CG17" s="538"/>
      <c r="CH17" s="538"/>
      <c r="CI17" s="539"/>
      <c r="CJ17" s="648" t="s">
        <v>57</v>
      </c>
      <c r="CK17" s="649"/>
      <c r="CL17" s="649"/>
      <c r="CM17" s="649"/>
      <c r="CN17" s="649"/>
      <c r="CO17" s="649"/>
      <c r="CP17" s="649"/>
      <c r="CQ17" s="649"/>
      <c r="CR17" s="649"/>
      <c r="CS17" s="649"/>
      <c r="CT17" s="649"/>
      <c r="CU17" s="649"/>
      <c r="CV17" s="649"/>
      <c r="CW17" s="649"/>
      <c r="CX17" s="649"/>
      <c r="CY17" s="649"/>
      <c r="CZ17" s="649"/>
      <c r="DA17" s="650"/>
      <c r="DB17" s="251"/>
      <c r="DC17" s="178"/>
      <c r="DD17" s="177"/>
      <c r="DE17" s="106"/>
    </row>
    <row r="18" spans="1:109" ht="15" customHeight="1" x14ac:dyDescent="0.2">
      <c r="A18" s="112"/>
      <c r="B18" s="249"/>
      <c r="C18" s="717"/>
      <c r="D18" s="717"/>
      <c r="E18" s="717"/>
      <c r="F18" s="718"/>
      <c r="G18" s="716" t="s">
        <v>189</v>
      </c>
      <c r="H18" s="716"/>
      <c r="I18" s="716"/>
      <c r="J18" s="716"/>
      <c r="K18" s="716"/>
      <c r="L18" s="716"/>
      <c r="M18" s="716"/>
      <c r="N18" s="714">
        <v>2018</v>
      </c>
      <c r="O18" s="714"/>
      <c r="P18" s="714"/>
      <c r="Q18" s="714"/>
      <c r="R18" s="714"/>
      <c r="S18" s="714"/>
      <c r="T18" s="714"/>
      <c r="U18" s="715"/>
      <c r="V18" s="540">
        <f>DATE(N18,1,1)</f>
        <v>43101</v>
      </c>
      <c r="W18" s="540"/>
      <c r="X18" s="540"/>
      <c r="Y18" s="540"/>
      <c r="Z18" s="540"/>
      <c r="AA18" s="540"/>
      <c r="AB18" s="540"/>
      <c r="AC18" s="540"/>
      <c r="AD18" s="540"/>
      <c r="AE18" s="540"/>
      <c r="AF18" s="540"/>
      <c r="AG18" s="540"/>
      <c r="AH18" s="540"/>
      <c r="AI18" s="540"/>
      <c r="AJ18" s="540"/>
      <c r="AK18" s="595" t="str">
        <f>Data_Income!D427</f>
        <v/>
      </c>
      <c r="AL18" s="595"/>
      <c r="AM18" s="595"/>
      <c r="AN18" s="595"/>
      <c r="AO18" s="595"/>
      <c r="AP18" s="595"/>
      <c r="AQ18" s="595"/>
      <c r="AR18" s="595"/>
      <c r="AS18" s="595"/>
      <c r="AT18" s="595"/>
      <c r="AU18" s="595"/>
      <c r="AV18" s="595"/>
      <c r="AW18" s="595"/>
      <c r="AX18" s="595"/>
      <c r="AY18" s="595"/>
      <c r="AZ18" s="708">
        <v>0</v>
      </c>
      <c r="BA18" s="708"/>
      <c r="BB18" s="708"/>
      <c r="BC18" s="708"/>
      <c r="BD18" s="708"/>
      <c r="BE18" s="708"/>
      <c r="BF18" s="708"/>
      <c r="BG18" s="708"/>
      <c r="BH18" s="708"/>
      <c r="BI18" s="708"/>
      <c r="BJ18" s="708"/>
      <c r="BK18" s="708"/>
      <c r="BL18" s="708"/>
      <c r="BM18" s="708"/>
      <c r="BN18" s="708"/>
      <c r="BO18" s="708"/>
      <c r="BP18" s="708"/>
      <c r="BQ18" s="708"/>
      <c r="BR18" s="705" t="str">
        <f>Data_Income!F431</f>
        <v/>
      </c>
      <c r="BS18" s="705"/>
      <c r="BT18" s="705"/>
      <c r="BU18" s="705"/>
      <c r="BV18" s="705"/>
      <c r="BW18" s="705"/>
      <c r="BX18" s="705"/>
      <c r="BY18" s="705"/>
      <c r="BZ18" s="705"/>
      <c r="CA18" s="705"/>
      <c r="CB18" s="705"/>
      <c r="CC18" s="705"/>
      <c r="CD18" s="705"/>
      <c r="CE18" s="705"/>
      <c r="CF18" s="705"/>
      <c r="CG18" s="705"/>
      <c r="CH18" s="705"/>
      <c r="CI18" s="705"/>
      <c r="CJ18" s="524" t="str">
        <f>Data_Income!G431</f>
        <v/>
      </c>
      <c r="CK18" s="524"/>
      <c r="CL18" s="524"/>
      <c r="CM18" s="524"/>
      <c r="CN18" s="524"/>
      <c r="CO18" s="524"/>
      <c r="CP18" s="524"/>
      <c r="CQ18" s="524"/>
      <c r="CR18" s="524"/>
      <c r="CS18" s="524"/>
      <c r="CT18" s="524"/>
      <c r="CU18" s="524"/>
      <c r="CV18" s="524"/>
      <c r="CW18" s="524"/>
      <c r="CX18" s="524"/>
      <c r="CY18" s="524"/>
      <c r="CZ18" s="524"/>
      <c r="DA18" s="525"/>
      <c r="DB18" s="251"/>
      <c r="DC18" s="178"/>
      <c r="DD18" s="177"/>
      <c r="DE18" s="146"/>
    </row>
    <row r="19" spans="1:109" ht="15" customHeight="1" x14ac:dyDescent="0.2">
      <c r="A19" s="112"/>
      <c r="B19" s="249"/>
      <c r="C19" s="717"/>
      <c r="D19" s="717"/>
      <c r="E19" s="717"/>
      <c r="F19" s="718"/>
      <c r="G19" s="716" t="s">
        <v>190</v>
      </c>
      <c r="H19" s="716"/>
      <c r="I19" s="716"/>
      <c r="J19" s="716"/>
      <c r="K19" s="716"/>
      <c r="L19" s="716"/>
      <c r="M19" s="716"/>
      <c r="N19" s="714">
        <f>N18-1</f>
        <v>2017</v>
      </c>
      <c r="O19" s="714"/>
      <c r="P19" s="714"/>
      <c r="Q19" s="714"/>
      <c r="R19" s="714"/>
      <c r="S19" s="714"/>
      <c r="T19" s="714"/>
      <c r="U19" s="715"/>
      <c r="V19" s="540">
        <f>DATE(N19,1,1)</f>
        <v>42736</v>
      </c>
      <c r="W19" s="540"/>
      <c r="X19" s="540"/>
      <c r="Y19" s="540"/>
      <c r="Z19" s="540"/>
      <c r="AA19" s="540"/>
      <c r="AB19" s="540"/>
      <c r="AC19" s="540"/>
      <c r="AD19" s="540"/>
      <c r="AE19" s="540"/>
      <c r="AF19" s="540"/>
      <c r="AG19" s="540"/>
      <c r="AH19" s="540"/>
      <c r="AI19" s="540"/>
      <c r="AJ19" s="540"/>
      <c r="AK19" s="540">
        <f>DATE(N19,12,31)</f>
        <v>43100</v>
      </c>
      <c r="AL19" s="540"/>
      <c r="AM19" s="540"/>
      <c r="AN19" s="540"/>
      <c r="AO19" s="540"/>
      <c r="AP19" s="540"/>
      <c r="AQ19" s="540"/>
      <c r="AR19" s="540"/>
      <c r="AS19" s="540"/>
      <c r="AT19" s="540"/>
      <c r="AU19" s="540"/>
      <c r="AV19" s="540"/>
      <c r="AW19" s="540"/>
      <c r="AX19" s="540"/>
      <c r="AY19" s="540"/>
      <c r="AZ19" s="708">
        <v>0</v>
      </c>
      <c r="BA19" s="708"/>
      <c r="BB19" s="708"/>
      <c r="BC19" s="708"/>
      <c r="BD19" s="708"/>
      <c r="BE19" s="708"/>
      <c r="BF19" s="708"/>
      <c r="BG19" s="708"/>
      <c r="BH19" s="708"/>
      <c r="BI19" s="708"/>
      <c r="BJ19" s="708"/>
      <c r="BK19" s="708"/>
      <c r="BL19" s="708"/>
      <c r="BM19" s="708"/>
      <c r="BN19" s="708"/>
      <c r="BO19" s="708"/>
      <c r="BP19" s="708"/>
      <c r="BQ19" s="708"/>
      <c r="BR19" s="705" t="str">
        <f>Data_Income!F432</f>
        <v/>
      </c>
      <c r="BS19" s="705"/>
      <c r="BT19" s="705"/>
      <c r="BU19" s="705"/>
      <c r="BV19" s="705"/>
      <c r="BW19" s="705"/>
      <c r="BX19" s="705"/>
      <c r="BY19" s="705"/>
      <c r="BZ19" s="705"/>
      <c r="CA19" s="705"/>
      <c r="CB19" s="705"/>
      <c r="CC19" s="705"/>
      <c r="CD19" s="705"/>
      <c r="CE19" s="705"/>
      <c r="CF19" s="705"/>
      <c r="CG19" s="705"/>
      <c r="CH19" s="705"/>
      <c r="CI19" s="705"/>
      <c r="CJ19" s="524" t="str">
        <f>Data_Income!G432</f>
        <v/>
      </c>
      <c r="CK19" s="524"/>
      <c r="CL19" s="524"/>
      <c r="CM19" s="524"/>
      <c r="CN19" s="524"/>
      <c r="CO19" s="524"/>
      <c r="CP19" s="524"/>
      <c r="CQ19" s="524"/>
      <c r="CR19" s="524"/>
      <c r="CS19" s="524"/>
      <c r="CT19" s="524"/>
      <c r="CU19" s="524"/>
      <c r="CV19" s="524"/>
      <c r="CW19" s="524"/>
      <c r="CX19" s="524"/>
      <c r="CY19" s="524"/>
      <c r="CZ19" s="524"/>
      <c r="DA19" s="525"/>
      <c r="DB19" s="251"/>
      <c r="DC19" s="178"/>
      <c r="DD19" s="177"/>
      <c r="DE19" s="147"/>
    </row>
    <row r="20" spans="1:109" ht="15" customHeight="1" thickBot="1" x14ac:dyDescent="0.25">
      <c r="A20" s="112"/>
      <c r="B20" s="249"/>
      <c r="C20" s="709"/>
      <c r="D20" s="709"/>
      <c r="E20" s="709"/>
      <c r="F20" s="710"/>
      <c r="G20" s="711" t="s">
        <v>190</v>
      </c>
      <c r="H20" s="711"/>
      <c r="I20" s="711"/>
      <c r="J20" s="711"/>
      <c r="K20" s="711"/>
      <c r="L20" s="711"/>
      <c r="M20" s="711"/>
      <c r="N20" s="712">
        <f>N18-2</f>
        <v>2016</v>
      </c>
      <c r="O20" s="712"/>
      <c r="P20" s="712"/>
      <c r="Q20" s="712"/>
      <c r="R20" s="712"/>
      <c r="S20" s="712"/>
      <c r="T20" s="712"/>
      <c r="U20" s="713"/>
      <c r="V20" s="529">
        <f>DATE(N20,1,1)</f>
        <v>42370</v>
      </c>
      <c r="W20" s="529"/>
      <c r="X20" s="529"/>
      <c r="Y20" s="529"/>
      <c r="Z20" s="529"/>
      <c r="AA20" s="529"/>
      <c r="AB20" s="529"/>
      <c r="AC20" s="529"/>
      <c r="AD20" s="529"/>
      <c r="AE20" s="529"/>
      <c r="AF20" s="529"/>
      <c r="AG20" s="529"/>
      <c r="AH20" s="529"/>
      <c r="AI20" s="529"/>
      <c r="AJ20" s="529"/>
      <c r="AK20" s="529">
        <f>DATE(N20,12,31)</f>
        <v>42735</v>
      </c>
      <c r="AL20" s="529"/>
      <c r="AM20" s="529"/>
      <c r="AN20" s="529"/>
      <c r="AO20" s="529"/>
      <c r="AP20" s="529"/>
      <c r="AQ20" s="529"/>
      <c r="AR20" s="529"/>
      <c r="AS20" s="529"/>
      <c r="AT20" s="529"/>
      <c r="AU20" s="529"/>
      <c r="AV20" s="529"/>
      <c r="AW20" s="529"/>
      <c r="AX20" s="529"/>
      <c r="AY20" s="529"/>
      <c r="AZ20" s="704">
        <v>0</v>
      </c>
      <c r="BA20" s="704"/>
      <c r="BB20" s="704"/>
      <c r="BC20" s="704"/>
      <c r="BD20" s="704"/>
      <c r="BE20" s="704"/>
      <c r="BF20" s="704"/>
      <c r="BG20" s="704"/>
      <c r="BH20" s="704"/>
      <c r="BI20" s="704"/>
      <c r="BJ20" s="704"/>
      <c r="BK20" s="704"/>
      <c r="BL20" s="704"/>
      <c r="BM20" s="704"/>
      <c r="BN20" s="704"/>
      <c r="BO20" s="704"/>
      <c r="BP20" s="704"/>
      <c r="BQ20" s="704"/>
      <c r="BR20" s="705" t="str">
        <f>Data_Income!F433</f>
        <v/>
      </c>
      <c r="BS20" s="705"/>
      <c r="BT20" s="705"/>
      <c r="BU20" s="705"/>
      <c r="BV20" s="705"/>
      <c r="BW20" s="705"/>
      <c r="BX20" s="705"/>
      <c r="BY20" s="705"/>
      <c r="BZ20" s="705"/>
      <c r="CA20" s="705"/>
      <c r="CB20" s="705"/>
      <c r="CC20" s="705"/>
      <c r="CD20" s="705"/>
      <c r="CE20" s="705"/>
      <c r="CF20" s="705"/>
      <c r="CG20" s="705"/>
      <c r="CH20" s="705"/>
      <c r="CI20" s="705"/>
      <c r="CJ20" s="524" t="str">
        <f>Data_Income!G433</f>
        <v/>
      </c>
      <c r="CK20" s="524"/>
      <c r="CL20" s="524"/>
      <c r="CM20" s="524"/>
      <c r="CN20" s="524"/>
      <c r="CO20" s="524"/>
      <c r="CP20" s="524"/>
      <c r="CQ20" s="524"/>
      <c r="CR20" s="524"/>
      <c r="CS20" s="524"/>
      <c r="CT20" s="524"/>
      <c r="CU20" s="524"/>
      <c r="CV20" s="524"/>
      <c r="CW20" s="524"/>
      <c r="CX20" s="524"/>
      <c r="CY20" s="524"/>
      <c r="CZ20" s="524"/>
      <c r="DA20" s="525"/>
      <c r="DB20" s="251"/>
      <c r="DC20" s="178"/>
      <c r="DD20" s="177"/>
      <c r="DE20" s="148"/>
    </row>
    <row r="21" spans="1:109" ht="18" customHeight="1" thickBot="1" x14ac:dyDescent="0.3">
      <c r="A21" s="112"/>
      <c r="B21" s="249"/>
      <c r="C21" s="626" t="s">
        <v>467</v>
      </c>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8"/>
      <c r="CJ21" s="530">
        <f>Data_Income!G434</f>
        <v>0</v>
      </c>
      <c r="CK21" s="530"/>
      <c r="CL21" s="530"/>
      <c r="CM21" s="530"/>
      <c r="CN21" s="530"/>
      <c r="CO21" s="530"/>
      <c r="CP21" s="530"/>
      <c r="CQ21" s="530"/>
      <c r="CR21" s="530"/>
      <c r="CS21" s="530"/>
      <c r="CT21" s="530"/>
      <c r="CU21" s="530"/>
      <c r="CV21" s="530"/>
      <c r="CW21" s="530"/>
      <c r="CX21" s="530"/>
      <c r="CY21" s="530"/>
      <c r="CZ21" s="530"/>
      <c r="DA21" s="531"/>
      <c r="DB21" s="251"/>
      <c r="DC21" s="178"/>
      <c r="DD21" s="177"/>
      <c r="DE21" s="148"/>
    </row>
    <row r="22" spans="1:109" ht="15.95" customHeight="1" x14ac:dyDescent="0.2">
      <c r="A22" s="112"/>
      <c r="B22" s="249"/>
      <c r="C22" s="719"/>
      <c r="D22" s="719"/>
      <c r="E22" s="719"/>
      <c r="F22" s="719"/>
      <c r="G22" s="719"/>
      <c r="H22" s="719"/>
      <c r="I22" s="719"/>
      <c r="J22" s="719"/>
      <c r="K22" s="719"/>
      <c r="L22" s="719"/>
      <c r="M22" s="719"/>
      <c r="N22" s="719"/>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719"/>
      <c r="BJ22" s="719"/>
      <c r="BK22" s="719"/>
      <c r="BL22" s="719"/>
      <c r="BM22" s="719"/>
      <c r="BN22" s="719"/>
      <c r="BO22" s="719"/>
      <c r="BP22" s="719"/>
      <c r="BQ22" s="719"/>
      <c r="BR22" s="719"/>
      <c r="BS22" s="719"/>
      <c r="BT22" s="719"/>
      <c r="BU22" s="719"/>
      <c r="BV22" s="719"/>
      <c r="BW22" s="719"/>
      <c r="BX22" s="719"/>
      <c r="BY22" s="719"/>
      <c r="BZ22" s="719"/>
      <c r="CA22" s="719"/>
      <c r="CB22" s="719"/>
      <c r="CC22" s="719"/>
      <c r="CD22" s="719"/>
      <c r="CE22" s="719"/>
      <c r="CF22" s="719"/>
      <c r="CG22" s="719"/>
      <c r="CH22" s="719"/>
      <c r="CI22" s="719"/>
      <c r="CJ22" s="719"/>
      <c r="CK22" s="719"/>
      <c r="CL22" s="719"/>
      <c r="CM22" s="719"/>
      <c r="CN22" s="719"/>
      <c r="CO22" s="719"/>
      <c r="CP22" s="719"/>
      <c r="CQ22" s="719"/>
      <c r="CR22" s="719"/>
      <c r="CS22" s="719"/>
      <c r="CT22" s="719"/>
      <c r="CU22" s="719"/>
      <c r="CV22" s="719"/>
      <c r="CW22" s="719"/>
      <c r="CX22" s="719"/>
      <c r="CY22" s="719"/>
      <c r="CZ22" s="719"/>
      <c r="DA22" s="719"/>
      <c r="DB22" s="251"/>
      <c r="DC22" s="178"/>
      <c r="DD22" s="177"/>
      <c r="DE22" s="148"/>
    </row>
    <row r="23" spans="1:109" ht="18" customHeight="1" x14ac:dyDescent="0.2">
      <c r="A23" s="112"/>
      <c r="B23" s="253"/>
      <c r="C23" s="574" t="s">
        <v>28</v>
      </c>
      <c r="D23" s="574"/>
      <c r="E23" s="574"/>
      <c r="F23" s="574"/>
      <c r="G23" s="574"/>
      <c r="H23" s="574"/>
      <c r="I23" s="574"/>
      <c r="J23" s="574"/>
      <c r="K23" s="574"/>
      <c r="L23" s="574"/>
      <c r="M23" s="574"/>
      <c r="N23" s="574"/>
      <c r="O23" s="574"/>
      <c r="P23" s="574"/>
      <c r="Q23" s="574"/>
      <c r="R23" s="574"/>
      <c r="S23" s="574"/>
      <c r="T23" s="574"/>
      <c r="U23" s="574"/>
      <c r="V23" s="574"/>
      <c r="W23" s="574"/>
      <c r="X23" s="574"/>
      <c r="Y23" s="574"/>
      <c r="Z23" s="574"/>
      <c r="AA23" s="574"/>
      <c r="AB23" s="574"/>
      <c r="AC23" s="574"/>
      <c r="AD23" s="574"/>
      <c r="AE23" s="574"/>
      <c r="AF23" s="574"/>
      <c r="AG23" s="574"/>
      <c r="AH23" s="574"/>
      <c r="AI23" s="574"/>
      <c r="AJ23" s="574"/>
      <c r="AK23" s="574"/>
      <c r="AL23" s="574"/>
      <c r="AM23" s="574"/>
      <c r="AN23" s="574"/>
      <c r="AO23" s="574"/>
      <c r="AP23" s="574"/>
      <c r="AQ23" s="574"/>
      <c r="AR23" s="574"/>
      <c r="AS23" s="574"/>
      <c r="AT23" s="574"/>
      <c r="AU23" s="574"/>
      <c r="AV23" s="574"/>
      <c r="AW23" s="574"/>
      <c r="AX23" s="574"/>
      <c r="AY23" s="574"/>
      <c r="AZ23" s="574"/>
      <c r="BA23" s="574"/>
      <c r="BB23" s="574"/>
      <c r="BC23" s="574"/>
      <c r="BD23" s="574"/>
      <c r="BE23" s="574"/>
      <c r="BF23" s="574"/>
      <c r="BG23" s="574"/>
      <c r="BH23" s="574"/>
      <c r="BI23" s="574"/>
      <c r="BJ23" s="574"/>
      <c r="BK23" s="574"/>
      <c r="BL23" s="574"/>
      <c r="BM23" s="574"/>
      <c r="BN23" s="574"/>
      <c r="BO23" s="574"/>
      <c r="BP23" s="574"/>
      <c r="BQ23" s="574"/>
      <c r="BR23" s="574"/>
      <c r="BS23" s="574"/>
      <c r="BT23" s="574"/>
      <c r="BU23" s="574"/>
      <c r="BV23" s="574"/>
      <c r="BW23" s="574"/>
      <c r="BX23" s="574"/>
      <c r="BY23" s="574"/>
      <c r="BZ23" s="574"/>
      <c r="CA23" s="574"/>
      <c r="CB23" s="574"/>
      <c r="CC23" s="574"/>
      <c r="CD23" s="574"/>
      <c r="CE23" s="574"/>
      <c r="CF23" s="574"/>
      <c r="CG23" s="574"/>
      <c r="CH23" s="574"/>
      <c r="CI23" s="574"/>
      <c r="CJ23" s="574"/>
      <c r="CK23" s="574"/>
      <c r="CL23" s="574"/>
      <c r="CM23" s="574"/>
      <c r="CN23" s="574"/>
      <c r="CO23" s="574"/>
      <c r="CP23" s="574"/>
      <c r="CQ23" s="574"/>
      <c r="CR23" s="574"/>
      <c r="CS23" s="574"/>
      <c r="CT23" s="574"/>
      <c r="CU23" s="574"/>
      <c r="CV23" s="574"/>
      <c r="CW23" s="574"/>
      <c r="CX23" s="574"/>
      <c r="CY23" s="574"/>
      <c r="CZ23" s="574"/>
      <c r="DA23" s="575"/>
      <c r="DB23" s="257"/>
      <c r="DC23" s="178"/>
      <c r="DD23" s="177"/>
      <c r="DE23" s="106"/>
    </row>
    <row r="24" spans="1:109" ht="12" customHeight="1" x14ac:dyDescent="0.2">
      <c r="A24" s="112"/>
      <c r="B24" s="249"/>
      <c r="C24" s="792" t="s">
        <v>887</v>
      </c>
      <c r="D24" s="793"/>
      <c r="E24" s="793"/>
      <c r="F24" s="793"/>
      <c r="G24" s="793"/>
      <c r="H24" s="793"/>
      <c r="I24" s="793"/>
      <c r="J24" s="793"/>
      <c r="K24" s="793"/>
      <c r="L24" s="793"/>
      <c r="M24" s="793"/>
      <c r="N24" s="793"/>
      <c r="O24" s="793"/>
      <c r="P24" s="542" t="s">
        <v>889</v>
      </c>
      <c r="Q24" s="542"/>
      <c r="R24" s="542"/>
      <c r="S24" s="542"/>
      <c r="T24" s="542"/>
      <c r="U24" s="542"/>
      <c r="V24" s="542"/>
      <c r="W24" s="542"/>
      <c r="X24" s="542"/>
      <c r="Y24" s="542"/>
      <c r="Z24" s="542"/>
      <c r="AA24" s="542"/>
      <c r="AB24" s="542"/>
      <c r="AC24" s="542"/>
      <c r="AD24" s="542"/>
      <c r="AE24" s="542"/>
      <c r="AF24" s="542"/>
      <c r="AG24" s="798" t="s">
        <v>419</v>
      </c>
      <c r="AH24" s="799"/>
      <c r="AI24" s="799"/>
      <c r="AJ24" s="799"/>
      <c r="AK24" s="799"/>
      <c r="AL24" s="799"/>
      <c r="AM24" s="799"/>
      <c r="AN24" s="799"/>
      <c r="AO24" s="799"/>
      <c r="AP24" s="799"/>
      <c r="AQ24" s="799"/>
      <c r="AR24" s="799"/>
      <c r="AS24" s="799"/>
      <c r="AT24" s="799"/>
      <c r="AU24" s="799"/>
      <c r="AV24" s="800"/>
      <c r="AW24" s="794" t="s">
        <v>892</v>
      </c>
      <c r="AX24" s="666"/>
      <c r="AY24" s="666"/>
      <c r="AZ24" s="666"/>
      <c r="BA24" s="666"/>
      <c r="BB24" s="666"/>
      <c r="BC24" s="666"/>
      <c r="BD24" s="666"/>
      <c r="BE24" s="666"/>
      <c r="BF24" s="666"/>
      <c r="BG24" s="666"/>
      <c r="BH24" s="666"/>
      <c r="BI24" s="666"/>
      <c r="BJ24" s="666"/>
      <c r="BK24" s="667"/>
      <c r="BL24" s="794" t="s">
        <v>704</v>
      </c>
      <c r="BM24" s="666"/>
      <c r="BN24" s="666"/>
      <c r="BO24" s="666"/>
      <c r="BP24" s="666"/>
      <c r="BQ24" s="666"/>
      <c r="BR24" s="666"/>
      <c r="BS24" s="666"/>
      <c r="BT24" s="666"/>
      <c r="BU24" s="666"/>
      <c r="BV24" s="666"/>
      <c r="BW24" s="666"/>
      <c r="BX24" s="666"/>
      <c r="BY24" s="666"/>
      <c r="BZ24" s="666"/>
      <c r="CA24" s="667"/>
      <c r="CB24" s="645" t="s">
        <v>199</v>
      </c>
      <c r="CC24" s="646"/>
      <c r="CD24" s="646"/>
      <c r="CE24" s="646"/>
      <c r="CF24" s="646"/>
      <c r="CG24" s="646"/>
      <c r="CH24" s="646"/>
      <c r="CI24" s="727"/>
      <c r="CJ24" s="542" t="s">
        <v>105</v>
      </c>
      <c r="CK24" s="543"/>
      <c r="CL24" s="543"/>
      <c r="CM24" s="543"/>
      <c r="CN24" s="543"/>
      <c r="CO24" s="543"/>
      <c r="CP24" s="543"/>
      <c r="CQ24" s="543"/>
      <c r="CR24" s="543"/>
      <c r="CS24" s="543"/>
      <c r="CT24" s="543"/>
      <c r="CU24" s="543"/>
      <c r="CV24" s="543"/>
      <c r="CW24" s="543"/>
      <c r="CX24" s="543"/>
      <c r="CY24" s="543"/>
      <c r="CZ24" s="543"/>
      <c r="DA24" s="669"/>
      <c r="DB24" s="251"/>
      <c r="DC24" s="178"/>
      <c r="DD24" s="177"/>
      <c r="DE24" s="106"/>
    </row>
    <row r="25" spans="1:109" ht="12" customHeight="1" x14ac:dyDescent="0.2">
      <c r="A25" s="393"/>
      <c r="B25" s="249"/>
      <c r="C25" s="795" t="s">
        <v>888</v>
      </c>
      <c r="D25" s="796"/>
      <c r="E25" s="796"/>
      <c r="F25" s="796"/>
      <c r="G25" s="796"/>
      <c r="H25" s="796"/>
      <c r="I25" s="796"/>
      <c r="J25" s="796"/>
      <c r="K25" s="796"/>
      <c r="L25" s="796"/>
      <c r="M25" s="796"/>
      <c r="N25" s="796"/>
      <c r="O25" s="796"/>
      <c r="P25" s="544" t="s">
        <v>890</v>
      </c>
      <c r="Q25" s="544"/>
      <c r="R25" s="544"/>
      <c r="S25" s="544"/>
      <c r="T25" s="544"/>
      <c r="U25" s="544"/>
      <c r="V25" s="544"/>
      <c r="W25" s="544"/>
      <c r="X25" s="544"/>
      <c r="Y25" s="544"/>
      <c r="Z25" s="544"/>
      <c r="AA25" s="544"/>
      <c r="AB25" s="544"/>
      <c r="AC25" s="544"/>
      <c r="AD25" s="544"/>
      <c r="AE25" s="544"/>
      <c r="AF25" s="544"/>
      <c r="AG25" s="797"/>
      <c r="AH25" s="699"/>
      <c r="AI25" s="699"/>
      <c r="AJ25" s="699"/>
      <c r="AK25" s="699"/>
      <c r="AL25" s="699"/>
      <c r="AM25" s="699"/>
      <c r="AN25" s="699"/>
      <c r="AO25" s="699"/>
      <c r="AP25" s="699"/>
      <c r="AQ25" s="699"/>
      <c r="AR25" s="699"/>
      <c r="AS25" s="699"/>
      <c r="AT25" s="699"/>
      <c r="AU25" s="699"/>
      <c r="AV25" s="700"/>
      <c r="AW25" s="797" t="s">
        <v>891</v>
      </c>
      <c r="AX25" s="699"/>
      <c r="AY25" s="699"/>
      <c r="AZ25" s="699"/>
      <c r="BA25" s="699"/>
      <c r="BB25" s="699"/>
      <c r="BC25" s="699"/>
      <c r="BD25" s="699"/>
      <c r="BE25" s="699"/>
      <c r="BF25" s="699"/>
      <c r="BG25" s="699"/>
      <c r="BH25" s="699"/>
      <c r="BI25" s="699"/>
      <c r="BJ25" s="699"/>
      <c r="BK25" s="700"/>
      <c r="BL25" s="797" t="s">
        <v>893</v>
      </c>
      <c r="BM25" s="699"/>
      <c r="BN25" s="699"/>
      <c r="BO25" s="699"/>
      <c r="BP25" s="699"/>
      <c r="BQ25" s="699"/>
      <c r="BR25" s="699"/>
      <c r="BS25" s="699"/>
      <c r="BT25" s="699"/>
      <c r="BU25" s="699"/>
      <c r="BV25" s="699"/>
      <c r="BW25" s="699"/>
      <c r="BX25" s="699"/>
      <c r="BY25" s="699"/>
      <c r="BZ25" s="699"/>
      <c r="CA25" s="700"/>
      <c r="CB25" s="648"/>
      <c r="CC25" s="649"/>
      <c r="CD25" s="649"/>
      <c r="CE25" s="649"/>
      <c r="CF25" s="649"/>
      <c r="CG25" s="649"/>
      <c r="CH25" s="649"/>
      <c r="CI25" s="728"/>
      <c r="CJ25" s="544" t="s">
        <v>71</v>
      </c>
      <c r="CK25" s="545"/>
      <c r="CL25" s="545"/>
      <c r="CM25" s="545"/>
      <c r="CN25" s="545"/>
      <c r="CO25" s="545"/>
      <c r="CP25" s="545"/>
      <c r="CQ25" s="545"/>
      <c r="CR25" s="545"/>
      <c r="CS25" s="545"/>
      <c r="CT25" s="545"/>
      <c r="CU25" s="545"/>
      <c r="CV25" s="545"/>
      <c r="CW25" s="545"/>
      <c r="CX25" s="545"/>
      <c r="CY25" s="545"/>
      <c r="CZ25" s="545"/>
      <c r="DA25" s="638"/>
      <c r="DB25" s="251"/>
      <c r="DC25" s="178"/>
      <c r="DD25" s="177"/>
      <c r="DE25" s="106"/>
    </row>
    <row r="26" spans="1:109" ht="15" customHeight="1" x14ac:dyDescent="0.2">
      <c r="A26" s="112"/>
      <c r="B26" s="249"/>
      <c r="C26" s="548"/>
      <c r="D26" s="548"/>
      <c r="E26" s="548"/>
      <c r="F26" s="549"/>
      <c r="G26" s="621">
        <f>N19</f>
        <v>2017</v>
      </c>
      <c r="H26" s="621"/>
      <c r="I26" s="621"/>
      <c r="J26" s="621"/>
      <c r="K26" s="621"/>
      <c r="L26" s="621"/>
      <c r="M26" s="621"/>
      <c r="N26" s="621"/>
      <c r="O26" s="622"/>
      <c r="P26" s="550">
        <v>0</v>
      </c>
      <c r="Q26" s="550"/>
      <c r="R26" s="550"/>
      <c r="S26" s="550"/>
      <c r="T26" s="550"/>
      <c r="U26" s="550"/>
      <c r="V26" s="550"/>
      <c r="W26" s="550"/>
      <c r="X26" s="550"/>
      <c r="Y26" s="550"/>
      <c r="Z26" s="550"/>
      <c r="AA26" s="550"/>
      <c r="AB26" s="550"/>
      <c r="AC26" s="550"/>
      <c r="AD26" s="550"/>
      <c r="AE26" s="550"/>
      <c r="AF26" s="550"/>
      <c r="AG26" s="561">
        <v>0</v>
      </c>
      <c r="AH26" s="562"/>
      <c r="AI26" s="562"/>
      <c r="AJ26" s="562"/>
      <c r="AK26" s="562"/>
      <c r="AL26" s="562"/>
      <c r="AM26" s="562"/>
      <c r="AN26" s="562"/>
      <c r="AO26" s="562"/>
      <c r="AP26" s="562"/>
      <c r="AQ26" s="562"/>
      <c r="AR26" s="562"/>
      <c r="AS26" s="562"/>
      <c r="AT26" s="562"/>
      <c r="AU26" s="562"/>
      <c r="AV26" s="563"/>
      <c r="AW26" s="564">
        <v>0</v>
      </c>
      <c r="AX26" s="565"/>
      <c r="AY26" s="565"/>
      <c r="AZ26" s="565"/>
      <c r="BA26" s="565"/>
      <c r="BB26" s="565"/>
      <c r="BC26" s="565"/>
      <c r="BD26" s="565"/>
      <c r="BE26" s="565"/>
      <c r="BF26" s="565"/>
      <c r="BG26" s="565"/>
      <c r="BH26" s="565"/>
      <c r="BI26" s="565"/>
      <c r="BJ26" s="565"/>
      <c r="BK26" s="565"/>
      <c r="BL26" s="566">
        <f>Data_Income!F439</f>
        <v>0</v>
      </c>
      <c r="BM26" s="567"/>
      <c r="BN26" s="567"/>
      <c r="BO26" s="567"/>
      <c r="BP26" s="567"/>
      <c r="BQ26" s="567"/>
      <c r="BR26" s="567"/>
      <c r="BS26" s="567"/>
      <c r="BT26" s="567"/>
      <c r="BU26" s="567"/>
      <c r="BV26" s="567"/>
      <c r="BW26" s="567"/>
      <c r="BX26" s="567"/>
      <c r="BY26" s="567"/>
      <c r="BZ26" s="567"/>
      <c r="CA26" s="568"/>
      <c r="CB26" s="556" t="str">
        <f>IF(P26=0,"",12)</f>
        <v/>
      </c>
      <c r="CC26" s="557"/>
      <c r="CD26" s="557"/>
      <c r="CE26" s="557"/>
      <c r="CF26" s="557"/>
      <c r="CG26" s="557"/>
      <c r="CH26" s="557"/>
      <c r="CI26" s="558"/>
      <c r="CJ26" s="524">
        <f>Data_Income!K439</f>
        <v>0</v>
      </c>
      <c r="CK26" s="524"/>
      <c r="CL26" s="524"/>
      <c r="CM26" s="524"/>
      <c r="CN26" s="524"/>
      <c r="CO26" s="524"/>
      <c r="CP26" s="524"/>
      <c r="CQ26" s="524"/>
      <c r="CR26" s="524"/>
      <c r="CS26" s="524"/>
      <c r="CT26" s="524"/>
      <c r="CU26" s="524"/>
      <c r="CV26" s="524"/>
      <c r="CW26" s="524"/>
      <c r="CX26" s="524"/>
      <c r="CY26" s="524"/>
      <c r="CZ26" s="524"/>
      <c r="DA26" s="525"/>
      <c r="DB26" s="251"/>
      <c r="DC26" s="178"/>
      <c r="DD26" s="177"/>
      <c r="DE26" s="106"/>
    </row>
    <row r="27" spans="1:109" ht="15" customHeight="1" thickBot="1" x14ac:dyDescent="0.25">
      <c r="A27" s="112"/>
      <c r="B27" s="249"/>
      <c r="C27" s="559"/>
      <c r="D27" s="559"/>
      <c r="E27" s="559"/>
      <c r="F27" s="560"/>
      <c r="G27" s="608">
        <f>N20</f>
        <v>2016</v>
      </c>
      <c r="H27" s="608"/>
      <c r="I27" s="608"/>
      <c r="J27" s="608"/>
      <c r="K27" s="608"/>
      <c r="L27" s="608"/>
      <c r="M27" s="608"/>
      <c r="N27" s="608"/>
      <c r="O27" s="609"/>
      <c r="P27" s="617">
        <v>0</v>
      </c>
      <c r="Q27" s="617"/>
      <c r="R27" s="617"/>
      <c r="S27" s="617"/>
      <c r="T27" s="617"/>
      <c r="U27" s="617"/>
      <c r="V27" s="617"/>
      <c r="W27" s="617"/>
      <c r="X27" s="617"/>
      <c r="Y27" s="617"/>
      <c r="Z27" s="617"/>
      <c r="AA27" s="617"/>
      <c r="AB27" s="617"/>
      <c r="AC27" s="617"/>
      <c r="AD27" s="617"/>
      <c r="AE27" s="617"/>
      <c r="AF27" s="617"/>
      <c r="AG27" s="599">
        <v>0</v>
      </c>
      <c r="AH27" s="600"/>
      <c r="AI27" s="600"/>
      <c r="AJ27" s="600"/>
      <c r="AK27" s="600"/>
      <c r="AL27" s="600"/>
      <c r="AM27" s="600"/>
      <c r="AN27" s="600"/>
      <c r="AO27" s="600"/>
      <c r="AP27" s="600"/>
      <c r="AQ27" s="600"/>
      <c r="AR27" s="600"/>
      <c r="AS27" s="600"/>
      <c r="AT27" s="600"/>
      <c r="AU27" s="600"/>
      <c r="AV27" s="601"/>
      <c r="AW27" s="602">
        <v>0</v>
      </c>
      <c r="AX27" s="603"/>
      <c r="AY27" s="603"/>
      <c r="AZ27" s="603"/>
      <c r="BA27" s="603"/>
      <c r="BB27" s="603"/>
      <c r="BC27" s="603"/>
      <c r="BD27" s="603"/>
      <c r="BE27" s="603"/>
      <c r="BF27" s="603"/>
      <c r="BG27" s="603"/>
      <c r="BH27" s="603"/>
      <c r="BI27" s="603"/>
      <c r="BJ27" s="603"/>
      <c r="BK27" s="603"/>
      <c r="BL27" s="604">
        <f>Data_Income!F440</f>
        <v>0</v>
      </c>
      <c r="BM27" s="605"/>
      <c r="BN27" s="605"/>
      <c r="BO27" s="605"/>
      <c r="BP27" s="605"/>
      <c r="BQ27" s="605"/>
      <c r="BR27" s="605"/>
      <c r="BS27" s="605"/>
      <c r="BT27" s="605"/>
      <c r="BU27" s="605"/>
      <c r="BV27" s="605"/>
      <c r="BW27" s="605"/>
      <c r="BX27" s="605"/>
      <c r="BY27" s="605"/>
      <c r="BZ27" s="605"/>
      <c r="CA27" s="606"/>
      <c r="CB27" s="556" t="str">
        <f>IF(P27=0,"",12)</f>
        <v/>
      </c>
      <c r="CC27" s="557"/>
      <c r="CD27" s="557"/>
      <c r="CE27" s="557"/>
      <c r="CF27" s="557"/>
      <c r="CG27" s="557"/>
      <c r="CH27" s="557"/>
      <c r="CI27" s="558"/>
      <c r="CJ27" s="527">
        <f>Data_Income!K440</f>
        <v>0</v>
      </c>
      <c r="CK27" s="527"/>
      <c r="CL27" s="527"/>
      <c r="CM27" s="527"/>
      <c r="CN27" s="527"/>
      <c r="CO27" s="527"/>
      <c r="CP27" s="527"/>
      <c r="CQ27" s="527"/>
      <c r="CR27" s="527"/>
      <c r="CS27" s="527"/>
      <c r="CT27" s="527"/>
      <c r="CU27" s="527"/>
      <c r="CV27" s="527"/>
      <c r="CW27" s="527"/>
      <c r="CX27" s="527"/>
      <c r="CY27" s="527"/>
      <c r="CZ27" s="527"/>
      <c r="DA27" s="528"/>
      <c r="DB27" s="251"/>
      <c r="DC27" s="178"/>
      <c r="DD27" s="177"/>
      <c r="DE27" s="106"/>
    </row>
    <row r="28" spans="1:109" ht="18" customHeight="1" thickBot="1" x14ac:dyDescent="0.3">
      <c r="A28" s="112"/>
      <c r="B28" s="249"/>
      <c r="C28" s="618" t="s">
        <v>481</v>
      </c>
      <c r="D28" s="619"/>
      <c r="E28" s="619"/>
      <c r="F28" s="619"/>
      <c r="G28" s="619"/>
      <c r="H28" s="619"/>
      <c r="I28" s="619"/>
      <c r="J28" s="619"/>
      <c r="K28" s="619"/>
      <c r="L28" s="619"/>
      <c r="M28" s="619"/>
      <c r="N28" s="619"/>
      <c r="O28" s="619"/>
      <c r="P28" s="619"/>
      <c r="Q28" s="619"/>
      <c r="R28" s="619"/>
      <c r="S28" s="619"/>
      <c r="T28" s="619"/>
      <c r="U28" s="619"/>
      <c r="V28" s="619"/>
      <c r="W28" s="619"/>
      <c r="X28" s="619"/>
      <c r="Y28" s="619"/>
      <c r="Z28" s="619"/>
      <c r="AA28" s="619"/>
      <c r="AB28" s="619"/>
      <c r="AC28" s="619"/>
      <c r="AD28" s="619"/>
      <c r="AE28" s="619"/>
      <c r="AF28" s="619"/>
      <c r="AG28" s="619"/>
      <c r="AH28" s="619"/>
      <c r="AI28" s="619"/>
      <c r="AJ28" s="619"/>
      <c r="AK28" s="619"/>
      <c r="AL28" s="619"/>
      <c r="AM28" s="619"/>
      <c r="AN28" s="619"/>
      <c r="AO28" s="619"/>
      <c r="AP28" s="619"/>
      <c r="AQ28" s="619"/>
      <c r="AR28" s="619"/>
      <c r="AS28" s="619"/>
      <c r="AT28" s="619"/>
      <c r="AU28" s="619"/>
      <c r="AV28" s="619"/>
      <c r="AW28" s="619"/>
      <c r="AX28" s="619"/>
      <c r="AY28" s="619"/>
      <c r="AZ28" s="619"/>
      <c r="BA28" s="619"/>
      <c r="BB28" s="619"/>
      <c r="BC28" s="619"/>
      <c r="BD28" s="619"/>
      <c r="BE28" s="619"/>
      <c r="BF28" s="619"/>
      <c r="BG28" s="619"/>
      <c r="BH28" s="619"/>
      <c r="BI28" s="619"/>
      <c r="BJ28" s="619"/>
      <c r="BK28" s="619"/>
      <c r="BL28" s="619"/>
      <c r="BM28" s="619"/>
      <c r="BN28" s="619"/>
      <c r="BO28" s="619"/>
      <c r="BP28" s="619"/>
      <c r="BQ28" s="619"/>
      <c r="BR28" s="619"/>
      <c r="BS28" s="619"/>
      <c r="BT28" s="619"/>
      <c r="BU28" s="619"/>
      <c r="BV28" s="619"/>
      <c r="BW28" s="619"/>
      <c r="BX28" s="619"/>
      <c r="BY28" s="619"/>
      <c r="BZ28" s="619"/>
      <c r="CA28" s="619"/>
      <c r="CB28" s="619"/>
      <c r="CC28" s="619"/>
      <c r="CD28" s="619"/>
      <c r="CE28" s="619"/>
      <c r="CF28" s="619"/>
      <c r="CG28" s="619"/>
      <c r="CH28" s="619"/>
      <c r="CI28" s="620"/>
      <c r="CJ28" s="530">
        <f>Data_Income!K441</f>
        <v>0</v>
      </c>
      <c r="CK28" s="530"/>
      <c r="CL28" s="530"/>
      <c r="CM28" s="530"/>
      <c r="CN28" s="530"/>
      <c r="CO28" s="530"/>
      <c r="CP28" s="530"/>
      <c r="CQ28" s="530"/>
      <c r="CR28" s="530"/>
      <c r="CS28" s="530"/>
      <c r="CT28" s="530"/>
      <c r="CU28" s="530"/>
      <c r="CV28" s="530"/>
      <c r="CW28" s="530"/>
      <c r="CX28" s="530"/>
      <c r="CY28" s="530"/>
      <c r="CZ28" s="530"/>
      <c r="DA28" s="531"/>
      <c r="DB28" s="251"/>
      <c r="DC28" s="178"/>
      <c r="DD28" s="177"/>
      <c r="DE28" s="106"/>
    </row>
    <row r="29" spans="1:109" ht="60" customHeight="1" thickBot="1" x14ac:dyDescent="0.25">
      <c r="A29" s="112"/>
      <c r="B29" s="249"/>
      <c r="C29" s="662" t="s">
        <v>1457</v>
      </c>
      <c r="D29" s="663"/>
      <c r="E29" s="663"/>
      <c r="F29" s="663"/>
      <c r="G29" s="663"/>
      <c r="H29" s="663"/>
      <c r="I29" s="663"/>
      <c r="J29" s="663"/>
      <c r="K29" s="663"/>
      <c r="L29" s="663"/>
      <c r="M29" s="663"/>
      <c r="N29" s="663"/>
      <c r="O29" s="663"/>
      <c r="P29" s="663"/>
      <c r="Q29" s="663"/>
      <c r="R29" s="663"/>
      <c r="S29" s="663"/>
      <c r="T29" s="663"/>
      <c r="U29" s="663"/>
      <c r="V29" s="663"/>
      <c r="W29" s="663"/>
      <c r="X29" s="663"/>
      <c r="Y29" s="663"/>
      <c r="Z29" s="663"/>
      <c r="AA29" s="663"/>
      <c r="AB29" s="663"/>
      <c r="AC29" s="663"/>
      <c r="AD29" s="663"/>
      <c r="AE29" s="663"/>
      <c r="AF29" s="663"/>
      <c r="AG29" s="663"/>
      <c r="AH29" s="663"/>
      <c r="AI29" s="663"/>
      <c r="AJ29" s="663"/>
      <c r="AK29" s="663"/>
      <c r="AL29" s="663"/>
      <c r="AM29" s="663"/>
      <c r="AN29" s="663"/>
      <c r="AO29" s="663"/>
      <c r="AP29" s="663"/>
      <c r="AQ29" s="663"/>
      <c r="AR29" s="663"/>
      <c r="AS29" s="663"/>
      <c r="AT29" s="663"/>
      <c r="AU29" s="663"/>
      <c r="AV29" s="663"/>
      <c r="AW29" s="663"/>
      <c r="AX29" s="663"/>
      <c r="AY29" s="663"/>
      <c r="AZ29" s="663"/>
      <c r="BA29" s="663"/>
      <c r="BB29" s="663"/>
      <c r="BC29" s="663"/>
      <c r="BD29" s="663"/>
      <c r="BE29" s="663"/>
      <c r="BF29" s="663"/>
      <c r="BG29" s="663"/>
      <c r="BH29" s="663"/>
      <c r="BI29" s="663"/>
      <c r="BJ29" s="663"/>
      <c r="BK29" s="663"/>
      <c r="BL29" s="663"/>
      <c r="BM29" s="663"/>
      <c r="BN29" s="663"/>
      <c r="BO29" s="663"/>
      <c r="BP29" s="663"/>
      <c r="BQ29" s="663"/>
      <c r="BR29" s="663"/>
      <c r="BS29" s="663"/>
      <c r="BT29" s="663"/>
      <c r="BU29" s="663"/>
      <c r="BV29" s="663"/>
      <c r="BW29" s="663"/>
      <c r="BX29" s="663"/>
      <c r="BY29" s="663"/>
      <c r="BZ29" s="663"/>
      <c r="CA29" s="663"/>
      <c r="CB29" s="663"/>
      <c r="CC29" s="663"/>
      <c r="CD29" s="663"/>
      <c r="CE29" s="663"/>
      <c r="CF29" s="663"/>
      <c r="CG29" s="663"/>
      <c r="CH29" s="663"/>
      <c r="CI29" s="663"/>
      <c r="CJ29" s="663"/>
      <c r="CK29" s="663"/>
      <c r="CL29" s="663"/>
      <c r="CM29" s="663"/>
      <c r="CN29" s="663"/>
      <c r="CO29" s="663"/>
      <c r="CP29" s="663"/>
      <c r="CQ29" s="663"/>
      <c r="CR29" s="663"/>
      <c r="CS29" s="663"/>
      <c r="CT29" s="663"/>
      <c r="CU29" s="663"/>
      <c r="CV29" s="663"/>
      <c r="CW29" s="663"/>
      <c r="CX29" s="663"/>
      <c r="CY29" s="663"/>
      <c r="CZ29" s="663"/>
      <c r="DA29" s="664"/>
      <c r="DB29" s="251"/>
      <c r="DC29" s="178"/>
      <c r="DD29" s="177"/>
      <c r="DE29" s="106"/>
    </row>
    <row r="30" spans="1:109" ht="15.95" customHeight="1" x14ac:dyDescent="0.2">
      <c r="A30" s="112"/>
      <c r="B30" s="249"/>
      <c r="C30" s="672"/>
      <c r="D30" s="672"/>
      <c r="E30" s="672"/>
      <c r="F30" s="672"/>
      <c r="G30" s="672"/>
      <c r="H30" s="672"/>
      <c r="I30" s="672"/>
      <c r="J30" s="672"/>
      <c r="K30" s="672"/>
      <c r="L30" s="672"/>
      <c r="M30" s="672"/>
      <c r="N30" s="672"/>
      <c r="O30" s="672"/>
      <c r="P30" s="672"/>
      <c r="Q30" s="672"/>
      <c r="R30" s="672"/>
      <c r="S30" s="672"/>
      <c r="T30" s="672"/>
      <c r="U30" s="672"/>
      <c r="V30" s="672"/>
      <c r="W30" s="672"/>
      <c r="X30" s="672"/>
      <c r="Y30" s="672"/>
      <c r="Z30" s="672"/>
      <c r="AA30" s="672"/>
      <c r="AB30" s="672"/>
      <c r="AC30" s="672"/>
      <c r="AD30" s="672"/>
      <c r="AE30" s="672"/>
      <c r="AF30" s="672"/>
      <c r="AG30" s="672"/>
      <c r="AH30" s="672"/>
      <c r="AI30" s="672"/>
      <c r="AJ30" s="672"/>
      <c r="AK30" s="672"/>
      <c r="AL30" s="672"/>
      <c r="AM30" s="672"/>
      <c r="AN30" s="672"/>
      <c r="AO30" s="672"/>
      <c r="AP30" s="672"/>
      <c r="AQ30" s="672"/>
      <c r="AR30" s="672"/>
      <c r="AS30" s="672"/>
      <c r="AT30" s="672"/>
      <c r="AU30" s="672"/>
      <c r="AV30" s="672"/>
      <c r="AW30" s="672"/>
      <c r="AX30" s="672"/>
      <c r="AY30" s="672"/>
      <c r="AZ30" s="672"/>
      <c r="BA30" s="672"/>
      <c r="BB30" s="672"/>
      <c r="BC30" s="672"/>
      <c r="BD30" s="672"/>
      <c r="BE30" s="672"/>
      <c r="BF30" s="672"/>
      <c r="BG30" s="672"/>
      <c r="BH30" s="672"/>
      <c r="BI30" s="672"/>
      <c r="BJ30" s="672"/>
      <c r="BK30" s="672"/>
      <c r="BL30" s="672"/>
      <c r="BM30" s="672"/>
      <c r="BN30" s="672"/>
      <c r="BO30" s="672"/>
      <c r="BP30" s="672"/>
      <c r="BQ30" s="672"/>
      <c r="BR30" s="672"/>
      <c r="BS30" s="672"/>
      <c r="BT30" s="672"/>
      <c r="BU30" s="672"/>
      <c r="BV30" s="672"/>
      <c r="BW30" s="672"/>
      <c r="BX30" s="672"/>
      <c r="BY30" s="672"/>
      <c r="BZ30" s="672"/>
      <c r="CA30" s="672"/>
      <c r="CB30" s="672"/>
      <c r="CC30" s="672"/>
      <c r="CD30" s="672"/>
      <c r="CE30" s="672"/>
      <c r="CF30" s="672"/>
      <c r="CG30" s="672"/>
      <c r="CH30" s="672"/>
      <c r="CI30" s="672"/>
      <c r="CJ30" s="672"/>
      <c r="CK30" s="672"/>
      <c r="CL30" s="672"/>
      <c r="CM30" s="672"/>
      <c r="CN30" s="672"/>
      <c r="CO30" s="672"/>
      <c r="CP30" s="672"/>
      <c r="CQ30" s="672"/>
      <c r="CR30" s="672"/>
      <c r="CS30" s="672"/>
      <c r="CT30" s="672"/>
      <c r="CU30" s="672"/>
      <c r="CV30" s="672"/>
      <c r="CW30" s="672"/>
      <c r="CX30" s="672"/>
      <c r="CY30" s="672"/>
      <c r="CZ30" s="672"/>
      <c r="DA30" s="672"/>
      <c r="DB30" s="251"/>
      <c r="DC30" s="178"/>
      <c r="DD30" s="177"/>
      <c r="DE30" s="106"/>
    </row>
    <row r="31" spans="1:109" ht="18" customHeight="1" x14ac:dyDescent="0.2">
      <c r="A31" s="112"/>
      <c r="B31" s="249"/>
      <c r="C31" s="748" t="s">
        <v>27</v>
      </c>
      <c r="D31" s="749"/>
      <c r="E31" s="749"/>
      <c r="F31" s="749"/>
      <c r="G31" s="749"/>
      <c r="H31" s="749"/>
      <c r="I31" s="749"/>
      <c r="J31" s="749"/>
      <c r="K31" s="749"/>
      <c r="L31" s="749"/>
      <c r="M31" s="749"/>
      <c r="N31" s="749"/>
      <c r="O31" s="749"/>
      <c r="P31" s="749"/>
      <c r="Q31" s="749"/>
      <c r="R31" s="749"/>
      <c r="S31" s="749"/>
      <c r="T31" s="749"/>
      <c r="U31" s="749"/>
      <c r="V31" s="749"/>
      <c r="W31" s="749"/>
      <c r="X31" s="749"/>
      <c r="Y31" s="749"/>
      <c r="Z31" s="749"/>
      <c r="AA31" s="749"/>
      <c r="AB31" s="749"/>
      <c r="AC31" s="749"/>
      <c r="AD31" s="749"/>
      <c r="AE31" s="749"/>
      <c r="AF31" s="749"/>
      <c r="AG31" s="749"/>
      <c r="AH31" s="749"/>
      <c r="AI31" s="749"/>
      <c r="AJ31" s="749"/>
      <c r="AK31" s="749"/>
      <c r="AL31" s="749"/>
      <c r="AM31" s="749"/>
      <c r="AN31" s="749"/>
      <c r="AO31" s="749"/>
      <c r="AP31" s="749"/>
      <c r="AQ31" s="749"/>
      <c r="AR31" s="749"/>
      <c r="AS31" s="749"/>
      <c r="AT31" s="749"/>
      <c r="AU31" s="749"/>
      <c r="AV31" s="749"/>
      <c r="AW31" s="749"/>
      <c r="AX31" s="749"/>
      <c r="AY31" s="749"/>
      <c r="AZ31" s="749"/>
      <c r="BA31" s="749"/>
      <c r="BB31" s="749"/>
      <c r="BC31" s="749"/>
      <c r="BD31" s="749"/>
      <c r="BE31" s="749"/>
      <c r="BF31" s="749"/>
      <c r="BG31" s="749"/>
      <c r="BH31" s="749"/>
      <c r="BI31" s="749"/>
      <c r="BJ31" s="749"/>
      <c r="BK31" s="749"/>
      <c r="BL31" s="749"/>
      <c r="BM31" s="749"/>
      <c r="BN31" s="749"/>
      <c r="BO31" s="749"/>
      <c r="BP31" s="749"/>
      <c r="BQ31" s="749"/>
      <c r="BR31" s="749"/>
      <c r="BS31" s="749"/>
      <c r="BT31" s="749"/>
      <c r="BU31" s="749"/>
      <c r="BV31" s="749"/>
      <c r="BW31" s="749"/>
      <c r="BX31" s="749"/>
      <c r="BY31" s="749"/>
      <c r="BZ31" s="749"/>
      <c r="CA31" s="749"/>
      <c r="CB31" s="749"/>
      <c r="CC31" s="749"/>
      <c r="CD31" s="749"/>
      <c r="CE31" s="749"/>
      <c r="CF31" s="749"/>
      <c r="CG31" s="749"/>
      <c r="CH31" s="749"/>
      <c r="CI31" s="749"/>
      <c r="CJ31" s="749"/>
      <c r="CK31" s="749"/>
      <c r="CL31" s="749"/>
      <c r="CM31" s="749"/>
      <c r="CN31" s="749"/>
      <c r="CO31" s="749"/>
      <c r="CP31" s="749"/>
      <c r="CQ31" s="749"/>
      <c r="CR31" s="749"/>
      <c r="CS31" s="749"/>
      <c r="CT31" s="749"/>
      <c r="CU31" s="749"/>
      <c r="CV31" s="749"/>
      <c r="CW31" s="749"/>
      <c r="CX31" s="749"/>
      <c r="CY31" s="749"/>
      <c r="CZ31" s="749"/>
      <c r="DA31" s="750"/>
      <c r="DB31" s="251"/>
      <c r="DC31" s="178"/>
      <c r="DD31" s="177"/>
      <c r="DE31" s="106"/>
    </row>
    <row r="32" spans="1:109" ht="20.100000000000001" customHeight="1" x14ac:dyDescent="0.25">
      <c r="A32" s="112"/>
      <c r="B32" s="249"/>
      <c r="C32" s="633" t="s">
        <v>484</v>
      </c>
      <c r="D32" s="634"/>
      <c r="E32" s="634"/>
      <c r="F32" s="634"/>
      <c r="G32" s="634"/>
      <c r="H32" s="634"/>
      <c r="I32" s="634"/>
      <c r="J32" s="634"/>
      <c r="K32" s="634"/>
      <c r="L32" s="634"/>
      <c r="M32" s="634"/>
      <c r="N32" s="634"/>
      <c r="O32" s="634"/>
      <c r="P32" s="634"/>
      <c r="Q32" s="634"/>
      <c r="R32" s="634"/>
      <c r="S32" s="576" t="str">
        <f>Data_Income!F149</f>
        <v>(lower of Current Rate or YTD avg, or explanation provided)</v>
      </c>
      <c r="T32" s="577"/>
      <c r="U32" s="577"/>
      <c r="V32" s="577"/>
      <c r="W32" s="577"/>
      <c r="X32" s="577"/>
      <c r="Y32" s="577"/>
      <c r="Z32" s="577"/>
      <c r="AA32" s="577"/>
      <c r="AB32" s="577"/>
      <c r="AC32" s="577"/>
      <c r="AD32" s="577"/>
      <c r="AE32" s="577"/>
      <c r="AF32" s="577"/>
      <c r="AG32" s="577"/>
      <c r="AH32" s="577"/>
      <c r="AI32" s="577"/>
      <c r="AJ32" s="577"/>
      <c r="AK32" s="577"/>
      <c r="AL32" s="577"/>
      <c r="AM32" s="577"/>
      <c r="AN32" s="577"/>
      <c r="AO32" s="577"/>
      <c r="AP32" s="577"/>
      <c r="AQ32" s="577"/>
      <c r="AR32" s="577"/>
      <c r="AS32" s="577"/>
      <c r="AT32" s="577"/>
      <c r="AU32" s="577"/>
      <c r="AV32" s="577"/>
      <c r="AW32" s="577"/>
      <c r="AX32" s="577"/>
      <c r="AY32" s="577"/>
      <c r="AZ32" s="577"/>
      <c r="BA32" s="577"/>
      <c r="BB32" s="577"/>
      <c r="BC32" s="577"/>
      <c r="BD32" s="577"/>
      <c r="BE32" s="577"/>
      <c r="BF32" s="577"/>
      <c r="BG32" s="577"/>
      <c r="BH32" s="577"/>
      <c r="BI32" s="577"/>
      <c r="BJ32" s="577"/>
      <c r="BK32" s="577"/>
      <c r="BL32" s="577"/>
      <c r="BM32" s="577"/>
      <c r="BN32" s="577"/>
      <c r="BO32" s="577"/>
      <c r="BP32" s="577"/>
      <c r="BQ32" s="577"/>
      <c r="BR32" s="577"/>
      <c r="BS32" s="577"/>
      <c r="BT32" s="577"/>
      <c r="BU32" s="577"/>
      <c r="BV32" s="577"/>
      <c r="BW32" s="577"/>
      <c r="BX32" s="577"/>
      <c r="BY32" s="577"/>
      <c r="BZ32" s="577"/>
      <c r="CA32" s="577"/>
      <c r="CB32" s="577"/>
      <c r="CC32" s="577"/>
      <c r="CD32" s="577"/>
      <c r="CE32" s="577"/>
      <c r="CF32" s="577"/>
      <c r="CG32" s="577"/>
      <c r="CH32" s="577"/>
      <c r="CI32" s="578"/>
      <c r="CJ32" s="581">
        <f>Data_Income!D447</f>
        <v>0</v>
      </c>
      <c r="CK32" s="581"/>
      <c r="CL32" s="581"/>
      <c r="CM32" s="581"/>
      <c r="CN32" s="581"/>
      <c r="CO32" s="581"/>
      <c r="CP32" s="581"/>
      <c r="CQ32" s="581"/>
      <c r="CR32" s="581"/>
      <c r="CS32" s="581"/>
      <c r="CT32" s="581"/>
      <c r="CU32" s="581"/>
      <c r="CV32" s="581"/>
      <c r="CW32" s="581"/>
      <c r="CX32" s="581"/>
      <c r="CY32" s="581"/>
      <c r="CZ32" s="581"/>
      <c r="DA32" s="737"/>
      <c r="DB32" s="251"/>
      <c r="DC32" s="178"/>
      <c r="DD32" s="177"/>
      <c r="DE32" s="106"/>
    </row>
    <row r="33" spans="1:109" ht="20.100000000000001" customHeight="1" x14ac:dyDescent="0.25">
      <c r="A33" s="112"/>
      <c r="B33" s="249"/>
      <c r="C33" s="633" t="s">
        <v>485</v>
      </c>
      <c r="D33" s="634"/>
      <c r="E33" s="634"/>
      <c r="F33" s="634"/>
      <c r="G33" s="634"/>
      <c r="H33" s="634"/>
      <c r="I33" s="634"/>
      <c r="J33" s="634"/>
      <c r="K33" s="634"/>
      <c r="L33" s="634"/>
      <c r="M33" s="634"/>
      <c r="N33" s="634"/>
      <c r="O33" s="634"/>
      <c r="P33" s="634"/>
      <c r="Q33" s="634"/>
      <c r="R33" s="634"/>
      <c r="S33" s="634"/>
      <c r="T33" s="634"/>
      <c r="U33" s="634"/>
      <c r="V33" s="634"/>
      <c r="W33" s="634"/>
      <c r="X33" s="634"/>
      <c r="Y33" s="634"/>
      <c r="Z33" s="634"/>
      <c r="AA33" s="634"/>
      <c r="AB33" s="634"/>
      <c r="AC33" s="634"/>
      <c r="AD33" s="634"/>
      <c r="AE33" s="634"/>
      <c r="AF33" s="634"/>
      <c r="AG33" s="634"/>
      <c r="AH33" s="634"/>
      <c r="AI33" s="634"/>
      <c r="AJ33" s="634"/>
      <c r="AK33" s="634"/>
      <c r="AL33" s="634"/>
      <c r="AM33" s="634"/>
      <c r="AN33" s="634"/>
      <c r="AO33" s="634"/>
      <c r="AP33" s="634"/>
      <c r="AQ33" s="634"/>
      <c r="AR33" s="634"/>
      <c r="AS33" s="634"/>
      <c r="AT33" s="634"/>
      <c r="AU33" s="634"/>
      <c r="AV33" s="634"/>
      <c r="AW33" s="634"/>
      <c r="AX33" s="634"/>
      <c r="AY33" s="634"/>
      <c r="AZ33" s="634"/>
      <c r="BA33" s="634"/>
      <c r="BB33" s="634"/>
      <c r="BC33" s="634"/>
      <c r="BD33" s="634"/>
      <c r="BE33" s="634"/>
      <c r="BF33" s="634"/>
      <c r="BG33" s="634"/>
      <c r="BH33" s="634"/>
      <c r="BI33" s="634"/>
      <c r="BJ33" s="634"/>
      <c r="BK33" s="634"/>
      <c r="BL33" s="634"/>
      <c r="BM33" s="634"/>
      <c r="BN33" s="634"/>
      <c r="BO33" s="634"/>
      <c r="BP33" s="634"/>
      <c r="BQ33" s="634"/>
      <c r="BR33" s="634"/>
      <c r="BS33" s="634"/>
      <c r="BT33" s="634"/>
      <c r="BU33" s="634"/>
      <c r="BV33" s="634"/>
      <c r="BW33" s="634"/>
      <c r="BX33" s="634"/>
      <c r="BY33" s="634"/>
      <c r="BZ33" s="634"/>
      <c r="CA33" s="634"/>
      <c r="CB33" s="634"/>
      <c r="CC33" s="634"/>
      <c r="CD33" s="634"/>
      <c r="CE33" s="634"/>
      <c r="CF33" s="634"/>
      <c r="CG33" s="634"/>
      <c r="CH33" s="634"/>
      <c r="CI33" s="635"/>
      <c r="CJ33" s="630">
        <f>Data_Income!D448</f>
        <v>0</v>
      </c>
      <c r="CK33" s="631"/>
      <c r="CL33" s="631"/>
      <c r="CM33" s="631"/>
      <c r="CN33" s="631"/>
      <c r="CO33" s="631"/>
      <c r="CP33" s="631"/>
      <c r="CQ33" s="631"/>
      <c r="CR33" s="631"/>
      <c r="CS33" s="631"/>
      <c r="CT33" s="631"/>
      <c r="CU33" s="631"/>
      <c r="CV33" s="631"/>
      <c r="CW33" s="631"/>
      <c r="CX33" s="631"/>
      <c r="CY33" s="631"/>
      <c r="CZ33" s="631"/>
      <c r="DA33" s="765"/>
      <c r="DB33" s="251"/>
      <c r="DC33" s="178"/>
      <c r="DD33" s="177"/>
      <c r="DE33" s="106"/>
    </row>
    <row r="34" spans="1:109" ht="20.100000000000001" customHeight="1" x14ac:dyDescent="0.25">
      <c r="A34" s="112"/>
      <c r="B34" s="249"/>
      <c r="C34" s="583" t="s">
        <v>486</v>
      </c>
      <c r="D34" s="584"/>
      <c r="E34" s="584"/>
      <c r="F34" s="584"/>
      <c r="G34" s="584"/>
      <c r="H34" s="584"/>
      <c r="I34" s="584"/>
      <c r="J34" s="584"/>
      <c r="K34" s="584"/>
      <c r="L34" s="584"/>
      <c r="M34" s="584"/>
      <c r="N34" s="584"/>
      <c r="O34" s="584"/>
      <c r="P34" s="584"/>
      <c r="Q34" s="584"/>
      <c r="R34" s="584"/>
      <c r="S34" s="584"/>
      <c r="T34" s="584"/>
      <c r="U34" s="584"/>
      <c r="V34" s="584"/>
      <c r="W34" s="584"/>
      <c r="X34" s="584"/>
      <c r="Y34" s="584"/>
      <c r="Z34" s="584"/>
      <c r="AA34" s="584"/>
      <c r="AB34" s="584"/>
      <c r="AC34" s="584"/>
      <c r="AD34" s="584"/>
      <c r="AE34" s="58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584"/>
      <c r="CE34" s="584"/>
      <c r="CF34" s="584"/>
      <c r="CG34" s="584"/>
      <c r="CH34" s="584"/>
      <c r="CI34" s="585"/>
      <c r="CJ34" s="801">
        <v>0</v>
      </c>
      <c r="CK34" s="801"/>
      <c r="CL34" s="801"/>
      <c r="CM34" s="801"/>
      <c r="CN34" s="801"/>
      <c r="CO34" s="801"/>
      <c r="CP34" s="801"/>
      <c r="CQ34" s="801"/>
      <c r="CR34" s="801"/>
      <c r="CS34" s="801"/>
      <c r="CT34" s="801"/>
      <c r="CU34" s="801"/>
      <c r="CV34" s="801"/>
      <c r="CW34" s="801"/>
      <c r="CX34" s="801"/>
      <c r="CY34" s="801"/>
      <c r="CZ34" s="801"/>
      <c r="DA34" s="802"/>
      <c r="DB34" s="251"/>
      <c r="DC34" s="178"/>
      <c r="DD34" s="177"/>
      <c r="DE34" s="106"/>
    </row>
    <row r="35" spans="1:109" ht="20.100000000000001" customHeight="1" thickBot="1" x14ac:dyDescent="0.25">
      <c r="A35" s="112"/>
      <c r="B35" s="249"/>
      <c r="C35" s="586" t="s">
        <v>487</v>
      </c>
      <c r="D35" s="587"/>
      <c r="E35" s="587"/>
      <c r="F35" s="587"/>
      <c r="G35" s="587"/>
      <c r="H35" s="587"/>
      <c r="I35" s="587"/>
      <c r="J35" s="587"/>
      <c r="K35" s="587"/>
      <c r="L35" s="587"/>
      <c r="M35" s="587"/>
      <c r="N35" s="587"/>
      <c r="O35" s="587"/>
      <c r="P35" s="587"/>
      <c r="Q35" s="587"/>
      <c r="R35" s="587"/>
      <c r="S35" s="587"/>
      <c r="T35" s="587"/>
      <c r="U35" s="587"/>
      <c r="V35" s="587"/>
      <c r="W35" s="587"/>
      <c r="X35" s="587"/>
      <c r="Y35" s="587"/>
      <c r="Z35" s="587"/>
      <c r="AA35" s="587"/>
      <c r="AB35" s="587"/>
      <c r="AC35" s="587"/>
      <c r="AD35" s="587"/>
      <c r="AE35" s="587"/>
      <c r="AF35" s="587"/>
      <c r="AG35" s="587"/>
      <c r="AH35" s="587"/>
      <c r="AI35" s="587"/>
      <c r="AJ35" s="587"/>
      <c r="AK35" s="587"/>
      <c r="AL35" s="587"/>
      <c r="AM35" s="587"/>
      <c r="AN35" s="587"/>
      <c r="AO35" s="587"/>
      <c r="AP35" s="587"/>
      <c r="AQ35" s="587"/>
      <c r="AR35" s="587"/>
      <c r="AS35" s="587"/>
      <c r="AT35" s="587"/>
      <c r="AU35" s="587"/>
      <c r="AV35" s="587"/>
      <c r="AW35" s="587"/>
      <c r="AX35" s="587"/>
      <c r="AY35" s="587"/>
      <c r="AZ35" s="587"/>
      <c r="BA35" s="587"/>
      <c r="BB35" s="587"/>
      <c r="BC35" s="587"/>
      <c r="BD35" s="587"/>
      <c r="BE35" s="587"/>
      <c r="BF35" s="587"/>
      <c r="BG35" s="587"/>
      <c r="BH35" s="587"/>
      <c r="BI35" s="587"/>
      <c r="BJ35" s="587"/>
      <c r="BK35" s="587"/>
      <c r="BL35" s="587"/>
      <c r="BM35" s="587"/>
      <c r="BN35" s="587"/>
      <c r="BO35" s="587"/>
      <c r="BP35" s="587"/>
      <c r="BQ35" s="587"/>
      <c r="BR35" s="587"/>
      <c r="BS35" s="587"/>
      <c r="BT35" s="587"/>
      <c r="BU35" s="587"/>
      <c r="BV35" s="587"/>
      <c r="BW35" s="587"/>
      <c r="BX35" s="587"/>
      <c r="BY35" s="587"/>
      <c r="BZ35" s="587"/>
      <c r="CA35" s="587"/>
      <c r="CB35" s="587"/>
      <c r="CC35" s="587"/>
      <c r="CD35" s="587"/>
      <c r="CE35" s="587"/>
      <c r="CF35" s="587"/>
      <c r="CG35" s="587"/>
      <c r="CH35" s="587"/>
      <c r="CI35" s="588"/>
      <c r="CJ35" s="803">
        <f>Data_Income!D450</f>
        <v>0</v>
      </c>
      <c r="CK35" s="803"/>
      <c r="CL35" s="803"/>
      <c r="CM35" s="803"/>
      <c r="CN35" s="803"/>
      <c r="CO35" s="803"/>
      <c r="CP35" s="803"/>
      <c r="CQ35" s="803"/>
      <c r="CR35" s="803"/>
      <c r="CS35" s="803"/>
      <c r="CT35" s="803"/>
      <c r="CU35" s="803"/>
      <c r="CV35" s="803"/>
      <c r="CW35" s="803"/>
      <c r="CX35" s="803"/>
      <c r="CY35" s="803"/>
      <c r="CZ35" s="803"/>
      <c r="DA35" s="804"/>
      <c r="DB35" s="251"/>
      <c r="DC35" s="178"/>
      <c r="DD35" s="177"/>
      <c r="DE35" s="106"/>
    </row>
    <row r="36" spans="1:109" ht="15.95" customHeight="1" x14ac:dyDescent="0.2">
      <c r="A36" s="112"/>
      <c r="B36" s="249"/>
      <c r="C36" s="672"/>
      <c r="D36" s="672"/>
      <c r="E36" s="672"/>
      <c r="F36" s="672"/>
      <c r="G36" s="672"/>
      <c r="H36" s="672"/>
      <c r="I36" s="672"/>
      <c r="J36" s="672"/>
      <c r="K36" s="672"/>
      <c r="L36" s="672"/>
      <c r="M36" s="672"/>
      <c r="N36" s="672"/>
      <c r="O36" s="672"/>
      <c r="P36" s="672"/>
      <c r="Q36" s="672"/>
      <c r="R36" s="672"/>
      <c r="S36" s="672"/>
      <c r="T36" s="672"/>
      <c r="U36" s="672"/>
      <c r="V36" s="672"/>
      <c r="W36" s="672"/>
      <c r="X36" s="672"/>
      <c r="Y36" s="672"/>
      <c r="Z36" s="672"/>
      <c r="AA36" s="672"/>
      <c r="AB36" s="672"/>
      <c r="AC36" s="672"/>
      <c r="AD36" s="672"/>
      <c r="AE36" s="672"/>
      <c r="AF36" s="672"/>
      <c r="AG36" s="672"/>
      <c r="AH36" s="672"/>
      <c r="AI36" s="672"/>
      <c r="AJ36" s="672"/>
      <c r="AK36" s="672"/>
      <c r="AL36" s="672"/>
      <c r="AM36" s="672"/>
      <c r="AN36" s="672"/>
      <c r="AO36" s="672"/>
      <c r="AP36" s="672"/>
      <c r="AQ36" s="672"/>
      <c r="AR36" s="672"/>
      <c r="AS36" s="672"/>
      <c r="AT36" s="672"/>
      <c r="AU36" s="672"/>
      <c r="AV36" s="672"/>
      <c r="AW36" s="672"/>
      <c r="AX36" s="672"/>
      <c r="AY36" s="672"/>
      <c r="AZ36" s="672"/>
      <c r="BA36" s="672"/>
      <c r="BB36" s="672"/>
      <c r="BC36" s="672"/>
      <c r="BD36" s="672"/>
      <c r="BE36" s="672"/>
      <c r="BF36" s="672"/>
      <c r="BG36" s="672"/>
      <c r="BH36" s="672"/>
      <c r="BI36" s="672"/>
      <c r="BJ36" s="672"/>
      <c r="BK36" s="672"/>
      <c r="BL36" s="672"/>
      <c r="BM36" s="672"/>
      <c r="BN36" s="672"/>
      <c r="BO36" s="672"/>
      <c r="BP36" s="672"/>
      <c r="BQ36" s="672"/>
      <c r="BR36" s="672"/>
      <c r="BS36" s="672"/>
      <c r="BT36" s="672"/>
      <c r="BU36" s="672"/>
      <c r="BV36" s="672"/>
      <c r="BW36" s="672"/>
      <c r="BX36" s="672"/>
      <c r="BY36" s="672"/>
      <c r="BZ36" s="672"/>
      <c r="CA36" s="672"/>
      <c r="CB36" s="672"/>
      <c r="CC36" s="672"/>
      <c r="CD36" s="672"/>
      <c r="CE36" s="672"/>
      <c r="CF36" s="672"/>
      <c r="CG36" s="672"/>
      <c r="CH36" s="672"/>
      <c r="CI36" s="672"/>
      <c r="CJ36" s="672"/>
      <c r="CK36" s="672"/>
      <c r="CL36" s="672"/>
      <c r="CM36" s="672"/>
      <c r="CN36" s="672"/>
      <c r="CO36" s="672"/>
      <c r="CP36" s="672"/>
      <c r="CQ36" s="672"/>
      <c r="CR36" s="672"/>
      <c r="CS36" s="672"/>
      <c r="CT36" s="672"/>
      <c r="CU36" s="672"/>
      <c r="CV36" s="672"/>
      <c r="CW36" s="672"/>
      <c r="CX36" s="672"/>
      <c r="CY36" s="672"/>
      <c r="CZ36" s="672"/>
      <c r="DA36" s="672"/>
      <c r="DB36" s="251"/>
      <c r="DC36" s="178"/>
      <c r="DD36" s="177"/>
      <c r="DE36" s="106"/>
    </row>
    <row r="37" spans="1:109" ht="18" customHeight="1" x14ac:dyDescent="0.2">
      <c r="A37" s="232"/>
      <c r="B37" s="249"/>
      <c r="C37" s="592" t="s">
        <v>454</v>
      </c>
      <c r="D37" s="593"/>
      <c r="E37" s="593"/>
      <c r="F37" s="593"/>
      <c r="G37" s="593"/>
      <c r="H37" s="593"/>
      <c r="I37" s="593"/>
      <c r="J37" s="593"/>
      <c r="K37" s="593"/>
      <c r="L37" s="593"/>
      <c r="M37" s="593"/>
      <c r="N37" s="593"/>
      <c r="O37" s="593"/>
      <c r="P37" s="593"/>
      <c r="Q37" s="593"/>
      <c r="R37" s="593"/>
      <c r="S37" s="593"/>
      <c r="T37" s="593"/>
      <c r="U37" s="593"/>
      <c r="V37" s="593"/>
      <c r="W37" s="593"/>
      <c r="X37" s="593"/>
      <c r="Y37" s="593"/>
      <c r="Z37" s="593"/>
      <c r="AA37" s="593"/>
      <c r="AB37" s="593"/>
      <c r="AC37" s="593"/>
      <c r="AD37" s="593"/>
      <c r="AE37" s="593"/>
      <c r="AF37" s="593"/>
      <c r="AG37" s="593"/>
      <c r="AH37" s="593"/>
      <c r="AI37" s="593"/>
      <c r="AJ37" s="593"/>
      <c r="AK37" s="593"/>
      <c r="AL37" s="593"/>
      <c r="AM37" s="593"/>
      <c r="AN37" s="593"/>
      <c r="AO37" s="593"/>
      <c r="AP37" s="593"/>
      <c r="AQ37" s="593"/>
      <c r="AR37" s="593"/>
      <c r="AS37" s="593"/>
      <c r="AT37" s="593"/>
      <c r="AU37" s="593"/>
      <c r="AV37" s="593"/>
      <c r="AW37" s="593"/>
      <c r="AX37" s="593"/>
      <c r="AY37" s="593"/>
      <c r="AZ37" s="593"/>
      <c r="BA37" s="593"/>
      <c r="BB37" s="593"/>
      <c r="BC37" s="593"/>
      <c r="BD37" s="593"/>
      <c r="BE37" s="593"/>
      <c r="BF37" s="593"/>
      <c r="BG37" s="593"/>
      <c r="BH37" s="593"/>
      <c r="BI37" s="593"/>
      <c r="BJ37" s="593"/>
      <c r="BK37" s="593"/>
      <c r="BL37" s="593"/>
      <c r="BM37" s="593"/>
      <c r="BN37" s="593"/>
      <c r="BO37" s="593"/>
      <c r="BP37" s="593"/>
      <c r="BQ37" s="593"/>
      <c r="BR37" s="593"/>
      <c r="BS37" s="593"/>
      <c r="BT37" s="593"/>
      <c r="BU37" s="593"/>
      <c r="BV37" s="593"/>
      <c r="BW37" s="593"/>
      <c r="BX37" s="593"/>
      <c r="BY37" s="593"/>
      <c r="BZ37" s="593"/>
      <c r="CA37" s="593"/>
      <c r="CB37" s="593"/>
      <c r="CC37" s="593"/>
      <c r="CD37" s="593"/>
      <c r="CE37" s="593"/>
      <c r="CF37" s="593"/>
      <c r="CG37" s="593"/>
      <c r="CH37" s="593"/>
      <c r="CI37" s="593"/>
      <c r="CJ37" s="593"/>
      <c r="CK37" s="593"/>
      <c r="CL37" s="593"/>
      <c r="CM37" s="593"/>
      <c r="CN37" s="593"/>
      <c r="CO37" s="593"/>
      <c r="CP37" s="593"/>
      <c r="CQ37" s="593"/>
      <c r="CR37" s="593"/>
      <c r="CS37" s="593"/>
      <c r="CT37" s="593"/>
      <c r="CU37" s="593"/>
      <c r="CV37" s="593"/>
      <c r="CW37" s="593"/>
      <c r="CX37" s="593"/>
      <c r="CY37" s="593"/>
      <c r="CZ37" s="593"/>
      <c r="DA37" s="594"/>
      <c r="DB37" s="251"/>
      <c r="DC37" s="178"/>
      <c r="DD37" s="177"/>
      <c r="DE37" s="106"/>
    </row>
    <row r="38" spans="1:109" ht="15.95" customHeight="1" x14ac:dyDescent="0.2">
      <c r="A38" s="232"/>
      <c r="B38" s="249"/>
      <c r="C38" s="623"/>
      <c r="D38" s="624"/>
      <c r="E38" s="624"/>
      <c r="F38" s="624"/>
      <c r="G38" s="624"/>
      <c r="H38" s="624"/>
      <c r="I38" s="624"/>
      <c r="J38" s="624"/>
      <c r="K38" s="624"/>
      <c r="L38" s="624"/>
      <c r="M38" s="624"/>
      <c r="N38" s="624"/>
      <c r="O38" s="624"/>
      <c r="P38" s="624"/>
      <c r="Q38" s="624"/>
      <c r="R38" s="624"/>
      <c r="S38" s="624"/>
      <c r="T38" s="624"/>
      <c r="U38" s="624"/>
      <c r="V38" s="624"/>
      <c r="W38" s="624"/>
      <c r="X38" s="624"/>
      <c r="Y38" s="624"/>
      <c r="Z38" s="624"/>
      <c r="AA38" s="624"/>
      <c r="AB38" s="624"/>
      <c r="AC38" s="624"/>
      <c r="AD38" s="624"/>
      <c r="AE38" s="624"/>
      <c r="AF38" s="624"/>
      <c r="AG38" s="624"/>
      <c r="AH38" s="624"/>
      <c r="AI38" s="624"/>
      <c r="AJ38" s="624"/>
      <c r="AK38" s="624"/>
      <c r="AL38" s="624"/>
      <c r="AM38" s="624"/>
      <c r="AN38" s="624"/>
      <c r="AO38" s="624"/>
      <c r="AP38" s="624"/>
      <c r="AQ38" s="624"/>
      <c r="AR38" s="624"/>
      <c r="AS38" s="624"/>
      <c r="AT38" s="624"/>
      <c r="AU38" s="624"/>
      <c r="AV38" s="624"/>
      <c r="AW38" s="624"/>
      <c r="AX38" s="624"/>
      <c r="AY38" s="624"/>
      <c r="AZ38" s="624"/>
      <c r="BA38" s="624"/>
      <c r="BB38" s="624"/>
      <c r="BC38" s="624"/>
      <c r="BD38" s="624"/>
      <c r="BE38" s="624"/>
      <c r="BF38" s="624"/>
      <c r="BG38" s="624"/>
      <c r="BH38" s="624"/>
      <c r="BI38" s="624"/>
      <c r="BJ38" s="624"/>
      <c r="BK38" s="624"/>
      <c r="BL38" s="624"/>
      <c r="BM38" s="624"/>
      <c r="BN38" s="624"/>
      <c r="BO38" s="624"/>
      <c r="BP38" s="624"/>
      <c r="BQ38" s="624"/>
      <c r="BR38" s="624"/>
      <c r="BS38" s="624"/>
      <c r="BT38" s="624"/>
      <c r="BU38" s="624"/>
      <c r="BV38" s="624"/>
      <c r="BW38" s="624"/>
      <c r="BX38" s="624"/>
      <c r="BY38" s="624"/>
      <c r="BZ38" s="624"/>
      <c r="CA38" s="624"/>
      <c r="CB38" s="624"/>
      <c r="CC38" s="624"/>
      <c r="CD38" s="624"/>
      <c r="CE38" s="624"/>
      <c r="CF38" s="624"/>
      <c r="CG38" s="624"/>
      <c r="CH38" s="624"/>
      <c r="CI38" s="624"/>
      <c r="CJ38" s="624"/>
      <c r="CK38" s="624"/>
      <c r="CL38" s="624"/>
      <c r="CM38" s="624"/>
      <c r="CN38" s="624"/>
      <c r="CO38" s="624"/>
      <c r="CP38" s="624"/>
      <c r="CQ38" s="624"/>
      <c r="CR38" s="624"/>
      <c r="CS38" s="624"/>
      <c r="CT38" s="624"/>
      <c r="CU38" s="624"/>
      <c r="CV38" s="624"/>
      <c r="CW38" s="624"/>
      <c r="CX38" s="624"/>
      <c r="CY38" s="624"/>
      <c r="CZ38" s="624"/>
      <c r="DA38" s="625"/>
      <c r="DB38" s="251"/>
      <c r="DC38" s="178"/>
      <c r="DD38" s="177"/>
      <c r="DE38" s="106"/>
    </row>
    <row r="39" spans="1:109" ht="15.95" customHeight="1" x14ac:dyDescent="0.2">
      <c r="A39" s="232"/>
      <c r="B39" s="249"/>
      <c r="C39" s="238"/>
      <c r="D39" s="555" t="s">
        <v>123</v>
      </c>
      <c r="E39" s="555"/>
      <c r="F39" s="211"/>
      <c r="G39" s="553" t="str">
        <f>Data_Income!D498</f>
        <v>Variances in earnings not determined.</v>
      </c>
      <c r="H39" s="553"/>
      <c r="I39" s="553"/>
      <c r="J39" s="553"/>
      <c r="K39" s="553"/>
      <c r="L39" s="553"/>
      <c r="M39" s="553"/>
      <c r="N39" s="553"/>
      <c r="O39" s="553"/>
      <c r="P39" s="553"/>
      <c r="Q39" s="553"/>
      <c r="R39" s="553"/>
      <c r="S39" s="553"/>
      <c r="T39" s="553"/>
      <c r="U39" s="553"/>
      <c r="V39" s="553"/>
      <c r="W39" s="553"/>
      <c r="X39" s="553"/>
      <c r="Y39" s="553"/>
      <c r="Z39" s="553"/>
      <c r="AA39" s="553"/>
      <c r="AB39" s="553"/>
      <c r="AC39" s="553"/>
      <c r="AD39" s="553"/>
      <c r="AE39" s="553"/>
      <c r="AF39" s="553"/>
      <c r="AG39" s="553"/>
      <c r="AH39" s="553"/>
      <c r="AI39" s="553"/>
      <c r="AJ39" s="553"/>
      <c r="AK39" s="553"/>
      <c r="AL39" s="553"/>
      <c r="AM39" s="553"/>
      <c r="AN39" s="553"/>
      <c r="AO39" s="553"/>
      <c r="AP39" s="553"/>
      <c r="AQ39" s="553"/>
      <c r="AR39" s="553"/>
      <c r="AS39" s="553"/>
      <c r="AT39" s="553"/>
      <c r="AU39" s="553"/>
      <c r="AV39" s="553"/>
      <c r="AW39" s="553"/>
      <c r="AX39" s="553"/>
      <c r="AY39" s="553"/>
      <c r="AZ39" s="553"/>
      <c r="BA39" s="553"/>
      <c r="BB39" s="553"/>
      <c r="BC39" s="553"/>
      <c r="BD39" s="553"/>
      <c r="BE39" s="553"/>
      <c r="BF39" s="553"/>
      <c r="BG39" s="553"/>
      <c r="BH39" s="553"/>
      <c r="BI39" s="553"/>
      <c r="BJ39" s="553"/>
      <c r="BK39" s="553"/>
      <c r="BL39" s="553"/>
      <c r="BM39" s="553"/>
      <c r="BN39" s="553"/>
      <c r="BO39" s="553"/>
      <c r="BP39" s="553"/>
      <c r="BQ39" s="553"/>
      <c r="BR39" s="553"/>
      <c r="BS39" s="553"/>
      <c r="BT39" s="553"/>
      <c r="BU39" s="553"/>
      <c r="BV39" s="553"/>
      <c r="BW39" s="553"/>
      <c r="BX39" s="553"/>
      <c r="BY39" s="553"/>
      <c r="BZ39" s="553"/>
      <c r="CA39" s="553"/>
      <c r="CB39" s="553"/>
      <c r="CC39" s="553"/>
      <c r="CD39" s="553"/>
      <c r="CE39" s="553"/>
      <c r="CF39" s="553"/>
      <c r="CG39" s="553"/>
      <c r="CH39" s="553"/>
      <c r="CI39" s="553"/>
      <c r="CJ39" s="553"/>
      <c r="CK39" s="553"/>
      <c r="CL39" s="553"/>
      <c r="CM39" s="553"/>
      <c r="CN39" s="553"/>
      <c r="CO39" s="553"/>
      <c r="CP39" s="553"/>
      <c r="CQ39" s="553"/>
      <c r="CR39" s="553"/>
      <c r="CS39" s="553"/>
      <c r="CT39" s="553"/>
      <c r="CU39" s="553"/>
      <c r="CV39" s="553"/>
      <c r="CW39" s="553"/>
      <c r="CX39" s="553"/>
      <c r="CY39" s="553"/>
      <c r="CZ39" s="209"/>
      <c r="DA39" s="239"/>
      <c r="DB39" s="251"/>
      <c r="DC39" s="178"/>
      <c r="DD39" s="177"/>
      <c r="DE39" s="106"/>
    </row>
    <row r="40" spans="1:109" ht="27.95" customHeight="1" x14ac:dyDescent="0.2">
      <c r="A40" s="232"/>
      <c r="B40" s="249"/>
      <c r="C40" s="238"/>
      <c r="D40" s="555" t="s">
        <v>123</v>
      </c>
      <c r="E40" s="555"/>
      <c r="F40" s="211"/>
      <c r="G40" s="554" t="str">
        <f>Data_Income!D508</f>
        <v>Total qualifying income to be determined.</v>
      </c>
      <c r="H40" s="554"/>
      <c r="I40" s="554"/>
      <c r="J40" s="554"/>
      <c r="K40" s="554"/>
      <c r="L40" s="554"/>
      <c r="M40" s="554"/>
      <c r="N40" s="554"/>
      <c r="O40" s="554"/>
      <c r="P40" s="554"/>
      <c r="Q40" s="554"/>
      <c r="R40" s="554"/>
      <c r="S40" s="554"/>
      <c r="T40" s="554"/>
      <c r="U40" s="554"/>
      <c r="V40" s="554"/>
      <c r="W40" s="554"/>
      <c r="X40" s="554"/>
      <c r="Y40" s="554"/>
      <c r="Z40" s="554"/>
      <c r="AA40" s="554"/>
      <c r="AB40" s="554"/>
      <c r="AC40" s="554"/>
      <c r="AD40" s="554"/>
      <c r="AE40" s="554"/>
      <c r="AF40" s="554"/>
      <c r="AG40" s="554"/>
      <c r="AH40" s="554"/>
      <c r="AI40" s="554"/>
      <c r="AJ40" s="554"/>
      <c r="AK40" s="554"/>
      <c r="AL40" s="554"/>
      <c r="AM40" s="554"/>
      <c r="AN40" s="554"/>
      <c r="AO40" s="554"/>
      <c r="AP40" s="554"/>
      <c r="AQ40" s="554"/>
      <c r="AR40" s="554"/>
      <c r="AS40" s="554"/>
      <c r="AT40" s="554"/>
      <c r="AU40" s="554"/>
      <c r="AV40" s="554"/>
      <c r="AW40" s="554"/>
      <c r="AX40" s="554"/>
      <c r="AY40" s="554"/>
      <c r="AZ40" s="554"/>
      <c r="BA40" s="554"/>
      <c r="BB40" s="554"/>
      <c r="BC40" s="554"/>
      <c r="BD40" s="554"/>
      <c r="BE40" s="554"/>
      <c r="BF40" s="554"/>
      <c r="BG40" s="554"/>
      <c r="BH40" s="554"/>
      <c r="BI40" s="554"/>
      <c r="BJ40" s="554"/>
      <c r="BK40" s="554"/>
      <c r="BL40" s="554"/>
      <c r="BM40" s="554"/>
      <c r="BN40" s="554"/>
      <c r="BO40" s="554"/>
      <c r="BP40" s="554"/>
      <c r="BQ40" s="554"/>
      <c r="BR40" s="554"/>
      <c r="BS40" s="554"/>
      <c r="BT40" s="554"/>
      <c r="BU40" s="554"/>
      <c r="BV40" s="554"/>
      <c r="BW40" s="554"/>
      <c r="BX40" s="554"/>
      <c r="BY40" s="554"/>
      <c r="BZ40" s="554"/>
      <c r="CA40" s="554"/>
      <c r="CB40" s="554"/>
      <c r="CC40" s="554"/>
      <c r="CD40" s="554"/>
      <c r="CE40" s="554"/>
      <c r="CF40" s="554"/>
      <c r="CG40" s="554"/>
      <c r="CH40" s="554"/>
      <c r="CI40" s="554"/>
      <c r="CJ40" s="554"/>
      <c r="CK40" s="554"/>
      <c r="CL40" s="554"/>
      <c r="CM40" s="554"/>
      <c r="CN40" s="554"/>
      <c r="CO40" s="554"/>
      <c r="CP40" s="554"/>
      <c r="CQ40" s="554"/>
      <c r="CR40" s="554"/>
      <c r="CS40" s="554"/>
      <c r="CT40" s="554"/>
      <c r="CU40" s="554"/>
      <c r="CV40" s="554"/>
      <c r="CW40" s="554"/>
      <c r="CX40" s="554"/>
      <c r="CY40" s="554"/>
      <c r="CZ40" s="208"/>
      <c r="DA40" s="240"/>
      <c r="DB40" s="251"/>
      <c r="DC40" s="178"/>
      <c r="DD40" s="177"/>
      <c r="DE40" s="106"/>
    </row>
    <row r="41" spans="1:109" ht="15.95" customHeight="1" x14ac:dyDescent="0.2">
      <c r="A41" s="232"/>
      <c r="B41" s="249"/>
      <c r="C41" s="238"/>
      <c r="D41" s="555" t="s">
        <v>123</v>
      </c>
      <c r="E41" s="555"/>
      <c r="F41" s="211"/>
      <c r="G41" s="553" t="str">
        <f>Data_Income!D510</f>
        <v>Average weekly hours worked to be determined.</v>
      </c>
      <c r="H41" s="553"/>
      <c r="I41" s="553"/>
      <c r="J41" s="553"/>
      <c r="K41" s="553"/>
      <c r="L41" s="553"/>
      <c r="M41" s="553"/>
      <c r="N41" s="553"/>
      <c r="O41" s="553"/>
      <c r="P41" s="553"/>
      <c r="Q41" s="553"/>
      <c r="R41" s="553"/>
      <c r="S41" s="553"/>
      <c r="T41" s="553"/>
      <c r="U41" s="553"/>
      <c r="V41" s="553"/>
      <c r="W41" s="553"/>
      <c r="X41" s="553"/>
      <c r="Y41" s="553"/>
      <c r="Z41" s="553"/>
      <c r="AA41" s="553"/>
      <c r="AB41" s="553"/>
      <c r="AC41" s="553"/>
      <c r="AD41" s="553"/>
      <c r="AE41" s="553"/>
      <c r="AF41" s="553"/>
      <c r="AG41" s="553"/>
      <c r="AH41" s="553"/>
      <c r="AI41" s="553"/>
      <c r="AJ41" s="553"/>
      <c r="AK41" s="553"/>
      <c r="AL41" s="553"/>
      <c r="AM41" s="553"/>
      <c r="AN41" s="553"/>
      <c r="AO41" s="553"/>
      <c r="AP41" s="553"/>
      <c r="AQ41" s="553"/>
      <c r="AR41" s="553"/>
      <c r="AS41" s="553"/>
      <c r="AT41" s="553"/>
      <c r="AU41" s="553"/>
      <c r="AV41" s="553"/>
      <c r="AW41" s="553"/>
      <c r="AX41" s="553"/>
      <c r="AY41" s="553"/>
      <c r="AZ41" s="553"/>
      <c r="BA41" s="553"/>
      <c r="BB41" s="553"/>
      <c r="BC41" s="553"/>
      <c r="BD41" s="553"/>
      <c r="BE41" s="553"/>
      <c r="BF41" s="553"/>
      <c r="BG41" s="553"/>
      <c r="BH41" s="553"/>
      <c r="BI41" s="553"/>
      <c r="BJ41" s="553"/>
      <c r="BK41" s="553"/>
      <c r="BL41" s="553"/>
      <c r="BM41" s="553"/>
      <c r="BN41" s="553"/>
      <c r="BO41" s="553"/>
      <c r="BP41" s="553"/>
      <c r="BQ41" s="553"/>
      <c r="BR41" s="553"/>
      <c r="BS41" s="553"/>
      <c r="BT41" s="553"/>
      <c r="BU41" s="553"/>
      <c r="BV41" s="553"/>
      <c r="BW41" s="553"/>
      <c r="BX41" s="553"/>
      <c r="BY41" s="553"/>
      <c r="BZ41" s="553"/>
      <c r="CA41" s="553"/>
      <c r="CB41" s="553"/>
      <c r="CC41" s="553"/>
      <c r="CD41" s="553"/>
      <c r="CE41" s="553"/>
      <c r="CF41" s="553"/>
      <c r="CG41" s="553"/>
      <c r="CH41" s="553"/>
      <c r="CI41" s="553"/>
      <c r="CJ41" s="553"/>
      <c r="CK41" s="553"/>
      <c r="CL41" s="553"/>
      <c r="CM41" s="553"/>
      <c r="CN41" s="553"/>
      <c r="CO41" s="553"/>
      <c r="CP41" s="553"/>
      <c r="CQ41" s="553"/>
      <c r="CR41" s="553"/>
      <c r="CS41" s="553"/>
      <c r="CT41" s="553"/>
      <c r="CU41" s="553"/>
      <c r="CV41" s="553"/>
      <c r="CW41" s="553"/>
      <c r="CX41" s="553"/>
      <c r="CY41" s="553"/>
      <c r="CZ41" s="208"/>
      <c r="DA41" s="240"/>
      <c r="DB41" s="251"/>
      <c r="DC41" s="178"/>
      <c r="DD41" s="177"/>
      <c r="DE41" s="106"/>
    </row>
    <row r="42" spans="1:109" ht="39.950000000000003" customHeight="1" x14ac:dyDescent="0.2">
      <c r="A42" s="232"/>
      <c r="B42" s="249"/>
      <c r="C42" s="238"/>
      <c r="D42" s="555" t="s">
        <v>123</v>
      </c>
      <c r="E42" s="555"/>
      <c r="F42" s="211"/>
      <c r="G42" s="554" t="str">
        <f>Data_Income!D512</f>
        <v>Expected amount of YTD earnings to be determined.</v>
      </c>
      <c r="H42" s="554"/>
      <c r="I42" s="554"/>
      <c r="J42" s="554"/>
      <c r="K42" s="554"/>
      <c r="L42" s="554"/>
      <c r="M42" s="554"/>
      <c r="N42" s="554"/>
      <c r="O42" s="554"/>
      <c r="P42" s="554"/>
      <c r="Q42" s="554"/>
      <c r="R42" s="554"/>
      <c r="S42" s="554"/>
      <c r="T42" s="554"/>
      <c r="U42" s="554"/>
      <c r="V42" s="554"/>
      <c r="W42" s="554"/>
      <c r="X42" s="554"/>
      <c r="Y42" s="554"/>
      <c r="Z42" s="554"/>
      <c r="AA42" s="554"/>
      <c r="AB42" s="554"/>
      <c r="AC42" s="554"/>
      <c r="AD42" s="554"/>
      <c r="AE42" s="554"/>
      <c r="AF42" s="554"/>
      <c r="AG42" s="554"/>
      <c r="AH42" s="554"/>
      <c r="AI42" s="554"/>
      <c r="AJ42" s="554"/>
      <c r="AK42" s="554"/>
      <c r="AL42" s="554"/>
      <c r="AM42" s="554"/>
      <c r="AN42" s="554"/>
      <c r="AO42" s="554"/>
      <c r="AP42" s="554"/>
      <c r="AQ42" s="554"/>
      <c r="AR42" s="554"/>
      <c r="AS42" s="554"/>
      <c r="AT42" s="554"/>
      <c r="AU42" s="554"/>
      <c r="AV42" s="554"/>
      <c r="AW42" s="554"/>
      <c r="AX42" s="554"/>
      <c r="AY42" s="554"/>
      <c r="AZ42" s="554"/>
      <c r="BA42" s="554"/>
      <c r="BB42" s="554"/>
      <c r="BC42" s="554"/>
      <c r="BD42" s="554"/>
      <c r="BE42" s="554"/>
      <c r="BF42" s="554"/>
      <c r="BG42" s="554"/>
      <c r="BH42" s="554"/>
      <c r="BI42" s="554"/>
      <c r="BJ42" s="554"/>
      <c r="BK42" s="554"/>
      <c r="BL42" s="554"/>
      <c r="BM42" s="554"/>
      <c r="BN42" s="554"/>
      <c r="BO42" s="554"/>
      <c r="BP42" s="554"/>
      <c r="BQ42" s="554"/>
      <c r="BR42" s="554"/>
      <c r="BS42" s="554"/>
      <c r="BT42" s="554"/>
      <c r="BU42" s="554"/>
      <c r="BV42" s="554"/>
      <c r="BW42" s="554"/>
      <c r="BX42" s="554"/>
      <c r="BY42" s="554"/>
      <c r="BZ42" s="554"/>
      <c r="CA42" s="554"/>
      <c r="CB42" s="554"/>
      <c r="CC42" s="554"/>
      <c r="CD42" s="554"/>
      <c r="CE42" s="554"/>
      <c r="CF42" s="554"/>
      <c r="CG42" s="554"/>
      <c r="CH42" s="554"/>
      <c r="CI42" s="554"/>
      <c r="CJ42" s="554"/>
      <c r="CK42" s="554"/>
      <c r="CL42" s="554"/>
      <c r="CM42" s="554"/>
      <c r="CN42" s="554"/>
      <c r="CO42" s="554"/>
      <c r="CP42" s="554"/>
      <c r="CQ42" s="554"/>
      <c r="CR42" s="554"/>
      <c r="CS42" s="554"/>
      <c r="CT42" s="554"/>
      <c r="CU42" s="554"/>
      <c r="CV42" s="554"/>
      <c r="CW42" s="554"/>
      <c r="CX42" s="554"/>
      <c r="CY42" s="554"/>
      <c r="CZ42" s="210"/>
      <c r="DA42" s="241"/>
      <c r="DB42" s="251"/>
      <c r="DC42" s="178"/>
      <c r="DD42" s="177"/>
      <c r="DE42" s="106"/>
    </row>
    <row r="43" spans="1:109" ht="15.95" customHeight="1" x14ac:dyDescent="0.2">
      <c r="A43" s="232"/>
      <c r="B43" s="249"/>
      <c r="C43" s="238"/>
      <c r="D43" s="555" t="s">
        <v>123</v>
      </c>
      <c r="E43" s="555"/>
      <c r="F43" s="211"/>
      <c r="G43" s="553" t="str">
        <f>Data_Income!D514</f>
        <v>Total Average Base Earnings and period covered to be determined.</v>
      </c>
      <c r="H43" s="553"/>
      <c r="I43" s="553"/>
      <c r="J43" s="553"/>
      <c r="K43" s="553"/>
      <c r="L43" s="553"/>
      <c r="M43" s="553"/>
      <c r="N43" s="553"/>
      <c r="O43" s="553"/>
      <c r="P43" s="553"/>
      <c r="Q43" s="553"/>
      <c r="R43" s="553"/>
      <c r="S43" s="553"/>
      <c r="T43" s="553"/>
      <c r="U43" s="553"/>
      <c r="V43" s="553"/>
      <c r="W43" s="553"/>
      <c r="X43" s="553"/>
      <c r="Y43" s="553"/>
      <c r="Z43" s="553"/>
      <c r="AA43" s="553"/>
      <c r="AB43" s="553"/>
      <c r="AC43" s="553"/>
      <c r="AD43" s="553"/>
      <c r="AE43" s="553"/>
      <c r="AF43" s="553"/>
      <c r="AG43" s="553"/>
      <c r="AH43" s="553"/>
      <c r="AI43" s="553"/>
      <c r="AJ43" s="553"/>
      <c r="AK43" s="553"/>
      <c r="AL43" s="553"/>
      <c r="AM43" s="553"/>
      <c r="AN43" s="553"/>
      <c r="AO43" s="553"/>
      <c r="AP43" s="553"/>
      <c r="AQ43" s="553"/>
      <c r="AR43" s="553"/>
      <c r="AS43" s="553"/>
      <c r="AT43" s="553"/>
      <c r="AU43" s="553"/>
      <c r="AV43" s="553"/>
      <c r="AW43" s="553"/>
      <c r="AX43" s="553"/>
      <c r="AY43" s="553"/>
      <c r="AZ43" s="553"/>
      <c r="BA43" s="553"/>
      <c r="BB43" s="553"/>
      <c r="BC43" s="553"/>
      <c r="BD43" s="553"/>
      <c r="BE43" s="553"/>
      <c r="BF43" s="553"/>
      <c r="BG43" s="553"/>
      <c r="BH43" s="553"/>
      <c r="BI43" s="553"/>
      <c r="BJ43" s="553"/>
      <c r="BK43" s="553"/>
      <c r="BL43" s="553"/>
      <c r="BM43" s="553"/>
      <c r="BN43" s="553"/>
      <c r="BO43" s="553"/>
      <c r="BP43" s="553"/>
      <c r="BQ43" s="553"/>
      <c r="BR43" s="553"/>
      <c r="BS43" s="553"/>
      <c r="BT43" s="553"/>
      <c r="BU43" s="553"/>
      <c r="BV43" s="553"/>
      <c r="BW43" s="553"/>
      <c r="BX43" s="553"/>
      <c r="BY43" s="553"/>
      <c r="BZ43" s="553"/>
      <c r="CA43" s="553"/>
      <c r="CB43" s="553"/>
      <c r="CC43" s="553"/>
      <c r="CD43" s="553"/>
      <c r="CE43" s="553"/>
      <c r="CF43" s="553"/>
      <c r="CG43" s="553"/>
      <c r="CH43" s="553"/>
      <c r="CI43" s="553"/>
      <c r="CJ43" s="553"/>
      <c r="CK43" s="553"/>
      <c r="CL43" s="553"/>
      <c r="CM43" s="553"/>
      <c r="CN43" s="553"/>
      <c r="CO43" s="553"/>
      <c r="CP43" s="553"/>
      <c r="CQ43" s="553"/>
      <c r="CR43" s="553"/>
      <c r="CS43" s="553"/>
      <c r="CT43" s="553"/>
      <c r="CU43" s="553"/>
      <c r="CV43" s="553"/>
      <c r="CW43" s="553"/>
      <c r="CX43" s="553"/>
      <c r="CY43" s="553"/>
      <c r="CZ43" s="208"/>
      <c r="DA43" s="240"/>
      <c r="DB43" s="251"/>
      <c r="DC43" s="178"/>
      <c r="DD43" s="177"/>
      <c r="DE43" s="106"/>
    </row>
    <row r="44" spans="1:109" ht="15.95" customHeight="1" thickBot="1" x14ac:dyDescent="0.25">
      <c r="A44" s="232"/>
      <c r="B44" s="249"/>
      <c r="C44" s="612"/>
      <c r="D44" s="613"/>
      <c r="E44" s="613"/>
      <c r="F44" s="613"/>
      <c r="G44" s="613"/>
      <c r="H44" s="613"/>
      <c r="I44" s="613"/>
      <c r="J44" s="613"/>
      <c r="K44" s="613"/>
      <c r="L44" s="613"/>
      <c r="M44" s="613"/>
      <c r="N44" s="613"/>
      <c r="O44" s="613"/>
      <c r="P44" s="613"/>
      <c r="Q44" s="613"/>
      <c r="R44" s="613"/>
      <c r="S44" s="613"/>
      <c r="T44" s="613"/>
      <c r="U44" s="613"/>
      <c r="V44" s="613"/>
      <c r="W44" s="613"/>
      <c r="X44" s="613"/>
      <c r="Y44" s="613"/>
      <c r="Z44" s="613"/>
      <c r="AA44" s="613"/>
      <c r="AB44" s="613"/>
      <c r="AC44" s="613"/>
      <c r="AD44" s="613"/>
      <c r="AE44" s="613"/>
      <c r="AF44" s="613"/>
      <c r="AG44" s="613"/>
      <c r="AH44" s="613"/>
      <c r="AI44" s="613"/>
      <c r="AJ44" s="613"/>
      <c r="AK44" s="613"/>
      <c r="AL44" s="613"/>
      <c r="AM44" s="613"/>
      <c r="AN44" s="613"/>
      <c r="AO44" s="613"/>
      <c r="AP44" s="613"/>
      <c r="AQ44" s="613"/>
      <c r="AR44" s="613"/>
      <c r="AS44" s="613"/>
      <c r="AT44" s="613"/>
      <c r="AU44" s="613"/>
      <c r="AV44" s="613"/>
      <c r="AW44" s="613"/>
      <c r="AX44" s="613"/>
      <c r="AY44" s="613"/>
      <c r="AZ44" s="613"/>
      <c r="BA44" s="613"/>
      <c r="BB44" s="613"/>
      <c r="BC44" s="613"/>
      <c r="BD44" s="613"/>
      <c r="BE44" s="613"/>
      <c r="BF44" s="613"/>
      <c r="BG44" s="613"/>
      <c r="BH44" s="613"/>
      <c r="BI44" s="613"/>
      <c r="BJ44" s="613"/>
      <c r="BK44" s="613"/>
      <c r="BL44" s="613"/>
      <c r="BM44" s="613"/>
      <c r="BN44" s="613"/>
      <c r="BO44" s="613"/>
      <c r="BP44" s="613"/>
      <c r="BQ44" s="613"/>
      <c r="BR44" s="613"/>
      <c r="BS44" s="613"/>
      <c r="BT44" s="613"/>
      <c r="BU44" s="613"/>
      <c r="BV44" s="613"/>
      <c r="BW44" s="613"/>
      <c r="BX44" s="613"/>
      <c r="BY44" s="613"/>
      <c r="BZ44" s="613"/>
      <c r="CA44" s="613"/>
      <c r="CB44" s="613"/>
      <c r="CC44" s="613"/>
      <c r="CD44" s="613"/>
      <c r="CE44" s="613"/>
      <c r="CF44" s="613"/>
      <c r="CG44" s="613"/>
      <c r="CH44" s="613"/>
      <c r="CI44" s="613"/>
      <c r="CJ44" s="613"/>
      <c r="CK44" s="613"/>
      <c r="CL44" s="613"/>
      <c r="CM44" s="613"/>
      <c r="CN44" s="613"/>
      <c r="CO44" s="613"/>
      <c r="CP44" s="613"/>
      <c r="CQ44" s="613"/>
      <c r="CR44" s="613"/>
      <c r="CS44" s="613"/>
      <c r="CT44" s="613"/>
      <c r="CU44" s="613"/>
      <c r="CV44" s="613"/>
      <c r="CW44" s="613"/>
      <c r="CX44" s="613"/>
      <c r="CY44" s="613"/>
      <c r="CZ44" s="613"/>
      <c r="DA44" s="614"/>
      <c r="DB44" s="251"/>
      <c r="DC44" s="178"/>
      <c r="DD44" s="177"/>
      <c r="DE44" s="106"/>
    </row>
    <row r="45" spans="1:109" ht="15.95" customHeight="1" x14ac:dyDescent="0.2">
      <c r="A45" s="232"/>
      <c r="B45" s="249"/>
      <c r="C45" s="591"/>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591"/>
      <c r="AG45" s="591"/>
      <c r="AH45" s="591"/>
      <c r="AI45" s="591"/>
      <c r="AJ45" s="591"/>
      <c r="AK45" s="591"/>
      <c r="AL45" s="591"/>
      <c r="AM45" s="591"/>
      <c r="AN45" s="591"/>
      <c r="AO45" s="591"/>
      <c r="AP45" s="591"/>
      <c r="AQ45" s="591"/>
      <c r="AR45" s="591"/>
      <c r="AS45" s="591"/>
      <c r="AT45" s="591"/>
      <c r="AU45" s="591"/>
      <c r="AV45" s="591"/>
      <c r="AW45" s="591"/>
      <c r="AX45" s="591"/>
      <c r="AY45" s="591"/>
      <c r="AZ45" s="591"/>
      <c r="BA45" s="591"/>
      <c r="BB45" s="591"/>
      <c r="BC45" s="591"/>
      <c r="BD45" s="591"/>
      <c r="BE45" s="591"/>
      <c r="BF45" s="591"/>
      <c r="BG45" s="591"/>
      <c r="BH45" s="591"/>
      <c r="BI45" s="591"/>
      <c r="BJ45" s="591"/>
      <c r="BK45" s="591"/>
      <c r="BL45" s="591"/>
      <c r="BM45" s="591"/>
      <c r="BN45" s="591"/>
      <c r="BO45" s="591"/>
      <c r="BP45" s="591"/>
      <c r="BQ45" s="591"/>
      <c r="BR45" s="591"/>
      <c r="BS45" s="591"/>
      <c r="BT45" s="591"/>
      <c r="BU45" s="591"/>
      <c r="BV45" s="591"/>
      <c r="BW45" s="591"/>
      <c r="BX45" s="591"/>
      <c r="BY45" s="591"/>
      <c r="BZ45" s="591"/>
      <c r="CA45" s="591"/>
      <c r="CB45" s="591"/>
      <c r="CC45" s="591"/>
      <c r="CD45" s="591"/>
      <c r="CE45" s="591"/>
      <c r="CF45" s="591"/>
      <c r="CG45" s="591"/>
      <c r="CH45" s="591"/>
      <c r="CI45" s="591"/>
      <c r="CJ45" s="591"/>
      <c r="CK45" s="591"/>
      <c r="CL45" s="591"/>
      <c r="CM45" s="591"/>
      <c r="CN45" s="591"/>
      <c r="CO45" s="591"/>
      <c r="CP45" s="591"/>
      <c r="CQ45" s="591"/>
      <c r="CR45" s="591"/>
      <c r="CS45" s="591"/>
      <c r="CT45" s="591"/>
      <c r="CU45" s="591"/>
      <c r="CV45" s="591"/>
      <c r="CW45" s="591"/>
      <c r="CX45" s="591"/>
      <c r="CY45" s="591"/>
      <c r="CZ45" s="591"/>
      <c r="DA45" s="591"/>
      <c r="DB45" s="251"/>
      <c r="DC45" s="178"/>
      <c r="DD45" s="177"/>
      <c r="DE45" s="106"/>
    </row>
    <row r="46" spans="1:109" ht="18" customHeight="1" x14ac:dyDescent="0.2">
      <c r="A46" s="112"/>
      <c r="B46" s="253"/>
      <c r="C46" s="574" t="s">
        <v>24</v>
      </c>
      <c r="D46" s="574"/>
      <c r="E46" s="574"/>
      <c r="F46" s="574"/>
      <c r="G46" s="574"/>
      <c r="H46" s="574"/>
      <c r="I46" s="574"/>
      <c r="J46" s="574"/>
      <c r="K46" s="574"/>
      <c r="L46" s="574"/>
      <c r="M46" s="574"/>
      <c r="N46" s="574"/>
      <c r="O46" s="574"/>
      <c r="P46" s="574"/>
      <c r="Q46" s="574"/>
      <c r="R46" s="574"/>
      <c r="S46" s="574"/>
      <c r="T46" s="574"/>
      <c r="U46" s="574"/>
      <c r="V46" s="574"/>
      <c r="W46" s="574"/>
      <c r="X46" s="574"/>
      <c r="Y46" s="574"/>
      <c r="Z46" s="574"/>
      <c r="AA46" s="574"/>
      <c r="AB46" s="574"/>
      <c r="AC46" s="574"/>
      <c r="AD46" s="574"/>
      <c r="AE46" s="574"/>
      <c r="AF46" s="574"/>
      <c r="AG46" s="574"/>
      <c r="AH46" s="574"/>
      <c r="AI46" s="574"/>
      <c r="AJ46" s="574"/>
      <c r="AK46" s="574"/>
      <c r="AL46" s="574"/>
      <c r="AM46" s="574"/>
      <c r="AN46" s="574"/>
      <c r="AO46" s="574"/>
      <c r="AP46" s="574"/>
      <c r="AQ46" s="574"/>
      <c r="AR46" s="574"/>
      <c r="AS46" s="574"/>
      <c r="AT46" s="574"/>
      <c r="AU46" s="574"/>
      <c r="AV46" s="574"/>
      <c r="AW46" s="574"/>
      <c r="AX46" s="574"/>
      <c r="AY46" s="574"/>
      <c r="AZ46" s="574"/>
      <c r="BA46" s="574"/>
      <c r="BB46" s="574"/>
      <c r="BC46" s="574"/>
      <c r="BD46" s="574"/>
      <c r="BE46" s="574"/>
      <c r="BF46" s="574"/>
      <c r="BG46" s="574"/>
      <c r="BH46" s="574"/>
      <c r="BI46" s="574"/>
      <c r="BJ46" s="574"/>
      <c r="BK46" s="574"/>
      <c r="BL46" s="574"/>
      <c r="BM46" s="574"/>
      <c r="BN46" s="574"/>
      <c r="BO46" s="574"/>
      <c r="BP46" s="574"/>
      <c r="BQ46" s="574"/>
      <c r="BR46" s="574"/>
      <c r="BS46" s="574"/>
      <c r="BT46" s="574"/>
      <c r="BU46" s="574"/>
      <c r="BV46" s="574"/>
      <c r="BW46" s="574"/>
      <c r="BX46" s="574"/>
      <c r="BY46" s="574"/>
      <c r="BZ46" s="574"/>
      <c r="CA46" s="574"/>
      <c r="CB46" s="574"/>
      <c r="CC46" s="574"/>
      <c r="CD46" s="574"/>
      <c r="CE46" s="574"/>
      <c r="CF46" s="574"/>
      <c r="CG46" s="574"/>
      <c r="CH46" s="574"/>
      <c r="CI46" s="574"/>
      <c r="CJ46" s="574"/>
      <c r="CK46" s="574"/>
      <c r="CL46" s="574"/>
      <c r="CM46" s="574"/>
      <c r="CN46" s="574"/>
      <c r="CO46" s="574"/>
      <c r="CP46" s="574"/>
      <c r="CQ46" s="574"/>
      <c r="CR46" s="574"/>
      <c r="CS46" s="574"/>
      <c r="CT46" s="574"/>
      <c r="CU46" s="574"/>
      <c r="CV46" s="574"/>
      <c r="CW46" s="574"/>
      <c r="CX46" s="574"/>
      <c r="CY46" s="574"/>
      <c r="CZ46" s="574"/>
      <c r="DA46" s="575"/>
      <c r="DB46" s="257"/>
      <c r="DC46" s="178"/>
      <c r="DD46" s="177"/>
      <c r="DE46" s="106"/>
    </row>
    <row r="47" spans="1:109" ht="80.099999999999994" customHeight="1" thickBot="1" x14ac:dyDescent="0.25">
      <c r="A47" s="112"/>
      <c r="B47" s="253"/>
      <c r="C47" s="740"/>
      <c r="D47" s="741"/>
      <c r="E47" s="741"/>
      <c r="F47" s="741"/>
      <c r="G47" s="741"/>
      <c r="H47" s="741"/>
      <c r="I47" s="741"/>
      <c r="J47" s="741"/>
      <c r="K47" s="741"/>
      <c r="L47" s="741"/>
      <c r="M47" s="741"/>
      <c r="N47" s="741"/>
      <c r="O47" s="741"/>
      <c r="P47" s="741"/>
      <c r="Q47" s="741"/>
      <c r="R47" s="741"/>
      <c r="S47" s="741"/>
      <c r="T47" s="741"/>
      <c r="U47" s="741"/>
      <c r="V47" s="741"/>
      <c r="W47" s="741"/>
      <c r="X47" s="741"/>
      <c r="Y47" s="741"/>
      <c r="Z47" s="741"/>
      <c r="AA47" s="741"/>
      <c r="AB47" s="741"/>
      <c r="AC47" s="741"/>
      <c r="AD47" s="741"/>
      <c r="AE47" s="741"/>
      <c r="AF47" s="741"/>
      <c r="AG47" s="741"/>
      <c r="AH47" s="741"/>
      <c r="AI47" s="741"/>
      <c r="AJ47" s="741"/>
      <c r="AK47" s="741"/>
      <c r="AL47" s="741"/>
      <c r="AM47" s="741"/>
      <c r="AN47" s="741"/>
      <c r="AO47" s="741"/>
      <c r="AP47" s="741"/>
      <c r="AQ47" s="741"/>
      <c r="AR47" s="741"/>
      <c r="AS47" s="741"/>
      <c r="AT47" s="741"/>
      <c r="AU47" s="741"/>
      <c r="AV47" s="741"/>
      <c r="AW47" s="741"/>
      <c r="AX47" s="741"/>
      <c r="AY47" s="741"/>
      <c r="AZ47" s="741"/>
      <c r="BA47" s="741"/>
      <c r="BB47" s="741"/>
      <c r="BC47" s="741"/>
      <c r="BD47" s="741"/>
      <c r="BE47" s="741"/>
      <c r="BF47" s="741"/>
      <c r="BG47" s="741"/>
      <c r="BH47" s="741"/>
      <c r="BI47" s="741"/>
      <c r="BJ47" s="741"/>
      <c r="BK47" s="741"/>
      <c r="BL47" s="741"/>
      <c r="BM47" s="741"/>
      <c r="BN47" s="741"/>
      <c r="BO47" s="741"/>
      <c r="BP47" s="741"/>
      <c r="BQ47" s="741"/>
      <c r="BR47" s="741"/>
      <c r="BS47" s="741"/>
      <c r="BT47" s="741"/>
      <c r="BU47" s="741"/>
      <c r="BV47" s="741"/>
      <c r="BW47" s="741"/>
      <c r="BX47" s="741"/>
      <c r="BY47" s="741"/>
      <c r="BZ47" s="741"/>
      <c r="CA47" s="741"/>
      <c r="CB47" s="741"/>
      <c r="CC47" s="741"/>
      <c r="CD47" s="741"/>
      <c r="CE47" s="741"/>
      <c r="CF47" s="741"/>
      <c r="CG47" s="741"/>
      <c r="CH47" s="741"/>
      <c r="CI47" s="741"/>
      <c r="CJ47" s="741"/>
      <c r="CK47" s="741"/>
      <c r="CL47" s="741"/>
      <c r="CM47" s="741"/>
      <c r="CN47" s="741"/>
      <c r="CO47" s="741"/>
      <c r="CP47" s="741"/>
      <c r="CQ47" s="741"/>
      <c r="CR47" s="741"/>
      <c r="CS47" s="741"/>
      <c r="CT47" s="741"/>
      <c r="CU47" s="741"/>
      <c r="CV47" s="741"/>
      <c r="CW47" s="741"/>
      <c r="CX47" s="741"/>
      <c r="CY47" s="741"/>
      <c r="CZ47" s="741"/>
      <c r="DA47" s="742"/>
      <c r="DB47" s="257"/>
      <c r="DC47" s="178"/>
      <c r="DD47" s="177"/>
      <c r="DE47" s="106"/>
    </row>
    <row r="48" spans="1:109" ht="13.5" thickBot="1" x14ac:dyDescent="0.25">
      <c r="A48" s="112"/>
      <c r="B48" s="256"/>
      <c r="C48" s="573"/>
      <c r="D48" s="573"/>
      <c r="E48" s="573"/>
      <c r="F48" s="573"/>
      <c r="G48" s="573"/>
      <c r="H48" s="573"/>
      <c r="I48" s="573"/>
      <c r="J48" s="573"/>
      <c r="K48" s="573"/>
      <c r="L48" s="573"/>
      <c r="M48" s="573"/>
      <c r="N48" s="573"/>
      <c r="O48" s="573"/>
      <c r="P48" s="573"/>
      <c r="Q48" s="573"/>
      <c r="R48" s="573"/>
      <c r="S48" s="573"/>
      <c r="T48" s="573"/>
      <c r="U48" s="573"/>
      <c r="V48" s="573"/>
      <c r="W48" s="573"/>
      <c r="X48" s="573"/>
      <c r="Y48" s="573"/>
      <c r="Z48" s="573"/>
      <c r="AA48" s="573"/>
      <c r="AB48" s="573"/>
      <c r="AC48" s="573"/>
      <c r="AD48" s="573"/>
      <c r="AE48" s="573"/>
      <c r="AF48" s="573"/>
      <c r="AG48" s="573"/>
      <c r="AH48" s="573"/>
      <c r="AI48" s="573"/>
      <c r="AJ48" s="573"/>
      <c r="AK48" s="573"/>
      <c r="AL48" s="573"/>
      <c r="AM48" s="573"/>
      <c r="AN48" s="573"/>
      <c r="AO48" s="573"/>
      <c r="AP48" s="573"/>
      <c r="AQ48" s="573"/>
      <c r="AR48" s="573"/>
      <c r="AS48" s="573"/>
      <c r="AT48" s="573"/>
      <c r="AU48" s="573"/>
      <c r="AV48" s="573"/>
      <c r="AW48" s="573"/>
      <c r="AX48" s="573"/>
      <c r="AY48" s="573"/>
      <c r="AZ48" s="573"/>
      <c r="BA48" s="573"/>
      <c r="BB48" s="573"/>
      <c r="BC48" s="573"/>
      <c r="BD48" s="573"/>
      <c r="BE48" s="573"/>
      <c r="BF48" s="573"/>
      <c r="BG48" s="573"/>
      <c r="BH48" s="573"/>
      <c r="BI48" s="573"/>
      <c r="BJ48" s="573"/>
      <c r="BK48" s="573"/>
      <c r="BL48" s="573"/>
      <c r="BM48" s="573"/>
      <c r="BN48" s="573"/>
      <c r="BO48" s="573"/>
      <c r="BP48" s="573"/>
      <c r="BQ48" s="573"/>
      <c r="BR48" s="573"/>
      <c r="BS48" s="573"/>
      <c r="BT48" s="573"/>
      <c r="BU48" s="573"/>
      <c r="BV48" s="573"/>
      <c r="BW48" s="573"/>
      <c r="BX48" s="573"/>
      <c r="BY48" s="573"/>
      <c r="BZ48" s="573"/>
      <c r="CA48" s="573"/>
      <c r="CB48" s="573"/>
      <c r="CC48" s="573"/>
      <c r="CD48" s="573"/>
      <c r="CE48" s="573"/>
      <c r="CF48" s="573"/>
      <c r="CG48" s="573"/>
      <c r="CH48" s="573"/>
      <c r="CI48" s="573"/>
      <c r="CJ48" s="573"/>
      <c r="CK48" s="573"/>
      <c r="CL48" s="573"/>
      <c r="CM48" s="573"/>
      <c r="CN48" s="573"/>
      <c r="CO48" s="573"/>
      <c r="CP48" s="573"/>
      <c r="CQ48" s="573"/>
      <c r="CR48" s="573"/>
      <c r="CS48" s="573"/>
      <c r="CT48" s="573"/>
      <c r="CU48" s="573"/>
      <c r="CV48" s="573"/>
      <c r="CW48" s="573"/>
      <c r="CX48" s="573"/>
      <c r="CY48" s="573"/>
      <c r="CZ48" s="573"/>
      <c r="DA48" s="573"/>
      <c r="DB48" s="260"/>
      <c r="DC48" s="178"/>
      <c r="DD48" s="177"/>
      <c r="DE48" s="106"/>
    </row>
    <row r="49" spans="1:109" ht="9.9499999999999993" customHeight="1" x14ac:dyDescent="0.2">
      <c r="A49" s="106"/>
      <c r="B49" s="651"/>
      <c r="C49" s="651"/>
      <c r="D49" s="651"/>
      <c r="E49" s="651"/>
      <c r="F49" s="651"/>
      <c r="G49" s="651"/>
      <c r="H49" s="651"/>
      <c r="I49" s="651"/>
      <c r="J49" s="651"/>
      <c r="K49" s="651"/>
      <c r="L49" s="651"/>
      <c r="M49" s="651"/>
      <c r="N49" s="651"/>
      <c r="O49" s="651"/>
      <c r="P49" s="651"/>
      <c r="Q49" s="651"/>
      <c r="R49" s="651"/>
      <c r="S49" s="651"/>
      <c r="T49" s="651"/>
      <c r="U49" s="651"/>
      <c r="V49" s="651"/>
      <c r="W49" s="651"/>
      <c r="X49" s="651"/>
      <c r="Y49" s="651"/>
      <c r="Z49" s="651"/>
      <c r="AA49" s="651"/>
      <c r="AB49" s="651"/>
      <c r="AC49" s="651"/>
      <c r="AD49" s="651"/>
      <c r="AE49" s="651"/>
      <c r="AF49" s="651"/>
      <c r="AG49" s="651"/>
      <c r="AH49" s="651"/>
      <c r="AI49" s="651"/>
      <c r="AJ49" s="651"/>
      <c r="AK49" s="651"/>
      <c r="AL49" s="651"/>
      <c r="AM49" s="651"/>
      <c r="AN49" s="651"/>
      <c r="AO49" s="651"/>
      <c r="AP49" s="651"/>
      <c r="AQ49" s="651"/>
      <c r="AR49" s="651"/>
      <c r="AS49" s="651"/>
      <c r="AT49" s="651"/>
      <c r="AU49" s="651"/>
      <c r="AV49" s="651"/>
      <c r="AW49" s="651"/>
      <c r="AX49" s="651"/>
      <c r="AY49" s="651"/>
      <c r="AZ49" s="651"/>
      <c r="BA49" s="651"/>
      <c r="BB49" s="651"/>
      <c r="BC49" s="651"/>
      <c r="BD49" s="651"/>
      <c r="BE49" s="651"/>
      <c r="BF49" s="651"/>
      <c r="BG49" s="651"/>
      <c r="BH49" s="651"/>
      <c r="BI49" s="651"/>
      <c r="BJ49" s="651"/>
      <c r="BK49" s="651"/>
      <c r="BL49" s="651"/>
      <c r="BM49" s="651"/>
      <c r="BN49" s="651"/>
      <c r="BO49" s="651"/>
      <c r="BP49" s="651"/>
      <c r="BQ49" s="651"/>
      <c r="BR49" s="651"/>
      <c r="BS49" s="651"/>
      <c r="BT49" s="651"/>
      <c r="BU49" s="651"/>
      <c r="BV49" s="651"/>
      <c r="BW49" s="651"/>
      <c r="BX49" s="651"/>
      <c r="BY49" s="651"/>
      <c r="BZ49" s="651"/>
      <c r="CA49" s="651"/>
      <c r="CB49" s="651"/>
      <c r="CC49" s="651"/>
      <c r="CD49" s="651"/>
      <c r="CE49" s="651"/>
      <c r="CF49" s="651"/>
      <c r="CG49" s="651"/>
      <c r="CH49" s="651"/>
      <c r="CI49" s="651"/>
      <c r="CJ49" s="651"/>
      <c r="CK49" s="651"/>
      <c r="CL49" s="651"/>
      <c r="CM49" s="651"/>
      <c r="CN49" s="651"/>
      <c r="CO49" s="651"/>
      <c r="CP49" s="651"/>
      <c r="CQ49" s="651"/>
      <c r="CR49" s="651"/>
      <c r="CS49" s="651"/>
      <c r="CT49" s="651"/>
      <c r="CU49" s="651"/>
      <c r="CV49" s="651"/>
      <c r="CW49" s="651"/>
      <c r="CX49" s="651"/>
      <c r="CY49" s="651"/>
      <c r="CZ49" s="651"/>
      <c r="DA49" s="651"/>
      <c r="DB49" s="651"/>
      <c r="DC49" s="178"/>
      <c r="DD49" s="177"/>
      <c r="DE49" s="106"/>
    </row>
    <row r="50" spans="1:109" ht="7.9" customHeight="1" x14ac:dyDescent="0.2">
      <c r="A50" s="106"/>
      <c r="B50" s="673" t="s">
        <v>1169</v>
      </c>
      <c r="C50" s="673"/>
      <c r="D50" s="673"/>
      <c r="E50" s="673"/>
      <c r="F50" s="673"/>
      <c r="G50" s="673"/>
      <c r="H50" s="673"/>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178"/>
      <c r="DD50" s="177"/>
      <c r="DE50" s="106"/>
    </row>
    <row r="51" spans="1:109" ht="7.9" customHeight="1" x14ac:dyDescent="0.2">
      <c r="A51" s="106"/>
      <c r="B51" s="673" t="s">
        <v>1170</v>
      </c>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178"/>
      <c r="DD51" s="177"/>
      <c r="DE51" s="106"/>
    </row>
    <row r="52" spans="1:109" ht="7.9" customHeight="1" x14ac:dyDescent="0.2">
      <c r="A52" s="106"/>
      <c r="B52" s="673" t="s">
        <v>1171</v>
      </c>
      <c r="C52" s="673"/>
      <c r="D52" s="673"/>
      <c r="E52" s="673"/>
      <c r="F52" s="673"/>
      <c r="G52" s="673"/>
      <c r="H52" s="673"/>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673"/>
      <c r="AR52" s="673"/>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73"/>
      <c r="BR52" s="673"/>
      <c r="BS52" s="673"/>
      <c r="BT52" s="673"/>
      <c r="BU52" s="673"/>
      <c r="BV52" s="673"/>
      <c r="BW52" s="673"/>
      <c r="BX52" s="673"/>
      <c r="BY52" s="673"/>
      <c r="BZ52" s="673"/>
      <c r="CA52" s="673"/>
      <c r="CB52" s="673"/>
      <c r="CC52" s="673"/>
      <c r="CD52" s="673"/>
      <c r="CE52" s="673"/>
      <c r="CF52" s="673"/>
      <c r="CG52" s="673"/>
      <c r="CH52" s="673"/>
      <c r="CI52" s="673"/>
      <c r="CJ52" s="673"/>
      <c r="CK52" s="673"/>
      <c r="CL52" s="673"/>
      <c r="CM52" s="673"/>
      <c r="CN52" s="673"/>
      <c r="CO52" s="673"/>
      <c r="CP52" s="673"/>
      <c r="CQ52" s="673"/>
      <c r="CR52" s="673"/>
      <c r="CS52" s="673"/>
      <c r="CT52" s="673"/>
      <c r="CU52" s="673"/>
      <c r="CV52" s="673"/>
      <c r="CW52" s="673"/>
      <c r="CX52" s="673"/>
      <c r="CY52" s="673"/>
      <c r="CZ52" s="673"/>
      <c r="DA52" s="673"/>
      <c r="DB52" s="673"/>
      <c r="DC52" s="178"/>
      <c r="DD52" s="177"/>
      <c r="DE52" s="106"/>
    </row>
    <row r="53" spans="1:109" ht="7.9" customHeight="1" x14ac:dyDescent="0.2">
      <c r="A53" s="106"/>
      <c r="B53" s="673" t="s">
        <v>1172</v>
      </c>
      <c r="C53" s="673"/>
      <c r="D53" s="673"/>
      <c r="E53" s="673"/>
      <c r="F53" s="673"/>
      <c r="G53" s="673"/>
      <c r="H53" s="673"/>
      <c r="I53" s="673"/>
      <c r="J53" s="673"/>
      <c r="K53" s="673"/>
      <c r="L53" s="673"/>
      <c r="M53" s="673"/>
      <c r="N53" s="673"/>
      <c r="O53" s="673"/>
      <c r="P53" s="673"/>
      <c r="Q53" s="673"/>
      <c r="R53" s="673"/>
      <c r="S53" s="673"/>
      <c r="T53" s="673"/>
      <c r="U53" s="673"/>
      <c r="V53" s="673"/>
      <c r="W53" s="673"/>
      <c r="X53" s="673"/>
      <c r="Y53" s="673"/>
      <c r="Z53" s="673"/>
      <c r="AA53" s="673"/>
      <c r="AB53" s="673"/>
      <c r="AC53" s="673"/>
      <c r="AD53" s="673"/>
      <c r="AE53" s="673"/>
      <c r="AF53" s="673"/>
      <c r="AG53" s="673"/>
      <c r="AH53" s="673"/>
      <c r="AI53" s="673"/>
      <c r="AJ53" s="673"/>
      <c r="AK53" s="673"/>
      <c r="AL53" s="673"/>
      <c r="AM53" s="673"/>
      <c r="AN53" s="673"/>
      <c r="AO53" s="673"/>
      <c r="AP53" s="673"/>
      <c r="AQ53" s="673"/>
      <c r="AR53" s="673"/>
      <c r="AS53" s="673"/>
      <c r="AT53" s="673"/>
      <c r="AU53" s="673"/>
      <c r="AV53" s="673"/>
      <c r="AW53" s="673"/>
      <c r="AX53" s="673"/>
      <c r="AY53" s="673"/>
      <c r="AZ53" s="673"/>
      <c r="BA53" s="673"/>
      <c r="BB53" s="673"/>
      <c r="BC53" s="673"/>
      <c r="BD53" s="673"/>
      <c r="BE53" s="673"/>
      <c r="BF53" s="673"/>
      <c r="BG53" s="673"/>
      <c r="BH53" s="673"/>
      <c r="BI53" s="673"/>
      <c r="BJ53" s="673"/>
      <c r="BK53" s="673"/>
      <c r="BL53" s="673"/>
      <c r="BM53" s="673"/>
      <c r="BN53" s="673"/>
      <c r="BO53" s="673"/>
      <c r="BP53" s="673"/>
      <c r="BQ53" s="673"/>
      <c r="BR53" s="673"/>
      <c r="BS53" s="673"/>
      <c r="BT53" s="673"/>
      <c r="BU53" s="673"/>
      <c r="BV53" s="673"/>
      <c r="BW53" s="673"/>
      <c r="BX53" s="673"/>
      <c r="BY53" s="673"/>
      <c r="BZ53" s="673"/>
      <c r="CA53" s="673"/>
      <c r="CB53" s="673"/>
      <c r="CC53" s="673"/>
      <c r="CD53" s="673"/>
      <c r="CE53" s="673"/>
      <c r="CF53" s="673"/>
      <c r="CG53" s="673"/>
      <c r="CH53" s="673"/>
      <c r="CI53" s="673"/>
      <c r="CJ53" s="673"/>
      <c r="CK53" s="673"/>
      <c r="CL53" s="673"/>
      <c r="CM53" s="673"/>
      <c r="CN53" s="673"/>
      <c r="CO53" s="673"/>
      <c r="CP53" s="673"/>
      <c r="CQ53" s="673"/>
      <c r="CR53" s="673"/>
      <c r="CS53" s="673"/>
      <c r="CT53" s="673"/>
      <c r="CU53" s="673"/>
      <c r="CV53" s="673"/>
      <c r="CW53" s="673"/>
      <c r="CX53" s="673"/>
      <c r="CY53" s="673"/>
      <c r="CZ53" s="673"/>
      <c r="DA53" s="673"/>
      <c r="DB53" s="673"/>
      <c r="DC53" s="178"/>
      <c r="DD53" s="177"/>
      <c r="DE53" s="106"/>
    </row>
    <row r="54" spans="1:109" x14ac:dyDescent="0.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c r="DD54" s="106"/>
      <c r="DE54" s="106"/>
    </row>
    <row r="55" spans="1:109" x14ac:dyDescent="0.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c r="DD55" s="106"/>
      <c r="DE55" s="106"/>
    </row>
    <row r="56" spans="1:109"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c r="DD56" s="106"/>
      <c r="DE56" s="106"/>
    </row>
    <row r="57" spans="1:109" x14ac:dyDescent="0.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c r="DD57" s="106"/>
      <c r="DE57" s="106"/>
    </row>
    <row r="58" spans="1:109" x14ac:dyDescent="0.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c r="DD58" s="106"/>
      <c r="DE58" s="106"/>
    </row>
    <row r="59" spans="1:109" x14ac:dyDescent="0.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c r="DD59" s="106"/>
      <c r="DE59" s="106"/>
    </row>
    <row r="60" spans="1:109" x14ac:dyDescent="0.2">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c r="DD60" s="106"/>
      <c r="DE60" s="106"/>
    </row>
    <row r="61" spans="1:109" x14ac:dyDescent="0.2">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c r="DD61" s="106"/>
      <c r="DE61" s="106"/>
    </row>
    <row r="62" spans="1:109" x14ac:dyDescent="0.2">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c r="DD62" s="106"/>
      <c r="DE62" s="106"/>
    </row>
    <row r="63" spans="1:109" x14ac:dyDescent="0.2">
      <c r="A63" s="106"/>
      <c r="B63" s="106"/>
      <c r="C63" s="106"/>
      <c r="D63" s="106"/>
      <c r="E63" s="106"/>
      <c r="F63" s="106"/>
      <c r="G63" s="106"/>
      <c r="H63" s="106"/>
      <c r="I63" s="106"/>
      <c r="J63" s="106"/>
      <c r="K63" s="106"/>
      <c r="L63" s="106"/>
      <c r="M63" s="106"/>
      <c r="N63" s="106"/>
      <c r="O63" s="106"/>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c r="BG63" s="106"/>
      <c r="BH63" s="106"/>
      <c r="BI63" s="106"/>
      <c r="BJ63" s="106"/>
      <c r="BK63" s="106"/>
      <c r="BL63" s="106"/>
      <c r="BM63" s="106"/>
      <c r="BN63" s="106"/>
      <c r="BO63" s="106"/>
      <c r="BP63" s="106"/>
      <c r="BQ63" s="106"/>
      <c r="BR63" s="106"/>
      <c r="BS63" s="106"/>
      <c r="BT63" s="106"/>
      <c r="BU63" s="106"/>
      <c r="BV63" s="106"/>
      <c r="BW63" s="106"/>
      <c r="BX63" s="106"/>
      <c r="BY63" s="106"/>
      <c r="BZ63" s="106"/>
      <c r="CA63" s="106"/>
      <c r="CB63" s="106"/>
      <c r="CC63" s="106"/>
      <c r="CD63" s="106"/>
      <c r="CE63" s="106"/>
      <c r="CF63" s="106"/>
      <c r="CG63" s="106"/>
      <c r="CH63" s="106"/>
      <c r="CI63" s="106"/>
      <c r="CJ63" s="106"/>
      <c r="CK63" s="106"/>
      <c r="CL63" s="106"/>
      <c r="CM63" s="106"/>
      <c r="CN63" s="106"/>
      <c r="CO63" s="106"/>
      <c r="CP63" s="106"/>
      <c r="CQ63" s="106"/>
      <c r="CR63" s="106"/>
      <c r="CS63" s="106"/>
      <c r="CT63" s="106"/>
      <c r="CU63" s="106"/>
      <c r="CV63" s="106"/>
      <c r="CW63" s="106"/>
      <c r="CX63" s="106"/>
      <c r="CY63" s="106"/>
      <c r="CZ63" s="106"/>
      <c r="DA63" s="106"/>
      <c r="DB63" s="106"/>
      <c r="DC63" s="106"/>
      <c r="DD63" s="106"/>
      <c r="DE63" s="106"/>
    </row>
    <row r="64" spans="1:109" x14ac:dyDescent="0.2">
      <c r="A64" s="106"/>
      <c r="B64" s="106"/>
      <c r="C64" s="106"/>
      <c r="D64" s="106"/>
      <c r="E64" s="106"/>
      <c r="F64" s="106"/>
      <c r="G64" s="106"/>
      <c r="H64" s="106"/>
      <c r="I64" s="106"/>
      <c r="J64" s="106"/>
      <c r="K64" s="106"/>
      <c r="L64" s="106"/>
      <c r="M64" s="106"/>
      <c r="N64" s="106"/>
      <c r="O64" s="106"/>
      <c r="P64" s="106"/>
      <c r="Q64" s="106"/>
      <c r="R64" s="106"/>
      <c r="S64" s="106"/>
      <c r="T64" s="106"/>
      <c r="U64" s="106"/>
      <c r="V64" s="106"/>
      <c r="W64" s="106"/>
      <c r="X64" s="106"/>
      <c r="Y64" s="106"/>
      <c r="Z64" s="106"/>
      <c r="AA64" s="106"/>
      <c r="AB64" s="106"/>
      <c r="AC64" s="106"/>
      <c r="AD64" s="106"/>
      <c r="AE64" s="106"/>
      <c r="AF64" s="106"/>
      <c r="AG64" s="106"/>
      <c r="AH64" s="106"/>
      <c r="AI64" s="106"/>
      <c r="AJ64" s="106"/>
      <c r="AK64" s="106"/>
      <c r="AL64" s="106"/>
      <c r="AM64" s="106"/>
      <c r="AN64" s="106"/>
      <c r="AO64" s="106"/>
      <c r="AP64" s="106"/>
      <c r="AQ64" s="106"/>
      <c r="AR64" s="106"/>
      <c r="AS64" s="106"/>
      <c r="AT64" s="106"/>
      <c r="AU64" s="106"/>
      <c r="AV64" s="106"/>
      <c r="AW64" s="106"/>
      <c r="AX64" s="106"/>
      <c r="AY64" s="106"/>
      <c r="AZ64" s="106"/>
      <c r="BA64" s="106"/>
      <c r="BB64" s="106"/>
      <c r="BC64" s="106"/>
      <c r="BD64" s="106"/>
      <c r="BE64" s="106"/>
      <c r="BF64" s="106"/>
      <c r="BG64" s="106"/>
      <c r="BH64" s="106"/>
      <c r="BI64" s="106"/>
      <c r="BJ64" s="106"/>
      <c r="BK64" s="106"/>
      <c r="BL64" s="106"/>
      <c r="BM64" s="106"/>
      <c r="BN64" s="106"/>
      <c r="BO64" s="106"/>
      <c r="BP64" s="106"/>
      <c r="BQ64" s="106"/>
      <c r="BR64" s="106"/>
      <c r="BS64" s="106"/>
      <c r="BT64" s="106"/>
      <c r="BU64" s="106"/>
      <c r="BV64" s="106"/>
      <c r="BW64" s="106"/>
      <c r="BX64" s="106"/>
      <c r="BY64" s="106"/>
      <c r="BZ64" s="106"/>
      <c r="CA64" s="106"/>
      <c r="CB64" s="106"/>
      <c r="CC64" s="106"/>
      <c r="CD64" s="106"/>
      <c r="CE64" s="106"/>
      <c r="CF64" s="106"/>
      <c r="CG64" s="106"/>
      <c r="CH64" s="106"/>
      <c r="CI64" s="106"/>
      <c r="CJ64" s="106"/>
      <c r="CK64" s="106"/>
      <c r="CL64" s="106"/>
      <c r="CM64" s="106"/>
      <c r="CN64" s="106"/>
      <c r="CO64" s="106"/>
      <c r="CP64" s="106"/>
      <c r="CQ64" s="106"/>
      <c r="CR64" s="106"/>
      <c r="CS64" s="106"/>
      <c r="CT64" s="106"/>
      <c r="CU64" s="106"/>
      <c r="CV64" s="106"/>
      <c r="CW64" s="106"/>
      <c r="CX64" s="106"/>
      <c r="CY64" s="106"/>
      <c r="CZ64" s="106"/>
      <c r="DA64" s="106"/>
      <c r="DB64" s="106"/>
      <c r="DC64" s="106"/>
      <c r="DD64" s="106"/>
      <c r="DE64" s="106"/>
    </row>
    <row r="65" spans="1:109" x14ac:dyDescent="0.2">
      <c r="A65" s="106"/>
      <c r="B65" s="106"/>
      <c r="C65" s="106"/>
      <c r="D65" s="106"/>
      <c r="E65" s="106"/>
      <c r="F65" s="106"/>
      <c r="G65" s="106"/>
      <c r="H65" s="106"/>
      <c r="I65" s="106"/>
      <c r="J65" s="106"/>
      <c r="K65" s="106"/>
      <c r="L65" s="106"/>
      <c r="M65" s="106"/>
      <c r="N65" s="106"/>
      <c r="O65" s="106"/>
      <c r="P65" s="106"/>
      <c r="Q65" s="106"/>
      <c r="R65" s="106"/>
      <c r="S65" s="106"/>
      <c r="T65" s="106"/>
      <c r="U65" s="106"/>
      <c r="V65" s="106"/>
      <c r="W65" s="106"/>
      <c r="X65" s="106"/>
      <c r="Y65" s="106"/>
      <c r="Z65" s="106"/>
      <c r="AA65" s="106"/>
      <c r="AB65" s="106"/>
      <c r="AC65" s="106"/>
      <c r="AD65" s="106"/>
      <c r="AE65" s="106"/>
      <c r="AF65" s="106"/>
      <c r="AG65" s="106"/>
      <c r="AH65" s="106"/>
      <c r="AI65" s="106"/>
      <c r="AJ65" s="106"/>
      <c r="AK65" s="106"/>
      <c r="AL65" s="106"/>
      <c r="AM65" s="106"/>
      <c r="AN65" s="106"/>
      <c r="AO65" s="106"/>
      <c r="AP65" s="106"/>
      <c r="AQ65" s="106"/>
      <c r="AR65" s="106"/>
      <c r="AS65" s="106"/>
      <c r="AT65" s="106"/>
      <c r="AU65" s="106"/>
      <c r="AV65" s="106"/>
      <c r="AW65" s="106"/>
      <c r="AX65" s="106"/>
      <c r="AY65" s="106"/>
      <c r="AZ65" s="106"/>
      <c r="BA65" s="106"/>
      <c r="BB65" s="106"/>
      <c r="BC65" s="106"/>
      <c r="BD65" s="106"/>
      <c r="BE65" s="106"/>
      <c r="BF65" s="106"/>
      <c r="BG65" s="106"/>
      <c r="BH65" s="106"/>
      <c r="BI65" s="106"/>
      <c r="BJ65" s="106"/>
      <c r="BK65" s="106"/>
      <c r="BL65" s="106"/>
      <c r="BM65" s="106"/>
      <c r="BN65" s="106"/>
      <c r="BO65" s="106"/>
      <c r="BP65" s="106"/>
      <c r="BQ65" s="106"/>
      <c r="BR65" s="106"/>
      <c r="BS65" s="106"/>
      <c r="BT65" s="106"/>
      <c r="BU65" s="106"/>
      <c r="BV65" s="106"/>
      <c r="BW65" s="106"/>
      <c r="BX65" s="106"/>
      <c r="BY65" s="106"/>
      <c r="BZ65" s="106"/>
      <c r="CA65" s="106"/>
      <c r="CB65" s="106"/>
      <c r="CC65" s="106"/>
      <c r="CD65" s="106"/>
      <c r="CE65" s="106"/>
      <c r="CF65" s="106"/>
      <c r="CG65" s="106"/>
      <c r="CH65" s="106"/>
      <c r="CI65" s="106"/>
      <c r="CJ65" s="106"/>
      <c r="CK65" s="106"/>
      <c r="CL65" s="106"/>
      <c r="CM65" s="106"/>
      <c r="CN65" s="106"/>
      <c r="CO65" s="106"/>
      <c r="CP65" s="106"/>
      <c r="CQ65" s="106"/>
      <c r="CR65" s="106"/>
      <c r="CS65" s="106"/>
      <c r="CT65" s="106"/>
      <c r="CU65" s="106"/>
      <c r="CV65" s="106"/>
      <c r="CW65" s="106"/>
      <c r="CX65" s="106"/>
      <c r="CY65" s="106"/>
      <c r="CZ65" s="106"/>
      <c r="DA65" s="106"/>
      <c r="DB65" s="106"/>
      <c r="DC65" s="106"/>
      <c r="DD65" s="106"/>
      <c r="DE65" s="106"/>
    </row>
    <row r="66" spans="1:109" x14ac:dyDescent="0.2">
      <c r="A66" s="106"/>
      <c r="B66" s="106"/>
      <c r="C66" s="106"/>
      <c r="D66" s="106"/>
      <c r="E66" s="106"/>
      <c r="F66" s="106"/>
      <c r="G66" s="106"/>
      <c r="H66" s="106"/>
      <c r="I66" s="106"/>
      <c r="J66" s="106"/>
      <c r="K66" s="106"/>
      <c r="L66" s="106"/>
      <c r="M66" s="106"/>
      <c r="N66" s="106"/>
      <c r="O66" s="106"/>
      <c r="P66" s="106"/>
      <c r="Q66" s="106"/>
      <c r="R66" s="106"/>
      <c r="S66" s="106"/>
      <c r="T66" s="106"/>
      <c r="U66" s="106"/>
      <c r="V66" s="106"/>
      <c r="W66" s="106"/>
      <c r="X66" s="106"/>
      <c r="Y66" s="106"/>
      <c r="Z66" s="106"/>
      <c r="AA66" s="106"/>
      <c r="AB66" s="106"/>
      <c r="AC66" s="106"/>
      <c r="AD66" s="106"/>
      <c r="AE66" s="106"/>
      <c r="AF66" s="106"/>
      <c r="AG66" s="106"/>
      <c r="AH66" s="106"/>
      <c r="AI66" s="106"/>
      <c r="AJ66" s="106"/>
      <c r="AK66" s="106"/>
      <c r="AL66" s="106"/>
      <c r="AM66" s="106"/>
      <c r="AN66" s="106"/>
      <c r="AO66" s="106"/>
      <c r="AP66" s="106"/>
      <c r="AQ66" s="106"/>
      <c r="AR66" s="106"/>
      <c r="AS66" s="106"/>
      <c r="AT66" s="106"/>
      <c r="AU66" s="106"/>
      <c r="AV66" s="106"/>
      <c r="AW66" s="106"/>
      <c r="AX66" s="106"/>
      <c r="AY66" s="106"/>
      <c r="AZ66" s="106"/>
      <c r="BA66" s="106"/>
      <c r="BB66" s="106"/>
      <c r="BC66" s="106"/>
      <c r="BD66" s="106"/>
      <c r="BE66" s="106"/>
      <c r="BF66" s="106"/>
      <c r="BG66" s="106"/>
      <c r="BH66" s="106"/>
      <c r="BI66" s="106"/>
      <c r="BJ66" s="106"/>
      <c r="BK66" s="106"/>
      <c r="BL66" s="106"/>
      <c r="BM66" s="106"/>
      <c r="BN66" s="106"/>
      <c r="BO66" s="106"/>
      <c r="BP66" s="106"/>
      <c r="BQ66" s="106"/>
      <c r="BR66" s="106"/>
      <c r="BS66" s="106"/>
      <c r="BT66" s="106"/>
      <c r="BU66" s="106"/>
      <c r="BV66" s="106"/>
      <c r="BW66" s="106"/>
      <c r="BX66" s="106"/>
      <c r="BY66" s="106"/>
      <c r="BZ66" s="106"/>
      <c r="CA66" s="106"/>
      <c r="CB66" s="106"/>
      <c r="CC66" s="106"/>
      <c r="CD66" s="106"/>
      <c r="CE66" s="106"/>
      <c r="CF66" s="106"/>
      <c r="CG66" s="106"/>
      <c r="CH66" s="106"/>
      <c r="CI66" s="106"/>
      <c r="CJ66" s="106"/>
      <c r="CK66" s="106"/>
      <c r="CL66" s="106"/>
      <c r="CM66" s="106"/>
      <c r="CN66" s="106"/>
      <c r="CO66" s="106"/>
      <c r="CP66" s="106"/>
      <c r="CQ66" s="106"/>
      <c r="CR66" s="106"/>
      <c r="CS66" s="106"/>
      <c r="CT66" s="106"/>
      <c r="CU66" s="106"/>
      <c r="CV66" s="106"/>
      <c r="CW66" s="106"/>
      <c r="CX66" s="106"/>
      <c r="CY66" s="106"/>
      <c r="CZ66" s="106"/>
      <c r="DA66" s="106"/>
      <c r="DB66" s="106"/>
      <c r="DC66" s="106"/>
      <c r="DD66" s="106"/>
      <c r="DE66" s="106"/>
    </row>
    <row r="67" spans="1:109" x14ac:dyDescent="0.2">
      <c r="A67" s="106"/>
      <c r="B67" s="106"/>
      <c r="C67" s="106"/>
      <c r="D67" s="106"/>
      <c r="E67" s="106"/>
      <c r="F67" s="106"/>
      <c r="G67" s="106"/>
      <c r="H67" s="106"/>
      <c r="I67" s="106"/>
      <c r="J67" s="106"/>
      <c r="K67" s="106"/>
      <c r="L67" s="106"/>
      <c r="M67" s="106"/>
      <c r="N67" s="106"/>
      <c r="O67" s="106"/>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106"/>
      <c r="BF67" s="106"/>
      <c r="BG67" s="106"/>
      <c r="BH67" s="106"/>
      <c r="BI67" s="106"/>
      <c r="BJ67" s="106"/>
      <c r="BK67" s="106"/>
      <c r="BL67" s="106"/>
      <c r="BM67" s="106"/>
      <c r="BN67" s="106"/>
      <c r="BO67" s="106"/>
      <c r="BP67" s="106"/>
      <c r="BQ67" s="106"/>
      <c r="BR67" s="106"/>
      <c r="BS67" s="106"/>
      <c r="BT67" s="106"/>
      <c r="BU67" s="106"/>
      <c r="BV67" s="106"/>
      <c r="BW67" s="106"/>
      <c r="BX67" s="106"/>
      <c r="BY67" s="106"/>
      <c r="BZ67" s="106"/>
      <c r="CA67" s="106"/>
      <c r="CB67" s="106"/>
      <c r="CC67" s="106"/>
      <c r="CD67" s="106"/>
      <c r="CE67" s="106"/>
      <c r="CF67" s="106"/>
      <c r="CG67" s="106"/>
      <c r="CH67" s="106"/>
      <c r="CI67" s="106"/>
      <c r="CJ67" s="106"/>
      <c r="CK67" s="106"/>
      <c r="CL67" s="106"/>
      <c r="CM67" s="106"/>
      <c r="CN67" s="106"/>
      <c r="CO67" s="106"/>
      <c r="CP67" s="106"/>
      <c r="CQ67" s="106"/>
      <c r="CR67" s="106"/>
      <c r="CS67" s="106"/>
      <c r="CT67" s="106"/>
      <c r="CU67" s="106"/>
      <c r="CV67" s="106"/>
      <c r="CW67" s="106"/>
      <c r="CX67" s="106"/>
      <c r="CY67" s="106"/>
      <c r="CZ67" s="106"/>
      <c r="DA67" s="106"/>
      <c r="DB67" s="106"/>
      <c r="DC67" s="106"/>
      <c r="DD67" s="106"/>
      <c r="DE67" s="106"/>
    </row>
    <row r="68" spans="1:109" x14ac:dyDescent="0.2">
      <c r="A68" s="106"/>
      <c r="B68" s="106"/>
      <c r="C68" s="106"/>
      <c r="D68" s="106"/>
      <c r="E68" s="106"/>
      <c r="F68" s="106"/>
      <c r="G68" s="106"/>
      <c r="H68" s="106"/>
      <c r="I68" s="106"/>
      <c r="J68" s="106"/>
      <c r="K68" s="106"/>
      <c r="L68" s="106"/>
      <c r="M68" s="106"/>
      <c r="N68" s="106"/>
      <c r="O68" s="106"/>
      <c r="P68" s="106"/>
      <c r="Q68" s="106"/>
      <c r="R68" s="106"/>
      <c r="S68" s="106"/>
      <c r="T68" s="106"/>
      <c r="U68" s="106"/>
      <c r="V68" s="106"/>
      <c r="W68" s="106"/>
      <c r="X68" s="106"/>
      <c r="Y68" s="106"/>
      <c r="Z68" s="106"/>
      <c r="AA68" s="106"/>
      <c r="AB68" s="106"/>
      <c r="AC68" s="106"/>
      <c r="AD68" s="106"/>
      <c r="AE68" s="106"/>
      <c r="AF68" s="106"/>
      <c r="AG68" s="106"/>
      <c r="AH68" s="106"/>
      <c r="AI68" s="106"/>
      <c r="AJ68" s="106"/>
      <c r="AK68" s="106"/>
      <c r="AL68" s="106"/>
      <c r="AM68" s="106"/>
      <c r="AN68" s="106"/>
      <c r="AO68" s="106"/>
      <c r="AP68" s="106"/>
      <c r="AQ68" s="106"/>
      <c r="AR68" s="106"/>
      <c r="AS68" s="106"/>
      <c r="AT68" s="106"/>
      <c r="AU68" s="106"/>
      <c r="AV68" s="106"/>
      <c r="AW68" s="106"/>
      <c r="AX68" s="106"/>
      <c r="AY68" s="106"/>
      <c r="AZ68" s="106"/>
      <c r="BA68" s="106"/>
      <c r="BB68" s="106"/>
      <c r="BC68" s="106"/>
      <c r="BD68" s="106"/>
      <c r="BE68" s="106"/>
      <c r="BF68" s="106"/>
      <c r="BG68" s="106"/>
      <c r="BH68" s="106"/>
      <c r="BI68" s="106"/>
      <c r="BJ68" s="106"/>
      <c r="BK68" s="106"/>
      <c r="BL68" s="106"/>
      <c r="BM68" s="106"/>
      <c r="BN68" s="106"/>
      <c r="BO68" s="106"/>
      <c r="BP68" s="106"/>
      <c r="BQ68" s="106"/>
      <c r="BR68" s="106"/>
      <c r="BS68" s="106"/>
      <c r="BT68" s="106"/>
      <c r="BU68" s="106"/>
      <c r="BV68" s="106"/>
      <c r="BW68" s="106"/>
      <c r="BX68" s="106"/>
      <c r="BY68" s="106"/>
      <c r="BZ68" s="106"/>
      <c r="CA68" s="106"/>
      <c r="CB68" s="106"/>
      <c r="CC68" s="106"/>
      <c r="CD68" s="106"/>
      <c r="CE68" s="106"/>
      <c r="CF68" s="106"/>
      <c r="CG68" s="106"/>
      <c r="CH68" s="106"/>
      <c r="CI68" s="106"/>
      <c r="CJ68" s="106"/>
      <c r="CK68" s="106"/>
      <c r="CL68" s="106"/>
      <c r="CM68" s="106"/>
      <c r="CN68" s="106"/>
      <c r="CO68" s="106"/>
      <c r="CP68" s="106"/>
      <c r="CQ68" s="106"/>
      <c r="CR68" s="106"/>
      <c r="CS68" s="106"/>
      <c r="CT68" s="106"/>
      <c r="CU68" s="106"/>
      <c r="CV68" s="106"/>
      <c r="CW68" s="106"/>
      <c r="CX68" s="106"/>
      <c r="CY68" s="106"/>
      <c r="CZ68" s="106"/>
      <c r="DA68" s="106"/>
      <c r="DB68" s="106"/>
      <c r="DC68" s="106"/>
      <c r="DD68" s="106"/>
      <c r="DE68" s="106"/>
    </row>
    <row r="69" spans="1:109" x14ac:dyDescent="0.2">
      <c r="A69" s="106"/>
      <c r="B69" s="106"/>
      <c r="C69" s="106"/>
      <c r="D69" s="106"/>
      <c r="E69" s="106"/>
      <c r="F69" s="106"/>
      <c r="G69" s="106"/>
      <c r="H69" s="106"/>
      <c r="I69" s="106"/>
      <c r="J69" s="106"/>
      <c r="K69" s="106"/>
      <c r="L69" s="106"/>
      <c r="M69" s="106"/>
      <c r="N69" s="106"/>
      <c r="O69" s="106"/>
      <c r="P69" s="106"/>
      <c r="Q69" s="106"/>
      <c r="R69" s="106"/>
      <c r="S69" s="106"/>
      <c r="T69" s="106"/>
      <c r="U69" s="106"/>
      <c r="V69" s="106"/>
      <c r="W69" s="106"/>
      <c r="X69" s="106"/>
      <c r="Y69" s="106"/>
      <c r="Z69" s="106"/>
      <c r="AA69" s="106"/>
      <c r="AB69" s="106"/>
      <c r="AC69" s="106"/>
      <c r="AD69" s="106"/>
      <c r="AE69" s="106"/>
      <c r="AF69" s="106"/>
      <c r="AG69" s="106"/>
      <c r="AH69" s="106"/>
      <c r="AI69" s="106"/>
      <c r="AJ69" s="106"/>
      <c r="AK69" s="106"/>
      <c r="AL69" s="106"/>
      <c r="AM69" s="106"/>
      <c r="AN69" s="106"/>
      <c r="AO69" s="106"/>
      <c r="AP69" s="106"/>
      <c r="AQ69" s="106"/>
      <c r="AR69" s="106"/>
      <c r="AS69" s="106"/>
      <c r="AT69" s="106"/>
      <c r="AU69" s="106"/>
      <c r="AV69" s="106"/>
      <c r="AW69" s="106"/>
      <c r="AX69" s="106"/>
      <c r="AY69" s="106"/>
      <c r="AZ69" s="106"/>
      <c r="BA69" s="106"/>
      <c r="BB69" s="106"/>
      <c r="BC69" s="106"/>
      <c r="BD69" s="106"/>
      <c r="BE69" s="106"/>
      <c r="BF69" s="106"/>
      <c r="BG69" s="106"/>
      <c r="BH69" s="106"/>
      <c r="BI69" s="106"/>
      <c r="BJ69" s="106"/>
      <c r="BK69" s="106"/>
      <c r="BL69" s="106"/>
      <c r="BM69" s="106"/>
      <c r="BN69" s="106"/>
      <c r="BO69" s="106"/>
      <c r="BP69" s="106"/>
      <c r="BQ69" s="106"/>
      <c r="BR69" s="106"/>
      <c r="BS69" s="106"/>
      <c r="BT69" s="106"/>
      <c r="BU69" s="106"/>
      <c r="BV69" s="106"/>
      <c r="BW69" s="106"/>
      <c r="BX69" s="106"/>
      <c r="BY69" s="106"/>
      <c r="BZ69" s="106"/>
      <c r="CA69" s="106"/>
      <c r="CB69" s="106"/>
      <c r="CC69" s="106"/>
      <c r="CD69" s="106"/>
      <c r="CE69" s="106"/>
      <c r="CF69" s="106"/>
      <c r="CG69" s="106"/>
      <c r="CH69" s="106"/>
      <c r="CI69" s="106"/>
      <c r="CJ69" s="106"/>
      <c r="CK69" s="106"/>
      <c r="CL69" s="106"/>
      <c r="CM69" s="106"/>
      <c r="CN69" s="106"/>
      <c r="CO69" s="106"/>
      <c r="CP69" s="106"/>
      <c r="CQ69" s="106"/>
      <c r="CR69" s="106"/>
      <c r="CS69" s="106"/>
      <c r="CT69" s="106"/>
      <c r="CU69" s="106"/>
      <c r="CV69" s="106"/>
      <c r="CW69" s="106"/>
      <c r="CX69" s="106"/>
      <c r="CY69" s="106"/>
      <c r="CZ69" s="106"/>
      <c r="DA69" s="106"/>
      <c r="DB69" s="106"/>
      <c r="DC69" s="106"/>
      <c r="DD69" s="106"/>
      <c r="DE69" s="106"/>
    </row>
    <row r="70" spans="1:109" x14ac:dyDescent="0.2">
      <c r="A70" s="106"/>
      <c r="B70" s="106"/>
      <c r="C70" s="106"/>
      <c r="D70" s="106"/>
      <c r="E70" s="106"/>
      <c r="F70" s="106"/>
      <c r="G70" s="106"/>
      <c r="H70" s="106"/>
      <c r="I70" s="106"/>
      <c r="J70" s="106"/>
      <c r="K70" s="106"/>
      <c r="L70" s="106"/>
      <c r="M70" s="106"/>
      <c r="N70" s="106"/>
      <c r="O70" s="106"/>
      <c r="P70" s="106"/>
      <c r="Q70" s="106"/>
      <c r="R70" s="106"/>
      <c r="S70" s="106"/>
      <c r="T70" s="106"/>
      <c r="U70" s="106"/>
      <c r="V70" s="106"/>
      <c r="W70" s="106"/>
      <c r="X70" s="106"/>
      <c r="Y70" s="106"/>
      <c r="Z70" s="106"/>
      <c r="AA70" s="106"/>
      <c r="AB70" s="106"/>
      <c r="AC70" s="106"/>
      <c r="AD70" s="106"/>
      <c r="AE70" s="106"/>
      <c r="AF70" s="106"/>
      <c r="AG70" s="106"/>
      <c r="AH70" s="106"/>
      <c r="AI70" s="106"/>
      <c r="AJ70" s="106"/>
      <c r="AK70" s="106"/>
      <c r="AL70" s="106"/>
      <c r="AM70" s="106"/>
      <c r="AN70" s="106"/>
      <c r="AO70" s="106"/>
      <c r="AP70" s="106"/>
      <c r="AQ70" s="106"/>
      <c r="AR70" s="106"/>
      <c r="AS70" s="106"/>
      <c r="AT70" s="106"/>
      <c r="AU70" s="106"/>
      <c r="AV70" s="106"/>
      <c r="AW70" s="106"/>
      <c r="AX70" s="106"/>
      <c r="AY70" s="106"/>
      <c r="AZ70" s="106"/>
      <c r="BA70" s="106"/>
      <c r="BB70" s="106"/>
      <c r="BC70" s="106"/>
      <c r="BD70" s="106"/>
      <c r="BE70" s="106"/>
      <c r="BF70" s="106"/>
      <c r="BG70" s="106"/>
      <c r="BH70" s="106"/>
      <c r="BI70" s="106"/>
      <c r="BJ70" s="106"/>
      <c r="BK70" s="106"/>
      <c r="BL70" s="106"/>
      <c r="BM70" s="106"/>
      <c r="BN70" s="106"/>
      <c r="BO70" s="106"/>
      <c r="BP70" s="106"/>
      <c r="BQ70" s="106"/>
      <c r="BR70" s="106"/>
      <c r="BS70" s="106"/>
      <c r="BT70" s="106"/>
      <c r="BU70" s="106"/>
      <c r="BV70" s="106"/>
      <c r="BW70" s="106"/>
      <c r="BX70" s="106"/>
      <c r="BY70" s="106"/>
      <c r="BZ70" s="106"/>
      <c r="CA70" s="106"/>
      <c r="CB70" s="106"/>
      <c r="CC70" s="106"/>
      <c r="CD70" s="106"/>
      <c r="CE70" s="106"/>
      <c r="CF70" s="106"/>
      <c r="CG70" s="106"/>
      <c r="CH70" s="106"/>
      <c r="CI70" s="106"/>
      <c r="CJ70" s="106"/>
      <c r="CK70" s="106"/>
      <c r="CL70" s="106"/>
      <c r="CM70" s="106"/>
      <c r="CN70" s="106"/>
      <c r="CO70" s="106"/>
      <c r="CP70" s="106"/>
      <c r="CQ70" s="106"/>
      <c r="CR70" s="106"/>
      <c r="CS70" s="106"/>
      <c r="CT70" s="106"/>
      <c r="CU70" s="106"/>
      <c r="CV70" s="106"/>
      <c r="CW70" s="106"/>
      <c r="CX70" s="106"/>
      <c r="CY70" s="106"/>
      <c r="CZ70" s="106"/>
      <c r="DA70" s="106"/>
      <c r="DB70" s="106"/>
      <c r="DC70" s="106"/>
      <c r="DD70" s="106"/>
      <c r="DE70" s="106"/>
    </row>
    <row r="71" spans="1:109" x14ac:dyDescent="0.2">
      <c r="A71" s="106"/>
      <c r="B71" s="106"/>
      <c r="C71" s="106"/>
      <c r="D71" s="106"/>
      <c r="E71" s="106"/>
      <c r="F71" s="106"/>
      <c r="G71" s="106"/>
      <c r="H71" s="106"/>
      <c r="I71" s="106"/>
      <c r="J71" s="106"/>
      <c r="K71" s="106"/>
      <c r="L71" s="106"/>
      <c r="M71" s="106"/>
      <c r="N71" s="106"/>
      <c r="O71" s="106"/>
      <c r="P71" s="106"/>
      <c r="Q71" s="106"/>
      <c r="R71" s="106"/>
      <c r="S71" s="106"/>
      <c r="T71" s="106"/>
      <c r="U71" s="106"/>
      <c r="V71" s="106"/>
      <c r="W71" s="106"/>
      <c r="X71" s="106"/>
      <c r="Y71" s="106"/>
      <c r="Z71" s="106"/>
      <c r="AA71" s="106"/>
      <c r="AB71" s="106"/>
      <c r="AC71" s="106"/>
      <c r="AD71" s="106"/>
      <c r="AE71" s="106"/>
      <c r="AF71" s="106"/>
      <c r="AG71" s="106"/>
      <c r="AH71" s="106"/>
      <c r="AI71" s="106"/>
      <c r="AJ71" s="106"/>
      <c r="AK71" s="106"/>
      <c r="AL71" s="106"/>
      <c r="AM71" s="106"/>
      <c r="AN71" s="106"/>
      <c r="AO71" s="106"/>
      <c r="AP71" s="106"/>
      <c r="AQ71" s="106"/>
      <c r="AR71" s="106"/>
      <c r="AS71" s="106"/>
      <c r="AT71" s="106"/>
      <c r="AU71" s="106"/>
      <c r="AV71" s="106"/>
      <c r="AW71" s="106"/>
      <c r="AX71" s="106"/>
      <c r="AY71" s="106"/>
      <c r="AZ71" s="106"/>
      <c r="BA71" s="106"/>
      <c r="BB71" s="106"/>
      <c r="BC71" s="106"/>
      <c r="BD71" s="106"/>
      <c r="BE71" s="106"/>
      <c r="BF71" s="106"/>
      <c r="BG71" s="106"/>
      <c r="BH71" s="106"/>
      <c r="BI71" s="106"/>
      <c r="BJ71" s="106"/>
      <c r="BK71" s="106"/>
      <c r="BL71" s="106"/>
      <c r="BM71" s="106"/>
      <c r="BN71" s="106"/>
      <c r="BO71" s="106"/>
      <c r="BP71" s="106"/>
      <c r="BQ71" s="106"/>
      <c r="BR71" s="106"/>
      <c r="BS71" s="106"/>
      <c r="BT71" s="106"/>
      <c r="BU71" s="106"/>
      <c r="BV71" s="106"/>
      <c r="BW71" s="106"/>
      <c r="BX71" s="106"/>
      <c r="BY71" s="106"/>
      <c r="BZ71" s="106"/>
      <c r="CA71" s="106"/>
      <c r="CB71" s="106"/>
      <c r="CC71" s="106"/>
      <c r="CD71" s="106"/>
      <c r="CE71" s="106"/>
      <c r="CF71" s="106"/>
      <c r="CG71" s="106"/>
      <c r="CH71" s="106"/>
      <c r="CI71" s="106"/>
      <c r="CJ71" s="106"/>
      <c r="CK71" s="106"/>
      <c r="CL71" s="106"/>
      <c r="CM71" s="106"/>
      <c r="CN71" s="106"/>
      <c r="CO71" s="106"/>
      <c r="CP71" s="106"/>
      <c r="CQ71" s="106"/>
      <c r="CR71" s="106"/>
      <c r="CS71" s="106"/>
      <c r="CT71" s="106"/>
      <c r="CU71" s="106"/>
      <c r="CV71" s="106"/>
      <c r="CW71" s="106"/>
      <c r="CX71" s="106"/>
      <c r="CY71" s="106"/>
      <c r="CZ71" s="106"/>
      <c r="DA71" s="106"/>
      <c r="DB71" s="106"/>
      <c r="DC71" s="106"/>
      <c r="DD71" s="106"/>
      <c r="DE71" s="106"/>
    </row>
    <row r="72" spans="1:109" x14ac:dyDescent="0.2">
      <c r="A72" s="106"/>
      <c r="B72" s="106"/>
      <c r="C72" s="106"/>
      <c r="D72" s="106"/>
      <c r="E72" s="106"/>
      <c r="F72" s="106"/>
      <c r="G72" s="106"/>
      <c r="H72" s="106"/>
      <c r="I72" s="106"/>
      <c r="J72" s="106"/>
      <c r="K72" s="106"/>
      <c r="L72" s="106"/>
      <c r="M72" s="106"/>
      <c r="N72" s="106"/>
      <c r="O72" s="106"/>
      <c r="P72" s="106"/>
      <c r="Q72" s="106"/>
      <c r="R72" s="106"/>
      <c r="S72" s="106"/>
      <c r="T72" s="106"/>
      <c r="U72" s="106"/>
      <c r="V72" s="106"/>
      <c r="W72" s="106"/>
      <c r="X72" s="106"/>
      <c r="Y72" s="106"/>
      <c r="Z72" s="106"/>
      <c r="AA72" s="106"/>
      <c r="AB72" s="106"/>
      <c r="AC72" s="106"/>
      <c r="AD72" s="106"/>
      <c r="AE72" s="106"/>
      <c r="AF72" s="106"/>
      <c r="AG72" s="106"/>
      <c r="AH72" s="106"/>
      <c r="AI72" s="106"/>
      <c r="AJ72" s="106"/>
      <c r="AK72" s="106"/>
      <c r="AL72" s="106"/>
      <c r="AM72" s="106"/>
      <c r="AN72" s="106"/>
      <c r="AO72" s="106"/>
      <c r="AP72" s="106"/>
      <c r="AQ72" s="106"/>
      <c r="AR72" s="106"/>
      <c r="AS72" s="106"/>
      <c r="AT72" s="106"/>
      <c r="AU72" s="106"/>
      <c r="AV72" s="106"/>
      <c r="AW72" s="106"/>
      <c r="AX72" s="106"/>
      <c r="AY72" s="106"/>
      <c r="AZ72" s="106"/>
      <c r="BA72" s="106"/>
      <c r="BB72" s="106"/>
      <c r="BC72" s="106"/>
      <c r="BD72" s="106"/>
      <c r="BE72" s="106"/>
      <c r="BF72" s="106"/>
      <c r="BG72" s="106"/>
      <c r="BH72" s="106"/>
      <c r="BI72" s="106"/>
      <c r="BJ72" s="106"/>
      <c r="BK72" s="106"/>
      <c r="BL72" s="106"/>
      <c r="BM72" s="106"/>
      <c r="BN72" s="106"/>
      <c r="BO72" s="106"/>
      <c r="BP72" s="106"/>
      <c r="BQ72" s="106"/>
      <c r="BR72" s="106"/>
      <c r="BS72" s="106"/>
      <c r="BT72" s="106"/>
      <c r="BU72" s="106"/>
      <c r="BV72" s="106"/>
      <c r="BW72" s="106"/>
      <c r="BX72" s="106"/>
      <c r="BY72" s="106"/>
      <c r="BZ72" s="106"/>
      <c r="CA72" s="106"/>
      <c r="CB72" s="106"/>
      <c r="CC72" s="106"/>
      <c r="CD72" s="106"/>
      <c r="CE72" s="106"/>
      <c r="CF72" s="106"/>
      <c r="CG72" s="106"/>
      <c r="CH72" s="106"/>
      <c r="CI72" s="106"/>
      <c r="CJ72" s="106"/>
      <c r="CK72" s="106"/>
      <c r="CL72" s="106"/>
      <c r="CM72" s="106"/>
      <c r="CN72" s="106"/>
      <c r="CO72" s="106"/>
      <c r="CP72" s="106"/>
      <c r="CQ72" s="106"/>
      <c r="CR72" s="106"/>
      <c r="CS72" s="106"/>
      <c r="CT72" s="106"/>
      <c r="CU72" s="106"/>
      <c r="CV72" s="106"/>
      <c r="CW72" s="106"/>
      <c r="CX72" s="106"/>
      <c r="CY72" s="106"/>
      <c r="CZ72" s="106"/>
      <c r="DA72" s="106"/>
      <c r="DB72" s="106"/>
      <c r="DC72" s="106"/>
      <c r="DD72" s="106"/>
      <c r="DE72" s="106"/>
    </row>
    <row r="73" spans="1:109" x14ac:dyDescent="0.2">
      <c r="A73" s="106"/>
      <c r="B73" s="106"/>
      <c r="C73" s="106"/>
      <c r="D73" s="106"/>
      <c r="E73" s="106"/>
      <c r="F73" s="106"/>
      <c r="G73" s="106"/>
      <c r="H73" s="106"/>
      <c r="I73" s="106"/>
      <c r="J73" s="106"/>
      <c r="K73" s="106"/>
      <c r="L73" s="106"/>
      <c r="M73" s="106"/>
      <c r="N73" s="106"/>
      <c r="O73" s="106"/>
      <c r="P73" s="106"/>
      <c r="Q73" s="106"/>
      <c r="R73" s="106"/>
      <c r="S73" s="106"/>
      <c r="T73" s="106"/>
      <c r="U73" s="106"/>
      <c r="V73" s="106"/>
      <c r="W73" s="106"/>
      <c r="X73" s="106"/>
      <c r="Y73" s="106"/>
      <c r="Z73" s="106"/>
      <c r="AA73" s="106"/>
      <c r="AB73" s="106"/>
      <c r="AC73" s="106"/>
      <c r="AD73" s="106"/>
      <c r="AE73" s="106"/>
      <c r="AF73" s="106"/>
      <c r="AG73" s="106"/>
      <c r="AH73" s="106"/>
      <c r="AI73" s="106"/>
      <c r="AJ73" s="106"/>
      <c r="AK73" s="106"/>
      <c r="AL73" s="106"/>
      <c r="AM73" s="106"/>
      <c r="AN73" s="106"/>
      <c r="AO73" s="106"/>
      <c r="AP73" s="106"/>
      <c r="AQ73" s="106"/>
      <c r="AR73" s="106"/>
      <c r="AS73" s="106"/>
      <c r="AT73" s="106"/>
      <c r="AU73" s="106"/>
      <c r="AV73" s="106"/>
      <c r="AW73" s="106"/>
      <c r="AX73" s="106"/>
      <c r="AY73" s="106"/>
      <c r="AZ73" s="106"/>
      <c r="BA73" s="106"/>
      <c r="BB73" s="106"/>
      <c r="BC73" s="106"/>
      <c r="BD73" s="106"/>
      <c r="BE73" s="106"/>
      <c r="BF73" s="106"/>
      <c r="BG73" s="106"/>
      <c r="BH73" s="106"/>
      <c r="BI73" s="106"/>
      <c r="BJ73" s="106"/>
      <c r="BK73" s="106"/>
      <c r="BL73" s="106"/>
      <c r="BM73" s="106"/>
      <c r="BN73" s="106"/>
      <c r="BO73" s="106"/>
      <c r="BP73" s="106"/>
      <c r="BQ73" s="106"/>
      <c r="BR73" s="106"/>
      <c r="BS73" s="106"/>
      <c r="BT73" s="106"/>
      <c r="BU73" s="106"/>
      <c r="BV73" s="106"/>
      <c r="BW73" s="106"/>
      <c r="BX73" s="106"/>
      <c r="BY73" s="106"/>
      <c r="BZ73" s="106"/>
      <c r="CA73" s="106"/>
      <c r="CB73" s="106"/>
      <c r="CC73" s="106"/>
      <c r="CD73" s="106"/>
      <c r="CE73" s="106"/>
      <c r="CF73" s="106"/>
      <c r="CG73" s="106"/>
      <c r="CH73" s="106"/>
      <c r="CI73" s="106"/>
      <c r="CJ73" s="106"/>
      <c r="CK73" s="106"/>
      <c r="CL73" s="106"/>
      <c r="CM73" s="106"/>
      <c r="CN73" s="106"/>
      <c r="CO73" s="106"/>
      <c r="CP73" s="106"/>
      <c r="CQ73" s="106"/>
      <c r="CR73" s="106"/>
      <c r="CS73" s="106"/>
      <c r="CT73" s="106"/>
      <c r="CU73" s="106"/>
      <c r="CV73" s="106"/>
      <c r="CW73" s="106"/>
      <c r="CX73" s="106"/>
      <c r="CY73" s="106"/>
      <c r="CZ73" s="106"/>
      <c r="DA73" s="106"/>
      <c r="DB73" s="106"/>
      <c r="DC73" s="106"/>
      <c r="DD73" s="106"/>
      <c r="DE73" s="106"/>
    </row>
    <row r="74" spans="1:109" x14ac:dyDescent="0.2">
      <c r="A74" s="106"/>
      <c r="B74" s="106"/>
      <c r="C74" s="106"/>
      <c r="D74" s="106"/>
      <c r="E74" s="106"/>
      <c r="F74" s="106"/>
      <c r="G74" s="106"/>
      <c r="H74" s="106"/>
      <c r="I74" s="106"/>
      <c r="J74" s="106"/>
      <c r="K74" s="106"/>
      <c r="L74" s="106"/>
      <c r="M74" s="106"/>
      <c r="N74" s="106"/>
      <c r="O74" s="106"/>
      <c r="P74" s="106"/>
      <c r="Q74" s="106"/>
      <c r="R74" s="106"/>
      <c r="S74" s="106"/>
      <c r="T74" s="106"/>
      <c r="U74" s="106"/>
      <c r="V74" s="106"/>
      <c r="W74" s="106"/>
      <c r="X74" s="106"/>
      <c r="Y74" s="106"/>
      <c r="Z74" s="106"/>
      <c r="AA74" s="106"/>
      <c r="AB74" s="106"/>
      <c r="AC74" s="106"/>
      <c r="AD74" s="106"/>
      <c r="AE74" s="106"/>
      <c r="AF74" s="106"/>
      <c r="AG74" s="106"/>
      <c r="AH74" s="106"/>
      <c r="AI74" s="106"/>
      <c r="AJ74" s="106"/>
      <c r="AK74" s="106"/>
      <c r="AL74" s="106"/>
      <c r="AM74" s="106"/>
      <c r="AN74" s="106"/>
      <c r="AO74" s="106"/>
      <c r="AP74" s="106"/>
      <c r="AQ74" s="106"/>
      <c r="AR74" s="106"/>
      <c r="AS74" s="106"/>
      <c r="AT74" s="106"/>
      <c r="AU74" s="106"/>
      <c r="AV74" s="106"/>
      <c r="AW74" s="106"/>
      <c r="AX74" s="106"/>
      <c r="AY74" s="106"/>
      <c r="AZ74" s="106"/>
      <c r="BA74" s="106"/>
      <c r="BB74" s="106"/>
      <c r="BC74" s="106"/>
      <c r="BD74" s="106"/>
      <c r="BE74" s="106"/>
      <c r="BF74" s="106"/>
      <c r="BG74" s="106"/>
      <c r="BH74" s="106"/>
      <c r="BI74" s="106"/>
      <c r="BJ74" s="106"/>
      <c r="BK74" s="106"/>
      <c r="BL74" s="106"/>
      <c r="BM74" s="106"/>
      <c r="BN74" s="106"/>
      <c r="BO74" s="106"/>
      <c r="BP74" s="106"/>
      <c r="BQ74" s="106"/>
      <c r="BR74" s="106"/>
      <c r="BS74" s="106"/>
      <c r="BT74" s="106"/>
      <c r="BU74" s="106"/>
      <c r="BV74" s="106"/>
      <c r="BW74" s="106"/>
      <c r="BX74" s="106"/>
      <c r="BY74" s="106"/>
      <c r="BZ74" s="106"/>
      <c r="CA74" s="106"/>
      <c r="CB74" s="106"/>
      <c r="CC74" s="106"/>
      <c r="CD74" s="106"/>
      <c r="CE74" s="106"/>
      <c r="CF74" s="106"/>
      <c r="CG74" s="106"/>
      <c r="CH74" s="106"/>
      <c r="CI74" s="106"/>
      <c r="CJ74" s="106"/>
      <c r="CK74" s="106"/>
      <c r="CL74" s="106"/>
      <c r="CM74" s="106"/>
      <c r="CN74" s="106"/>
      <c r="CO74" s="106"/>
      <c r="CP74" s="106"/>
      <c r="CQ74" s="106"/>
      <c r="CR74" s="106"/>
      <c r="CS74" s="106"/>
      <c r="CT74" s="106"/>
      <c r="CU74" s="106"/>
      <c r="CV74" s="106"/>
      <c r="CW74" s="106"/>
      <c r="CX74" s="106"/>
      <c r="CY74" s="106"/>
      <c r="CZ74" s="106"/>
      <c r="DA74" s="106"/>
      <c r="DB74" s="106"/>
      <c r="DC74" s="106"/>
      <c r="DD74" s="106"/>
      <c r="DE74" s="106"/>
    </row>
    <row r="75" spans="1:109" x14ac:dyDescent="0.2">
      <c r="A75" s="106"/>
      <c r="B75" s="106"/>
      <c r="C75" s="106"/>
      <c r="D75" s="106"/>
      <c r="E75" s="106"/>
      <c r="F75" s="106"/>
      <c r="G75" s="106"/>
      <c r="H75" s="106"/>
      <c r="I75" s="106"/>
      <c r="J75" s="106"/>
      <c r="K75" s="106"/>
      <c r="L75" s="106"/>
      <c r="M75" s="106"/>
      <c r="N75" s="106"/>
      <c r="O75" s="106"/>
      <c r="P75" s="106"/>
      <c r="Q75" s="106"/>
      <c r="R75" s="106"/>
      <c r="S75" s="106"/>
      <c r="T75" s="106"/>
      <c r="U75" s="106"/>
      <c r="V75" s="106"/>
      <c r="W75" s="106"/>
      <c r="X75" s="106"/>
      <c r="Y75" s="106"/>
      <c r="Z75" s="106"/>
      <c r="AA75" s="106"/>
      <c r="AB75" s="106"/>
      <c r="AC75" s="106"/>
      <c r="AD75" s="106"/>
      <c r="AE75" s="106"/>
      <c r="AF75" s="106"/>
      <c r="AG75" s="106"/>
      <c r="AH75" s="106"/>
      <c r="AI75" s="106"/>
      <c r="AJ75" s="106"/>
      <c r="AK75" s="106"/>
      <c r="AL75" s="106"/>
      <c r="AM75" s="106"/>
      <c r="AN75" s="106"/>
      <c r="AO75" s="106"/>
      <c r="AP75" s="106"/>
      <c r="AQ75" s="106"/>
      <c r="AR75" s="106"/>
      <c r="AS75" s="106"/>
      <c r="AT75" s="106"/>
      <c r="AU75" s="106"/>
      <c r="AV75" s="106"/>
      <c r="AW75" s="106"/>
      <c r="AX75" s="106"/>
      <c r="AY75" s="106"/>
      <c r="AZ75" s="106"/>
      <c r="BA75" s="106"/>
      <c r="BB75" s="106"/>
      <c r="BC75" s="106"/>
      <c r="BD75" s="106"/>
      <c r="BE75" s="106"/>
      <c r="BF75" s="106"/>
      <c r="BG75" s="106"/>
      <c r="BH75" s="106"/>
      <c r="BI75" s="106"/>
      <c r="BJ75" s="106"/>
      <c r="BK75" s="106"/>
      <c r="BL75" s="106"/>
      <c r="BM75" s="106"/>
      <c r="BN75" s="106"/>
      <c r="BO75" s="106"/>
      <c r="BP75" s="106"/>
      <c r="BQ75" s="106"/>
      <c r="BR75" s="106"/>
      <c r="BS75" s="106"/>
      <c r="BT75" s="106"/>
      <c r="BU75" s="106"/>
      <c r="BV75" s="106"/>
      <c r="BW75" s="106"/>
      <c r="BX75" s="106"/>
      <c r="BY75" s="106"/>
      <c r="BZ75" s="106"/>
      <c r="CA75" s="106"/>
      <c r="CB75" s="106"/>
      <c r="CC75" s="106"/>
      <c r="CD75" s="106"/>
      <c r="CE75" s="106"/>
      <c r="CF75" s="106"/>
      <c r="CG75" s="106"/>
      <c r="CH75" s="106"/>
      <c r="CI75" s="106"/>
      <c r="CJ75" s="106"/>
      <c r="CK75" s="106"/>
      <c r="CL75" s="106"/>
      <c r="CM75" s="106"/>
      <c r="CN75" s="106"/>
      <c r="CO75" s="106"/>
      <c r="CP75" s="106"/>
      <c r="CQ75" s="106"/>
      <c r="CR75" s="106"/>
      <c r="CS75" s="106"/>
      <c r="CT75" s="106"/>
      <c r="CU75" s="106"/>
      <c r="CV75" s="106"/>
      <c r="CW75" s="106"/>
      <c r="CX75" s="106"/>
      <c r="CY75" s="106"/>
      <c r="CZ75" s="106"/>
      <c r="DA75" s="106"/>
      <c r="DB75" s="106"/>
      <c r="DC75" s="106"/>
      <c r="DD75" s="106"/>
      <c r="DE75" s="106"/>
    </row>
    <row r="76" spans="1:109" x14ac:dyDescent="0.2">
      <c r="A76" s="106"/>
      <c r="B76" s="106"/>
      <c r="C76" s="106"/>
      <c r="D76" s="106"/>
      <c r="E76" s="106"/>
      <c r="F76" s="106"/>
      <c r="G76" s="106"/>
      <c r="H76" s="106"/>
      <c r="I76" s="106"/>
      <c r="J76" s="106"/>
      <c r="K76" s="106"/>
      <c r="L76" s="106"/>
      <c r="M76" s="106"/>
      <c r="N76" s="106"/>
      <c r="O76" s="106"/>
      <c r="P76" s="106"/>
      <c r="Q76" s="106"/>
      <c r="R76" s="106"/>
      <c r="S76" s="106"/>
      <c r="T76" s="106"/>
      <c r="U76" s="106"/>
      <c r="V76" s="106"/>
      <c r="W76" s="106"/>
      <c r="X76" s="106"/>
      <c r="Y76" s="106"/>
      <c r="Z76" s="106"/>
      <c r="AA76" s="106"/>
      <c r="AB76" s="106"/>
      <c r="AC76" s="106"/>
      <c r="AD76" s="106"/>
      <c r="AE76" s="106"/>
      <c r="AF76" s="106"/>
      <c r="AG76" s="106"/>
      <c r="AH76" s="106"/>
      <c r="AI76" s="106"/>
      <c r="AJ76" s="106"/>
      <c r="AK76" s="106"/>
      <c r="AL76" s="106"/>
      <c r="AM76" s="106"/>
      <c r="AN76" s="106"/>
      <c r="AO76" s="106"/>
      <c r="AP76" s="106"/>
      <c r="AQ76" s="106"/>
      <c r="AR76" s="106"/>
      <c r="AS76" s="106"/>
      <c r="AT76" s="106"/>
      <c r="AU76" s="106"/>
      <c r="AV76" s="106"/>
      <c r="AW76" s="106"/>
      <c r="AX76" s="106"/>
      <c r="AY76" s="106"/>
      <c r="AZ76" s="106"/>
      <c r="BA76" s="106"/>
      <c r="BB76" s="106"/>
      <c r="BC76" s="106"/>
      <c r="BD76" s="106"/>
      <c r="BE76" s="106"/>
      <c r="BF76" s="106"/>
      <c r="BG76" s="106"/>
      <c r="BH76" s="106"/>
      <c r="BI76" s="106"/>
      <c r="BJ76" s="106"/>
      <c r="BK76" s="106"/>
      <c r="BL76" s="106"/>
      <c r="BM76" s="106"/>
      <c r="BN76" s="106"/>
      <c r="BO76" s="106"/>
      <c r="BP76" s="106"/>
      <c r="BQ76" s="106"/>
      <c r="BR76" s="106"/>
      <c r="BS76" s="106"/>
      <c r="BT76" s="106"/>
      <c r="BU76" s="106"/>
      <c r="BV76" s="106"/>
      <c r="BW76" s="106"/>
      <c r="BX76" s="106"/>
      <c r="BY76" s="106"/>
      <c r="BZ76" s="106"/>
      <c r="CA76" s="106"/>
      <c r="CB76" s="106"/>
      <c r="CC76" s="106"/>
      <c r="CD76" s="106"/>
      <c r="CE76" s="106"/>
      <c r="CF76" s="106"/>
      <c r="CG76" s="106"/>
      <c r="CH76" s="106"/>
      <c r="CI76" s="106"/>
      <c r="CJ76" s="106"/>
      <c r="CK76" s="106"/>
      <c r="CL76" s="106"/>
      <c r="CM76" s="106"/>
      <c r="CN76" s="106"/>
      <c r="CO76" s="106"/>
      <c r="CP76" s="106"/>
      <c r="CQ76" s="106"/>
      <c r="CR76" s="106"/>
      <c r="CS76" s="106"/>
      <c r="CT76" s="106"/>
      <c r="CU76" s="106"/>
      <c r="CV76" s="106"/>
      <c r="CW76" s="106"/>
      <c r="CX76" s="106"/>
      <c r="CY76" s="106"/>
      <c r="CZ76" s="106"/>
      <c r="DA76" s="106"/>
      <c r="DB76" s="106"/>
      <c r="DC76" s="106"/>
      <c r="DD76" s="106"/>
      <c r="DE76" s="106"/>
    </row>
    <row r="77" spans="1:109" x14ac:dyDescent="0.2">
      <c r="A77" s="106"/>
      <c r="B77" s="106"/>
      <c r="C77" s="106"/>
      <c r="D77" s="106"/>
      <c r="E77" s="106"/>
      <c r="F77" s="106"/>
      <c r="G77" s="106"/>
      <c r="H77" s="106"/>
      <c r="I77" s="106"/>
      <c r="J77" s="106"/>
      <c r="K77" s="106"/>
      <c r="L77" s="106"/>
      <c r="M77" s="106"/>
      <c r="N77" s="106"/>
      <c r="O77" s="106"/>
      <c r="P77" s="106"/>
      <c r="Q77" s="106"/>
      <c r="R77" s="106"/>
      <c r="S77" s="106"/>
      <c r="T77" s="106"/>
      <c r="U77" s="106"/>
      <c r="V77" s="106"/>
      <c r="W77" s="106"/>
      <c r="X77" s="106"/>
      <c r="Y77" s="106"/>
      <c r="Z77" s="106"/>
      <c r="AA77" s="106"/>
      <c r="AB77" s="106"/>
      <c r="AC77" s="106"/>
      <c r="AD77" s="106"/>
      <c r="AE77" s="106"/>
      <c r="AF77" s="106"/>
      <c r="AG77" s="106"/>
      <c r="AH77" s="106"/>
      <c r="AI77" s="106"/>
      <c r="AJ77" s="106"/>
      <c r="AK77" s="106"/>
      <c r="AL77" s="106"/>
      <c r="AM77" s="106"/>
      <c r="AN77" s="106"/>
      <c r="AO77" s="106"/>
      <c r="AP77" s="106"/>
      <c r="AQ77" s="106"/>
      <c r="AR77" s="106"/>
      <c r="AS77" s="106"/>
      <c r="AT77" s="106"/>
      <c r="AU77" s="106"/>
      <c r="AV77" s="106"/>
      <c r="AW77" s="106"/>
      <c r="AX77" s="106"/>
      <c r="AY77" s="106"/>
      <c r="AZ77" s="106"/>
      <c r="BA77" s="106"/>
      <c r="BB77" s="106"/>
      <c r="BC77" s="106"/>
      <c r="BD77" s="106"/>
      <c r="BE77" s="106"/>
      <c r="BF77" s="106"/>
      <c r="BG77" s="106"/>
      <c r="BH77" s="106"/>
      <c r="BI77" s="106"/>
      <c r="BJ77" s="106"/>
      <c r="BK77" s="106"/>
      <c r="BL77" s="106"/>
      <c r="BM77" s="106"/>
      <c r="BN77" s="106"/>
      <c r="BO77" s="106"/>
      <c r="BP77" s="106"/>
      <c r="BQ77" s="106"/>
      <c r="BR77" s="106"/>
      <c r="BS77" s="106"/>
      <c r="BT77" s="106"/>
      <c r="BU77" s="106"/>
      <c r="BV77" s="106"/>
      <c r="BW77" s="106"/>
      <c r="BX77" s="106"/>
      <c r="BY77" s="106"/>
      <c r="BZ77" s="106"/>
      <c r="CA77" s="106"/>
      <c r="CB77" s="106"/>
      <c r="CC77" s="106"/>
      <c r="CD77" s="106"/>
      <c r="CE77" s="106"/>
      <c r="CF77" s="106"/>
      <c r="CG77" s="106"/>
      <c r="CH77" s="106"/>
      <c r="CI77" s="106"/>
      <c r="CJ77" s="106"/>
      <c r="CK77" s="106"/>
      <c r="CL77" s="106"/>
      <c r="CM77" s="106"/>
      <c r="CN77" s="106"/>
      <c r="CO77" s="106"/>
      <c r="CP77" s="106"/>
      <c r="CQ77" s="106"/>
      <c r="CR77" s="106"/>
      <c r="CS77" s="106"/>
      <c r="CT77" s="106"/>
      <c r="CU77" s="106"/>
      <c r="CV77" s="106"/>
      <c r="CW77" s="106"/>
      <c r="CX77" s="106"/>
      <c r="CY77" s="106"/>
      <c r="CZ77" s="106"/>
      <c r="DA77" s="106"/>
      <c r="DB77" s="106"/>
      <c r="DC77" s="106"/>
      <c r="DD77" s="106"/>
      <c r="DE77" s="106"/>
    </row>
    <row r="78" spans="1:109" x14ac:dyDescent="0.2">
      <c r="A78" s="106"/>
      <c r="B78" s="106"/>
      <c r="C78" s="106"/>
      <c r="D78" s="106"/>
      <c r="E78" s="106"/>
      <c r="F78" s="106"/>
      <c r="G78" s="106"/>
      <c r="H78" s="106"/>
      <c r="I78" s="106"/>
      <c r="J78" s="106"/>
      <c r="K78" s="106"/>
      <c r="L78" s="106"/>
      <c r="M78" s="106"/>
      <c r="N78" s="106"/>
      <c r="O78" s="106"/>
      <c r="P78" s="106"/>
      <c r="Q78" s="106"/>
      <c r="R78" s="106"/>
      <c r="S78" s="106"/>
      <c r="T78" s="106"/>
      <c r="U78" s="106"/>
      <c r="V78" s="106"/>
      <c r="W78" s="106"/>
      <c r="X78" s="106"/>
      <c r="Y78" s="106"/>
      <c r="Z78" s="106"/>
      <c r="AA78" s="106"/>
      <c r="AB78" s="106"/>
      <c r="AC78" s="106"/>
      <c r="AD78" s="106"/>
      <c r="AE78" s="106"/>
      <c r="AF78" s="106"/>
      <c r="AG78" s="106"/>
      <c r="AH78" s="106"/>
      <c r="AI78" s="106"/>
      <c r="AJ78" s="106"/>
      <c r="AK78" s="106"/>
      <c r="AL78" s="106"/>
      <c r="AM78" s="106"/>
      <c r="AN78" s="106"/>
      <c r="AO78" s="106"/>
      <c r="AP78" s="106"/>
      <c r="AQ78" s="106"/>
      <c r="AR78" s="106"/>
      <c r="AS78" s="106"/>
      <c r="AT78" s="106"/>
      <c r="AU78" s="106"/>
      <c r="AV78" s="106"/>
      <c r="AW78" s="106"/>
      <c r="AX78" s="106"/>
      <c r="AY78" s="106"/>
      <c r="AZ78" s="106"/>
      <c r="BA78" s="106"/>
      <c r="BB78" s="106"/>
      <c r="BC78" s="106"/>
      <c r="BD78" s="106"/>
      <c r="BE78" s="106"/>
      <c r="BF78" s="106"/>
      <c r="BG78" s="106"/>
      <c r="BH78" s="106"/>
      <c r="BI78" s="106"/>
      <c r="BJ78" s="106"/>
      <c r="BK78" s="106"/>
      <c r="BL78" s="106"/>
      <c r="BM78" s="106"/>
      <c r="BN78" s="106"/>
      <c r="BO78" s="106"/>
      <c r="BP78" s="106"/>
      <c r="BQ78" s="106"/>
      <c r="BR78" s="106"/>
      <c r="BS78" s="106"/>
      <c r="BT78" s="106"/>
      <c r="BU78" s="106"/>
      <c r="BV78" s="106"/>
      <c r="BW78" s="106"/>
      <c r="BX78" s="106"/>
      <c r="BY78" s="106"/>
      <c r="BZ78" s="106"/>
      <c r="CA78" s="106"/>
      <c r="CB78" s="106"/>
      <c r="CC78" s="106"/>
      <c r="CD78" s="106"/>
      <c r="CE78" s="106"/>
      <c r="CF78" s="106"/>
      <c r="CG78" s="106"/>
      <c r="CH78" s="106"/>
      <c r="CI78" s="106"/>
      <c r="CJ78" s="106"/>
      <c r="CK78" s="106"/>
      <c r="CL78" s="106"/>
      <c r="CM78" s="106"/>
      <c r="CN78" s="106"/>
      <c r="CO78" s="106"/>
      <c r="CP78" s="106"/>
      <c r="CQ78" s="106"/>
      <c r="CR78" s="106"/>
      <c r="CS78" s="106"/>
      <c r="CT78" s="106"/>
      <c r="CU78" s="106"/>
      <c r="CV78" s="106"/>
      <c r="CW78" s="106"/>
      <c r="CX78" s="106"/>
      <c r="CY78" s="106"/>
      <c r="CZ78" s="106"/>
      <c r="DA78" s="106"/>
      <c r="DB78" s="106"/>
      <c r="DC78" s="106"/>
      <c r="DD78" s="106"/>
      <c r="DE78" s="106"/>
    </row>
    <row r="79" spans="1:109" x14ac:dyDescent="0.2">
      <c r="A79" s="106"/>
      <c r="B79" s="106"/>
      <c r="C79" s="106"/>
      <c r="D79" s="106"/>
      <c r="E79" s="106"/>
      <c r="F79" s="106"/>
      <c r="G79" s="106"/>
      <c r="H79" s="106"/>
      <c r="I79" s="106"/>
      <c r="J79" s="106"/>
      <c r="K79" s="106"/>
      <c r="L79" s="106"/>
      <c r="M79" s="106"/>
      <c r="N79" s="106"/>
      <c r="O79" s="106"/>
      <c r="P79" s="106"/>
      <c r="Q79" s="106"/>
      <c r="R79" s="106"/>
      <c r="S79" s="106"/>
      <c r="T79" s="106"/>
      <c r="U79" s="106"/>
      <c r="V79" s="106"/>
      <c r="W79" s="106"/>
      <c r="X79" s="106"/>
      <c r="Y79" s="106"/>
      <c r="Z79" s="106"/>
      <c r="AA79" s="106"/>
      <c r="AB79" s="106"/>
      <c r="AC79" s="106"/>
      <c r="AD79" s="106"/>
      <c r="AE79" s="106"/>
      <c r="AF79" s="106"/>
      <c r="AG79" s="106"/>
      <c r="AH79" s="106"/>
      <c r="AI79" s="106"/>
      <c r="AJ79" s="106"/>
      <c r="AK79" s="106"/>
      <c r="AL79" s="106"/>
      <c r="AM79" s="106"/>
      <c r="AN79" s="106"/>
      <c r="AO79" s="106"/>
      <c r="AP79" s="106"/>
      <c r="AQ79" s="106"/>
      <c r="AR79" s="106"/>
      <c r="AS79" s="106"/>
      <c r="AT79" s="106"/>
      <c r="AU79" s="106"/>
      <c r="AV79" s="106"/>
      <c r="AW79" s="106"/>
      <c r="AX79" s="106"/>
      <c r="AY79" s="106"/>
      <c r="AZ79" s="106"/>
      <c r="BA79" s="106"/>
      <c r="BB79" s="106"/>
      <c r="BC79" s="106"/>
      <c r="BD79" s="106"/>
      <c r="BE79" s="106"/>
      <c r="BF79" s="106"/>
      <c r="BG79" s="106"/>
      <c r="BH79" s="106"/>
      <c r="BI79" s="106"/>
      <c r="BJ79" s="106"/>
      <c r="BK79" s="106"/>
      <c r="BL79" s="106"/>
      <c r="BM79" s="106"/>
      <c r="BN79" s="106"/>
      <c r="BO79" s="106"/>
      <c r="BP79" s="106"/>
      <c r="BQ79" s="106"/>
      <c r="BR79" s="106"/>
      <c r="BS79" s="106"/>
      <c r="BT79" s="106"/>
      <c r="BU79" s="106"/>
      <c r="BV79" s="106"/>
      <c r="BW79" s="106"/>
      <c r="BX79" s="106"/>
      <c r="BY79" s="106"/>
      <c r="BZ79" s="106"/>
      <c r="CA79" s="106"/>
      <c r="CB79" s="106"/>
      <c r="CC79" s="106"/>
      <c r="CD79" s="106"/>
      <c r="CE79" s="106"/>
      <c r="CF79" s="106"/>
      <c r="CG79" s="106"/>
      <c r="CH79" s="106"/>
      <c r="CI79" s="106"/>
      <c r="CJ79" s="106"/>
      <c r="CK79" s="106"/>
      <c r="CL79" s="106"/>
      <c r="CM79" s="106"/>
      <c r="CN79" s="106"/>
      <c r="CO79" s="106"/>
      <c r="CP79" s="106"/>
      <c r="CQ79" s="106"/>
      <c r="CR79" s="106"/>
      <c r="CS79" s="106"/>
      <c r="CT79" s="106"/>
      <c r="CU79" s="106"/>
      <c r="CV79" s="106"/>
      <c r="CW79" s="106"/>
      <c r="CX79" s="106"/>
      <c r="CY79" s="106"/>
      <c r="CZ79" s="106"/>
      <c r="DA79" s="106"/>
      <c r="DB79" s="106"/>
      <c r="DC79" s="106"/>
      <c r="DD79" s="106"/>
      <c r="DE79" s="106"/>
    </row>
    <row r="80" spans="1:109" x14ac:dyDescent="0.2">
      <c r="A80" s="106"/>
      <c r="B80" s="106"/>
      <c r="C80" s="106"/>
      <c r="D80" s="106"/>
      <c r="E80" s="106"/>
      <c r="F80" s="106"/>
      <c r="G80" s="106"/>
      <c r="H80" s="106"/>
      <c r="I80" s="106"/>
      <c r="J80" s="106"/>
      <c r="K80" s="106"/>
      <c r="L80" s="106"/>
      <c r="M80" s="106"/>
      <c r="N80" s="106"/>
      <c r="O80" s="106"/>
      <c r="P80" s="106"/>
      <c r="Q80" s="106"/>
      <c r="R80" s="106"/>
      <c r="S80" s="106"/>
      <c r="T80" s="106"/>
      <c r="U80" s="106"/>
      <c r="V80" s="106"/>
      <c r="W80" s="106"/>
      <c r="X80" s="106"/>
      <c r="Y80" s="106"/>
      <c r="Z80" s="106"/>
      <c r="AA80" s="106"/>
      <c r="AB80" s="106"/>
      <c r="AC80" s="106"/>
      <c r="AD80" s="106"/>
      <c r="AE80" s="106"/>
      <c r="AF80" s="106"/>
      <c r="AG80" s="106"/>
      <c r="AH80" s="106"/>
      <c r="AI80" s="106"/>
      <c r="AJ80" s="106"/>
      <c r="AK80" s="106"/>
      <c r="AL80" s="106"/>
      <c r="AM80" s="106"/>
      <c r="AN80" s="106"/>
      <c r="AO80" s="106"/>
      <c r="AP80" s="106"/>
      <c r="AQ80" s="106"/>
      <c r="AR80" s="106"/>
      <c r="AS80" s="106"/>
      <c r="AT80" s="106"/>
      <c r="AU80" s="106"/>
      <c r="AV80" s="106"/>
      <c r="AW80" s="106"/>
      <c r="AX80" s="106"/>
      <c r="AY80" s="106"/>
      <c r="AZ80" s="106"/>
      <c r="BA80" s="106"/>
      <c r="BB80" s="106"/>
      <c r="BC80" s="106"/>
      <c r="BD80" s="106"/>
      <c r="BE80" s="106"/>
      <c r="BF80" s="106"/>
      <c r="BG80" s="106"/>
      <c r="BH80" s="106"/>
      <c r="BI80" s="106"/>
      <c r="BJ80" s="106"/>
      <c r="BK80" s="106"/>
      <c r="BL80" s="106"/>
      <c r="BM80" s="106"/>
      <c r="BN80" s="106"/>
      <c r="BO80" s="106"/>
      <c r="BP80" s="106"/>
      <c r="BQ80" s="106"/>
      <c r="BR80" s="106"/>
      <c r="BS80" s="106"/>
      <c r="BT80" s="106"/>
      <c r="BU80" s="106"/>
      <c r="BV80" s="106"/>
      <c r="BW80" s="106"/>
      <c r="BX80" s="106"/>
      <c r="BY80" s="106"/>
      <c r="BZ80" s="106"/>
      <c r="CA80" s="106"/>
      <c r="CB80" s="106"/>
      <c r="CC80" s="106"/>
      <c r="CD80" s="106"/>
      <c r="CE80" s="106"/>
      <c r="CF80" s="106"/>
      <c r="CG80" s="106"/>
      <c r="CH80" s="106"/>
      <c r="CI80" s="106"/>
      <c r="CJ80" s="106"/>
      <c r="CK80" s="106"/>
      <c r="CL80" s="106"/>
      <c r="CM80" s="106"/>
      <c r="CN80" s="106"/>
      <c r="CO80" s="106"/>
      <c r="CP80" s="106"/>
      <c r="CQ80" s="106"/>
      <c r="CR80" s="106"/>
      <c r="CS80" s="106"/>
      <c r="CT80" s="106"/>
      <c r="CU80" s="106"/>
      <c r="CV80" s="106"/>
      <c r="CW80" s="106"/>
      <c r="CX80" s="106"/>
      <c r="CY80" s="106"/>
      <c r="CZ80" s="106"/>
      <c r="DA80" s="106"/>
      <c r="DB80" s="106"/>
      <c r="DC80" s="106"/>
      <c r="DD80" s="106"/>
      <c r="DE80" s="106"/>
    </row>
    <row r="81" spans="1:109" x14ac:dyDescent="0.2">
      <c r="A81" s="106"/>
      <c r="B81" s="106"/>
      <c r="C81" s="106"/>
      <c r="D81" s="106"/>
      <c r="E81" s="106"/>
      <c r="F81" s="106"/>
      <c r="G81" s="106"/>
      <c r="H81" s="106"/>
      <c r="I81" s="106"/>
      <c r="J81" s="106"/>
      <c r="K81" s="106"/>
      <c r="L81" s="106"/>
      <c r="M81" s="106"/>
      <c r="N81" s="106"/>
      <c r="O81" s="106"/>
      <c r="P81" s="106"/>
      <c r="Q81" s="106"/>
      <c r="R81" s="106"/>
      <c r="S81" s="106"/>
      <c r="T81" s="106"/>
      <c r="U81" s="106"/>
      <c r="V81" s="106"/>
      <c r="W81" s="106"/>
      <c r="X81" s="106"/>
      <c r="Y81" s="106"/>
      <c r="Z81" s="106"/>
      <c r="AA81" s="106"/>
      <c r="AB81" s="106"/>
      <c r="AC81" s="106"/>
      <c r="AD81" s="106"/>
      <c r="AE81" s="106"/>
      <c r="AF81" s="106"/>
      <c r="AG81" s="106"/>
      <c r="AH81" s="106"/>
      <c r="AI81" s="106"/>
      <c r="AJ81" s="106"/>
      <c r="AK81" s="106"/>
      <c r="AL81" s="106"/>
      <c r="AM81" s="106"/>
      <c r="AN81" s="106"/>
      <c r="AO81" s="106"/>
      <c r="AP81" s="106"/>
      <c r="AQ81" s="106"/>
      <c r="AR81" s="106"/>
      <c r="AS81" s="106"/>
      <c r="AT81" s="106"/>
      <c r="AU81" s="106"/>
      <c r="AV81" s="106"/>
      <c r="AW81" s="106"/>
      <c r="AX81" s="106"/>
      <c r="AY81" s="106"/>
      <c r="AZ81" s="106"/>
      <c r="BA81" s="106"/>
      <c r="BB81" s="106"/>
      <c r="BC81" s="106"/>
      <c r="BD81" s="106"/>
      <c r="BE81" s="106"/>
      <c r="BF81" s="106"/>
      <c r="BG81" s="106"/>
      <c r="BH81" s="106"/>
      <c r="BI81" s="106"/>
      <c r="BJ81" s="106"/>
      <c r="BK81" s="106"/>
      <c r="BL81" s="106"/>
      <c r="BM81" s="106"/>
      <c r="BN81" s="106"/>
      <c r="BO81" s="106"/>
      <c r="BP81" s="106"/>
      <c r="BQ81" s="106"/>
      <c r="BR81" s="106"/>
      <c r="BS81" s="106"/>
      <c r="BT81" s="106"/>
      <c r="BU81" s="106"/>
      <c r="BV81" s="106"/>
      <c r="BW81" s="106"/>
      <c r="BX81" s="106"/>
      <c r="BY81" s="106"/>
      <c r="BZ81" s="106"/>
      <c r="CA81" s="106"/>
      <c r="CB81" s="106"/>
      <c r="CC81" s="106"/>
      <c r="CD81" s="106"/>
      <c r="CE81" s="106"/>
      <c r="CF81" s="106"/>
      <c r="CG81" s="106"/>
      <c r="CH81" s="106"/>
      <c r="CI81" s="106"/>
      <c r="CJ81" s="106"/>
      <c r="CK81" s="106"/>
      <c r="CL81" s="106"/>
      <c r="CM81" s="106"/>
      <c r="CN81" s="106"/>
      <c r="CO81" s="106"/>
      <c r="CP81" s="106"/>
      <c r="CQ81" s="106"/>
      <c r="CR81" s="106"/>
      <c r="CS81" s="106"/>
      <c r="CT81" s="106"/>
      <c r="CU81" s="106"/>
      <c r="CV81" s="106"/>
      <c r="CW81" s="106"/>
      <c r="CX81" s="106"/>
      <c r="CY81" s="106"/>
      <c r="CZ81" s="106"/>
      <c r="DA81" s="106"/>
      <c r="DB81" s="106"/>
      <c r="DC81" s="106"/>
      <c r="DD81" s="106"/>
      <c r="DE81" s="106"/>
    </row>
    <row r="82" spans="1:109" x14ac:dyDescent="0.2">
      <c r="A82" s="106"/>
      <c r="B82" s="106"/>
      <c r="C82" s="106"/>
      <c r="D82" s="106"/>
      <c r="E82" s="106"/>
      <c r="F82" s="106"/>
      <c r="G82" s="106"/>
      <c r="H82" s="106"/>
      <c r="I82" s="106"/>
      <c r="J82" s="106"/>
      <c r="K82" s="106"/>
      <c r="L82" s="106"/>
      <c r="M82" s="106"/>
      <c r="N82" s="106"/>
      <c r="O82" s="106"/>
      <c r="P82" s="106"/>
      <c r="Q82" s="106"/>
      <c r="R82" s="106"/>
      <c r="S82" s="106"/>
      <c r="T82" s="106"/>
      <c r="U82" s="106"/>
      <c r="V82" s="106"/>
      <c r="W82" s="106"/>
      <c r="X82" s="106"/>
      <c r="Y82" s="106"/>
      <c r="Z82" s="106"/>
      <c r="AA82" s="106"/>
      <c r="AB82" s="106"/>
      <c r="AC82" s="106"/>
      <c r="AD82" s="106"/>
      <c r="AE82" s="106"/>
      <c r="AF82" s="106"/>
      <c r="AG82" s="106"/>
      <c r="AH82" s="106"/>
      <c r="AI82" s="106"/>
      <c r="AJ82" s="106"/>
      <c r="AK82" s="106"/>
      <c r="AL82" s="106"/>
      <c r="AM82" s="106"/>
      <c r="AN82" s="106"/>
      <c r="AO82" s="106"/>
      <c r="AP82" s="106"/>
      <c r="AQ82" s="106"/>
      <c r="AR82" s="106"/>
      <c r="AS82" s="106"/>
      <c r="AT82" s="106"/>
      <c r="AU82" s="106"/>
      <c r="AV82" s="106"/>
      <c r="AW82" s="106"/>
      <c r="AX82" s="106"/>
      <c r="AY82" s="106"/>
      <c r="AZ82" s="106"/>
      <c r="BA82" s="106"/>
      <c r="BB82" s="106"/>
      <c r="BC82" s="106"/>
      <c r="BD82" s="106"/>
      <c r="BE82" s="106"/>
      <c r="BF82" s="106"/>
      <c r="BG82" s="106"/>
      <c r="BH82" s="106"/>
      <c r="BI82" s="106"/>
      <c r="BJ82" s="106"/>
      <c r="BK82" s="106"/>
      <c r="BL82" s="106"/>
      <c r="BM82" s="106"/>
      <c r="BN82" s="106"/>
      <c r="BO82" s="106"/>
      <c r="BP82" s="106"/>
      <c r="BQ82" s="106"/>
      <c r="BR82" s="106"/>
      <c r="BS82" s="106"/>
      <c r="BT82" s="106"/>
      <c r="BU82" s="106"/>
      <c r="BV82" s="106"/>
      <c r="BW82" s="106"/>
      <c r="BX82" s="106"/>
      <c r="BY82" s="106"/>
      <c r="BZ82" s="106"/>
      <c r="CA82" s="106"/>
      <c r="CB82" s="106"/>
      <c r="CC82" s="106"/>
      <c r="CD82" s="106"/>
      <c r="CE82" s="106"/>
      <c r="CF82" s="106"/>
      <c r="CG82" s="106"/>
      <c r="CH82" s="106"/>
      <c r="CI82" s="106"/>
      <c r="CJ82" s="106"/>
      <c r="CK82" s="106"/>
      <c r="CL82" s="106"/>
      <c r="CM82" s="106"/>
      <c r="CN82" s="106"/>
      <c r="CO82" s="106"/>
      <c r="CP82" s="106"/>
      <c r="CQ82" s="106"/>
      <c r="CR82" s="106"/>
      <c r="CS82" s="106"/>
      <c r="CT82" s="106"/>
      <c r="CU82" s="106"/>
      <c r="CV82" s="106"/>
      <c r="CW82" s="106"/>
      <c r="CX82" s="106"/>
      <c r="CY82" s="106"/>
      <c r="CZ82" s="106"/>
      <c r="DA82" s="106"/>
      <c r="DB82" s="106"/>
      <c r="DC82" s="106"/>
      <c r="DD82" s="106"/>
      <c r="DE82" s="106"/>
    </row>
    <row r="83" spans="1:109" x14ac:dyDescent="0.2">
      <c r="A83" s="106"/>
      <c r="B83" s="106"/>
      <c r="C83" s="106"/>
      <c r="D83" s="106"/>
      <c r="E83" s="106"/>
      <c r="F83" s="106"/>
      <c r="G83" s="106"/>
      <c r="H83" s="106"/>
      <c r="I83" s="106"/>
      <c r="J83" s="106"/>
      <c r="K83" s="106"/>
      <c r="L83" s="106"/>
      <c r="M83" s="106"/>
      <c r="N83" s="106"/>
      <c r="O83" s="106"/>
      <c r="P83" s="106"/>
      <c r="Q83" s="106"/>
      <c r="R83" s="106"/>
      <c r="S83" s="106"/>
      <c r="T83" s="106"/>
      <c r="U83" s="106"/>
      <c r="V83" s="106"/>
      <c r="W83" s="106"/>
      <c r="X83" s="106"/>
      <c r="Y83" s="106"/>
      <c r="Z83" s="106"/>
      <c r="AA83" s="106"/>
      <c r="AB83" s="106"/>
      <c r="AC83" s="106"/>
      <c r="AD83" s="106"/>
      <c r="AE83" s="106"/>
      <c r="AF83" s="106"/>
      <c r="AG83" s="106"/>
      <c r="AH83" s="106"/>
      <c r="AI83" s="106"/>
      <c r="AJ83" s="106"/>
      <c r="AK83" s="106"/>
      <c r="AL83" s="106"/>
      <c r="AM83" s="106"/>
      <c r="AN83" s="106"/>
      <c r="AO83" s="106"/>
      <c r="AP83" s="106"/>
      <c r="AQ83" s="106"/>
      <c r="AR83" s="106"/>
      <c r="AS83" s="106"/>
      <c r="AT83" s="106"/>
      <c r="AU83" s="106"/>
      <c r="AV83" s="106"/>
      <c r="AW83" s="106"/>
      <c r="AX83" s="106"/>
      <c r="AY83" s="106"/>
      <c r="AZ83" s="106"/>
      <c r="BA83" s="106"/>
      <c r="BB83" s="106"/>
      <c r="BC83" s="106"/>
      <c r="BD83" s="106"/>
      <c r="BE83" s="106"/>
      <c r="BF83" s="106"/>
      <c r="BG83" s="106"/>
      <c r="BH83" s="106"/>
      <c r="BI83" s="106"/>
      <c r="BJ83" s="106"/>
      <c r="BK83" s="106"/>
      <c r="BL83" s="106"/>
      <c r="BM83" s="106"/>
      <c r="BN83" s="106"/>
      <c r="BO83" s="106"/>
      <c r="BP83" s="106"/>
      <c r="BQ83" s="106"/>
      <c r="BR83" s="106"/>
      <c r="BS83" s="106"/>
      <c r="BT83" s="106"/>
      <c r="BU83" s="106"/>
      <c r="BV83" s="106"/>
      <c r="BW83" s="106"/>
      <c r="BX83" s="106"/>
      <c r="BY83" s="106"/>
      <c r="BZ83" s="106"/>
      <c r="CA83" s="106"/>
      <c r="CB83" s="106"/>
      <c r="CC83" s="106"/>
      <c r="CD83" s="106"/>
      <c r="CE83" s="106"/>
      <c r="CF83" s="106"/>
      <c r="CG83" s="106"/>
      <c r="CH83" s="106"/>
      <c r="CI83" s="106"/>
      <c r="CJ83" s="106"/>
      <c r="CK83" s="106"/>
      <c r="CL83" s="106"/>
      <c r="CM83" s="106"/>
      <c r="CN83" s="106"/>
      <c r="CO83" s="106"/>
      <c r="CP83" s="106"/>
      <c r="CQ83" s="106"/>
      <c r="CR83" s="106"/>
      <c r="CS83" s="106"/>
      <c r="CT83" s="106"/>
      <c r="CU83" s="106"/>
      <c r="CV83" s="106"/>
      <c r="CW83" s="106"/>
      <c r="CX83" s="106"/>
      <c r="CY83" s="106"/>
      <c r="CZ83" s="106"/>
      <c r="DA83" s="106"/>
      <c r="DB83" s="106"/>
      <c r="DC83" s="106"/>
      <c r="DD83" s="106"/>
      <c r="DE83" s="106"/>
    </row>
    <row r="84" spans="1:109" x14ac:dyDescent="0.2">
      <c r="A84" s="106"/>
      <c r="B84" s="106"/>
      <c r="C84" s="106"/>
      <c r="D84" s="106"/>
      <c r="E84" s="106"/>
      <c r="F84" s="106"/>
      <c r="G84" s="106"/>
      <c r="H84" s="106"/>
      <c r="I84" s="106"/>
      <c r="J84" s="106"/>
      <c r="K84" s="106"/>
      <c r="L84" s="106"/>
      <c r="M84" s="106"/>
      <c r="N84" s="106"/>
      <c r="O84" s="106"/>
      <c r="P84" s="106"/>
      <c r="Q84" s="106"/>
      <c r="R84" s="106"/>
      <c r="S84" s="106"/>
      <c r="T84" s="106"/>
      <c r="U84" s="106"/>
      <c r="V84" s="106"/>
      <c r="W84" s="106"/>
      <c r="X84" s="106"/>
      <c r="Y84" s="106"/>
      <c r="Z84" s="106"/>
      <c r="AA84" s="106"/>
      <c r="AB84" s="106"/>
      <c r="AC84" s="106"/>
      <c r="AD84" s="106"/>
      <c r="AE84" s="106"/>
      <c r="AF84" s="106"/>
      <c r="AG84" s="106"/>
      <c r="AH84" s="106"/>
      <c r="AI84" s="106"/>
      <c r="AJ84" s="106"/>
      <c r="AK84" s="106"/>
      <c r="AL84" s="106"/>
      <c r="AM84" s="106"/>
      <c r="AN84" s="106"/>
      <c r="AO84" s="106"/>
      <c r="AP84" s="106"/>
      <c r="AQ84" s="106"/>
      <c r="AR84" s="106"/>
      <c r="AS84" s="106"/>
      <c r="AT84" s="106"/>
      <c r="AU84" s="106"/>
      <c r="AV84" s="106"/>
      <c r="AW84" s="106"/>
      <c r="AX84" s="106"/>
      <c r="AY84" s="106"/>
      <c r="AZ84" s="106"/>
      <c r="BA84" s="106"/>
      <c r="BB84" s="106"/>
      <c r="BC84" s="106"/>
      <c r="BD84" s="106"/>
      <c r="BE84" s="106"/>
      <c r="BF84" s="106"/>
      <c r="BG84" s="106"/>
      <c r="BH84" s="106"/>
      <c r="BI84" s="106"/>
      <c r="BJ84" s="106"/>
      <c r="BK84" s="106"/>
      <c r="BL84" s="106"/>
      <c r="BM84" s="106"/>
      <c r="BN84" s="106"/>
      <c r="BO84" s="106"/>
      <c r="BP84" s="106"/>
      <c r="BQ84" s="106"/>
      <c r="BR84" s="106"/>
      <c r="BS84" s="106"/>
      <c r="BT84" s="106"/>
      <c r="BU84" s="106"/>
      <c r="BV84" s="106"/>
      <c r="BW84" s="106"/>
      <c r="BX84" s="106"/>
      <c r="BY84" s="106"/>
      <c r="BZ84" s="106"/>
      <c r="CA84" s="106"/>
      <c r="CB84" s="106"/>
      <c r="CC84" s="106"/>
      <c r="CD84" s="106"/>
      <c r="CE84" s="106"/>
      <c r="CF84" s="106"/>
      <c r="CG84" s="106"/>
      <c r="CH84" s="106"/>
      <c r="CI84" s="106"/>
      <c r="CJ84" s="106"/>
      <c r="CK84" s="106"/>
      <c r="CL84" s="106"/>
      <c r="CM84" s="106"/>
      <c r="CN84" s="106"/>
      <c r="CO84" s="106"/>
      <c r="CP84" s="106"/>
      <c r="CQ84" s="106"/>
      <c r="CR84" s="106"/>
      <c r="CS84" s="106"/>
      <c r="CT84" s="106"/>
      <c r="CU84" s="106"/>
      <c r="CV84" s="106"/>
      <c r="CW84" s="106"/>
      <c r="CX84" s="106"/>
      <c r="CY84" s="106"/>
      <c r="CZ84" s="106"/>
      <c r="DA84" s="106"/>
      <c r="DB84" s="106"/>
      <c r="DC84" s="106"/>
      <c r="DD84" s="106"/>
      <c r="DE84" s="106"/>
    </row>
    <row r="85" spans="1:109" x14ac:dyDescent="0.2">
      <c r="A85" s="106"/>
      <c r="B85" s="106"/>
      <c r="C85" s="106"/>
      <c r="D85" s="106"/>
      <c r="E85" s="106"/>
      <c r="F85" s="106"/>
      <c r="G85" s="106"/>
      <c r="H85" s="106"/>
      <c r="I85" s="106"/>
      <c r="J85" s="106"/>
      <c r="K85" s="106"/>
      <c r="L85" s="106"/>
      <c r="M85" s="106"/>
      <c r="N85" s="106"/>
      <c r="O85" s="106"/>
      <c r="P85" s="106"/>
      <c r="Q85" s="106"/>
      <c r="R85" s="106"/>
      <c r="S85" s="106"/>
      <c r="T85" s="106"/>
      <c r="U85" s="106"/>
      <c r="V85" s="106"/>
      <c r="W85" s="106"/>
      <c r="X85" s="106"/>
      <c r="Y85" s="106"/>
      <c r="Z85" s="106"/>
      <c r="AA85" s="106"/>
      <c r="AB85" s="106"/>
      <c r="AC85" s="106"/>
      <c r="AD85" s="106"/>
      <c r="AE85" s="106"/>
      <c r="AF85" s="106"/>
      <c r="AG85" s="106"/>
      <c r="AH85" s="106"/>
      <c r="AI85" s="106"/>
      <c r="AJ85" s="106"/>
      <c r="AK85" s="106"/>
      <c r="AL85" s="106"/>
      <c r="AM85" s="106"/>
      <c r="AN85" s="106"/>
      <c r="AO85" s="106"/>
      <c r="AP85" s="106"/>
      <c r="AQ85" s="106"/>
      <c r="AR85" s="106"/>
      <c r="AS85" s="106"/>
      <c r="AT85" s="106"/>
      <c r="AU85" s="106"/>
      <c r="AV85" s="106"/>
      <c r="AW85" s="106"/>
      <c r="AX85" s="106"/>
      <c r="AY85" s="106"/>
      <c r="AZ85" s="106"/>
      <c r="BA85" s="106"/>
      <c r="BB85" s="106"/>
      <c r="BC85" s="106"/>
      <c r="BD85" s="106"/>
      <c r="BE85" s="106"/>
      <c r="BF85" s="106"/>
      <c r="BG85" s="106"/>
      <c r="BH85" s="106"/>
      <c r="BI85" s="106"/>
      <c r="BJ85" s="106"/>
      <c r="BK85" s="106"/>
      <c r="BL85" s="106"/>
      <c r="BM85" s="106"/>
      <c r="BN85" s="106"/>
      <c r="BO85" s="106"/>
      <c r="BP85" s="106"/>
      <c r="BQ85" s="106"/>
      <c r="BR85" s="106"/>
      <c r="BS85" s="106"/>
      <c r="BT85" s="106"/>
      <c r="BU85" s="106"/>
      <c r="BV85" s="106"/>
      <c r="BW85" s="106"/>
      <c r="BX85" s="106"/>
      <c r="BY85" s="106"/>
      <c r="BZ85" s="106"/>
      <c r="CA85" s="106"/>
      <c r="CB85" s="106"/>
      <c r="CC85" s="106"/>
      <c r="CD85" s="106"/>
      <c r="CE85" s="106"/>
      <c r="CF85" s="106"/>
      <c r="CG85" s="106"/>
      <c r="CH85" s="106"/>
      <c r="CI85" s="106"/>
      <c r="CJ85" s="106"/>
      <c r="CK85" s="106"/>
      <c r="CL85" s="106"/>
      <c r="CM85" s="106"/>
      <c r="CN85" s="106"/>
      <c r="CO85" s="106"/>
      <c r="CP85" s="106"/>
      <c r="CQ85" s="106"/>
      <c r="CR85" s="106"/>
      <c r="CS85" s="106"/>
      <c r="CT85" s="106"/>
      <c r="CU85" s="106"/>
      <c r="CV85" s="106"/>
      <c r="CW85" s="106"/>
      <c r="CX85" s="106"/>
      <c r="CY85" s="106"/>
      <c r="CZ85" s="106"/>
      <c r="DA85" s="106"/>
      <c r="DB85" s="106"/>
      <c r="DC85" s="106"/>
      <c r="DD85" s="106"/>
      <c r="DE85" s="106"/>
    </row>
    <row r="86" spans="1:109" x14ac:dyDescent="0.2">
      <c r="A86" s="106"/>
      <c r="B86" s="106"/>
      <c r="C86" s="106"/>
      <c r="D86" s="106"/>
      <c r="E86" s="106"/>
      <c r="F86" s="106"/>
      <c r="G86" s="106"/>
      <c r="H86" s="106"/>
      <c r="I86" s="106"/>
      <c r="J86" s="106"/>
      <c r="K86" s="106"/>
      <c r="L86" s="106"/>
      <c r="M86" s="106"/>
      <c r="N86" s="106"/>
      <c r="O86" s="106"/>
      <c r="P86" s="106"/>
      <c r="Q86" s="106"/>
      <c r="R86" s="106"/>
      <c r="S86" s="106"/>
      <c r="T86" s="106"/>
      <c r="U86" s="106"/>
      <c r="V86" s="106"/>
      <c r="W86" s="106"/>
      <c r="X86" s="106"/>
      <c r="Y86" s="106"/>
      <c r="Z86" s="106"/>
      <c r="AA86" s="106"/>
      <c r="AB86" s="106"/>
      <c r="AC86" s="106"/>
      <c r="AD86" s="106"/>
      <c r="AE86" s="106"/>
      <c r="AF86" s="106"/>
      <c r="AG86" s="106"/>
      <c r="AH86" s="106"/>
      <c r="AI86" s="106"/>
      <c r="AJ86" s="106"/>
      <c r="AK86" s="106"/>
      <c r="AL86" s="106"/>
      <c r="AM86" s="106"/>
      <c r="AN86" s="106"/>
      <c r="AO86" s="106"/>
      <c r="AP86" s="106"/>
      <c r="AQ86" s="106"/>
      <c r="AR86" s="106"/>
      <c r="AS86" s="106"/>
      <c r="AT86" s="106"/>
      <c r="AU86" s="106"/>
      <c r="AV86" s="106"/>
      <c r="AW86" s="106"/>
      <c r="AX86" s="106"/>
      <c r="AY86" s="106"/>
      <c r="AZ86" s="106"/>
      <c r="BA86" s="106"/>
      <c r="BB86" s="106"/>
      <c r="BC86" s="106"/>
      <c r="BD86" s="106"/>
      <c r="BE86" s="106"/>
      <c r="BF86" s="106"/>
      <c r="BG86" s="106"/>
      <c r="BH86" s="106"/>
      <c r="BI86" s="106"/>
      <c r="BJ86" s="106"/>
      <c r="BK86" s="106"/>
      <c r="BL86" s="106"/>
      <c r="BM86" s="106"/>
      <c r="BN86" s="106"/>
      <c r="BO86" s="106"/>
      <c r="BP86" s="106"/>
      <c r="BQ86" s="106"/>
      <c r="BR86" s="106"/>
      <c r="BS86" s="106"/>
      <c r="BT86" s="106"/>
      <c r="BU86" s="106"/>
      <c r="BV86" s="106"/>
      <c r="BW86" s="106"/>
      <c r="BX86" s="106"/>
      <c r="BY86" s="106"/>
      <c r="BZ86" s="106"/>
      <c r="CA86" s="106"/>
      <c r="CB86" s="106"/>
      <c r="CC86" s="106"/>
      <c r="CD86" s="106"/>
      <c r="CE86" s="106"/>
      <c r="CF86" s="106"/>
      <c r="CG86" s="106"/>
      <c r="CH86" s="106"/>
      <c r="CI86" s="106"/>
      <c r="CJ86" s="106"/>
      <c r="CK86" s="106"/>
      <c r="CL86" s="106"/>
      <c r="CM86" s="106"/>
      <c r="CN86" s="106"/>
      <c r="CO86" s="106"/>
      <c r="CP86" s="106"/>
      <c r="CQ86" s="106"/>
      <c r="CR86" s="106"/>
      <c r="CS86" s="106"/>
      <c r="CT86" s="106"/>
      <c r="CU86" s="106"/>
      <c r="CV86" s="106"/>
      <c r="CW86" s="106"/>
      <c r="CX86" s="106"/>
      <c r="CY86" s="106"/>
      <c r="CZ86" s="106"/>
      <c r="DA86" s="106"/>
      <c r="DB86" s="106"/>
      <c r="DC86" s="106"/>
      <c r="DD86" s="106"/>
      <c r="DE86" s="106"/>
    </row>
    <row r="87" spans="1:109" x14ac:dyDescent="0.2">
      <c r="A87" s="106"/>
      <c r="DC87" s="106"/>
      <c r="DD87" s="106"/>
      <c r="DE87" s="106"/>
    </row>
    <row r="88" spans="1:109" x14ac:dyDescent="0.2">
      <c r="A88" s="106"/>
      <c r="DC88" s="106"/>
      <c r="DD88" s="106"/>
      <c r="DE88" s="106"/>
    </row>
    <row r="89" spans="1:109" x14ac:dyDescent="0.2">
      <c r="A89" s="106"/>
      <c r="DC89" s="106"/>
      <c r="DD89" s="106"/>
      <c r="DE89" s="106"/>
    </row>
    <row r="90" spans="1:109" x14ac:dyDescent="0.2">
      <c r="A90" s="106"/>
      <c r="DC90" s="106"/>
      <c r="DD90" s="106"/>
      <c r="DE90" s="106"/>
    </row>
    <row r="91" spans="1:109" x14ac:dyDescent="0.2">
      <c r="A91" s="106"/>
      <c r="DC91" s="106"/>
      <c r="DD91" s="106"/>
      <c r="DE91" s="106"/>
    </row>
    <row r="92" spans="1:109" x14ac:dyDescent="0.2">
      <c r="A92" s="106"/>
      <c r="DC92" s="106"/>
      <c r="DD92" s="106"/>
      <c r="DE92" s="106"/>
    </row>
    <row r="93" spans="1:109" x14ac:dyDescent="0.2">
      <c r="A93" s="106"/>
      <c r="DC93" s="106"/>
      <c r="DD93" s="106"/>
      <c r="DE93" s="106"/>
    </row>
    <row r="94" spans="1:109" x14ac:dyDescent="0.2">
      <c r="A94" s="106"/>
      <c r="DC94" s="106"/>
      <c r="DD94" s="106"/>
      <c r="DE94" s="106"/>
    </row>
  </sheetData>
  <sheetProtection sheet="1" objects="1" scenarios="1" formatCells="0"/>
  <mergeCells count="138">
    <mergeCell ref="B51:DB51"/>
    <mergeCell ref="B52:DB52"/>
    <mergeCell ref="B53:DB53"/>
    <mergeCell ref="C34:CI34"/>
    <mergeCell ref="CJ34:DA34"/>
    <mergeCell ref="C35:CI35"/>
    <mergeCell ref="CJ35:DA35"/>
    <mergeCell ref="C32:R32"/>
    <mergeCell ref="S32:CI32"/>
    <mergeCell ref="CJ32:DA32"/>
    <mergeCell ref="C33:CI33"/>
    <mergeCell ref="CJ33:DA33"/>
    <mergeCell ref="C46:DA46"/>
    <mergeCell ref="C47:DA47"/>
    <mergeCell ref="C48:DA48"/>
    <mergeCell ref="B49:DB49"/>
    <mergeCell ref="C36:DA36"/>
    <mergeCell ref="C37:DA37"/>
    <mergeCell ref="C38:DA38"/>
    <mergeCell ref="D39:E39"/>
    <mergeCell ref="G39:CY39"/>
    <mergeCell ref="D40:E40"/>
    <mergeCell ref="G40:CY40"/>
    <mergeCell ref="D41:E41"/>
    <mergeCell ref="D42:E42"/>
    <mergeCell ref="G42:CY42"/>
    <mergeCell ref="D43:E43"/>
    <mergeCell ref="G43:CY43"/>
    <mergeCell ref="C44:DA44"/>
    <mergeCell ref="C45:DA45"/>
    <mergeCell ref="B50:DB50"/>
    <mergeCell ref="C29:DA29"/>
    <mergeCell ref="C30:DA30"/>
    <mergeCell ref="C31:DA31"/>
    <mergeCell ref="P26:AF26"/>
    <mergeCell ref="AG26:AV26"/>
    <mergeCell ref="AW26:BK26"/>
    <mergeCell ref="BL26:CA26"/>
    <mergeCell ref="P27:AF27"/>
    <mergeCell ref="AG27:AV27"/>
    <mergeCell ref="AW27:BK27"/>
    <mergeCell ref="BL27:CA27"/>
    <mergeCell ref="G41:CY41"/>
    <mergeCell ref="C23:DA23"/>
    <mergeCell ref="C24:O24"/>
    <mergeCell ref="CJ24:DA24"/>
    <mergeCell ref="C22:DA22"/>
    <mergeCell ref="P24:AF24"/>
    <mergeCell ref="AW24:BK24"/>
    <mergeCell ref="BL24:CA24"/>
    <mergeCell ref="C28:CI28"/>
    <mergeCell ref="CJ28:DA28"/>
    <mergeCell ref="C25:O25"/>
    <mergeCell ref="P25:AF25"/>
    <mergeCell ref="AW25:BK25"/>
    <mergeCell ref="BL25:CA25"/>
    <mergeCell ref="CJ25:DA25"/>
    <mergeCell ref="CB24:CI25"/>
    <mergeCell ref="AG24:AV25"/>
    <mergeCell ref="C26:F26"/>
    <mergeCell ref="G26:O26"/>
    <mergeCell ref="CB26:CI26"/>
    <mergeCell ref="CJ26:DA26"/>
    <mergeCell ref="CB27:CI27"/>
    <mergeCell ref="CJ27:DA27"/>
    <mergeCell ref="C27:F27"/>
    <mergeCell ref="G27:O27"/>
    <mergeCell ref="CJ20:DA20"/>
    <mergeCell ref="CJ21:DA21"/>
    <mergeCell ref="C20:F20"/>
    <mergeCell ref="V20:AJ20"/>
    <mergeCell ref="AK20:AY20"/>
    <mergeCell ref="AZ20:BQ20"/>
    <mergeCell ref="BR20:CI20"/>
    <mergeCell ref="G20:M20"/>
    <mergeCell ref="N20:U20"/>
    <mergeCell ref="C21:CI21"/>
    <mergeCell ref="C19:F19"/>
    <mergeCell ref="V19:AJ19"/>
    <mergeCell ref="AK19:AY19"/>
    <mergeCell ref="AZ19:BQ19"/>
    <mergeCell ref="BR19:CI19"/>
    <mergeCell ref="CJ19:DA19"/>
    <mergeCell ref="C18:F18"/>
    <mergeCell ref="V18:AJ18"/>
    <mergeCell ref="AK18:AY18"/>
    <mergeCell ref="AZ18:BQ18"/>
    <mergeCell ref="BR18:CI18"/>
    <mergeCell ref="G18:M18"/>
    <mergeCell ref="N18:U18"/>
    <mergeCell ref="G19:M19"/>
    <mergeCell ref="N19:U19"/>
    <mergeCell ref="CJ18:DA18"/>
    <mergeCell ref="C9:DA9"/>
    <mergeCell ref="B1:DB1"/>
    <mergeCell ref="C6:DA6"/>
    <mergeCell ref="C7:N7"/>
    <mergeCell ref="O7:BQ7"/>
    <mergeCell ref="BR7:CD7"/>
    <mergeCell ref="CE7:DA7"/>
    <mergeCell ref="C8:N8"/>
    <mergeCell ref="O8:DA8"/>
    <mergeCell ref="B2:DB2"/>
    <mergeCell ref="B3:DB3"/>
    <mergeCell ref="B4:DB4"/>
    <mergeCell ref="B5:DB5"/>
    <mergeCell ref="C10:DA10"/>
    <mergeCell ref="AK14:AY14"/>
    <mergeCell ref="AZ14:BQ14"/>
    <mergeCell ref="BR14:CI14"/>
    <mergeCell ref="CJ14:DA14"/>
    <mergeCell ref="C11:DA11"/>
    <mergeCell ref="C12:U12"/>
    <mergeCell ref="V12:AJ12"/>
    <mergeCell ref="AZ12:BQ12"/>
    <mergeCell ref="BR12:CI12"/>
    <mergeCell ref="CJ12:DA12"/>
    <mergeCell ref="C14:U14"/>
    <mergeCell ref="V14:AJ14"/>
    <mergeCell ref="BR13:CI13"/>
    <mergeCell ref="C13:U13"/>
    <mergeCell ref="V13:AJ13"/>
    <mergeCell ref="AZ13:BQ13"/>
    <mergeCell ref="CJ13:DA13"/>
    <mergeCell ref="AK12:AY13"/>
    <mergeCell ref="C15:E15"/>
    <mergeCell ref="F15:DA15"/>
    <mergeCell ref="V16:AJ17"/>
    <mergeCell ref="AK16:AY16"/>
    <mergeCell ref="BR16:CI17"/>
    <mergeCell ref="AK17:AU17"/>
    <mergeCell ref="AV17:AY17"/>
    <mergeCell ref="C16:U16"/>
    <mergeCell ref="C17:U17"/>
    <mergeCell ref="AZ16:BQ16"/>
    <mergeCell ref="AZ17:BQ17"/>
    <mergeCell ref="CJ16:DA16"/>
    <mergeCell ref="CJ17:DA17"/>
  </mergeCells>
  <conditionalFormatting sqref="BR14:CI14">
    <cfRule type="expression" dxfId="14" priority="1">
      <formula>$AZ$14&lt;&gt;"Hourly (H)"</formula>
    </cfRule>
  </conditionalFormatting>
  <dataValidations disablePrompts="1" count="2">
    <dataValidation type="list" allowBlank="1" showInputMessage="1" showErrorMessage="1" sqref="C14:U14">
      <formula1>M_PAYDOCS</formula1>
    </dataValidation>
    <dataValidation type="list" allowBlank="1" showInputMessage="1" showErrorMessage="1" sqref="AZ14:BQ14">
      <formula1>FREQUENCY</formula1>
    </dataValidation>
  </dataValidations>
  <printOptions horizontalCentered="1" verticalCentered="1"/>
  <pageMargins left="0.5" right="0.5" top="0.5" bottom="0.8" header="0.5" footer="0.5"/>
  <pageSetup paperSize="5" orientation="portrait" blackAndWhite="1" r:id="rId1"/>
  <headerFooter alignWithMargins="0">
    <oddFooter>&amp;LIncome Calculations - Base&amp;CPage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80" r:id="rId4" name="Check Box 24">
              <controlPr defaultSize="0" autoFill="0" autoLine="0" autoPict="0">
                <anchor moveWithCells="1">
                  <from>
                    <xdr:col>2</xdr:col>
                    <xdr:colOff>9525</xdr:colOff>
                    <xdr:row>13</xdr:row>
                    <xdr:rowOff>152400</xdr:rowOff>
                  </from>
                  <to>
                    <xdr:col>5</xdr:col>
                    <xdr:colOff>9525</xdr:colOff>
                    <xdr:row>15</xdr:row>
                    <xdr:rowOff>28575</xdr:rowOff>
                  </to>
                </anchor>
              </controlPr>
            </control>
          </mc:Choice>
        </mc:AlternateContent>
        <mc:AlternateContent xmlns:mc="http://schemas.openxmlformats.org/markup-compatibility/2006">
          <mc:Choice Requires="x14">
            <control shapeId="19481" r:id="rId5" name="Check Box 25">
              <controlPr defaultSize="0" autoFill="0" autoLine="0" autoPict="0">
                <anchor moveWithCells="1">
                  <from>
                    <xdr:col>3</xdr:col>
                    <xdr:colOff>19050</xdr:colOff>
                    <xdr:row>18</xdr:row>
                    <xdr:rowOff>171450</xdr:rowOff>
                  </from>
                  <to>
                    <xdr:col>6</xdr:col>
                    <xdr:colOff>19050</xdr:colOff>
                    <xdr:row>20</xdr:row>
                    <xdr:rowOff>19050</xdr:rowOff>
                  </to>
                </anchor>
              </controlPr>
            </control>
          </mc:Choice>
        </mc:AlternateContent>
        <mc:AlternateContent xmlns:mc="http://schemas.openxmlformats.org/markup-compatibility/2006">
          <mc:Choice Requires="x14">
            <control shapeId="19482" r:id="rId6" name="Check Box 26">
              <controlPr defaultSize="0" autoFill="0" autoLine="0" autoPict="0">
                <anchor moveWithCells="1">
                  <from>
                    <xdr:col>3</xdr:col>
                    <xdr:colOff>19050</xdr:colOff>
                    <xdr:row>17</xdr:row>
                    <xdr:rowOff>171450</xdr:rowOff>
                  </from>
                  <to>
                    <xdr:col>6</xdr:col>
                    <xdr:colOff>19050</xdr:colOff>
                    <xdr:row>19</xdr:row>
                    <xdr:rowOff>19050</xdr:rowOff>
                  </to>
                </anchor>
              </controlPr>
            </control>
          </mc:Choice>
        </mc:AlternateContent>
        <mc:AlternateContent xmlns:mc="http://schemas.openxmlformats.org/markup-compatibility/2006">
          <mc:Choice Requires="x14">
            <control shapeId="19483" r:id="rId7" name="Check Box 27">
              <controlPr defaultSize="0" autoFill="0" autoLine="0" autoPict="0">
                <anchor moveWithCells="1">
                  <from>
                    <xdr:col>3</xdr:col>
                    <xdr:colOff>19050</xdr:colOff>
                    <xdr:row>16</xdr:row>
                    <xdr:rowOff>152400</xdr:rowOff>
                  </from>
                  <to>
                    <xdr:col>6</xdr:col>
                    <xdr:colOff>19050</xdr:colOff>
                    <xdr:row>18</xdr:row>
                    <xdr:rowOff>28575</xdr:rowOff>
                  </to>
                </anchor>
              </controlPr>
            </control>
          </mc:Choice>
        </mc:AlternateContent>
        <mc:AlternateContent xmlns:mc="http://schemas.openxmlformats.org/markup-compatibility/2006">
          <mc:Choice Requires="x14">
            <control shapeId="19484" r:id="rId8" name="Check Box 28">
              <controlPr defaultSize="0" autoFill="0" autoLine="0" autoPict="0">
                <anchor moveWithCells="1">
                  <from>
                    <xdr:col>2</xdr:col>
                    <xdr:colOff>28575</xdr:colOff>
                    <xdr:row>25</xdr:row>
                    <xdr:rowOff>180975</xdr:rowOff>
                  </from>
                  <to>
                    <xdr:col>5</xdr:col>
                    <xdr:colOff>28575</xdr:colOff>
                    <xdr:row>27</xdr:row>
                    <xdr:rowOff>9525</xdr:rowOff>
                  </to>
                </anchor>
              </controlPr>
            </control>
          </mc:Choice>
        </mc:AlternateContent>
        <mc:AlternateContent xmlns:mc="http://schemas.openxmlformats.org/markup-compatibility/2006">
          <mc:Choice Requires="x14">
            <control shapeId="19485" r:id="rId9" name="Check Box 29">
              <controlPr defaultSize="0" autoFill="0" autoLine="0" autoPict="0">
                <anchor moveWithCells="1">
                  <from>
                    <xdr:col>2</xdr:col>
                    <xdr:colOff>28575</xdr:colOff>
                    <xdr:row>24</xdr:row>
                    <xdr:rowOff>361950</xdr:rowOff>
                  </from>
                  <to>
                    <xdr:col>5</xdr:col>
                    <xdr:colOff>28575</xdr:colOff>
                    <xdr:row>26</xdr:row>
                    <xdr:rowOff>28575</xdr:rowOff>
                  </to>
                </anchor>
              </controlPr>
            </control>
          </mc:Choice>
        </mc:AlternateContent>
        <mc:AlternateContent xmlns:mc="http://schemas.openxmlformats.org/markup-compatibility/2006">
          <mc:Choice Requires="x14">
            <control shapeId="19488" r:id="rId10" name="Check Box 32">
              <controlPr defaultSize="0" autoFill="0" autoLine="0" autoPict="0">
                <anchor moveWithCells="1">
                  <from>
                    <xdr:col>82</xdr:col>
                    <xdr:colOff>28575</xdr:colOff>
                    <xdr:row>32</xdr:row>
                    <xdr:rowOff>9525</xdr:rowOff>
                  </from>
                  <to>
                    <xdr:col>88</xdr:col>
                    <xdr:colOff>0</xdr:colOff>
                    <xdr:row>32</xdr:row>
                    <xdr:rowOff>238125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800000"/>
    <pageSetUpPr autoPageBreaks="0" fitToPage="1"/>
  </sheetPr>
  <dimension ref="A1:DF105"/>
  <sheetViews>
    <sheetView showGridLines="0" showRowColHeaders="0" zoomScaleNormal="100" zoomScaleSheetLayoutView="165" workbookViewId="0">
      <selection activeCell="O7" sqref="O7:BQ7"/>
    </sheetView>
  </sheetViews>
  <sheetFormatPr defaultRowHeight="12.75" x14ac:dyDescent="0.2"/>
  <cols>
    <col min="1" max="1" width="2.7109375" customWidth="1"/>
    <col min="2" max="2" width="1.7109375" customWidth="1"/>
    <col min="3" max="105" width="0.85546875" customWidth="1"/>
    <col min="106" max="106" width="1.7109375" customWidth="1"/>
    <col min="107" max="107" width="2.7109375" customWidth="1"/>
  </cols>
  <sheetData>
    <row r="1" spans="1:110"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24"/>
      <c r="DD1" s="23"/>
      <c r="DE1" s="23"/>
      <c r="DF1" s="23"/>
    </row>
    <row r="2" spans="1:110"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24"/>
      <c r="DD2" s="23"/>
      <c r="DE2" s="23"/>
      <c r="DF2" s="23"/>
    </row>
    <row r="3" spans="1:110"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09"/>
      <c r="DD3" s="23"/>
      <c r="DE3" s="23"/>
      <c r="DF3" s="23"/>
    </row>
    <row r="4" spans="1:110" ht="12" customHeight="1" x14ac:dyDescent="0.2">
      <c r="A4" s="113"/>
      <c r="B4" s="683" t="s">
        <v>397</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09"/>
      <c r="DD4" s="23"/>
      <c r="DE4" s="23"/>
      <c r="DF4" s="23"/>
    </row>
    <row r="5" spans="1:110"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09"/>
      <c r="DD5" s="23"/>
      <c r="DE5" s="23"/>
      <c r="DF5" s="23"/>
    </row>
    <row r="6" spans="1:110" ht="12" customHeight="1" x14ac:dyDescent="0.2">
      <c r="A6" s="113"/>
      <c r="B6" s="12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09"/>
      <c r="DD6" s="23"/>
      <c r="DE6" s="23"/>
      <c r="DF6" s="23"/>
    </row>
    <row r="7" spans="1:110" ht="15" customHeight="1" x14ac:dyDescent="0.2">
      <c r="A7" s="113"/>
      <c r="B7" s="98"/>
      <c r="C7" s="607" t="s">
        <v>0</v>
      </c>
      <c r="D7" s="607"/>
      <c r="E7" s="607"/>
      <c r="F7" s="607"/>
      <c r="G7" s="607"/>
      <c r="H7" s="607"/>
      <c r="I7" s="607"/>
      <c r="J7" s="607"/>
      <c r="K7" s="607"/>
      <c r="L7" s="607"/>
      <c r="M7" s="607"/>
      <c r="N7" s="607"/>
      <c r="O7" s="611" t="str">
        <f>IF('CB-Paystubs'!O7="","",'CB-Paystubs'!O7)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735" t="str">
        <f>IF('CB-Paystubs'!CE7="","",'CB-Paystubs'!CE7)</f>
        <v/>
      </c>
      <c r="CF7" s="736"/>
      <c r="CG7" s="736"/>
      <c r="CH7" s="736"/>
      <c r="CI7" s="736"/>
      <c r="CJ7" s="736"/>
      <c r="CK7" s="736"/>
      <c r="CL7" s="736"/>
      <c r="CM7" s="736"/>
      <c r="CN7" s="736"/>
      <c r="CO7" s="736"/>
      <c r="CP7" s="736"/>
      <c r="CQ7" s="736"/>
      <c r="CR7" s="736"/>
      <c r="CS7" s="736"/>
      <c r="CT7" s="736"/>
      <c r="CU7" s="736"/>
      <c r="CV7" s="736"/>
      <c r="CW7" s="736"/>
      <c r="CX7" s="736"/>
      <c r="CY7" s="736"/>
      <c r="CZ7" s="736"/>
      <c r="DA7" s="736"/>
      <c r="DB7" s="99"/>
      <c r="DC7" s="109"/>
      <c r="DD7" s="23"/>
      <c r="DE7" s="23"/>
      <c r="DF7" s="23"/>
    </row>
    <row r="8" spans="1:110" ht="15" customHeight="1" x14ac:dyDescent="0.2">
      <c r="A8" s="113"/>
      <c r="B8" s="98"/>
      <c r="C8" s="607" t="s">
        <v>1</v>
      </c>
      <c r="D8" s="607"/>
      <c r="E8" s="607"/>
      <c r="F8" s="607"/>
      <c r="G8" s="607"/>
      <c r="H8" s="607"/>
      <c r="I8" s="607"/>
      <c r="J8" s="607"/>
      <c r="K8" s="607"/>
      <c r="L8" s="607"/>
      <c r="M8" s="607"/>
      <c r="N8" s="607"/>
      <c r="O8" s="732" t="str">
        <f>IF('CB-Paystubs'!O8="","",'CB-Paystubs'!O8)</f>
        <v/>
      </c>
      <c r="P8" s="732"/>
      <c r="Q8" s="732"/>
      <c r="R8" s="732"/>
      <c r="S8" s="732"/>
      <c r="T8" s="732"/>
      <c r="U8" s="732"/>
      <c r="V8" s="732"/>
      <c r="W8" s="732"/>
      <c r="X8" s="732"/>
      <c r="Y8" s="732"/>
      <c r="Z8" s="732"/>
      <c r="AA8" s="732"/>
      <c r="AB8" s="732"/>
      <c r="AC8" s="732"/>
      <c r="AD8" s="732"/>
      <c r="AE8" s="732"/>
      <c r="AF8" s="732"/>
      <c r="AG8" s="732"/>
      <c r="AH8" s="732"/>
      <c r="AI8" s="732"/>
      <c r="AJ8" s="732"/>
      <c r="AK8" s="732"/>
      <c r="AL8" s="732"/>
      <c r="AM8" s="732"/>
      <c r="AN8" s="732"/>
      <c r="AO8" s="732"/>
      <c r="AP8" s="732"/>
      <c r="AQ8" s="732"/>
      <c r="AR8" s="732"/>
      <c r="AS8" s="732"/>
      <c r="AT8" s="732"/>
      <c r="AU8" s="732"/>
      <c r="AV8" s="732"/>
      <c r="AW8" s="732"/>
      <c r="AX8" s="732"/>
      <c r="AY8" s="732"/>
      <c r="AZ8" s="732"/>
      <c r="BA8" s="732"/>
      <c r="BB8" s="732"/>
      <c r="BC8" s="732"/>
      <c r="BD8" s="732"/>
      <c r="BE8" s="732"/>
      <c r="BF8" s="732"/>
      <c r="BG8" s="732"/>
      <c r="BH8" s="732"/>
      <c r="BI8" s="732"/>
      <c r="BJ8" s="732"/>
      <c r="BK8" s="732"/>
      <c r="BL8" s="732"/>
      <c r="BM8" s="732"/>
      <c r="BN8" s="732"/>
      <c r="BO8" s="732"/>
      <c r="BP8" s="732"/>
      <c r="BQ8" s="732"/>
      <c r="BR8" s="733"/>
      <c r="BS8" s="733"/>
      <c r="BT8" s="733"/>
      <c r="BU8" s="733"/>
      <c r="BV8" s="733"/>
      <c r="BW8" s="733"/>
      <c r="BX8" s="733"/>
      <c r="BY8" s="733"/>
      <c r="BZ8" s="733"/>
      <c r="CA8" s="733"/>
      <c r="CB8" s="733"/>
      <c r="CC8" s="733"/>
      <c r="CD8" s="733"/>
      <c r="CE8" s="732"/>
      <c r="CF8" s="732"/>
      <c r="CG8" s="732"/>
      <c r="CH8" s="732"/>
      <c r="CI8" s="732"/>
      <c r="CJ8" s="732"/>
      <c r="CK8" s="732"/>
      <c r="CL8" s="732"/>
      <c r="CM8" s="732"/>
      <c r="CN8" s="732"/>
      <c r="CO8" s="732"/>
      <c r="CP8" s="732"/>
      <c r="CQ8" s="732"/>
      <c r="CR8" s="732"/>
      <c r="CS8" s="732"/>
      <c r="CT8" s="732"/>
      <c r="CU8" s="732"/>
      <c r="CV8" s="732"/>
      <c r="CW8" s="732"/>
      <c r="CX8" s="732"/>
      <c r="CY8" s="732"/>
      <c r="CZ8" s="732"/>
      <c r="DA8" s="732"/>
      <c r="DB8" s="99"/>
      <c r="DC8" s="109"/>
      <c r="DD8" s="23"/>
      <c r="DE8" s="23"/>
      <c r="DF8" s="23"/>
    </row>
    <row r="9" spans="1:110" ht="12" customHeight="1" thickBot="1" x14ac:dyDescent="0.25">
      <c r="A9" s="113"/>
      <c r="B9" s="144"/>
      <c r="C9" s="651"/>
      <c r="D9" s="651"/>
      <c r="E9" s="651"/>
      <c r="F9" s="651"/>
      <c r="G9" s="651"/>
      <c r="H9" s="651"/>
      <c r="I9" s="651"/>
      <c r="J9" s="651"/>
      <c r="K9" s="651"/>
      <c r="L9" s="651"/>
      <c r="M9" s="651"/>
      <c r="N9" s="651"/>
      <c r="O9" s="651"/>
      <c r="P9" s="651"/>
      <c r="Q9" s="651"/>
      <c r="R9" s="651"/>
      <c r="S9" s="651"/>
      <c r="T9" s="651"/>
      <c r="U9" s="651"/>
      <c r="V9" s="651"/>
      <c r="W9" s="651"/>
      <c r="X9" s="651"/>
      <c r="Y9" s="651"/>
      <c r="Z9" s="651"/>
      <c r="AA9" s="651"/>
      <c r="AB9" s="651"/>
      <c r="AC9" s="651"/>
      <c r="AD9" s="651"/>
      <c r="AE9" s="651"/>
      <c r="AF9" s="651"/>
      <c r="AG9" s="651"/>
      <c r="AH9" s="651"/>
      <c r="AI9" s="651"/>
      <c r="AJ9" s="651"/>
      <c r="AK9" s="651"/>
      <c r="AL9" s="651"/>
      <c r="AM9" s="651"/>
      <c r="AN9" s="651"/>
      <c r="AO9" s="651"/>
      <c r="AP9" s="651"/>
      <c r="AQ9" s="651"/>
      <c r="AR9" s="651"/>
      <c r="AS9" s="651"/>
      <c r="AT9" s="651"/>
      <c r="AU9" s="651"/>
      <c r="AV9" s="651"/>
      <c r="AW9" s="651"/>
      <c r="AX9" s="651"/>
      <c r="AY9" s="651"/>
      <c r="AZ9" s="651"/>
      <c r="BA9" s="651"/>
      <c r="BB9" s="651"/>
      <c r="BC9" s="651"/>
      <c r="BD9" s="651"/>
      <c r="BE9" s="651"/>
      <c r="BF9" s="651"/>
      <c r="BG9" s="651"/>
      <c r="BH9" s="651"/>
      <c r="BI9" s="651"/>
      <c r="BJ9" s="651"/>
      <c r="BK9" s="651"/>
      <c r="BL9" s="651"/>
      <c r="BM9" s="651"/>
      <c r="BN9" s="651"/>
      <c r="BO9" s="651"/>
      <c r="BP9" s="651"/>
      <c r="BQ9" s="651"/>
      <c r="BR9" s="651"/>
      <c r="BS9" s="651"/>
      <c r="BT9" s="651"/>
      <c r="BU9" s="651"/>
      <c r="BV9" s="651"/>
      <c r="BW9" s="651"/>
      <c r="BX9" s="651"/>
      <c r="BY9" s="651"/>
      <c r="BZ9" s="651"/>
      <c r="CA9" s="651"/>
      <c r="CB9" s="651"/>
      <c r="CC9" s="651"/>
      <c r="CD9" s="651"/>
      <c r="CE9" s="651"/>
      <c r="CF9" s="651"/>
      <c r="CG9" s="651"/>
      <c r="CH9" s="651"/>
      <c r="CI9" s="651"/>
      <c r="CJ9" s="651"/>
      <c r="CK9" s="651"/>
      <c r="CL9" s="651"/>
      <c r="CM9" s="651"/>
      <c r="CN9" s="651"/>
      <c r="CO9" s="651"/>
      <c r="CP9" s="651"/>
      <c r="CQ9" s="651"/>
      <c r="CR9" s="651"/>
      <c r="CS9" s="651"/>
      <c r="CT9" s="651"/>
      <c r="CU9" s="651"/>
      <c r="CV9" s="651"/>
      <c r="CW9" s="651"/>
      <c r="CX9" s="651"/>
      <c r="CY9" s="651"/>
      <c r="CZ9" s="651"/>
      <c r="DA9" s="651"/>
      <c r="DB9" s="99"/>
      <c r="DC9" s="109"/>
      <c r="DD9" s="23"/>
      <c r="DE9" s="23"/>
      <c r="DF9" s="23"/>
    </row>
    <row r="10" spans="1:110" ht="15.95" customHeight="1" x14ac:dyDescent="0.2">
      <c r="A10" s="228"/>
      <c r="B10" s="250"/>
      <c r="C10" s="686"/>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252"/>
      <c r="DC10" s="109"/>
      <c r="DD10" s="23"/>
      <c r="DE10" s="23"/>
      <c r="DF10" s="23"/>
    </row>
    <row r="11" spans="1:110" ht="18" customHeight="1" x14ac:dyDescent="0.2">
      <c r="A11" s="112"/>
      <c r="B11" s="249"/>
      <c r="C11" s="574" t="s">
        <v>483</v>
      </c>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5"/>
      <c r="DB11" s="251"/>
      <c r="DC11" s="112"/>
      <c r="DD11" s="23"/>
      <c r="DE11" s="23"/>
      <c r="DF11" s="23"/>
    </row>
    <row r="12" spans="1:110" ht="12" customHeight="1" x14ac:dyDescent="0.2">
      <c r="A12" s="112"/>
      <c r="B12" s="249"/>
      <c r="C12" s="546" t="s">
        <v>883</v>
      </c>
      <c r="D12" s="546"/>
      <c r="E12" s="546"/>
      <c r="F12" s="546"/>
      <c r="G12" s="546"/>
      <c r="H12" s="546"/>
      <c r="I12" s="546"/>
      <c r="J12" s="546"/>
      <c r="K12" s="546"/>
      <c r="L12" s="546"/>
      <c r="M12" s="546"/>
      <c r="N12" s="546"/>
      <c r="O12" s="546"/>
      <c r="P12" s="546"/>
      <c r="Q12" s="546"/>
      <c r="R12" s="546"/>
      <c r="S12" s="546"/>
      <c r="T12" s="546"/>
      <c r="U12" s="546"/>
      <c r="V12" s="665" t="s">
        <v>56</v>
      </c>
      <c r="W12" s="666"/>
      <c r="X12" s="666"/>
      <c r="Y12" s="666"/>
      <c r="Z12" s="666"/>
      <c r="AA12" s="666"/>
      <c r="AB12" s="666"/>
      <c r="AC12" s="666"/>
      <c r="AD12" s="666"/>
      <c r="AE12" s="666"/>
      <c r="AF12" s="666"/>
      <c r="AG12" s="666"/>
      <c r="AH12" s="666"/>
      <c r="AI12" s="666"/>
      <c r="AJ12" s="667"/>
      <c r="AK12" s="645" t="s">
        <v>13</v>
      </c>
      <c r="AL12" s="646"/>
      <c r="AM12" s="646"/>
      <c r="AN12" s="646"/>
      <c r="AO12" s="646"/>
      <c r="AP12" s="646"/>
      <c r="AQ12" s="646"/>
      <c r="AR12" s="646"/>
      <c r="AS12" s="646"/>
      <c r="AT12" s="646"/>
      <c r="AU12" s="646"/>
      <c r="AV12" s="646"/>
      <c r="AW12" s="646"/>
      <c r="AX12" s="646"/>
      <c r="AY12" s="727"/>
      <c r="AZ12" s="665" t="s">
        <v>886</v>
      </c>
      <c r="BA12" s="666"/>
      <c r="BB12" s="666"/>
      <c r="BC12" s="666"/>
      <c r="BD12" s="666"/>
      <c r="BE12" s="666"/>
      <c r="BF12" s="666"/>
      <c r="BG12" s="666"/>
      <c r="BH12" s="666"/>
      <c r="BI12" s="666"/>
      <c r="BJ12" s="666"/>
      <c r="BK12" s="666"/>
      <c r="BL12" s="666"/>
      <c r="BM12" s="666"/>
      <c r="BN12" s="666"/>
      <c r="BO12" s="666"/>
      <c r="BP12" s="666"/>
      <c r="BQ12" s="667"/>
      <c r="BR12" s="668" t="str">
        <f>Data_Income!D589</f>
        <v>Weekly</v>
      </c>
      <c r="BS12" s="666"/>
      <c r="BT12" s="666"/>
      <c r="BU12" s="666"/>
      <c r="BV12" s="666"/>
      <c r="BW12" s="666"/>
      <c r="BX12" s="666"/>
      <c r="BY12" s="666"/>
      <c r="BZ12" s="666"/>
      <c r="CA12" s="666"/>
      <c r="CB12" s="666"/>
      <c r="CC12" s="666"/>
      <c r="CD12" s="666"/>
      <c r="CE12" s="666"/>
      <c r="CF12" s="666"/>
      <c r="CG12" s="666"/>
      <c r="CH12" s="666"/>
      <c r="CI12" s="667"/>
      <c r="CJ12" s="665" t="s">
        <v>105</v>
      </c>
      <c r="CK12" s="666"/>
      <c r="CL12" s="666"/>
      <c r="CM12" s="666"/>
      <c r="CN12" s="666"/>
      <c r="CO12" s="666"/>
      <c r="CP12" s="666"/>
      <c r="CQ12" s="666"/>
      <c r="CR12" s="666"/>
      <c r="CS12" s="666"/>
      <c r="CT12" s="666"/>
      <c r="CU12" s="666"/>
      <c r="CV12" s="666"/>
      <c r="CW12" s="666"/>
      <c r="CX12" s="666"/>
      <c r="CY12" s="666"/>
      <c r="CZ12" s="666"/>
      <c r="DA12" s="687"/>
      <c r="DB12" s="251"/>
      <c r="DC12" s="112"/>
      <c r="DD12" s="23"/>
      <c r="DE12" s="23"/>
      <c r="DF12" s="23"/>
    </row>
    <row r="13" spans="1:110" s="394" customFormat="1" ht="12" customHeight="1" x14ac:dyDescent="0.2">
      <c r="A13" s="393"/>
      <c r="B13" s="249"/>
      <c r="C13" s="695" t="s">
        <v>884</v>
      </c>
      <c r="D13" s="695"/>
      <c r="E13" s="695"/>
      <c r="F13" s="695"/>
      <c r="G13" s="695"/>
      <c r="H13" s="695"/>
      <c r="I13" s="695"/>
      <c r="J13" s="695"/>
      <c r="K13" s="695"/>
      <c r="L13" s="695"/>
      <c r="M13" s="695"/>
      <c r="N13" s="695"/>
      <c r="O13" s="695"/>
      <c r="P13" s="695"/>
      <c r="Q13" s="695"/>
      <c r="R13" s="695"/>
      <c r="S13" s="695"/>
      <c r="T13" s="695"/>
      <c r="U13" s="695"/>
      <c r="V13" s="696" t="s">
        <v>885</v>
      </c>
      <c r="W13" s="697"/>
      <c r="X13" s="697"/>
      <c r="Y13" s="697"/>
      <c r="Z13" s="697"/>
      <c r="AA13" s="697"/>
      <c r="AB13" s="697"/>
      <c r="AC13" s="697"/>
      <c r="AD13" s="697"/>
      <c r="AE13" s="697"/>
      <c r="AF13" s="697"/>
      <c r="AG13" s="697"/>
      <c r="AH13" s="697"/>
      <c r="AI13" s="697"/>
      <c r="AJ13" s="698"/>
      <c r="AK13" s="648"/>
      <c r="AL13" s="649"/>
      <c r="AM13" s="649"/>
      <c r="AN13" s="649"/>
      <c r="AO13" s="649"/>
      <c r="AP13" s="649"/>
      <c r="AQ13" s="649"/>
      <c r="AR13" s="649"/>
      <c r="AS13" s="649"/>
      <c r="AT13" s="649"/>
      <c r="AU13" s="649"/>
      <c r="AV13" s="649"/>
      <c r="AW13" s="649"/>
      <c r="AX13" s="649"/>
      <c r="AY13" s="728"/>
      <c r="AZ13" s="696" t="s">
        <v>23</v>
      </c>
      <c r="BA13" s="697"/>
      <c r="BB13" s="697"/>
      <c r="BC13" s="697"/>
      <c r="BD13" s="697"/>
      <c r="BE13" s="697"/>
      <c r="BF13" s="697"/>
      <c r="BG13" s="697"/>
      <c r="BH13" s="697"/>
      <c r="BI13" s="697"/>
      <c r="BJ13" s="697"/>
      <c r="BK13" s="697"/>
      <c r="BL13" s="697"/>
      <c r="BM13" s="697"/>
      <c r="BN13" s="697"/>
      <c r="BO13" s="697"/>
      <c r="BP13" s="697"/>
      <c r="BQ13" s="698"/>
      <c r="BR13" s="696" t="s">
        <v>902</v>
      </c>
      <c r="BS13" s="701"/>
      <c r="BT13" s="701"/>
      <c r="BU13" s="701"/>
      <c r="BV13" s="701"/>
      <c r="BW13" s="701"/>
      <c r="BX13" s="701"/>
      <c r="BY13" s="701"/>
      <c r="BZ13" s="701"/>
      <c r="CA13" s="701"/>
      <c r="CB13" s="701"/>
      <c r="CC13" s="701"/>
      <c r="CD13" s="701"/>
      <c r="CE13" s="701"/>
      <c r="CF13" s="701"/>
      <c r="CG13" s="701"/>
      <c r="CH13" s="701"/>
      <c r="CI13" s="702"/>
      <c r="CJ13" s="696" t="s">
        <v>57</v>
      </c>
      <c r="CK13" s="697"/>
      <c r="CL13" s="697"/>
      <c r="CM13" s="697"/>
      <c r="CN13" s="697"/>
      <c r="CO13" s="697"/>
      <c r="CP13" s="697"/>
      <c r="CQ13" s="697"/>
      <c r="CR13" s="697"/>
      <c r="CS13" s="697"/>
      <c r="CT13" s="697"/>
      <c r="CU13" s="697"/>
      <c r="CV13" s="697"/>
      <c r="CW13" s="697"/>
      <c r="CX13" s="697"/>
      <c r="CY13" s="697"/>
      <c r="CZ13" s="697"/>
      <c r="DA13" s="703"/>
      <c r="DB13" s="251"/>
      <c r="DC13" s="393"/>
      <c r="DD13" s="23"/>
      <c r="DE13" s="23"/>
      <c r="DF13" s="23"/>
    </row>
    <row r="14" spans="1:110" ht="15" customHeight="1" x14ac:dyDescent="0.2">
      <c r="A14" s="112"/>
      <c r="B14" s="249"/>
      <c r="C14" s="656" t="s">
        <v>18</v>
      </c>
      <c r="D14" s="657"/>
      <c r="E14" s="657"/>
      <c r="F14" s="657"/>
      <c r="G14" s="657"/>
      <c r="H14" s="657"/>
      <c r="I14" s="657"/>
      <c r="J14" s="657"/>
      <c r="K14" s="657"/>
      <c r="L14" s="657"/>
      <c r="M14" s="657"/>
      <c r="N14" s="657"/>
      <c r="O14" s="657"/>
      <c r="P14" s="657"/>
      <c r="Q14" s="657"/>
      <c r="R14" s="657"/>
      <c r="S14" s="657"/>
      <c r="T14" s="657"/>
      <c r="U14" s="658"/>
      <c r="V14" s="726" t="str">
        <f>IF('CB-Paystubs'!V14="","",'CB-Paystubs'!V14)</f>
        <v/>
      </c>
      <c r="W14" s="726"/>
      <c r="X14" s="726"/>
      <c r="Y14" s="726"/>
      <c r="Z14" s="726"/>
      <c r="AA14" s="726"/>
      <c r="AB14" s="726"/>
      <c r="AC14" s="726"/>
      <c r="AD14" s="726"/>
      <c r="AE14" s="726"/>
      <c r="AF14" s="726"/>
      <c r="AG14" s="726"/>
      <c r="AH14" s="726"/>
      <c r="AI14" s="726"/>
      <c r="AJ14" s="726"/>
      <c r="AK14" s="708">
        <f>IF('CB-Paystubs'!AK14="","",'CB-Paystubs'!AK14)</f>
        <v>0</v>
      </c>
      <c r="AL14" s="708"/>
      <c r="AM14" s="708"/>
      <c r="AN14" s="708"/>
      <c r="AO14" s="708"/>
      <c r="AP14" s="708"/>
      <c r="AQ14" s="708"/>
      <c r="AR14" s="708"/>
      <c r="AS14" s="708"/>
      <c r="AT14" s="708"/>
      <c r="AU14" s="708"/>
      <c r="AV14" s="708"/>
      <c r="AW14" s="708"/>
      <c r="AX14" s="708"/>
      <c r="AY14" s="708"/>
      <c r="AZ14" s="550"/>
      <c r="BA14" s="550"/>
      <c r="BB14" s="550"/>
      <c r="BC14" s="550"/>
      <c r="BD14" s="550"/>
      <c r="BE14" s="550"/>
      <c r="BF14" s="550"/>
      <c r="BG14" s="550"/>
      <c r="BH14" s="550"/>
      <c r="BI14" s="550"/>
      <c r="BJ14" s="550"/>
      <c r="BK14" s="550"/>
      <c r="BL14" s="550"/>
      <c r="BM14" s="550"/>
      <c r="BN14" s="550"/>
      <c r="BO14" s="550"/>
      <c r="BP14" s="550"/>
      <c r="BQ14" s="550"/>
      <c r="BR14" s="596" t="str">
        <f>IF(AZ14="Hourly (H)",40,"")</f>
        <v/>
      </c>
      <c r="BS14" s="597"/>
      <c r="BT14" s="597"/>
      <c r="BU14" s="597"/>
      <c r="BV14" s="597"/>
      <c r="BW14" s="597"/>
      <c r="BX14" s="597"/>
      <c r="BY14" s="597"/>
      <c r="BZ14" s="597"/>
      <c r="CA14" s="597"/>
      <c r="CB14" s="597"/>
      <c r="CC14" s="597"/>
      <c r="CD14" s="597"/>
      <c r="CE14" s="597"/>
      <c r="CF14" s="597"/>
      <c r="CG14" s="597"/>
      <c r="CH14" s="597"/>
      <c r="CI14" s="598"/>
      <c r="CJ14" s="524">
        <f>Data_Income!D537</f>
        <v>0</v>
      </c>
      <c r="CK14" s="524"/>
      <c r="CL14" s="524"/>
      <c r="CM14" s="524"/>
      <c r="CN14" s="524"/>
      <c r="CO14" s="524"/>
      <c r="CP14" s="524"/>
      <c r="CQ14" s="524"/>
      <c r="CR14" s="524"/>
      <c r="CS14" s="524"/>
      <c r="CT14" s="524"/>
      <c r="CU14" s="524"/>
      <c r="CV14" s="524"/>
      <c r="CW14" s="524"/>
      <c r="CX14" s="524"/>
      <c r="CY14" s="524"/>
      <c r="CZ14" s="524"/>
      <c r="DA14" s="525"/>
      <c r="DB14" s="251"/>
      <c r="DC14" s="112"/>
      <c r="DD14" s="23"/>
      <c r="DE14" s="23"/>
      <c r="DF14" s="23"/>
    </row>
    <row r="15" spans="1:110" ht="12" customHeight="1" x14ac:dyDescent="0.2">
      <c r="A15" s="112"/>
      <c r="B15" s="249"/>
      <c r="C15" s="724"/>
      <c r="D15" s="724"/>
      <c r="E15" s="725"/>
      <c r="F15" s="692" t="s">
        <v>503</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4"/>
      <c r="DB15" s="251"/>
      <c r="DC15" s="112"/>
      <c r="DD15" s="23"/>
      <c r="DE15" s="23"/>
      <c r="DF15" s="23"/>
    </row>
    <row r="16" spans="1:110" ht="12" customHeight="1" x14ac:dyDescent="0.2">
      <c r="A16" s="112"/>
      <c r="B16" s="249"/>
      <c r="C16" s="546" t="s">
        <v>903</v>
      </c>
      <c r="D16" s="546"/>
      <c r="E16" s="546"/>
      <c r="F16" s="546"/>
      <c r="G16" s="546"/>
      <c r="H16" s="546"/>
      <c r="I16" s="546"/>
      <c r="J16" s="546"/>
      <c r="K16" s="546"/>
      <c r="L16" s="546"/>
      <c r="M16" s="546"/>
      <c r="N16" s="546"/>
      <c r="O16" s="546"/>
      <c r="P16" s="546"/>
      <c r="Q16" s="546"/>
      <c r="R16" s="546"/>
      <c r="S16" s="546"/>
      <c r="T16" s="546"/>
      <c r="U16" s="546"/>
      <c r="V16" s="534" t="s">
        <v>14</v>
      </c>
      <c r="W16" s="535"/>
      <c r="X16" s="535"/>
      <c r="Y16" s="535"/>
      <c r="Z16" s="535"/>
      <c r="AA16" s="535"/>
      <c r="AB16" s="535"/>
      <c r="AC16" s="535"/>
      <c r="AD16" s="535"/>
      <c r="AE16" s="535"/>
      <c r="AF16" s="535"/>
      <c r="AG16" s="535"/>
      <c r="AH16" s="535"/>
      <c r="AI16" s="535"/>
      <c r="AJ16" s="536"/>
      <c r="AK16" s="659" t="s">
        <v>15</v>
      </c>
      <c r="AL16" s="551"/>
      <c r="AM16" s="551"/>
      <c r="AN16" s="551"/>
      <c r="AO16" s="551"/>
      <c r="AP16" s="551"/>
      <c r="AQ16" s="551"/>
      <c r="AR16" s="551"/>
      <c r="AS16" s="551"/>
      <c r="AT16" s="551"/>
      <c r="AU16" s="551"/>
      <c r="AV16" s="551"/>
      <c r="AW16" s="551"/>
      <c r="AX16" s="551"/>
      <c r="AY16" s="551"/>
      <c r="AZ16" s="542" t="s">
        <v>407</v>
      </c>
      <c r="BA16" s="543"/>
      <c r="BB16" s="543"/>
      <c r="BC16" s="543"/>
      <c r="BD16" s="543"/>
      <c r="BE16" s="543"/>
      <c r="BF16" s="543"/>
      <c r="BG16" s="543"/>
      <c r="BH16" s="543"/>
      <c r="BI16" s="543"/>
      <c r="BJ16" s="543"/>
      <c r="BK16" s="543"/>
      <c r="BL16" s="543"/>
      <c r="BM16" s="543"/>
      <c r="BN16" s="543"/>
      <c r="BO16" s="543"/>
      <c r="BP16" s="543"/>
      <c r="BQ16" s="543"/>
      <c r="BR16" s="534" t="s">
        <v>12</v>
      </c>
      <c r="BS16" s="535"/>
      <c r="BT16" s="535"/>
      <c r="BU16" s="535"/>
      <c r="BV16" s="535"/>
      <c r="BW16" s="535"/>
      <c r="BX16" s="535"/>
      <c r="BY16" s="535"/>
      <c r="BZ16" s="535"/>
      <c r="CA16" s="535"/>
      <c r="CB16" s="535"/>
      <c r="CC16" s="535"/>
      <c r="CD16" s="535"/>
      <c r="CE16" s="535"/>
      <c r="CF16" s="535"/>
      <c r="CG16" s="535"/>
      <c r="CH16" s="535"/>
      <c r="CI16" s="536"/>
      <c r="CJ16" s="645" t="s">
        <v>105</v>
      </c>
      <c r="CK16" s="646"/>
      <c r="CL16" s="646"/>
      <c r="CM16" s="646"/>
      <c r="CN16" s="646"/>
      <c r="CO16" s="646"/>
      <c r="CP16" s="646"/>
      <c r="CQ16" s="646"/>
      <c r="CR16" s="646"/>
      <c r="CS16" s="646"/>
      <c r="CT16" s="646"/>
      <c r="CU16" s="646"/>
      <c r="CV16" s="646"/>
      <c r="CW16" s="646"/>
      <c r="CX16" s="646"/>
      <c r="CY16" s="646"/>
      <c r="CZ16" s="646"/>
      <c r="DA16" s="647"/>
      <c r="DB16" s="251"/>
      <c r="DC16" s="112"/>
      <c r="DD16" s="23"/>
      <c r="DE16" s="23"/>
      <c r="DF16" s="23"/>
    </row>
    <row r="17" spans="1:110" ht="12" customHeight="1" x14ac:dyDescent="0.2">
      <c r="A17" s="112"/>
      <c r="B17" s="249"/>
      <c r="C17" s="547" t="s">
        <v>904</v>
      </c>
      <c r="D17" s="547"/>
      <c r="E17" s="547"/>
      <c r="F17" s="547"/>
      <c r="G17" s="547"/>
      <c r="H17" s="547"/>
      <c r="I17" s="547"/>
      <c r="J17" s="547"/>
      <c r="K17" s="547"/>
      <c r="L17" s="547"/>
      <c r="M17" s="547"/>
      <c r="N17" s="547"/>
      <c r="O17" s="547"/>
      <c r="P17" s="547"/>
      <c r="Q17" s="547"/>
      <c r="R17" s="547"/>
      <c r="S17" s="547"/>
      <c r="T17" s="547"/>
      <c r="U17" s="547"/>
      <c r="V17" s="537"/>
      <c r="W17" s="538"/>
      <c r="X17" s="538"/>
      <c r="Y17" s="538"/>
      <c r="Z17" s="538"/>
      <c r="AA17" s="538"/>
      <c r="AB17" s="538"/>
      <c r="AC17" s="538"/>
      <c r="AD17" s="538"/>
      <c r="AE17" s="538"/>
      <c r="AF17" s="538"/>
      <c r="AG17" s="538"/>
      <c r="AH17" s="538"/>
      <c r="AI17" s="538"/>
      <c r="AJ17" s="539"/>
      <c r="AK17" s="654" t="s">
        <v>21</v>
      </c>
      <c r="AL17" s="655"/>
      <c r="AM17" s="655"/>
      <c r="AN17" s="655"/>
      <c r="AO17" s="655"/>
      <c r="AP17" s="655"/>
      <c r="AQ17" s="655"/>
      <c r="AR17" s="655"/>
      <c r="AS17" s="655"/>
      <c r="AT17" s="655"/>
      <c r="AU17" s="655"/>
      <c r="AV17" s="729"/>
      <c r="AW17" s="729"/>
      <c r="AX17" s="729"/>
      <c r="AY17" s="730"/>
      <c r="AZ17" s="544" t="s">
        <v>57</v>
      </c>
      <c r="BA17" s="545"/>
      <c r="BB17" s="545"/>
      <c r="BC17" s="545"/>
      <c r="BD17" s="545"/>
      <c r="BE17" s="545"/>
      <c r="BF17" s="545"/>
      <c r="BG17" s="545"/>
      <c r="BH17" s="545"/>
      <c r="BI17" s="545"/>
      <c r="BJ17" s="545"/>
      <c r="BK17" s="545"/>
      <c r="BL17" s="545"/>
      <c r="BM17" s="545"/>
      <c r="BN17" s="545"/>
      <c r="BO17" s="545"/>
      <c r="BP17" s="545"/>
      <c r="BQ17" s="545"/>
      <c r="BR17" s="537"/>
      <c r="BS17" s="538"/>
      <c r="BT17" s="538"/>
      <c r="BU17" s="538"/>
      <c r="BV17" s="538"/>
      <c r="BW17" s="538"/>
      <c r="BX17" s="538"/>
      <c r="BY17" s="538"/>
      <c r="BZ17" s="538"/>
      <c r="CA17" s="538"/>
      <c r="CB17" s="538"/>
      <c r="CC17" s="538"/>
      <c r="CD17" s="538"/>
      <c r="CE17" s="538"/>
      <c r="CF17" s="538"/>
      <c r="CG17" s="538"/>
      <c r="CH17" s="538"/>
      <c r="CI17" s="539"/>
      <c r="CJ17" s="648" t="s">
        <v>57</v>
      </c>
      <c r="CK17" s="649"/>
      <c r="CL17" s="649"/>
      <c r="CM17" s="649"/>
      <c r="CN17" s="649"/>
      <c r="CO17" s="649"/>
      <c r="CP17" s="649"/>
      <c r="CQ17" s="649"/>
      <c r="CR17" s="649"/>
      <c r="CS17" s="649"/>
      <c r="CT17" s="649"/>
      <c r="CU17" s="649"/>
      <c r="CV17" s="649"/>
      <c r="CW17" s="649"/>
      <c r="CX17" s="649"/>
      <c r="CY17" s="649"/>
      <c r="CZ17" s="649"/>
      <c r="DA17" s="650"/>
      <c r="DB17" s="251"/>
      <c r="DC17" s="112"/>
      <c r="DD17" s="23"/>
      <c r="DE17" s="23"/>
      <c r="DF17" s="23"/>
    </row>
    <row r="18" spans="1:110" ht="15" customHeight="1" x14ac:dyDescent="0.2">
      <c r="A18" s="112"/>
      <c r="B18" s="249"/>
      <c r="C18" s="717"/>
      <c r="D18" s="717"/>
      <c r="E18" s="717"/>
      <c r="F18" s="718"/>
      <c r="G18" s="716" t="s">
        <v>189</v>
      </c>
      <c r="H18" s="716"/>
      <c r="I18" s="716"/>
      <c r="J18" s="716"/>
      <c r="K18" s="716"/>
      <c r="L18" s="716"/>
      <c r="M18" s="716"/>
      <c r="N18" s="714">
        <v>2018</v>
      </c>
      <c r="O18" s="714"/>
      <c r="P18" s="714"/>
      <c r="Q18" s="714"/>
      <c r="R18" s="714"/>
      <c r="S18" s="714"/>
      <c r="T18" s="714"/>
      <c r="U18" s="715"/>
      <c r="V18" s="540">
        <f>DATE(N18,1,1)</f>
        <v>43101</v>
      </c>
      <c r="W18" s="540"/>
      <c r="X18" s="540"/>
      <c r="Y18" s="540"/>
      <c r="Z18" s="540"/>
      <c r="AA18" s="540"/>
      <c r="AB18" s="540"/>
      <c r="AC18" s="540"/>
      <c r="AD18" s="540"/>
      <c r="AE18" s="540"/>
      <c r="AF18" s="540"/>
      <c r="AG18" s="540"/>
      <c r="AH18" s="540"/>
      <c r="AI18" s="540"/>
      <c r="AJ18" s="540"/>
      <c r="AK18" s="595" t="str">
        <f>Data_Income!D540</f>
        <v/>
      </c>
      <c r="AL18" s="595"/>
      <c r="AM18" s="595"/>
      <c r="AN18" s="595"/>
      <c r="AO18" s="595"/>
      <c r="AP18" s="595"/>
      <c r="AQ18" s="595"/>
      <c r="AR18" s="595"/>
      <c r="AS18" s="595"/>
      <c r="AT18" s="595"/>
      <c r="AU18" s="595"/>
      <c r="AV18" s="595"/>
      <c r="AW18" s="595"/>
      <c r="AX18" s="595"/>
      <c r="AY18" s="595"/>
      <c r="AZ18" s="708">
        <f>IF('CB-Paystubs'!AZ18="","",'CB-Paystubs'!AZ18)</f>
        <v>0</v>
      </c>
      <c r="BA18" s="708"/>
      <c r="BB18" s="708"/>
      <c r="BC18" s="708"/>
      <c r="BD18" s="708"/>
      <c r="BE18" s="708"/>
      <c r="BF18" s="708"/>
      <c r="BG18" s="708"/>
      <c r="BH18" s="708"/>
      <c r="BI18" s="708"/>
      <c r="BJ18" s="708"/>
      <c r="BK18" s="708"/>
      <c r="BL18" s="708"/>
      <c r="BM18" s="708"/>
      <c r="BN18" s="708"/>
      <c r="BO18" s="708"/>
      <c r="BP18" s="708"/>
      <c r="BQ18" s="708"/>
      <c r="BR18" s="705" t="str">
        <f>Data_Income!F544</f>
        <v/>
      </c>
      <c r="BS18" s="705"/>
      <c r="BT18" s="705"/>
      <c r="BU18" s="705"/>
      <c r="BV18" s="705"/>
      <c r="BW18" s="705"/>
      <c r="BX18" s="705"/>
      <c r="BY18" s="705"/>
      <c r="BZ18" s="705"/>
      <c r="CA18" s="705"/>
      <c r="CB18" s="705"/>
      <c r="CC18" s="705"/>
      <c r="CD18" s="705"/>
      <c r="CE18" s="705"/>
      <c r="CF18" s="705"/>
      <c r="CG18" s="705"/>
      <c r="CH18" s="705"/>
      <c r="CI18" s="705"/>
      <c r="CJ18" s="524" t="str">
        <f>Data_Income!G544</f>
        <v/>
      </c>
      <c r="CK18" s="524"/>
      <c r="CL18" s="524"/>
      <c r="CM18" s="524"/>
      <c r="CN18" s="524"/>
      <c r="CO18" s="524"/>
      <c r="CP18" s="524"/>
      <c r="CQ18" s="524"/>
      <c r="CR18" s="524"/>
      <c r="CS18" s="524"/>
      <c r="CT18" s="524"/>
      <c r="CU18" s="524"/>
      <c r="CV18" s="524"/>
      <c r="CW18" s="524"/>
      <c r="CX18" s="524"/>
      <c r="CY18" s="524"/>
      <c r="CZ18" s="524"/>
      <c r="DA18" s="525"/>
      <c r="DB18" s="251"/>
      <c r="DC18" s="112"/>
      <c r="DD18" s="23"/>
      <c r="DE18" s="23"/>
      <c r="DF18" s="23"/>
    </row>
    <row r="19" spans="1:110" ht="15" customHeight="1" x14ac:dyDescent="0.2">
      <c r="A19" s="112"/>
      <c r="B19" s="249"/>
      <c r="C19" s="717"/>
      <c r="D19" s="717"/>
      <c r="E19" s="717"/>
      <c r="F19" s="718"/>
      <c r="G19" s="716" t="s">
        <v>190</v>
      </c>
      <c r="H19" s="716"/>
      <c r="I19" s="716"/>
      <c r="J19" s="716"/>
      <c r="K19" s="716"/>
      <c r="L19" s="716"/>
      <c r="M19" s="716"/>
      <c r="N19" s="714">
        <f>N18-1</f>
        <v>2017</v>
      </c>
      <c r="O19" s="714"/>
      <c r="P19" s="714"/>
      <c r="Q19" s="714"/>
      <c r="R19" s="714"/>
      <c r="S19" s="714"/>
      <c r="T19" s="714"/>
      <c r="U19" s="715"/>
      <c r="V19" s="540">
        <f>DATE(N19,1,1)</f>
        <v>42736</v>
      </c>
      <c r="W19" s="540"/>
      <c r="X19" s="540"/>
      <c r="Y19" s="540"/>
      <c r="Z19" s="540"/>
      <c r="AA19" s="540"/>
      <c r="AB19" s="540"/>
      <c r="AC19" s="540"/>
      <c r="AD19" s="540"/>
      <c r="AE19" s="540"/>
      <c r="AF19" s="540"/>
      <c r="AG19" s="540"/>
      <c r="AH19" s="540"/>
      <c r="AI19" s="540"/>
      <c r="AJ19" s="540"/>
      <c r="AK19" s="540">
        <f>DATE(N19,12,31)</f>
        <v>43100</v>
      </c>
      <c r="AL19" s="540"/>
      <c r="AM19" s="540"/>
      <c r="AN19" s="540"/>
      <c r="AO19" s="540"/>
      <c r="AP19" s="540"/>
      <c r="AQ19" s="540"/>
      <c r="AR19" s="540"/>
      <c r="AS19" s="540"/>
      <c r="AT19" s="540"/>
      <c r="AU19" s="540"/>
      <c r="AV19" s="540"/>
      <c r="AW19" s="540"/>
      <c r="AX19" s="540"/>
      <c r="AY19" s="540"/>
      <c r="AZ19" s="708">
        <f>IF('CB-Paystubs'!AZ19="","",'CB-Paystubs'!AZ19)</f>
        <v>0</v>
      </c>
      <c r="BA19" s="708"/>
      <c r="BB19" s="708"/>
      <c r="BC19" s="708"/>
      <c r="BD19" s="708"/>
      <c r="BE19" s="708"/>
      <c r="BF19" s="708"/>
      <c r="BG19" s="708"/>
      <c r="BH19" s="708"/>
      <c r="BI19" s="708"/>
      <c r="BJ19" s="708"/>
      <c r="BK19" s="708"/>
      <c r="BL19" s="708"/>
      <c r="BM19" s="708"/>
      <c r="BN19" s="708"/>
      <c r="BO19" s="708"/>
      <c r="BP19" s="708"/>
      <c r="BQ19" s="708"/>
      <c r="BR19" s="705" t="str">
        <f>Data_Income!F545</f>
        <v/>
      </c>
      <c r="BS19" s="705"/>
      <c r="BT19" s="705"/>
      <c r="BU19" s="705"/>
      <c r="BV19" s="705"/>
      <c r="BW19" s="705"/>
      <c r="BX19" s="705"/>
      <c r="BY19" s="705"/>
      <c r="BZ19" s="705"/>
      <c r="CA19" s="705"/>
      <c r="CB19" s="705"/>
      <c r="CC19" s="705"/>
      <c r="CD19" s="705"/>
      <c r="CE19" s="705"/>
      <c r="CF19" s="705"/>
      <c r="CG19" s="705"/>
      <c r="CH19" s="705"/>
      <c r="CI19" s="705"/>
      <c r="CJ19" s="524" t="str">
        <f>Data_Income!G545</f>
        <v/>
      </c>
      <c r="CK19" s="524"/>
      <c r="CL19" s="524"/>
      <c r="CM19" s="524"/>
      <c r="CN19" s="524"/>
      <c r="CO19" s="524"/>
      <c r="CP19" s="524"/>
      <c r="CQ19" s="524"/>
      <c r="CR19" s="524"/>
      <c r="CS19" s="524"/>
      <c r="CT19" s="524"/>
      <c r="CU19" s="524"/>
      <c r="CV19" s="524"/>
      <c r="CW19" s="524"/>
      <c r="CX19" s="524"/>
      <c r="CY19" s="524"/>
      <c r="CZ19" s="524"/>
      <c r="DA19" s="525"/>
      <c r="DB19" s="251"/>
      <c r="DC19" s="112"/>
      <c r="DD19" s="23"/>
      <c r="DE19" s="23"/>
      <c r="DF19" s="23"/>
    </row>
    <row r="20" spans="1:110" ht="15" customHeight="1" thickBot="1" x14ac:dyDescent="0.25">
      <c r="A20" s="112"/>
      <c r="B20" s="249"/>
      <c r="C20" s="709"/>
      <c r="D20" s="709"/>
      <c r="E20" s="709"/>
      <c r="F20" s="710"/>
      <c r="G20" s="711" t="s">
        <v>190</v>
      </c>
      <c r="H20" s="711"/>
      <c r="I20" s="711"/>
      <c r="J20" s="711"/>
      <c r="K20" s="711"/>
      <c r="L20" s="711"/>
      <c r="M20" s="711"/>
      <c r="N20" s="712">
        <f>N18-2</f>
        <v>2016</v>
      </c>
      <c r="O20" s="712"/>
      <c r="P20" s="712"/>
      <c r="Q20" s="712"/>
      <c r="R20" s="712"/>
      <c r="S20" s="712"/>
      <c r="T20" s="712"/>
      <c r="U20" s="713"/>
      <c r="V20" s="529">
        <f>DATE(N20,1,1)</f>
        <v>42370</v>
      </c>
      <c r="W20" s="529"/>
      <c r="X20" s="529"/>
      <c r="Y20" s="529"/>
      <c r="Z20" s="529"/>
      <c r="AA20" s="529"/>
      <c r="AB20" s="529"/>
      <c r="AC20" s="529"/>
      <c r="AD20" s="529"/>
      <c r="AE20" s="529"/>
      <c r="AF20" s="529"/>
      <c r="AG20" s="529"/>
      <c r="AH20" s="529"/>
      <c r="AI20" s="529"/>
      <c r="AJ20" s="529"/>
      <c r="AK20" s="529">
        <f>DATE(N20,12,31)</f>
        <v>42735</v>
      </c>
      <c r="AL20" s="529"/>
      <c r="AM20" s="529"/>
      <c r="AN20" s="529"/>
      <c r="AO20" s="529"/>
      <c r="AP20" s="529"/>
      <c r="AQ20" s="529"/>
      <c r="AR20" s="529"/>
      <c r="AS20" s="529"/>
      <c r="AT20" s="529"/>
      <c r="AU20" s="529"/>
      <c r="AV20" s="529"/>
      <c r="AW20" s="529"/>
      <c r="AX20" s="529"/>
      <c r="AY20" s="529"/>
      <c r="AZ20" s="708">
        <f>IF('CB-Paystubs'!AZ20="","",'CB-Paystubs'!AZ20)</f>
        <v>0</v>
      </c>
      <c r="BA20" s="708"/>
      <c r="BB20" s="708"/>
      <c r="BC20" s="708"/>
      <c r="BD20" s="708"/>
      <c r="BE20" s="708"/>
      <c r="BF20" s="708"/>
      <c r="BG20" s="708"/>
      <c r="BH20" s="708"/>
      <c r="BI20" s="708"/>
      <c r="BJ20" s="708"/>
      <c r="BK20" s="708"/>
      <c r="BL20" s="708"/>
      <c r="BM20" s="708"/>
      <c r="BN20" s="708"/>
      <c r="BO20" s="708"/>
      <c r="BP20" s="708"/>
      <c r="BQ20" s="708"/>
      <c r="BR20" s="705" t="str">
        <f>Data_Income!F546</f>
        <v/>
      </c>
      <c r="BS20" s="705"/>
      <c r="BT20" s="705"/>
      <c r="BU20" s="705"/>
      <c r="BV20" s="705"/>
      <c r="BW20" s="705"/>
      <c r="BX20" s="705"/>
      <c r="BY20" s="705"/>
      <c r="BZ20" s="705"/>
      <c r="CA20" s="705"/>
      <c r="CB20" s="705"/>
      <c r="CC20" s="705"/>
      <c r="CD20" s="705"/>
      <c r="CE20" s="705"/>
      <c r="CF20" s="705"/>
      <c r="CG20" s="705"/>
      <c r="CH20" s="705"/>
      <c r="CI20" s="705"/>
      <c r="CJ20" s="524" t="str">
        <f>Data_Income!G546</f>
        <v/>
      </c>
      <c r="CK20" s="524"/>
      <c r="CL20" s="524"/>
      <c r="CM20" s="524"/>
      <c r="CN20" s="524"/>
      <c r="CO20" s="524"/>
      <c r="CP20" s="524"/>
      <c r="CQ20" s="524"/>
      <c r="CR20" s="524"/>
      <c r="CS20" s="524"/>
      <c r="CT20" s="524"/>
      <c r="CU20" s="524"/>
      <c r="CV20" s="524"/>
      <c r="CW20" s="524"/>
      <c r="CX20" s="524"/>
      <c r="CY20" s="524"/>
      <c r="CZ20" s="524"/>
      <c r="DA20" s="525"/>
      <c r="DB20" s="251"/>
      <c r="DC20" s="112"/>
      <c r="DD20" s="23"/>
      <c r="DE20" s="23"/>
      <c r="DF20" s="23"/>
    </row>
    <row r="21" spans="1:110" ht="18" customHeight="1" thickBot="1" x14ac:dyDescent="0.3">
      <c r="A21" s="112"/>
      <c r="B21" s="249"/>
      <c r="C21" s="626" t="s">
        <v>467</v>
      </c>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627"/>
      <c r="AJ21" s="627"/>
      <c r="AK21" s="627"/>
      <c r="AL21" s="627"/>
      <c r="AM21" s="627"/>
      <c r="AN21" s="627"/>
      <c r="AO21" s="627"/>
      <c r="AP21" s="627"/>
      <c r="AQ21" s="627"/>
      <c r="AR21" s="627"/>
      <c r="AS21" s="627"/>
      <c r="AT21" s="627"/>
      <c r="AU21" s="627"/>
      <c r="AV21" s="627"/>
      <c r="AW21" s="627"/>
      <c r="AX21" s="627"/>
      <c r="AY21" s="627"/>
      <c r="AZ21" s="627"/>
      <c r="BA21" s="627"/>
      <c r="BB21" s="627"/>
      <c r="BC21" s="627"/>
      <c r="BD21" s="627"/>
      <c r="BE21" s="627"/>
      <c r="BF21" s="627"/>
      <c r="BG21" s="627"/>
      <c r="BH21" s="627"/>
      <c r="BI21" s="627"/>
      <c r="BJ21" s="627"/>
      <c r="BK21" s="627"/>
      <c r="BL21" s="627"/>
      <c r="BM21" s="627"/>
      <c r="BN21" s="627"/>
      <c r="BO21" s="627"/>
      <c r="BP21" s="627"/>
      <c r="BQ21" s="627"/>
      <c r="BR21" s="627"/>
      <c r="BS21" s="627"/>
      <c r="BT21" s="627"/>
      <c r="BU21" s="627"/>
      <c r="BV21" s="627"/>
      <c r="BW21" s="627"/>
      <c r="BX21" s="627"/>
      <c r="BY21" s="627"/>
      <c r="BZ21" s="627"/>
      <c r="CA21" s="627"/>
      <c r="CB21" s="627"/>
      <c r="CC21" s="627"/>
      <c r="CD21" s="627"/>
      <c r="CE21" s="627"/>
      <c r="CF21" s="627"/>
      <c r="CG21" s="627"/>
      <c r="CH21" s="627"/>
      <c r="CI21" s="628"/>
      <c r="CJ21" s="530">
        <f>Data_Income!G547</f>
        <v>0</v>
      </c>
      <c r="CK21" s="530"/>
      <c r="CL21" s="530"/>
      <c r="CM21" s="530"/>
      <c r="CN21" s="530"/>
      <c r="CO21" s="530"/>
      <c r="CP21" s="530"/>
      <c r="CQ21" s="530"/>
      <c r="CR21" s="530"/>
      <c r="CS21" s="530"/>
      <c r="CT21" s="530"/>
      <c r="CU21" s="530"/>
      <c r="CV21" s="530"/>
      <c r="CW21" s="530"/>
      <c r="CX21" s="530"/>
      <c r="CY21" s="530"/>
      <c r="CZ21" s="530"/>
      <c r="DA21" s="531"/>
      <c r="DB21" s="251"/>
      <c r="DC21" s="112"/>
      <c r="DD21" s="23"/>
      <c r="DE21" s="23"/>
      <c r="DF21" s="23"/>
    </row>
    <row r="22" spans="1:110" ht="15.95" customHeight="1" x14ac:dyDescent="0.2">
      <c r="A22" s="112"/>
      <c r="B22" s="249"/>
      <c r="C22" s="719"/>
      <c r="D22" s="719"/>
      <c r="E22" s="719"/>
      <c r="F22" s="719"/>
      <c r="G22" s="719"/>
      <c r="H22" s="719"/>
      <c r="I22" s="719"/>
      <c r="J22" s="719"/>
      <c r="K22" s="719"/>
      <c r="L22" s="719"/>
      <c r="M22" s="719"/>
      <c r="N22" s="719"/>
      <c r="O22" s="719"/>
      <c r="P22" s="719"/>
      <c r="Q22" s="719"/>
      <c r="R22" s="719"/>
      <c r="S22" s="719"/>
      <c r="T22" s="719"/>
      <c r="U22" s="719"/>
      <c r="V22" s="719"/>
      <c r="W22" s="719"/>
      <c r="X22" s="719"/>
      <c r="Y22" s="719"/>
      <c r="Z22" s="719"/>
      <c r="AA22" s="719"/>
      <c r="AB22" s="719"/>
      <c r="AC22" s="719"/>
      <c r="AD22" s="719"/>
      <c r="AE22" s="719"/>
      <c r="AF22" s="719"/>
      <c r="AG22" s="719"/>
      <c r="AH22" s="719"/>
      <c r="AI22" s="719"/>
      <c r="AJ22" s="719"/>
      <c r="AK22" s="719"/>
      <c r="AL22" s="719"/>
      <c r="AM22" s="719"/>
      <c r="AN22" s="719"/>
      <c r="AO22" s="719"/>
      <c r="AP22" s="719"/>
      <c r="AQ22" s="719"/>
      <c r="AR22" s="719"/>
      <c r="AS22" s="719"/>
      <c r="AT22" s="719"/>
      <c r="AU22" s="719"/>
      <c r="AV22" s="719"/>
      <c r="AW22" s="719"/>
      <c r="AX22" s="719"/>
      <c r="AY22" s="719"/>
      <c r="AZ22" s="719"/>
      <c r="BA22" s="719"/>
      <c r="BB22" s="719"/>
      <c r="BC22" s="719"/>
      <c r="BD22" s="719"/>
      <c r="BE22" s="719"/>
      <c r="BF22" s="719"/>
      <c r="BG22" s="719"/>
      <c r="BH22" s="719"/>
      <c r="BI22" s="719"/>
      <c r="BJ22" s="719"/>
      <c r="BK22" s="719"/>
      <c r="BL22" s="719"/>
      <c r="BM22" s="719"/>
      <c r="BN22" s="719"/>
      <c r="BO22" s="719"/>
      <c r="BP22" s="719"/>
      <c r="BQ22" s="719"/>
      <c r="BR22" s="719"/>
      <c r="BS22" s="719"/>
      <c r="BT22" s="719"/>
      <c r="BU22" s="719"/>
      <c r="BV22" s="719"/>
      <c r="BW22" s="719"/>
      <c r="BX22" s="719"/>
      <c r="BY22" s="719"/>
      <c r="BZ22" s="719"/>
      <c r="CA22" s="719"/>
      <c r="CB22" s="719"/>
      <c r="CC22" s="719"/>
      <c r="CD22" s="719"/>
      <c r="CE22" s="719"/>
      <c r="CF22" s="719"/>
      <c r="CG22" s="719"/>
      <c r="CH22" s="719"/>
      <c r="CI22" s="719"/>
      <c r="CJ22" s="719"/>
      <c r="CK22" s="719"/>
      <c r="CL22" s="719"/>
      <c r="CM22" s="719"/>
      <c r="CN22" s="719"/>
      <c r="CO22" s="719"/>
      <c r="CP22" s="719"/>
      <c r="CQ22" s="719"/>
      <c r="CR22" s="719"/>
      <c r="CS22" s="719"/>
      <c r="CT22" s="719"/>
      <c r="CU22" s="719"/>
      <c r="CV22" s="719"/>
      <c r="CW22" s="719"/>
      <c r="CX22" s="719"/>
      <c r="CY22" s="719"/>
      <c r="CZ22" s="719"/>
      <c r="DA22" s="719"/>
      <c r="DB22" s="251"/>
      <c r="DC22" s="112"/>
      <c r="DD22" s="23"/>
      <c r="DE22" s="23"/>
      <c r="DF22" s="23"/>
    </row>
    <row r="23" spans="1:110" ht="18" customHeight="1" x14ac:dyDescent="0.2">
      <c r="A23" s="112"/>
      <c r="B23" s="253"/>
      <c r="C23" s="706" t="s">
        <v>48</v>
      </c>
      <c r="D23" s="706"/>
      <c r="E23" s="706"/>
      <c r="F23" s="706"/>
      <c r="G23" s="706"/>
      <c r="H23" s="706"/>
      <c r="I23" s="706"/>
      <c r="J23" s="706"/>
      <c r="K23" s="706"/>
      <c r="L23" s="706"/>
      <c r="M23" s="706"/>
      <c r="N23" s="706"/>
      <c r="O23" s="706"/>
      <c r="P23" s="706"/>
      <c r="Q23" s="706"/>
      <c r="R23" s="706"/>
      <c r="S23" s="706"/>
      <c r="T23" s="706"/>
      <c r="U23" s="706"/>
      <c r="V23" s="706"/>
      <c r="W23" s="706"/>
      <c r="X23" s="706"/>
      <c r="Y23" s="706"/>
      <c r="Z23" s="706"/>
      <c r="AA23" s="706"/>
      <c r="AB23" s="706"/>
      <c r="AC23" s="706"/>
      <c r="AD23" s="706"/>
      <c r="AE23" s="706"/>
      <c r="AF23" s="706"/>
      <c r="AG23" s="706"/>
      <c r="AH23" s="706"/>
      <c r="AI23" s="706"/>
      <c r="AJ23" s="706"/>
      <c r="AK23" s="706"/>
      <c r="AL23" s="706"/>
      <c r="AM23" s="706"/>
      <c r="AN23" s="706"/>
      <c r="AO23" s="706"/>
      <c r="AP23" s="706"/>
      <c r="AQ23" s="706"/>
      <c r="AR23" s="706"/>
      <c r="AS23" s="706"/>
      <c r="AT23" s="706"/>
      <c r="AU23" s="706"/>
      <c r="AV23" s="706"/>
      <c r="AW23" s="706"/>
      <c r="AX23" s="706"/>
      <c r="AY23" s="706"/>
      <c r="AZ23" s="706"/>
      <c r="BA23" s="706"/>
      <c r="BB23" s="706"/>
      <c r="BC23" s="706"/>
      <c r="BD23" s="706"/>
      <c r="BE23" s="706"/>
      <c r="BF23" s="706"/>
      <c r="BG23" s="706"/>
      <c r="BH23" s="706"/>
      <c r="BI23" s="706"/>
      <c r="BJ23" s="706"/>
      <c r="BK23" s="706"/>
      <c r="BL23" s="706"/>
      <c r="BM23" s="706"/>
      <c r="BN23" s="706"/>
      <c r="BO23" s="706"/>
      <c r="BP23" s="706"/>
      <c r="BQ23" s="706"/>
      <c r="BR23" s="706"/>
      <c r="BS23" s="706"/>
      <c r="BT23" s="706"/>
      <c r="BU23" s="706"/>
      <c r="BV23" s="706"/>
      <c r="BW23" s="706"/>
      <c r="BX23" s="706"/>
      <c r="BY23" s="706"/>
      <c r="BZ23" s="706"/>
      <c r="CA23" s="706"/>
      <c r="CB23" s="706"/>
      <c r="CC23" s="706"/>
      <c r="CD23" s="706"/>
      <c r="CE23" s="706"/>
      <c r="CF23" s="706"/>
      <c r="CG23" s="706"/>
      <c r="CH23" s="706"/>
      <c r="CI23" s="706"/>
      <c r="CJ23" s="706"/>
      <c r="CK23" s="706"/>
      <c r="CL23" s="706"/>
      <c r="CM23" s="706"/>
      <c r="CN23" s="706"/>
      <c r="CO23" s="706"/>
      <c r="CP23" s="706"/>
      <c r="CQ23" s="706"/>
      <c r="CR23" s="706"/>
      <c r="CS23" s="706"/>
      <c r="CT23" s="706"/>
      <c r="CU23" s="706"/>
      <c r="CV23" s="706"/>
      <c r="CW23" s="706"/>
      <c r="CX23" s="706"/>
      <c r="CY23" s="706"/>
      <c r="CZ23" s="706"/>
      <c r="DA23" s="707"/>
      <c r="DB23" s="257"/>
      <c r="DC23" s="112"/>
      <c r="DD23" s="23"/>
      <c r="DE23" s="23"/>
      <c r="DF23" s="23"/>
    </row>
    <row r="24" spans="1:110" ht="12" customHeight="1" x14ac:dyDescent="0.2">
      <c r="A24" s="112"/>
      <c r="B24" s="249"/>
      <c r="C24" s="546" t="s">
        <v>903</v>
      </c>
      <c r="D24" s="546"/>
      <c r="E24" s="546"/>
      <c r="F24" s="546"/>
      <c r="G24" s="546"/>
      <c r="H24" s="546"/>
      <c r="I24" s="546"/>
      <c r="J24" s="546"/>
      <c r="K24" s="546"/>
      <c r="L24" s="546"/>
      <c r="M24" s="546"/>
      <c r="N24" s="546"/>
      <c r="O24" s="546"/>
      <c r="P24" s="546"/>
      <c r="Q24" s="546"/>
      <c r="R24" s="546"/>
      <c r="S24" s="546"/>
      <c r="T24" s="546"/>
      <c r="U24" s="546"/>
      <c r="V24" s="552" t="s">
        <v>14</v>
      </c>
      <c r="W24" s="552"/>
      <c r="X24" s="552"/>
      <c r="Y24" s="552"/>
      <c r="Z24" s="552"/>
      <c r="AA24" s="552"/>
      <c r="AB24" s="552"/>
      <c r="AC24" s="552"/>
      <c r="AD24" s="552"/>
      <c r="AE24" s="552"/>
      <c r="AF24" s="552"/>
      <c r="AG24" s="552"/>
      <c r="AH24" s="552"/>
      <c r="AI24" s="552"/>
      <c r="AJ24" s="552"/>
      <c r="AK24" s="552" t="s">
        <v>15</v>
      </c>
      <c r="AL24" s="552"/>
      <c r="AM24" s="552"/>
      <c r="AN24" s="552"/>
      <c r="AO24" s="552"/>
      <c r="AP24" s="552"/>
      <c r="AQ24" s="552"/>
      <c r="AR24" s="552"/>
      <c r="AS24" s="552"/>
      <c r="AT24" s="552"/>
      <c r="AU24" s="552"/>
      <c r="AV24" s="552"/>
      <c r="AW24" s="552"/>
      <c r="AX24" s="552"/>
      <c r="AY24" s="552"/>
      <c r="AZ24" s="542" t="s">
        <v>407</v>
      </c>
      <c r="BA24" s="543"/>
      <c r="BB24" s="543"/>
      <c r="BC24" s="543"/>
      <c r="BD24" s="543"/>
      <c r="BE24" s="543"/>
      <c r="BF24" s="543"/>
      <c r="BG24" s="543"/>
      <c r="BH24" s="543"/>
      <c r="BI24" s="543"/>
      <c r="BJ24" s="543"/>
      <c r="BK24" s="543"/>
      <c r="BL24" s="543"/>
      <c r="BM24" s="543"/>
      <c r="BN24" s="543"/>
      <c r="BO24" s="543"/>
      <c r="BP24" s="543"/>
      <c r="BQ24" s="543"/>
      <c r="BR24" s="552" t="s">
        <v>12</v>
      </c>
      <c r="BS24" s="552"/>
      <c r="BT24" s="552"/>
      <c r="BU24" s="552"/>
      <c r="BV24" s="552"/>
      <c r="BW24" s="552"/>
      <c r="BX24" s="552"/>
      <c r="BY24" s="552"/>
      <c r="BZ24" s="552"/>
      <c r="CA24" s="552"/>
      <c r="CB24" s="552"/>
      <c r="CC24" s="552"/>
      <c r="CD24" s="552"/>
      <c r="CE24" s="552"/>
      <c r="CF24" s="552"/>
      <c r="CG24" s="552"/>
      <c r="CH24" s="552"/>
      <c r="CI24" s="552"/>
      <c r="CJ24" s="542" t="s">
        <v>105</v>
      </c>
      <c r="CK24" s="543"/>
      <c r="CL24" s="543"/>
      <c r="CM24" s="543"/>
      <c r="CN24" s="543"/>
      <c r="CO24" s="543"/>
      <c r="CP24" s="543"/>
      <c r="CQ24" s="543"/>
      <c r="CR24" s="543"/>
      <c r="CS24" s="543"/>
      <c r="CT24" s="543"/>
      <c r="CU24" s="543"/>
      <c r="CV24" s="543"/>
      <c r="CW24" s="543"/>
      <c r="CX24" s="543"/>
      <c r="CY24" s="543"/>
      <c r="CZ24" s="543"/>
      <c r="DA24" s="669"/>
      <c r="DB24" s="251"/>
      <c r="DC24" s="112"/>
      <c r="DD24" s="23"/>
      <c r="DE24" s="23"/>
      <c r="DF24" s="23"/>
    </row>
    <row r="25" spans="1:110" s="394" customFormat="1" ht="12" customHeight="1" x14ac:dyDescent="0.2">
      <c r="A25" s="393"/>
      <c r="B25" s="249"/>
      <c r="C25" s="547" t="s">
        <v>904</v>
      </c>
      <c r="D25" s="547"/>
      <c r="E25" s="547"/>
      <c r="F25" s="547"/>
      <c r="G25" s="547"/>
      <c r="H25" s="547"/>
      <c r="I25" s="547"/>
      <c r="J25" s="547"/>
      <c r="K25" s="547"/>
      <c r="L25" s="547"/>
      <c r="M25" s="547"/>
      <c r="N25" s="547"/>
      <c r="O25" s="547"/>
      <c r="P25" s="547"/>
      <c r="Q25" s="547"/>
      <c r="R25" s="547"/>
      <c r="S25" s="547"/>
      <c r="T25" s="547"/>
      <c r="U25" s="547"/>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t="s">
        <v>57</v>
      </c>
      <c r="BA25" s="545"/>
      <c r="BB25" s="545"/>
      <c r="BC25" s="545"/>
      <c r="BD25" s="545"/>
      <c r="BE25" s="545"/>
      <c r="BF25" s="545"/>
      <c r="BG25" s="545"/>
      <c r="BH25" s="545"/>
      <c r="BI25" s="545"/>
      <c r="BJ25" s="545"/>
      <c r="BK25" s="545"/>
      <c r="BL25" s="545"/>
      <c r="BM25" s="545"/>
      <c r="BN25" s="545"/>
      <c r="BO25" s="545"/>
      <c r="BP25" s="545"/>
      <c r="BQ25" s="545"/>
      <c r="BR25" s="544"/>
      <c r="BS25" s="544"/>
      <c r="BT25" s="544"/>
      <c r="BU25" s="544"/>
      <c r="BV25" s="544"/>
      <c r="BW25" s="544"/>
      <c r="BX25" s="544"/>
      <c r="BY25" s="544"/>
      <c r="BZ25" s="544"/>
      <c r="CA25" s="544"/>
      <c r="CB25" s="544"/>
      <c r="CC25" s="544"/>
      <c r="CD25" s="544"/>
      <c r="CE25" s="544"/>
      <c r="CF25" s="544"/>
      <c r="CG25" s="544"/>
      <c r="CH25" s="544"/>
      <c r="CI25" s="544"/>
      <c r="CJ25" s="544" t="s">
        <v>57</v>
      </c>
      <c r="CK25" s="545"/>
      <c r="CL25" s="545"/>
      <c r="CM25" s="545"/>
      <c r="CN25" s="545"/>
      <c r="CO25" s="545"/>
      <c r="CP25" s="545"/>
      <c r="CQ25" s="545"/>
      <c r="CR25" s="545"/>
      <c r="CS25" s="545"/>
      <c r="CT25" s="545"/>
      <c r="CU25" s="545"/>
      <c r="CV25" s="545"/>
      <c r="CW25" s="545"/>
      <c r="CX25" s="545"/>
      <c r="CY25" s="545"/>
      <c r="CZ25" s="545"/>
      <c r="DA25" s="638"/>
      <c r="DB25" s="251"/>
      <c r="DC25" s="393"/>
      <c r="DD25" s="23"/>
      <c r="DE25" s="23"/>
      <c r="DF25" s="23"/>
    </row>
    <row r="26" spans="1:110" ht="15" customHeight="1" x14ac:dyDescent="0.2">
      <c r="A26" s="112"/>
      <c r="B26" s="249"/>
      <c r="C26" s="717"/>
      <c r="D26" s="717"/>
      <c r="E26" s="717"/>
      <c r="F26" s="718"/>
      <c r="G26" s="716" t="s">
        <v>103</v>
      </c>
      <c r="H26" s="716"/>
      <c r="I26" s="716"/>
      <c r="J26" s="716"/>
      <c r="K26" s="716"/>
      <c r="L26" s="716"/>
      <c r="M26" s="716"/>
      <c r="N26" s="714">
        <f>$N$18</f>
        <v>2018</v>
      </c>
      <c r="O26" s="714"/>
      <c r="P26" s="714"/>
      <c r="Q26" s="714"/>
      <c r="R26" s="714"/>
      <c r="S26" s="714"/>
      <c r="T26" s="714"/>
      <c r="U26" s="715"/>
      <c r="V26" s="540">
        <f>$V$18</f>
        <v>43101</v>
      </c>
      <c r="W26" s="540"/>
      <c r="X26" s="540"/>
      <c r="Y26" s="540"/>
      <c r="Z26" s="540"/>
      <c r="AA26" s="540"/>
      <c r="AB26" s="540"/>
      <c r="AC26" s="540"/>
      <c r="AD26" s="540"/>
      <c r="AE26" s="540"/>
      <c r="AF26" s="540"/>
      <c r="AG26" s="540"/>
      <c r="AH26" s="540"/>
      <c r="AI26" s="540"/>
      <c r="AJ26" s="540"/>
      <c r="AK26" s="595" t="str">
        <f>$AK$18</f>
        <v/>
      </c>
      <c r="AL26" s="595"/>
      <c r="AM26" s="595"/>
      <c r="AN26" s="595"/>
      <c r="AO26" s="595"/>
      <c r="AP26" s="595"/>
      <c r="AQ26" s="595"/>
      <c r="AR26" s="595"/>
      <c r="AS26" s="595"/>
      <c r="AT26" s="595"/>
      <c r="AU26" s="595"/>
      <c r="AV26" s="595"/>
      <c r="AW26" s="595"/>
      <c r="AX26" s="595"/>
      <c r="AY26" s="595"/>
      <c r="AZ26" s="708">
        <v>0</v>
      </c>
      <c r="BA26" s="708"/>
      <c r="BB26" s="708"/>
      <c r="BC26" s="708"/>
      <c r="BD26" s="708"/>
      <c r="BE26" s="708"/>
      <c r="BF26" s="708"/>
      <c r="BG26" s="708"/>
      <c r="BH26" s="708"/>
      <c r="BI26" s="708"/>
      <c r="BJ26" s="708"/>
      <c r="BK26" s="708"/>
      <c r="BL26" s="708"/>
      <c r="BM26" s="708"/>
      <c r="BN26" s="708"/>
      <c r="BO26" s="708"/>
      <c r="BP26" s="708"/>
      <c r="BQ26" s="708"/>
      <c r="BR26" s="705" t="str">
        <f>Data_Income!I606</f>
        <v/>
      </c>
      <c r="BS26" s="705"/>
      <c r="BT26" s="705"/>
      <c r="BU26" s="705"/>
      <c r="BV26" s="705"/>
      <c r="BW26" s="705"/>
      <c r="BX26" s="705"/>
      <c r="BY26" s="705"/>
      <c r="BZ26" s="705"/>
      <c r="CA26" s="705"/>
      <c r="CB26" s="705"/>
      <c r="CC26" s="705"/>
      <c r="CD26" s="705"/>
      <c r="CE26" s="705"/>
      <c r="CF26" s="705"/>
      <c r="CG26" s="705"/>
      <c r="CH26" s="705"/>
      <c r="CI26" s="705"/>
      <c r="CJ26" s="524" t="str">
        <f>Data_Income!G606</f>
        <v/>
      </c>
      <c r="CK26" s="524"/>
      <c r="CL26" s="524"/>
      <c r="CM26" s="524"/>
      <c r="CN26" s="524"/>
      <c r="CO26" s="524"/>
      <c r="CP26" s="524"/>
      <c r="CQ26" s="524"/>
      <c r="CR26" s="524"/>
      <c r="CS26" s="524"/>
      <c r="CT26" s="524"/>
      <c r="CU26" s="524"/>
      <c r="CV26" s="524"/>
      <c r="CW26" s="524"/>
      <c r="CX26" s="524"/>
      <c r="CY26" s="524"/>
      <c r="CZ26" s="524"/>
      <c r="DA26" s="525"/>
      <c r="DB26" s="251"/>
      <c r="DC26" s="112"/>
      <c r="DD26" s="23"/>
      <c r="DE26" s="23"/>
      <c r="DF26" s="23"/>
    </row>
    <row r="27" spans="1:110" ht="15" customHeight="1" x14ac:dyDescent="0.2">
      <c r="A27" s="112"/>
      <c r="B27" s="249"/>
      <c r="C27" s="717"/>
      <c r="D27" s="717"/>
      <c r="E27" s="717"/>
      <c r="F27" s="718"/>
      <c r="G27" s="716" t="s">
        <v>69</v>
      </c>
      <c r="H27" s="716"/>
      <c r="I27" s="716"/>
      <c r="J27" s="716"/>
      <c r="K27" s="716"/>
      <c r="L27" s="716"/>
      <c r="M27" s="716"/>
      <c r="N27" s="714">
        <f>$N$19</f>
        <v>2017</v>
      </c>
      <c r="O27" s="714"/>
      <c r="P27" s="714"/>
      <c r="Q27" s="714"/>
      <c r="R27" s="714"/>
      <c r="S27" s="714"/>
      <c r="T27" s="714"/>
      <c r="U27" s="715"/>
      <c r="V27" s="540">
        <f>$V$19</f>
        <v>42736</v>
      </c>
      <c r="W27" s="540"/>
      <c r="X27" s="540"/>
      <c r="Y27" s="540"/>
      <c r="Z27" s="540"/>
      <c r="AA27" s="540"/>
      <c r="AB27" s="540"/>
      <c r="AC27" s="540"/>
      <c r="AD27" s="540"/>
      <c r="AE27" s="540"/>
      <c r="AF27" s="540"/>
      <c r="AG27" s="540"/>
      <c r="AH27" s="540"/>
      <c r="AI27" s="540"/>
      <c r="AJ27" s="540"/>
      <c r="AK27" s="540">
        <f>$AK$19</f>
        <v>43100</v>
      </c>
      <c r="AL27" s="540"/>
      <c r="AM27" s="540"/>
      <c r="AN27" s="540"/>
      <c r="AO27" s="540"/>
      <c r="AP27" s="540"/>
      <c r="AQ27" s="540"/>
      <c r="AR27" s="540"/>
      <c r="AS27" s="540"/>
      <c r="AT27" s="540"/>
      <c r="AU27" s="540"/>
      <c r="AV27" s="540"/>
      <c r="AW27" s="540"/>
      <c r="AX27" s="540"/>
      <c r="AY27" s="540"/>
      <c r="AZ27" s="708">
        <v>0</v>
      </c>
      <c r="BA27" s="708"/>
      <c r="BB27" s="708"/>
      <c r="BC27" s="708"/>
      <c r="BD27" s="708"/>
      <c r="BE27" s="708"/>
      <c r="BF27" s="708"/>
      <c r="BG27" s="708"/>
      <c r="BH27" s="708"/>
      <c r="BI27" s="708"/>
      <c r="BJ27" s="708"/>
      <c r="BK27" s="708"/>
      <c r="BL27" s="708"/>
      <c r="BM27" s="708"/>
      <c r="BN27" s="708"/>
      <c r="BO27" s="708"/>
      <c r="BP27" s="708"/>
      <c r="BQ27" s="708"/>
      <c r="BR27" s="705" t="str">
        <f>Data_Income!I607</f>
        <v/>
      </c>
      <c r="BS27" s="705"/>
      <c r="BT27" s="705"/>
      <c r="BU27" s="705"/>
      <c r="BV27" s="705"/>
      <c r="BW27" s="705"/>
      <c r="BX27" s="705"/>
      <c r="BY27" s="705"/>
      <c r="BZ27" s="705"/>
      <c r="CA27" s="705"/>
      <c r="CB27" s="705"/>
      <c r="CC27" s="705"/>
      <c r="CD27" s="705"/>
      <c r="CE27" s="705"/>
      <c r="CF27" s="705"/>
      <c r="CG27" s="705"/>
      <c r="CH27" s="705"/>
      <c r="CI27" s="705"/>
      <c r="CJ27" s="524" t="str">
        <f>Data_Income!G607</f>
        <v/>
      </c>
      <c r="CK27" s="524"/>
      <c r="CL27" s="524"/>
      <c r="CM27" s="524"/>
      <c r="CN27" s="524"/>
      <c r="CO27" s="524"/>
      <c r="CP27" s="524"/>
      <c r="CQ27" s="524"/>
      <c r="CR27" s="524"/>
      <c r="CS27" s="524"/>
      <c r="CT27" s="524"/>
      <c r="CU27" s="524"/>
      <c r="CV27" s="524"/>
      <c r="CW27" s="524"/>
      <c r="CX27" s="524"/>
      <c r="CY27" s="524"/>
      <c r="CZ27" s="524"/>
      <c r="DA27" s="525"/>
      <c r="DB27" s="251"/>
      <c r="DC27" s="112"/>
      <c r="DD27" s="23"/>
      <c r="DE27" s="23"/>
      <c r="DF27" s="23"/>
    </row>
    <row r="28" spans="1:110" ht="15" customHeight="1" thickBot="1" x14ac:dyDescent="0.25">
      <c r="A28" s="112"/>
      <c r="B28" s="249"/>
      <c r="C28" s="709"/>
      <c r="D28" s="709"/>
      <c r="E28" s="709"/>
      <c r="F28" s="710"/>
      <c r="G28" s="711" t="s">
        <v>69</v>
      </c>
      <c r="H28" s="711"/>
      <c r="I28" s="711"/>
      <c r="J28" s="711"/>
      <c r="K28" s="711"/>
      <c r="L28" s="711"/>
      <c r="M28" s="711"/>
      <c r="N28" s="712">
        <f>$N$20</f>
        <v>2016</v>
      </c>
      <c r="O28" s="712"/>
      <c r="P28" s="712"/>
      <c r="Q28" s="712"/>
      <c r="R28" s="712"/>
      <c r="S28" s="712"/>
      <c r="T28" s="712"/>
      <c r="U28" s="713"/>
      <c r="V28" s="529">
        <f>$V$20</f>
        <v>42370</v>
      </c>
      <c r="W28" s="529"/>
      <c r="X28" s="529"/>
      <c r="Y28" s="529"/>
      <c r="Z28" s="529"/>
      <c r="AA28" s="529"/>
      <c r="AB28" s="529"/>
      <c r="AC28" s="529"/>
      <c r="AD28" s="529"/>
      <c r="AE28" s="529"/>
      <c r="AF28" s="529"/>
      <c r="AG28" s="529"/>
      <c r="AH28" s="529"/>
      <c r="AI28" s="529"/>
      <c r="AJ28" s="529"/>
      <c r="AK28" s="529">
        <f>$AK$20</f>
        <v>42735</v>
      </c>
      <c r="AL28" s="529"/>
      <c r="AM28" s="529"/>
      <c r="AN28" s="529"/>
      <c r="AO28" s="529"/>
      <c r="AP28" s="529"/>
      <c r="AQ28" s="529"/>
      <c r="AR28" s="529"/>
      <c r="AS28" s="529"/>
      <c r="AT28" s="529"/>
      <c r="AU28" s="529"/>
      <c r="AV28" s="529"/>
      <c r="AW28" s="529"/>
      <c r="AX28" s="529"/>
      <c r="AY28" s="529"/>
      <c r="AZ28" s="704">
        <v>0</v>
      </c>
      <c r="BA28" s="704"/>
      <c r="BB28" s="704"/>
      <c r="BC28" s="704"/>
      <c r="BD28" s="704"/>
      <c r="BE28" s="704"/>
      <c r="BF28" s="704"/>
      <c r="BG28" s="704"/>
      <c r="BH28" s="704"/>
      <c r="BI28" s="704"/>
      <c r="BJ28" s="704"/>
      <c r="BK28" s="704"/>
      <c r="BL28" s="704"/>
      <c r="BM28" s="704"/>
      <c r="BN28" s="704"/>
      <c r="BO28" s="704"/>
      <c r="BP28" s="704"/>
      <c r="BQ28" s="704"/>
      <c r="BR28" s="705" t="str">
        <f>Data_Income!I608</f>
        <v/>
      </c>
      <c r="BS28" s="705"/>
      <c r="BT28" s="705"/>
      <c r="BU28" s="705"/>
      <c r="BV28" s="705"/>
      <c r="BW28" s="705"/>
      <c r="BX28" s="705"/>
      <c r="BY28" s="705"/>
      <c r="BZ28" s="705"/>
      <c r="CA28" s="705"/>
      <c r="CB28" s="705"/>
      <c r="CC28" s="705"/>
      <c r="CD28" s="705"/>
      <c r="CE28" s="705"/>
      <c r="CF28" s="705"/>
      <c r="CG28" s="705"/>
      <c r="CH28" s="705"/>
      <c r="CI28" s="705"/>
      <c r="CJ28" s="524" t="str">
        <f>Data_Income!G608</f>
        <v/>
      </c>
      <c r="CK28" s="524"/>
      <c r="CL28" s="524"/>
      <c r="CM28" s="524"/>
      <c r="CN28" s="524"/>
      <c r="CO28" s="524"/>
      <c r="CP28" s="524"/>
      <c r="CQ28" s="524"/>
      <c r="CR28" s="524"/>
      <c r="CS28" s="524"/>
      <c r="CT28" s="524"/>
      <c r="CU28" s="524"/>
      <c r="CV28" s="524"/>
      <c r="CW28" s="524"/>
      <c r="CX28" s="524"/>
      <c r="CY28" s="524"/>
      <c r="CZ28" s="524"/>
      <c r="DA28" s="525"/>
      <c r="DB28" s="251"/>
      <c r="DC28" s="112"/>
      <c r="DD28" s="23"/>
      <c r="DE28" s="23"/>
      <c r="DF28" s="23"/>
    </row>
    <row r="29" spans="1:110" ht="18" customHeight="1" thickBot="1" x14ac:dyDescent="0.25">
      <c r="A29" s="112"/>
      <c r="B29" s="249"/>
      <c r="C29" s="618" t="s">
        <v>498</v>
      </c>
      <c r="D29" s="619"/>
      <c r="E29" s="619"/>
      <c r="F29" s="619"/>
      <c r="G29" s="619"/>
      <c r="H29" s="619"/>
      <c r="I29" s="619"/>
      <c r="J29" s="619"/>
      <c r="K29" s="619"/>
      <c r="L29" s="619"/>
      <c r="M29" s="619"/>
      <c r="N29" s="619"/>
      <c r="O29" s="619"/>
      <c r="P29" s="619"/>
      <c r="Q29" s="619"/>
      <c r="R29" s="619"/>
      <c r="S29" s="619"/>
      <c r="T29" s="619"/>
      <c r="U29" s="619"/>
      <c r="V29" s="619"/>
      <c r="W29" s="619"/>
      <c r="X29" s="619"/>
      <c r="Y29" s="619"/>
      <c r="Z29" s="619"/>
      <c r="AA29" s="619"/>
      <c r="AB29" s="619"/>
      <c r="AC29" s="619"/>
      <c r="AD29" s="619"/>
      <c r="AE29" s="619"/>
      <c r="AF29" s="619"/>
      <c r="AG29" s="619"/>
      <c r="AH29" s="619"/>
      <c r="AI29" s="619"/>
      <c r="AJ29" s="619"/>
      <c r="AK29" s="619"/>
      <c r="AL29" s="619"/>
      <c r="AM29" s="619"/>
      <c r="AN29" s="619"/>
      <c r="AO29" s="619"/>
      <c r="AP29" s="619"/>
      <c r="AQ29" s="619"/>
      <c r="AR29" s="619"/>
      <c r="AS29" s="619"/>
      <c r="AT29" s="619"/>
      <c r="AU29" s="619"/>
      <c r="AV29" s="619"/>
      <c r="AW29" s="619"/>
      <c r="AX29" s="619"/>
      <c r="AY29" s="619"/>
      <c r="AZ29" s="619"/>
      <c r="BA29" s="619"/>
      <c r="BB29" s="619"/>
      <c r="BC29" s="619"/>
      <c r="BD29" s="619"/>
      <c r="BE29" s="619"/>
      <c r="BF29" s="619"/>
      <c r="BG29" s="619"/>
      <c r="BH29" s="619"/>
      <c r="BI29" s="619"/>
      <c r="BJ29" s="619"/>
      <c r="BK29" s="619"/>
      <c r="BL29" s="619"/>
      <c r="BM29" s="619"/>
      <c r="BN29" s="619"/>
      <c r="BO29" s="619"/>
      <c r="BP29" s="619"/>
      <c r="BQ29" s="619"/>
      <c r="BR29" s="619"/>
      <c r="BS29" s="619"/>
      <c r="BT29" s="619"/>
      <c r="BU29" s="619"/>
      <c r="BV29" s="619"/>
      <c r="BW29" s="619"/>
      <c r="BX29" s="619"/>
      <c r="BY29" s="619"/>
      <c r="BZ29" s="619"/>
      <c r="CA29" s="619"/>
      <c r="CB29" s="619"/>
      <c r="CC29" s="619"/>
      <c r="CD29" s="619"/>
      <c r="CE29" s="619"/>
      <c r="CF29" s="619"/>
      <c r="CG29" s="619"/>
      <c r="CH29" s="619"/>
      <c r="CI29" s="620"/>
      <c r="CJ29" s="805">
        <f>Data_Income!J609</f>
        <v>0</v>
      </c>
      <c r="CK29" s="805"/>
      <c r="CL29" s="805"/>
      <c r="CM29" s="805"/>
      <c r="CN29" s="805"/>
      <c r="CO29" s="805"/>
      <c r="CP29" s="805"/>
      <c r="CQ29" s="805"/>
      <c r="CR29" s="805"/>
      <c r="CS29" s="805"/>
      <c r="CT29" s="805"/>
      <c r="CU29" s="805"/>
      <c r="CV29" s="805"/>
      <c r="CW29" s="805"/>
      <c r="CX29" s="805"/>
      <c r="CY29" s="805"/>
      <c r="CZ29" s="805"/>
      <c r="DA29" s="806"/>
      <c r="DB29" s="251"/>
      <c r="DC29" s="112"/>
      <c r="DD29" s="23"/>
      <c r="DE29" s="23"/>
      <c r="DF29" s="23"/>
    </row>
    <row r="30" spans="1:110" ht="15.95" customHeight="1" x14ac:dyDescent="0.2">
      <c r="A30" s="112"/>
      <c r="B30" s="249"/>
      <c r="C30" s="719"/>
      <c r="D30" s="719"/>
      <c r="E30" s="719"/>
      <c r="F30" s="719"/>
      <c r="G30" s="719"/>
      <c r="H30" s="719"/>
      <c r="I30" s="719"/>
      <c r="J30" s="719"/>
      <c r="K30" s="719"/>
      <c r="L30" s="719"/>
      <c r="M30" s="719"/>
      <c r="N30" s="719"/>
      <c r="O30" s="719"/>
      <c r="P30" s="719"/>
      <c r="Q30" s="719"/>
      <c r="R30" s="719"/>
      <c r="S30" s="719"/>
      <c r="T30" s="719"/>
      <c r="U30" s="719"/>
      <c r="V30" s="719"/>
      <c r="W30" s="719"/>
      <c r="X30" s="719"/>
      <c r="Y30" s="719"/>
      <c r="Z30" s="719"/>
      <c r="AA30" s="719"/>
      <c r="AB30" s="719"/>
      <c r="AC30" s="719"/>
      <c r="AD30" s="719"/>
      <c r="AE30" s="719"/>
      <c r="AF30" s="719"/>
      <c r="AG30" s="719"/>
      <c r="AH30" s="719"/>
      <c r="AI30" s="719"/>
      <c r="AJ30" s="719"/>
      <c r="AK30" s="719"/>
      <c r="AL30" s="719"/>
      <c r="AM30" s="719"/>
      <c r="AN30" s="719"/>
      <c r="AO30" s="719"/>
      <c r="AP30" s="719"/>
      <c r="AQ30" s="719"/>
      <c r="AR30" s="719"/>
      <c r="AS30" s="719"/>
      <c r="AT30" s="719"/>
      <c r="AU30" s="719"/>
      <c r="AV30" s="719"/>
      <c r="AW30" s="719"/>
      <c r="AX30" s="719"/>
      <c r="AY30" s="719"/>
      <c r="AZ30" s="719"/>
      <c r="BA30" s="719"/>
      <c r="BB30" s="719"/>
      <c r="BC30" s="719"/>
      <c r="BD30" s="719"/>
      <c r="BE30" s="719"/>
      <c r="BF30" s="719"/>
      <c r="BG30" s="719"/>
      <c r="BH30" s="719"/>
      <c r="BI30" s="719"/>
      <c r="BJ30" s="719"/>
      <c r="BK30" s="719"/>
      <c r="BL30" s="719"/>
      <c r="BM30" s="719"/>
      <c r="BN30" s="719"/>
      <c r="BO30" s="719"/>
      <c r="BP30" s="719"/>
      <c r="BQ30" s="719"/>
      <c r="BR30" s="719"/>
      <c r="BS30" s="719"/>
      <c r="BT30" s="719"/>
      <c r="BU30" s="719"/>
      <c r="BV30" s="719"/>
      <c r="BW30" s="719"/>
      <c r="BX30" s="719"/>
      <c r="BY30" s="719"/>
      <c r="BZ30" s="719"/>
      <c r="CA30" s="719"/>
      <c r="CB30" s="719"/>
      <c r="CC30" s="719"/>
      <c r="CD30" s="719"/>
      <c r="CE30" s="719"/>
      <c r="CF30" s="719"/>
      <c r="CG30" s="719"/>
      <c r="CH30" s="719"/>
      <c r="CI30" s="719"/>
      <c r="CJ30" s="719"/>
      <c r="CK30" s="719"/>
      <c r="CL30" s="719"/>
      <c r="CM30" s="719"/>
      <c r="CN30" s="719"/>
      <c r="CO30" s="719"/>
      <c r="CP30" s="719"/>
      <c r="CQ30" s="719"/>
      <c r="CR30" s="719"/>
      <c r="CS30" s="719"/>
      <c r="CT30" s="719"/>
      <c r="CU30" s="719"/>
      <c r="CV30" s="719"/>
      <c r="CW30" s="719"/>
      <c r="CX30" s="719"/>
      <c r="CY30" s="719"/>
      <c r="CZ30" s="719"/>
      <c r="DA30" s="719"/>
      <c r="DB30" s="251"/>
      <c r="DC30" s="112"/>
      <c r="DD30" s="23"/>
      <c r="DE30" s="23"/>
      <c r="DF30" s="23"/>
    </row>
    <row r="31" spans="1:110" ht="18" customHeight="1" x14ac:dyDescent="0.2">
      <c r="A31" s="106"/>
      <c r="B31" s="253"/>
      <c r="C31" s="706" t="s">
        <v>50</v>
      </c>
      <c r="D31" s="706"/>
      <c r="E31" s="706"/>
      <c r="F31" s="706"/>
      <c r="G31" s="706"/>
      <c r="H31" s="706"/>
      <c r="I31" s="706"/>
      <c r="J31" s="706"/>
      <c r="K31" s="706"/>
      <c r="L31" s="706"/>
      <c r="M31" s="706"/>
      <c r="N31" s="706"/>
      <c r="O31" s="706"/>
      <c r="P31" s="706"/>
      <c r="Q31" s="706"/>
      <c r="R31" s="706"/>
      <c r="S31" s="706"/>
      <c r="T31" s="706"/>
      <c r="U31" s="706"/>
      <c r="V31" s="706"/>
      <c r="W31" s="706"/>
      <c r="X31" s="706"/>
      <c r="Y31" s="706"/>
      <c r="Z31" s="706"/>
      <c r="AA31" s="706"/>
      <c r="AB31" s="706"/>
      <c r="AC31" s="706"/>
      <c r="AD31" s="706"/>
      <c r="AE31" s="706"/>
      <c r="AF31" s="706"/>
      <c r="AG31" s="706"/>
      <c r="AH31" s="706"/>
      <c r="AI31" s="706"/>
      <c r="AJ31" s="706"/>
      <c r="AK31" s="706"/>
      <c r="AL31" s="706"/>
      <c r="AM31" s="706"/>
      <c r="AN31" s="706"/>
      <c r="AO31" s="706"/>
      <c r="AP31" s="706"/>
      <c r="AQ31" s="706"/>
      <c r="AR31" s="706"/>
      <c r="AS31" s="706"/>
      <c r="AT31" s="706"/>
      <c r="AU31" s="706"/>
      <c r="AV31" s="706"/>
      <c r="AW31" s="706"/>
      <c r="AX31" s="706"/>
      <c r="AY31" s="706"/>
      <c r="AZ31" s="706"/>
      <c r="BA31" s="706"/>
      <c r="BB31" s="706"/>
      <c r="BC31" s="706"/>
      <c r="BD31" s="706"/>
      <c r="BE31" s="706"/>
      <c r="BF31" s="706"/>
      <c r="BG31" s="706"/>
      <c r="BH31" s="706"/>
      <c r="BI31" s="706"/>
      <c r="BJ31" s="706"/>
      <c r="BK31" s="706"/>
      <c r="BL31" s="706"/>
      <c r="BM31" s="706"/>
      <c r="BN31" s="706"/>
      <c r="BO31" s="706"/>
      <c r="BP31" s="706"/>
      <c r="BQ31" s="706"/>
      <c r="BR31" s="706"/>
      <c r="BS31" s="706"/>
      <c r="BT31" s="706"/>
      <c r="BU31" s="706"/>
      <c r="BV31" s="706"/>
      <c r="BW31" s="706"/>
      <c r="BX31" s="706"/>
      <c r="BY31" s="706"/>
      <c r="BZ31" s="706"/>
      <c r="CA31" s="706"/>
      <c r="CB31" s="706"/>
      <c r="CC31" s="706"/>
      <c r="CD31" s="706"/>
      <c r="CE31" s="706"/>
      <c r="CF31" s="706"/>
      <c r="CG31" s="706"/>
      <c r="CH31" s="706"/>
      <c r="CI31" s="706"/>
      <c r="CJ31" s="706"/>
      <c r="CK31" s="706"/>
      <c r="CL31" s="706"/>
      <c r="CM31" s="706"/>
      <c r="CN31" s="706"/>
      <c r="CO31" s="706"/>
      <c r="CP31" s="706"/>
      <c r="CQ31" s="706"/>
      <c r="CR31" s="706"/>
      <c r="CS31" s="706"/>
      <c r="CT31" s="706"/>
      <c r="CU31" s="706"/>
      <c r="CV31" s="706"/>
      <c r="CW31" s="706"/>
      <c r="CX31" s="706"/>
      <c r="CY31" s="706"/>
      <c r="CZ31" s="706"/>
      <c r="DA31" s="707"/>
      <c r="DB31" s="257"/>
      <c r="DC31" s="106"/>
      <c r="DD31" s="23"/>
      <c r="DE31" s="23"/>
      <c r="DF31" s="23"/>
    </row>
    <row r="32" spans="1:110" ht="12" customHeight="1" x14ac:dyDescent="0.2">
      <c r="A32" s="106"/>
      <c r="B32" s="249"/>
      <c r="C32" s="546" t="s">
        <v>903</v>
      </c>
      <c r="D32" s="546"/>
      <c r="E32" s="546"/>
      <c r="F32" s="546"/>
      <c r="G32" s="546"/>
      <c r="H32" s="546"/>
      <c r="I32" s="546"/>
      <c r="J32" s="546"/>
      <c r="K32" s="546"/>
      <c r="L32" s="546"/>
      <c r="M32" s="546"/>
      <c r="N32" s="546"/>
      <c r="O32" s="546"/>
      <c r="P32" s="546"/>
      <c r="Q32" s="546"/>
      <c r="R32" s="546"/>
      <c r="S32" s="546"/>
      <c r="T32" s="546"/>
      <c r="U32" s="546"/>
      <c r="V32" s="552" t="s">
        <v>14</v>
      </c>
      <c r="W32" s="552"/>
      <c r="X32" s="552"/>
      <c r="Y32" s="552"/>
      <c r="Z32" s="552"/>
      <c r="AA32" s="552"/>
      <c r="AB32" s="552"/>
      <c r="AC32" s="552"/>
      <c r="AD32" s="552"/>
      <c r="AE32" s="552"/>
      <c r="AF32" s="552"/>
      <c r="AG32" s="552"/>
      <c r="AH32" s="552"/>
      <c r="AI32" s="552"/>
      <c r="AJ32" s="552"/>
      <c r="AK32" s="552" t="s">
        <v>15</v>
      </c>
      <c r="AL32" s="552"/>
      <c r="AM32" s="552"/>
      <c r="AN32" s="552"/>
      <c r="AO32" s="552"/>
      <c r="AP32" s="552"/>
      <c r="AQ32" s="552"/>
      <c r="AR32" s="552"/>
      <c r="AS32" s="552"/>
      <c r="AT32" s="552"/>
      <c r="AU32" s="552"/>
      <c r="AV32" s="552"/>
      <c r="AW32" s="552"/>
      <c r="AX32" s="552"/>
      <c r="AY32" s="552"/>
      <c r="AZ32" s="542" t="s">
        <v>407</v>
      </c>
      <c r="BA32" s="543"/>
      <c r="BB32" s="543"/>
      <c r="BC32" s="543"/>
      <c r="BD32" s="543"/>
      <c r="BE32" s="543"/>
      <c r="BF32" s="543"/>
      <c r="BG32" s="543"/>
      <c r="BH32" s="543"/>
      <c r="BI32" s="543"/>
      <c r="BJ32" s="543"/>
      <c r="BK32" s="543"/>
      <c r="BL32" s="543"/>
      <c r="BM32" s="543"/>
      <c r="BN32" s="543"/>
      <c r="BO32" s="543"/>
      <c r="BP32" s="543"/>
      <c r="BQ32" s="543"/>
      <c r="BR32" s="552" t="s">
        <v>12</v>
      </c>
      <c r="BS32" s="552"/>
      <c r="BT32" s="552"/>
      <c r="BU32" s="552"/>
      <c r="BV32" s="552"/>
      <c r="BW32" s="552"/>
      <c r="BX32" s="552"/>
      <c r="BY32" s="552"/>
      <c r="BZ32" s="552"/>
      <c r="CA32" s="552"/>
      <c r="CB32" s="552"/>
      <c r="CC32" s="552"/>
      <c r="CD32" s="552"/>
      <c r="CE32" s="552"/>
      <c r="CF32" s="552"/>
      <c r="CG32" s="552"/>
      <c r="CH32" s="552"/>
      <c r="CI32" s="552"/>
      <c r="CJ32" s="542" t="s">
        <v>105</v>
      </c>
      <c r="CK32" s="543"/>
      <c r="CL32" s="543"/>
      <c r="CM32" s="543"/>
      <c r="CN32" s="543"/>
      <c r="CO32" s="543"/>
      <c r="CP32" s="543"/>
      <c r="CQ32" s="543"/>
      <c r="CR32" s="543"/>
      <c r="CS32" s="543"/>
      <c r="CT32" s="543"/>
      <c r="CU32" s="543"/>
      <c r="CV32" s="543"/>
      <c r="CW32" s="543"/>
      <c r="CX32" s="543"/>
      <c r="CY32" s="543"/>
      <c r="CZ32" s="543"/>
      <c r="DA32" s="669"/>
      <c r="DB32" s="251"/>
      <c r="DC32" s="106"/>
      <c r="DD32" s="23"/>
      <c r="DE32" s="23"/>
      <c r="DF32" s="23"/>
    </row>
    <row r="33" spans="1:110" s="394" customFormat="1" ht="12" customHeight="1" x14ac:dyDescent="0.2">
      <c r="A33" s="106"/>
      <c r="B33" s="249"/>
      <c r="C33" s="547" t="s">
        <v>904</v>
      </c>
      <c r="D33" s="547"/>
      <c r="E33" s="547"/>
      <c r="F33" s="547"/>
      <c r="G33" s="547"/>
      <c r="H33" s="547"/>
      <c r="I33" s="547"/>
      <c r="J33" s="547"/>
      <c r="K33" s="547"/>
      <c r="L33" s="547"/>
      <c r="M33" s="547"/>
      <c r="N33" s="547"/>
      <c r="O33" s="547"/>
      <c r="P33" s="547"/>
      <c r="Q33" s="547"/>
      <c r="R33" s="547"/>
      <c r="S33" s="547"/>
      <c r="T33" s="547"/>
      <c r="U33" s="547"/>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t="s">
        <v>57</v>
      </c>
      <c r="BA33" s="545"/>
      <c r="BB33" s="545"/>
      <c r="BC33" s="545"/>
      <c r="BD33" s="545"/>
      <c r="BE33" s="545"/>
      <c r="BF33" s="545"/>
      <c r="BG33" s="545"/>
      <c r="BH33" s="545"/>
      <c r="BI33" s="545"/>
      <c r="BJ33" s="545"/>
      <c r="BK33" s="545"/>
      <c r="BL33" s="545"/>
      <c r="BM33" s="545"/>
      <c r="BN33" s="545"/>
      <c r="BO33" s="545"/>
      <c r="BP33" s="545"/>
      <c r="BQ33" s="545"/>
      <c r="BR33" s="544"/>
      <c r="BS33" s="544"/>
      <c r="BT33" s="544"/>
      <c r="BU33" s="544"/>
      <c r="BV33" s="544"/>
      <c r="BW33" s="544"/>
      <c r="BX33" s="544"/>
      <c r="BY33" s="544"/>
      <c r="BZ33" s="544"/>
      <c r="CA33" s="544"/>
      <c r="CB33" s="544"/>
      <c r="CC33" s="544"/>
      <c r="CD33" s="544"/>
      <c r="CE33" s="544"/>
      <c r="CF33" s="544"/>
      <c r="CG33" s="544"/>
      <c r="CH33" s="544"/>
      <c r="CI33" s="544"/>
      <c r="CJ33" s="544" t="s">
        <v>57</v>
      </c>
      <c r="CK33" s="545"/>
      <c r="CL33" s="545"/>
      <c r="CM33" s="545"/>
      <c r="CN33" s="545"/>
      <c r="CO33" s="545"/>
      <c r="CP33" s="545"/>
      <c r="CQ33" s="545"/>
      <c r="CR33" s="545"/>
      <c r="CS33" s="545"/>
      <c r="CT33" s="545"/>
      <c r="CU33" s="545"/>
      <c r="CV33" s="545"/>
      <c r="CW33" s="545"/>
      <c r="CX33" s="545"/>
      <c r="CY33" s="545"/>
      <c r="CZ33" s="545"/>
      <c r="DA33" s="638"/>
      <c r="DB33" s="251"/>
      <c r="DC33" s="106"/>
      <c r="DD33" s="23"/>
      <c r="DE33" s="23"/>
      <c r="DF33" s="23"/>
    </row>
    <row r="34" spans="1:110" ht="15" customHeight="1" x14ac:dyDescent="0.2">
      <c r="A34" s="106"/>
      <c r="B34" s="249"/>
      <c r="C34" s="717"/>
      <c r="D34" s="717"/>
      <c r="E34" s="717"/>
      <c r="F34" s="718"/>
      <c r="G34" s="716" t="s">
        <v>103</v>
      </c>
      <c r="H34" s="716"/>
      <c r="I34" s="716"/>
      <c r="J34" s="716"/>
      <c r="K34" s="716"/>
      <c r="L34" s="716"/>
      <c r="M34" s="716"/>
      <c r="N34" s="714">
        <f>$N$18</f>
        <v>2018</v>
      </c>
      <c r="O34" s="714"/>
      <c r="P34" s="714"/>
      <c r="Q34" s="714"/>
      <c r="R34" s="714"/>
      <c r="S34" s="714"/>
      <c r="T34" s="714"/>
      <c r="U34" s="715"/>
      <c r="V34" s="540">
        <f>$V$18</f>
        <v>43101</v>
      </c>
      <c r="W34" s="540"/>
      <c r="X34" s="540"/>
      <c r="Y34" s="540"/>
      <c r="Z34" s="540"/>
      <c r="AA34" s="540"/>
      <c r="AB34" s="540"/>
      <c r="AC34" s="540"/>
      <c r="AD34" s="540"/>
      <c r="AE34" s="540"/>
      <c r="AF34" s="540"/>
      <c r="AG34" s="540"/>
      <c r="AH34" s="540"/>
      <c r="AI34" s="540"/>
      <c r="AJ34" s="540"/>
      <c r="AK34" s="595" t="str">
        <f>$AK$18</f>
        <v/>
      </c>
      <c r="AL34" s="595"/>
      <c r="AM34" s="595"/>
      <c r="AN34" s="595"/>
      <c r="AO34" s="595"/>
      <c r="AP34" s="595"/>
      <c r="AQ34" s="595"/>
      <c r="AR34" s="595"/>
      <c r="AS34" s="595"/>
      <c r="AT34" s="595"/>
      <c r="AU34" s="595"/>
      <c r="AV34" s="595"/>
      <c r="AW34" s="595"/>
      <c r="AX34" s="595"/>
      <c r="AY34" s="595"/>
      <c r="AZ34" s="708">
        <v>0</v>
      </c>
      <c r="BA34" s="708"/>
      <c r="BB34" s="708"/>
      <c r="BC34" s="708"/>
      <c r="BD34" s="708"/>
      <c r="BE34" s="708"/>
      <c r="BF34" s="708"/>
      <c r="BG34" s="708"/>
      <c r="BH34" s="708"/>
      <c r="BI34" s="708"/>
      <c r="BJ34" s="708"/>
      <c r="BK34" s="708"/>
      <c r="BL34" s="708"/>
      <c r="BM34" s="708"/>
      <c r="BN34" s="708"/>
      <c r="BO34" s="708"/>
      <c r="BP34" s="708"/>
      <c r="BQ34" s="708"/>
      <c r="BR34" s="705" t="str">
        <f>Data_Income!I622</f>
        <v/>
      </c>
      <c r="BS34" s="705"/>
      <c r="BT34" s="705"/>
      <c r="BU34" s="705"/>
      <c r="BV34" s="705"/>
      <c r="BW34" s="705"/>
      <c r="BX34" s="705"/>
      <c r="BY34" s="705"/>
      <c r="BZ34" s="705"/>
      <c r="CA34" s="705"/>
      <c r="CB34" s="705"/>
      <c r="CC34" s="705"/>
      <c r="CD34" s="705"/>
      <c r="CE34" s="705"/>
      <c r="CF34" s="705"/>
      <c r="CG34" s="705"/>
      <c r="CH34" s="705"/>
      <c r="CI34" s="705"/>
      <c r="CJ34" s="524" t="str">
        <f>Data_Income!G622</f>
        <v/>
      </c>
      <c r="CK34" s="524"/>
      <c r="CL34" s="524"/>
      <c r="CM34" s="524"/>
      <c r="CN34" s="524"/>
      <c r="CO34" s="524"/>
      <c r="CP34" s="524"/>
      <c r="CQ34" s="524"/>
      <c r="CR34" s="524"/>
      <c r="CS34" s="524"/>
      <c r="CT34" s="524"/>
      <c r="CU34" s="524"/>
      <c r="CV34" s="524"/>
      <c r="CW34" s="524"/>
      <c r="CX34" s="524"/>
      <c r="CY34" s="524"/>
      <c r="CZ34" s="524"/>
      <c r="DA34" s="525"/>
      <c r="DB34" s="251"/>
      <c r="DC34" s="106"/>
      <c r="DD34" s="23"/>
      <c r="DE34" s="23"/>
      <c r="DF34" s="23"/>
    </row>
    <row r="35" spans="1:110" ht="15" customHeight="1" x14ac:dyDescent="0.2">
      <c r="A35" s="106"/>
      <c r="B35" s="249"/>
      <c r="C35" s="717"/>
      <c r="D35" s="717"/>
      <c r="E35" s="717"/>
      <c r="F35" s="718"/>
      <c r="G35" s="716" t="s">
        <v>69</v>
      </c>
      <c r="H35" s="716"/>
      <c r="I35" s="716"/>
      <c r="J35" s="716"/>
      <c r="K35" s="716"/>
      <c r="L35" s="716"/>
      <c r="M35" s="716"/>
      <c r="N35" s="714">
        <f>$N$19</f>
        <v>2017</v>
      </c>
      <c r="O35" s="714"/>
      <c r="P35" s="714"/>
      <c r="Q35" s="714"/>
      <c r="R35" s="714"/>
      <c r="S35" s="714"/>
      <c r="T35" s="714"/>
      <c r="U35" s="715"/>
      <c r="V35" s="540">
        <f>$V$19</f>
        <v>42736</v>
      </c>
      <c r="W35" s="540"/>
      <c r="X35" s="540"/>
      <c r="Y35" s="540"/>
      <c r="Z35" s="540"/>
      <c r="AA35" s="540"/>
      <c r="AB35" s="540"/>
      <c r="AC35" s="540"/>
      <c r="AD35" s="540"/>
      <c r="AE35" s="540"/>
      <c r="AF35" s="540"/>
      <c r="AG35" s="540"/>
      <c r="AH35" s="540"/>
      <c r="AI35" s="540"/>
      <c r="AJ35" s="540"/>
      <c r="AK35" s="540">
        <f>$AK$19</f>
        <v>43100</v>
      </c>
      <c r="AL35" s="540"/>
      <c r="AM35" s="540"/>
      <c r="AN35" s="540"/>
      <c r="AO35" s="540"/>
      <c r="AP35" s="540"/>
      <c r="AQ35" s="540"/>
      <c r="AR35" s="540"/>
      <c r="AS35" s="540"/>
      <c r="AT35" s="540"/>
      <c r="AU35" s="540"/>
      <c r="AV35" s="540"/>
      <c r="AW35" s="540"/>
      <c r="AX35" s="540"/>
      <c r="AY35" s="540"/>
      <c r="AZ35" s="708">
        <v>0</v>
      </c>
      <c r="BA35" s="708"/>
      <c r="BB35" s="708"/>
      <c r="BC35" s="708"/>
      <c r="BD35" s="708"/>
      <c r="BE35" s="708"/>
      <c r="BF35" s="708"/>
      <c r="BG35" s="708"/>
      <c r="BH35" s="708"/>
      <c r="BI35" s="708"/>
      <c r="BJ35" s="708"/>
      <c r="BK35" s="708"/>
      <c r="BL35" s="708"/>
      <c r="BM35" s="708"/>
      <c r="BN35" s="708"/>
      <c r="BO35" s="708"/>
      <c r="BP35" s="708"/>
      <c r="BQ35" s="708"/>
      <c r="BR35" s="705" t="str">
        <f>Data_Income!I623</f>
        <v/>
      </c>
      <c r="BS35" s="705"/>
      <c r="BT35" s="705"/>
      <c r="BU35" s="705"/>
      <c r="BV35" s="705"/>
      <c r="BW35" s="705"/>
      <c r="BX35" s="705"/>
      <c r="BY35" s="705"/>
      <c r="BZ35" s="705"/>
      <c r="CA35" s="705"/>
      <c r="CB35" s="705"/>
      <c r="CC35" s="705"/>
      <c r="CD35" s="705"/>
      <c r="CE35" s="705"/>
      <c r="CF35" s="705"/>
      <c r="CG35" s="705"/>
      <c r="CH35" s="705"/>
      <c r="CI35" s="705"/>
      <c r="CJ35" s="524" t="str">
        <f>Data_Income!G623</f>
        <v/>
      </c>
      <c r="CK35" s="524"/>
      <c r="CL35" s="524"/>
      <c r="CM35" s="524"/>
      <c r="CN35" s="524"/>
      <c r="CO35" s="524"/>
      <c r="CP35" s="524"/>
      <c r="CQ35" s="524"/>
      <c r="CR35" s="524"/>
      <c r="CS35" s="524"/>
      <c r="CT35" s="524"/>
      <c r="CU35" s="524"/>
      <c r="CV35" s="524"/>
      <c r="CW35" s="524"/>
      <c r="CX35" s="524"/>
      <c r="CY35" s="524"/>
      <c r="CZ35" s="524"/>
      <c r="DA35" s="525"/>
      <c r="DB35" s="251"/>
      <c r="DC35" s="106"/>
      <c r="DD35" s="23"/>
      <c r="DE35" s="23"/>
      <c r="DF35" s="23"/>
    </row>
    <row r="36" spans="1:110" ht="15" customHeight="1" thickBot="1" x14ac:dyDescent="0.25">
      <c r="A36" s="106"/>
      <c r="B36" s="249"/>
      <c r="C36" s="709"/>
      <c r="D36" s="709"/>
      <c r="E36" s="709"/>
      <c r="F36" s="710"/>
      <c r="G36" s="711" t="s">
        <v>69</v>
      </c>
      <c r="H36" s="711"/>
      <c r="I36" s="711"/>
      <c r="J36" s="711"/>
      <c r="K36" s="711"/>
      <c r="L36" s="711"/>
      <c r="M36" s="711"/>
      <c r="N36" s="712">
        <f>$N$20</f>
        <v>2016</v>
      </c>
      <c r="O36" s="712"/>
      <c r="P36" s="712"/>
      <c r="Q36" s="712"/>
      <c r="R36" s="712"/>
      <c r="S36" s="712"/>
      <c r="T36" s="712"/>
      <c r="U36" s="713"/>
      <c r="V36" s="529">
        <f>$V$20</f>
        <v>42370</v>
      </c>
      <c r="W36" s="529"/>
      <c r="X36" s="529"/>
      <c r="Y36" s="529"/>
      <c r="Z36" s="529"/>
      <c r="AA36" s="529"/>
      <c r="AB36" s="529"/>
      <c r="AC36" s="529"/>
      <c r="AD36" s="529"/>
      <c r="AE36" s="529"/>
      <c r="AF36" s="529"/>
      <c r="AG36" s="529"/>
      <c r="AH36" s="529"/>
      <c r="AI36" s="529"/>
      <c r="AJ36" s="529"/>
      <c r="AK36" s="529">
        <f>$AK$20</f>
        <v>42735</v>
      </c>
      <c r="AL36" s="529"/>
      <c r="AM36" s="529"/>
      <c r="AN36" s="529"/>
      <c r="AO36" s="529"/>
      <c r="AP36" s="529"/>
      <c r="AQ36" s="529"/>
      <c r="AR36" s="529"/>
      <c r="AS36" s="529"/>
      <c r="AT36" s="529"/>
      <c r="AU36" s="529"/>
      <c r="AV36" s="529"/>
      <c r="AW36" s="529"/>
      <c r="AX36" s="529"/>
      <c r="AY36" s="529"/>
      <c r="AZ36" s="704">
        <v>0</v>
      </c>
      <c r="BA36" s="704"/>
      <c r="BB36" s="704"/>
      <c r="BC36" s="704"/>
      <c r="BD36" s="704"/>
      <c r="BE36" s="704"/>
      <c r="BF36" s="704"/>
      <c r="BG36" s="704"/>
      <c r="BH36" s="704"/>
      <c r="BI36" s="704"/>
      <c r="BJ36" s="704"/>
      <c r="BK36" s="704"/>
      <c r="BL36" s="704"/>
      <c r="BM36" s="704"/>
      <c r="BN36" s="704"/>
      <c r="BO36" s="704"/>
      <c r="BP36" s="704"/>
      <c r="BQ36" s="704"/>
      <c r="BR36" s="705" t="str">
        <f>Data_Income!I624</f>
        <v/>
      </c>
      <c r="BS36" s="705"/>
      <c r="BT36" s="705"/>
      <c r="BU36" s="705"/>
      <c r="BV36" s="705"/>
      <c r="BW36" s="705"/>
      <c r="BX36" s="705"/>
      <c r="BY36" s="705"/>
      <c r="BZ36" s="705"/>
      <c r="CA36" s="705"/>
      <c r="CB36" s="705"/>
      <c r="CC36" s="705"/>
      <c r="CD36" s="705"/>
      <c r="CE36" s="705"/>
      <c r="CF36" s="705"/>
      <c r="CG36" s="705"/>
      <c r="CH36" s="705"/>
      <c r="CI36" s="705"/>
      <c r="CJ36" s="524" t="str">
        <f>Data_Income!G624</f>
        <v/>
      </c>
      <c r="CK36" s="524"/>
      <c r="CL36" s="524"/>
      <c r="CM36" s="524"/>
      <c r="CN36" s="524"/>
      <c r="CO36" s="524"/>
      <c r="CP36" s="524"/>
      <c r="CQ36" s="524"/>
      <c r="CR36" s="524"/>
      <c r="CS36" s="524"/>
      <c r="CT36" s="524"/>
      <c r="CU36" s="524"/>
      <c r="CV36" s="524"/>
      <c r="CW36" s="524"/>
      <c r="CX36" s="524"/>
      <c r="CY36" s="524"/>
      <c r="CZ36" s="524"/>
      <c r="DA36" s="525"/>
      <c r="DB36" s="251"/>
      <c r="DC36" s="106"/>
      <c r="DD36" s="23"/>
      <c r="DE36" s="23"/>
      <c r="DF36" s="23"/>
    </row>
    <row r="37" spans="1:110" ht="18" customHeight="1" thickBot="1" x14ac:dyDescent="0.25">
      <c r="A37" s="106"/>
      <c r="B37" s="249"/>
      <c r="C37" s="618" t="s">
        <v>498</v>
      </c>
      <c r="D37" s="619"/>
      <c r="E37" s="619"/>
      <c r="F37" s="619"/>
      <c r="G37" s="619"/>
      <c r="H37" s="619"/>
      <c r="I37" s="619"/>
      <c r="J37" s="619"/>
      <c r="K37" s="619"/>
      <c r="L37" s="619"/>
      <c r="M37" s="619"/>
      <c r="N37" s="619"/>
      <c r="O37" s="619"/>
      <c r="P37" s="619"/>
      <c r="Q37" s="619"/>
      <c r="R37" s="619"/>
      <c r="S37" s="619"/>
      <c r="T37" s="619"/>
      <c r="U37" s="619"/>
      <c r="V37" s="619"/>
      <c r="W37" s="619"/>
      <c r="X37" s="619"/>
      <c r="Y37" s="619"/>
      <c r="Z37" s="619"/>
      <c r="AA37" s="619"/>
      <c r="AB37" s="619"/>
      <c r="AC37" s="619"/>
      <c r="AD37" s="619"/>
      <c r="AE37" s="619"/>
      <c r="AF37" s="619"/>
      <c r="AG37" s="619"/>
      <c r="AH37" s="619"/>
      <c r="AI37" s="619"/>
      <c r="AJ37" s="619"/>
      <c r="AK37" s="619"/>
      <c r="AL37" s="619"/>
      <c r="AM37" s="619"/>
      <c r="AN37" s="619"/>
      <c r="AO37" s="619"/>
      <c r="AP37" s="619"/>
      <c r="AQ37" s="619"/>
      <c r="AR37" s="619"/>
      <c r="AS37" s="619"/>
      <c r="AT37" s="619"/>
      <c r="AU37" s="619"/>
      <c r="AV37" s="619"/>
      <c r="AW37" s="619"/>
      <c r="AX37" s="619"/>
      <c r="AY37" s="619"/>
      <c r="AZ37" s="619"/>
      <c r="BA37" s="619"/>
      <c r="BB37" s="619"/>
      <c r="BC37" s="619"/>
      <c r="BD37" s="619"/>
      <c r="BE37" s="619"/>
      <c r="BF37" s="619"/>
      <c r="BG37" s="619"/>
      <c r="BH37" s="619"/>
      <c r="BI37" s="619"/>
      <c r="BJ37" s="619"/>
      <c r="BK37" s="619"/>
      <c r="BL37" s="619"/>
      <c r="BM37" s="619"/>
      <c r="BN37" s="619"/>
      <c r="BO37" s="619"/>
      <c r="BP37" s="619"/>
      <c r="BQ37" s="619"/>
      <c r="BR37" s="619"/>
      <c r="BS37" s="619"/>
      <c r="BT37" s="619"/>
      <c r="BU37" s="619"/>
      <c r="BV37" s="619"/>
      <c r="BW37" s="619"/>
      <c r="BX37" s="619"/>
      <c r="BY37" s="619"/>
      <c r="BZ37" s="619"/>
      <c r="CA37" s="619"/>
      <c r="CB37" s="619"/>
      <c r="CC37" s="619"/>
      <c r="CD37" s="619"/>
      <c r="CE37" s="619"/>
      <c r="CF37" s="619"/>
      <c r="CG37" s="619"/>
      <c r="CH37" s="619"/>
      <c r="CI37" s="620"/>
      <c r="CJ37" s="805">
        <f>Data_Income!J625</f>
        <v>0</v>
      </c>
      <c r="CK37" s="805"/>
      <c r="CL37" s="805"/>
      <c r="CM37" s="805"/>
      <c r="CN37" s="805"/>
      <c r="CO37" s="805"/>
      <c r="CP37" s="805"/>
      <c r="CQ37" s="805"/>
      <c r="CR37" s="805"/>
      <c r="CS37" s="805"/>
      <c r="CT37" s="805"/>
      <c r="CU37" s="805"/>
      <c r="CV37" s="805"/>
      <c r="CW37" s="805"/>
      <c r="CX37" s="805"/>
      <c r="CY37" s="805"/>
      <c r="CZ37" s="805"/>
      <c r="DA37" s="806"/>
      <c r="DB37" s="251"/>
      <c r="DC37" s="106"/>
      <c r="DD37" s="23"/>
      <c r="DE37" s="23"/>
      <c r="DF37" s="23"/>
    </row>
    <row r="38" spans="1:110" ht="15.95" customHeight="1" x14ac:dyDescent="0.2">
      <c r="A38" s="106"/>
      <c r="B38" s="249"/>
      <c r="C38" s="719"/>
      <c r="D38" s="719"/>
      <c r="E38" s="719"/>
      <c r="F38" s="719"/>
      <c r="G38" s="719"/>
      <c r="H38" s="719"/>
      <c r="I38" s="719"/>
      <c r="J38" s="719"/>
      <c r="K38" s="719"/>
      <c r="L38" s="719"/>
      <c r="M38" s="719"/>
      <c r="N38" s="719"/>
      <c r="O38" s="719"/>
      <c r="P38" s="719"/>
      <c r="Q38" s="719"/>
      <c r="R38" s="719"/>
      <c r="S38" s="719"/>
      <c r="T38" s="719"/>
      <c r="U38" s="719"/>
      <c r="V38" s="719"/>
      <c r="W38" s="719"/>
      <c r="X38" s="719"/>
      <c r="Y38" s="719"/>
      <c r="Z38" s="719"/>
      <c r="AA38" s="719"/>
      <c r="AB38" s="719"/>
      <c r="AC38" s="719"/>
      <c r="AD38" s="719"/>
      <c r="AE38" s="719"/>
      <c r="AF38" s="719"/>
      <c r="AG38" s="719"/>
      <c r="AH38" s="719"/>
      <c r="AI38" s="719"/>
      <c r="AJ38" s="719"/>
      <c r="AK38" s="719"/>
      <c r="AL38" s="719"/>
      <c r="AM38" s="719"/>
      <c r="AN38" s="719"/>
      <c r="AO38" s="719"/>
      <c r="AP38" s="719"/>
      <c r="AQ38" s="719"/>
      <c r="AR38" s="719"/>
      <c r="AS38" s="719"/>
      <c r="AT38" s="719"/>
      <c r="AU38" s="719"/>
      <c r="AV38" s="719"/>
      <c r="AW38" s="719"/>
      <c r="AX38" s="719"/>
      <c r="AY38" s="719"/>
      <c r="AZ38" s="719"/>
      <c r="BA38" s="719"/>
      <c r="BB38" s="719"/>
      <c r="BC38" s="719"/>
      <c r="BD38" s="719"/>
      <c r="BE38" s="719"/>
      <c r="BF38" s="719"/>
      <c r="BG38" s="719"/>
      <c r="BH38" s="719"/>
      <c r="BI38" s="719"/>
      <c r="BJ38" s="719"/>
      <c r="BK38" s="719"/>
      <c r="BL38" s="719"/>
      <c r="BM38" s="719"/>
      <c r="BN38" s="719"/>
      <c r="BO38" s="719"/>
      <c r="BP38" s="719"/>
      <c r="BQ38" s="719"/>
      <c r="BR38" s="719"/>
      <c r="BS38" s="719"/>
      <c r="BT38" s="719"/>
      <c r="BU38" s="719"/>
      <c r="BV38" s="719"/>
      <c r="BW38" s="719"/>
      <c r="BX38" s="719"/>
      <c r="BY38" s="719"/>
      <c r="BZ38" s="719"/>
      <c r="CA38" s="719"/>
      <c r="CB38" s="719"/>
      <c r="CC38" s="719"/>
      <c r="CD38" s="719"/>
      <c r="CE38" s="719"/>
      <c r="CF38" s="719"/>
      <c r="CG38" s="719"/>
      <c r="CH38" s="719"/>
      <c r="CI38" s="719"/>
      <c r="CJ38" s="719"/>
      <c r="CK38" s="719"/>
      <c r="CL38" s="719"/>
      <c r="CM38" s="719"/>
      <c r="CN38" s="719"/>
      <c r="CO38" s="719"/>
      <c r="CP38" s="719"/>
      <c r="CQ38" s="719"/>
      <c r="CR38" s="719"/>
      <c r="CS38" s="719"/>
      <c r="CT38" s="719"/>
      <c r="CU38" s="719"/>
      <c r="CV38" s="719"/>
      <c r="CW38" s="719"/>
      <c r="CX38" s="719"/>
      <c r="CY38" s="719"/>
      <c r="CZ38" s="719"/>
      <c r="DA38" s="719"/>
      <c r="DB38" s="251"/>
      <c r="DC38" s="106"/>
      <c r="DD38" s="23"/>
      <c r="DE38" s="23"/>
      <c r="DF38" s="23"/>
    </row>
    <row r="39" spans="1:110" ht="18" customHeight="1" x14ac:dyDescent="0.2">
      <c r="A39" s="106"/>
      <c r="B39" s="253"/>
      <c r="C39" s="706" t="s">
        <v>49</v>
      </c>
      <c r="D39" s="706"/>
      <c r="E39" s="706"/>
      <c r="F39" s="706"/>
      <c r="G39" s="706"/>
      <c r="H39" s="706"/>
      <c r="I39" s="706"/>
      <c r="J39" s="706"/>
      <c r="K39" s="706"/>
      <c r="L39" s="706"/>
      <c r="M39" s="706"/>
      <c r="N39" s="706"/>
      <c r="O39" s="706"/>
      <c r="P39" s="706"/>
      <c r="Q39" s="706"/>
      <c r="R39" s="706"/>
      <c r="S39" s="706"/>
      <c r="T39" s="706"/>
      <c r="U39" s="706"/>
      <c r="V39" s="706"/>
      <c r="W39" s="706"/>
      <c r="X39" s="706"/>
      <c r="Y39" s="706"/>
      <c r="Z39" s="706"/>
      <c r="AA39" s="706"/>
      <c r="AB39" s="706"/>
      <c r="AC39" s="706"/>
      <c r="AD39" s="706"/>
      <c r="AE39" s="706"/>
      <c r="AF39" s="706"/>
      <c r="AG39" s="706"/>
      <c r="AH39" s="706"/>
      <c r="AI39" s="706"/>
      <c r="AJ39" s="706"/>
      <c r="AK39" s="706"/>
      <c r="AL39" s="706"/>
      <c r="AM39" s="706"/>
      <c r="AN39" s="706"/>
      <c r="AO39" s="706"/>
      <c r="AP39" s="706"/>
      <c r="AQ39" s="706"/>
      <c r="AR39" s="706"/>
      <c r="AS39" s="706"/>
      <c r="AT39" s="706"/>
      <c r="AU39" s="706"/>
      <c r="AV39" s="706"/>
      <c r="AW39" s="706"/>
      <c r="AX39" s="706"/>
      <c r="AY39" s="706"/>
      <c r="AZ39" s="706"/>
      <c r="BA39" s="706"/>
      <c r="BB39" s="706"/>
      <c r="BC39" s="706"/>
      <c r="BD39" s="706"/>
      <c r="BE39" s="706"/>
      <c r="BF39" s="706"/>
      <c r="BG39" s="706"/>
      <c r="BH39" s="706"/>
      <c r="BI39" s="706"/>
      <c r="BJ39" s="706"/>
      <c r="BK39" s="706"/>
      <c r="BL39" s="706"/>
      <c r="BM39" s="706"/>
      <c r="BN39" s="706"/>
      <c r="BO39" s="706"/>
      <c r="BP39" s="706"/>
      <c r="BQ39" s="706"/>
      <c r="BR39" s="706"/>
      <c r="BS39" s="706"/>
      <c r="BT39" s="706"/>
      <c r="BU39" s="706"/>
      <c r="BV39" s="706"/>
      <c r="BW39" s="706"/>
      <c r="BX39" s="706"/>
      <c r="BY39" s="706"/>
      <c r="BZ39" s="706"/>
      <c r="CA39" s="706"/>
      <c r="CB39" s="706"/>
      <c r="CC39" s="706"/>
      <c r="CD39" s="706"/>
      <c r="CE39" s="706"/>
      <c r="CF39" s="706"/>
      <c r="CG39" s="706"/>
      <c r="CH39" s="706"/>
      <c r="CI39" s="706"/>
      <c r="CJ39" s="706"/>
      <c r="CK39" s="706"/>
      <c r="CL39" s="706"/>
      <c r="CM39" s="706"/>
      <c r="CN39" s="706"/>
      <c r="CO39" s="706"/>
      <c r="CP39" s="706"/>
      <c r="CQ39" s="706"/>
      <c r="CR39" s="706"/>
      <c r="CS39" s="706"/>
      <c r="CT39" s="706"/>
      <c r="CU39" s="706"/>
      <c r="CV39" s="706"/>
      <c r="CW39" s="706"/>
      <c r="CX39" s="706"/>
      <c r="CY39" s="706"/>
      <c r="CZ39" s="706"/>
      <c r="DA39" s="707"/>
      <c r="DB39" s="257"/>
      <c r="DC39" s="106"/>
      <c r="DD39" s="23"/>
      <c r="DE39" s="23"/>
      <c r="DF39" s="23"/>
    </row>
    <row r="40" spans="1:110" ht="12" customHeight="1" x14ac:dyDescent="0.2">
      <c r="A40" s="106"/>
      <c r="B40" s="249"/>
      <c r="C40" s="546" t="s">
        <v>903</v>
      </c>
      <c r="D40" s="546"/>
      <c r="E40" s="546"/>
      <c r="F40" s="546"/>
      <c r="G40" s="546"/>
      <c r="H40" s="546"/>
      <c r="I40" s="546"/>
      <c r="J40" s="546"/>
      <c r="K40" s="546"/>
      <c r="L40" s="546"/>
      <c r="M40" s="546"/>
      <c r="N40" s="546"/>
      <c r="O40" s="546"/>
      <c r="P40" s="546"/>
      <c r="Q40" s="546"/>
      <c r="R40" s="546"/>
      <c r="S40" s="546"/>
      <c r="T40" s="546"/>
      <c r="U40" s="546"/>
      <c r="V40" s="552" t="s">
        <v>14</v>
      </c>
      <c r="W40" s="552"/>
      <c r="X40" s="552"/>
      <c r="Y40" s="552"/>
      <c r="Z40" s="552"/>
      <c r="AA40" s="552"/>
      <c r="AB40" s="552"/>
      <c r="AC40" s="552"/>
      <c r="AD40" s="552"/>
      <c r="AE40" s="552"/>
      <c r="AF40" s="552"/>
      <c r="AG40" s="552"/>
      <c r="AH40" s="552"/>
      <c r="AI40" s="552"/>
      <c r="AJ40" s="552"/>
      <c r="AK40" s="552" t="s">
        <v>15</v>
      </c>
      <c r="AL40" s="552"/>
      <c r="AM40" s="552"/>
      <c r="AN40" s="552"/>
      <c r="AO40" s="552"/>
      <c r="AP40" s="552"/>
      <c r="AQ40" s="552"/>
      <c r="AR40" s="552"/>
      <c r="AS40" s="552"/>
      <c r="AT40" s="552"/>
      <c r="AU40" s="552"/>
      <c r="AV40" s="552"/>
      <c r="AW40" s="552"/>
      <c r="AX40" s="552"/>
      <c r="AY40" s="552"/>
      <c r="AZ40" s="542" t="s">
        <v>407</v>
      </c>
      <c r="BA40" s="543"/>
      <c r="BB40" s="543"/>
      <c r="BC40" s="543"/>
      <c r="BD40" s="543"/>
      <c r="BE40" s="543"/>
      <c r="BF40" s="543"/>
      <c r="BG40" s="543"/>
      <c r="BH40" s="543"/>
      <c r="BI40" s="543"/>
      <c r="BJ40" s="543"/>
      <c r="BK40" s="543"/>
      <c r="BL40" s="543"/>
      <c r="BM40" s="543"/>
      <c r="BN40" s="543"/>
      <c r="BO40" s="543"/>
      <c r="BP40" s="543"/>
      <c r="BQ40" s="543"/>
      <c r="BR40" s="552" t="s">
        <v>12</v>
      </c>
      <c r="BS40" s="552"/>
      <c r="BT40" s="552"/>
      <c r="BU40" s="552"/>
      <c r="BV40" s="552"/>
      <c r="BW40" s="552"/>
      <c r="BX40" s="552"/>
      <c r="BY40" s="552"/>
      <c r="BZ40" s="552"/>
      <c r="CA40" s="552"/>
      <c r="CB40" s="552"/>
      <c r="CC40" s="552"/>
      <c r="CD40" s="552"/>
      <c r="CE40" s="552"/>
      <c r="CF40" s="552"/>
      <c r="CG40" s="552"/>
      <c r="CH40" s="552"/>
      <c r="CI40" s="552"/>
      <c r="CJ40" s="542" t="s">
        <v>105</v>
      </c>
      <c r="CK40" s="543"/>
      <c r="CL40" s="543"/>
      <c r="CM40" s="543"/>
      <c r="CN40" s="543"/>
      <c r="CO40" s="543"/>
      <c r="CP40" s="543"/>
      <c r="CQ40" s="543"/>
      <c r="CR40" s="543"/>
      <c r="CS40" s="543"/>
      <c r="CT40" s="543"/>
      <c r="CU40" s="543"/>
      <c r="CV40" s="543"/>
      <c r="CW40" s="543"/>
      <c r="CX40" s="543"/>
      <c r="CY40" s="543"/>
      <c r="CZ40" s="543"/>
      <c r="DA40" s="669"/>
      <c r="DB40" s="251"/>
      <c r="DC40" s="106"/>
      <c r="DD40" s="23"/>
      <c r="DE40" s="23"/>
      <c r="DF40" s="23"/>
    </row>
    <row r="41" spans="1:110" s="394" customFormat="1" ht="12" customHeight="1" x14ac:dyDescent="0.2">
      <c r="A41" s="106"/>
      <c r="B41" s="249"/>
      <c r="C41" s="547" t="s">
        <v>904</v>
      </c>
      <c r="D41" s="547"/>
      <c r="E41" s="547"/>
      <c r="F41" s="547"/>
      <c r="G41" s="547"/>
      <c r="H41" s="547"/>
      <c r="I41" s="547"/>
      <c r="J41" s="547"/>
      <c r="K41" s="547"/>
      <c r="L41" s="547"/>
      <c r="M41" s="547"/>
      <c r="N41" s="547"/>
      <c r="O41" s="547"/>
      <c r="P41" s="547"/>
      <c r="Q41" s="547"/>
      <c r="R41" s="547"/>
      <c r="S41" s="547"/>
      <c r="T41" s="547"/>
      <c r="U41" s="547"/>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t="s">
        <v>57</v>
      </c>
      <c r="BA41" s="545"/>
      <c r="BB41" s="545"/>
      <c r="BC41" s="545"/>
      <c r="BD41" s="545"/>
      <c r="BE41" s="545"/>
      <c r="BF41" s="545"/>
      <c r="BG41" s="545"/>
      <c r="BH41" s="545"/>
      <c r="BI41" s="545"/>
      <c r="BJ41" s="545"/>
      <c r="BK41" s="545"/>
      <c r="BL41" s="545"/>
      <c r="BM41" s="545"/>
      <c r="BN41" s="545"/>
      <c r="BO41" s="545"/>
      <c r="BP41" s="545"/>
      <c r="BQ41" s="545"/>
      <c r="BR41" s="544"/>
      <c r="BS41" s="544"/>
      <c r="BT41" s="544"/>
      <c r="BU41" s="544"/>
      <c r="BV41" s="544"/>
      <c r="BW41" s="544"/>
      <c r="BX41" s="544"/>
      <c r="BY41" s="544"/>
      <c r="BZ41" s="544"/>
      <c r="CA41" s="544"/>
      <c r="CB41" s="544"/>
      <c r="CC41" s="544"/>
      <c r="CD41" s="544"/>
      <c r="CE41" s="544"/>
      <c r="CF41" s="544"/>
      <c r="CG41" s="544"/>
      <c r="CH41" s="544"/>
      <c r="CI41" s="544"/>
      <c r="CJ41" s="544" t="s">
        <v>57</v>
      </c>
      <c r="CK41" s="545"/>
      <c r="CL41" s="545"/>
      <c r="CM41" s="545"/>
      <c r="CN41" s="545"/>
      <c r="CO41" s="545"/>
      <c r="CP41" s="545"/>
      <c r="CQ41" s="545"/>
      <c r="CR41" s="545"/>
      <c r="CS41" s="545"/>
      <c r="CT41" s="545"/>
      <c r="CU41" s="545"/>
      <c r="CV41" s="545"/>
      <c r="CW41" s="545"/>
      <c r="CX41" s="545"/>
      <c r="CY41" s="545"/>
      <c r="CZ41" s="545"/>
      <c r="DA41" s="638"/>
      <c r="DB41" s="251"/>
      <c r="DC41" s="106"/>
      <c r="DD41" s="23"/>
      <c r="DE41" s="23"/>
      <c r="DF41" s="23"/>
    </row>
    <row r="42" spans="1:110" ht="15" customHeight="1" x14ac:dyDescent="0.2">
      <c r="A42" s="106"/>
      <c r="B42" s="249"/>
      <c r="C42" s="717"/>
      <c r="D42" s="717"/>
      <c r="E42" s="717"/>
      <c r="F42" s="718"/>
      <c r="G42" s="716" t="s">
        <v>103</v>
      </c>
      <c r="H42" s="716"/>
      <c r="I42" s="716"/>
      <c r="J42" s="716"/>
      <c r="K42" s="716"/>
      <c r="L42" s="716"/>
      <c r="M42" s="716"/>
      <c r="N42" s="714">
        <f>$N$18</f>
        <v>2018</v>
      </c>
      <c r="O42" s="714"/>
      <c r="P42" s="714"/>
      <c r="Q42" s="714"/>
      <c r="R42" s="714"/>
      <c r="S42" s="714"/>
      <c r="T42" s="714"/>
      <c r="U42" s="715"/>
      <c r="V42" s="540">
        <f>$V$18</f>
        <v>43101</v>
      </c>
      <c r="W42" s="540"/>
      <c r="X42" s="540"/>
      <c r="Y42" s="540"/>
      <c r="Z42" s="540"/>
      <c r="AA42" s="540"/>
      <c r="AB42" s="540"/>
      <c r="AC42" s="540"/>
      <c r="AD42" s="540"/>
      <c r="AE42" s="540"/>
      <c r="AF42" s="540"/>
      <c r="AG42" s="540"/>
      <c r="AH42" s="540"/>
      <c r="AI42" s="540"/>
      <c r="AJ42" s="540"/>
      <c r="AK42" s="595" t="str">
        <f>$AK$18</f>
        <v/>
      </c>
      <c r="AL42" s="595"/>
      <c r="AM42" s="595"/>
      <c r="AN42" s="595"/>
      <c r="AO42" s="595"/>
      <c r="AP42" s="595"/>
      <c r="AQ42" s="595"/>
      <c r="AR42" s="595"/>
      <c r="AS42" s="595"/>
      <c r="AT42" s="595"/>
      <c r="AU42" s="595"/>
      <c r="AV42" s="595"/>
      <c r="AW42" s="595"/>
      <c r="AX42" s="595"/>
      <c r="AY42" s="595"/>
      <c r="AZ42" s="708">
        <v>0</v>
      </c>
      <c r="BA42" s="708"/>
      <c r="BB42" s="708"/>
      <c r="BC42" s="708"/>
      <c r="BD42" s="708"/>
      <c r="BE42" s="708"/>
      <c r="BF42" s="708"/>
      <c r="BG42" s="708"/>
      <c r="BH42" s="708"/>
      <c r="BI42" s="708"/>
      <c r="BJ42" s="708"/>
      <c r="BK42" s="708"/>
      <c r="BL42" s="708"/>
      <c r="BM42" s="708"/>
      <c r="BN42" s="708"/>
      <c r="BO42" s="708"/>
      <c r="BP42" s="708"/>
      <c r="BQ42" s="708"/>
      <c r="BR42" s="705" t="str">
        <f>Data_Income!I638</f>
        <v/>
      </c>
      <c r="BS42" s="705"/>
      <c r="BT42" s="705"/>
      <c r="BU42" s="705"/>
      <c r="BV42" s="705"/>
      <c r="BW42" s="705"/>
      <c r="BX42" s="705"/>
      <c r="BY42" s="705"/>
      <c r="BZ42" s="705"/>
      <c r="CA42" s="705"/>
      <c r="CB42" s="705"/>
      <c r="CC42" s="705"/>
      <c r="CD42" s="705"/>
      <c r="CE42" s="705"/>
      <c r="CF42" s="705"/>
      <c r="CG42" s="705"/>
      <c r="CH42" s="705"/>
      <c r="CI42" s="705"/>
      <c r="CJ42" s="524" t="str">
        <f>Data_Income!G638</f>
        <v/>
      </c>
      <c r="CK42" s="524"/>
      <c r="CL42" s="524"/>
      <c r="CM42" s="524"/>
      <c r="CN42" s="524"/>
      <c r="CO42" s="524"/>
      <c r="CP42" s="524"/>
      <c r="CQ42" s="524"/>
      <c r="CR42" s="524"/>
      <c r="CS42" s="524"/>
      <c r="CT42" s="524"/>
      <c r="CU42" s="524"/>
      <c r="CV42" s="524"/>
      <c r="CW42" s="524"/>
      <c r="CX42" s="524"/>
      <c r="CY42" s="524"/>
      <c r="CZ42" s="524"/>
      <c r="DA42" s="525"/>
      <c r="DB42" s="251"/>
      <c r="DC42" s="106"/>
      <c r="DD42" s="23"/>
      <c r="DE42" s="23"/>
      <c r="DF42" s="23"/>
    </row>
    <row r="43" spans="1:110" ht="15" customHeight="1" x14ac:dyDescent="0.2">
      <c r="A43" s="106"/>
      <c r="B43" s="249"/>
      <c r="C43" s="717"/>
      <c r="D43" s="717"/>
      <c r="E43" s="717"/>
      <c r="F43" s="718"/>
      <c r="G43" s="716" t="s">
        <v>69</v>
      </c>
      <c r="H43" s="716"/>
      <c r="I43" s="716"/>
      <c r="J43" s="716"/>
      <c r="K43" s="716"/>
      <c r="L43" s="716"/>
      <c r="M43" s="716"/>
      <c r="N43" s="714">
        <f>$N$19</f>
        <v>2017</v>
      </c>
      <c r="O43" s="714"/>
      <c r="P43" s="714"/>
      <c r="Q43" s="714"/>
      <c r="R43" s="714"/>
      <c r="S43" s="714"/>
      <c r="T43" s="714"/>
      <c r="U43" s="715"/>
      <c r="V43" s="540">
        <f>$V$19</f>
        <v>42736</v>
      </c>
      <c r="W43" s="540"/>
      <c r="X43" s="540"/>
      <c r="Y43" s="540"/>
      <c r="Z43" s="540"/>
      <c r="AA43" s="540"/>
      <c r="AB43" s="540"/>
      <c r="AC43" s="540"/>
      <c r="AD43" s="540"/>
      <c r="AE43" s="540"/>
      <c r="AF43" s="540"/>
      <c r="AG43" s="540"/>
      <c r="AH43" s="540"/>
      <c r="AI43" s="540"/>
      <c r="AJ43" s="540"/>
      <c r="AK43" s="540">
        <f>$AK$19</f>
        <v>43100</v>
      </c>
      <c r="AL43" s="540"/>
      <c r="AM43" s="540"/>
      <c r="AN43" s="540"/>
      <c r="AO43" s="540"/>
      <c r="AP43" s="540"/>
      <c r="AQ43" s="540"/>
      <c r="AR43" s="540"/>
      <c r="AS43" s="540"/>
      <c r="AT43" s="540"/>
      <c r="AU43" s="540"/>
      <c r="AV43" s="540"/>
      <c r="AW43" s="540"/>
      <c r="AX43" s="540"/>
      <c r="AY43" s="540"/>
      <c r="AZ43" s="708">
        <v>0</v>
      </c>
      <c r="BA43" s="708"/>
      <c r="BB43" s="708"/>
      <c r="BC43" s="708"/>
      <c r="BD43" s="708"/>
      <c r="BE43" s="708"/>
      <c r="BF43" s="708"/>
      <c r="BG43" s="708"/>
      <c r="BH43" s="708"/>
      <c r="BI43" s="708"/>
      <c r="BJ43" s="708"/>
      <c r="BK43" s="708"/>
      <c r="BL43" s="708"/>
      <c r="BM43" s="708"/>
      <c r="BN43" s="708"/>
      <c r="BO43" s="708"/>
      <c r="BP43" s="708"/>
      <c r="BQ43" s="708"/>
      <c r="BR43" s="705" t="str">
        <f>Data_Income!I639</f>
        <v/>
      </c>
      <c r="BS43" s="705"/>
      <c r="BT43" s="705"/>
      <c r="BU43" s="705"/>
      <c r="BV43" s="705"/>
      <c r="BW43" s="705"/>
      <c r="BX43" s="705"/>
      <c r="BY43" s="705"/>
      <c r="BZ43" s="705"/>
      <c r="CA43" s="705"/>
      <c r="CB43" s="705"/>
      <c r="CC43" s="705"/>
      <c r="CD43" s="705"/>
      <c r="CE43" s="705"/>
      <c r="CF43" s="705"/>
      <c r="CG43" s="705"/>
      <c r="CH43" s="705"/>
      <c r="CI43" s="705"/>
      <c r="CJ43" s="524" t="str">
        <f>Data_Income!G639</f>
        <v/>
      </c>
      <c r="CK43" s="524"/>
      <c r="CL43" s="524"/>
      <c r="CM43" s="524"/>
      <c r="CN43" s="524"/>
      <c r="CO43" s="524"/>
      <c r="CP43" s="524"/>
      <c r="CQ43" s="524"/>
      <c r="CR43" s="524"/>
      <c r="CS43" s="524"/>
      <c r="CT43" s="524"/>
      <c r="CU43" s="524"/>
      <c r="CV43" s="524"/>
      <c r="CW43" s="524"/>
      <c r="CX43" s="524"/>
      <c r="CY43" s="524"/>
      <c r="CZ43" s="524"/>
      <c r="DA43" s="525"/>
      <c r="DB43" s="251"/>
      <c r="DC43" s="106"/>
      <c r="DD43" s="23"/>
      <c r="DE43" s="23"/>
      <c r="DF43" s="23"/>
    </row>
    <row r="44" spans="1:110" ht="15" customHeight="1" thickBot="1" x14ac:dyDescent="0.25">
      <c r="A44" s="106"/>
      <c r="B44" s="249"/>
      <c r="C44" s="709"/>
      <c r="D44" s="709"/>
      <c r="E44" s="709"/>
      <c r="F44" s="710"/>
      <c r="G44" s="711" t="s">
        <v>69</v>
      </c>
      <c r="H44" s="711"/>
      <c r="I44" s="711"/>
      <c r="J44" s="711"/>
      <c r="K44" s="711"/>
      <c r="L44" s="711"/>
      <c r="M44" s="711"/>
      <c r="N44" s="712">
        <f>$N$20</f>
        <v>2016</v>
      </c>
      <c r="O44" s="712"/>
      <c r="P44" s="712"/>
      <c r="Q44" s="712"/>
      <c r="R44" s="712"/>
      <c r="S44" s="712"/>
      <c r="T44" s="712"/>
      <c r="U44" s="713"/>
      <c r="V44" s="529">
        <f>$V$20</f>
        <v>42370</v>
      </c>
      <c r="W44" s="529"/>
      <c r="X44" s="529"/>
      <c r="Y44" s="529"/>
      <c r="Z44" s="529"/>
      <c r="AA44" s="529"/>
      <c r="AB44" s="529"/>
      <c r="AC44" s="529"/>
      <c r="AD44" s="529"/>
      <c r="AE44" s="529"/>
      <c r="AF44" s="529"/>
      <c r="AG44" s="529"/>
      <c r="AH44" s="529"/>
      <c r="AI44" s="529"/>
      <c r="AJ44" s="529"/>
      <c r="AK44" s="529">
        <f>$AK$20</f>
        <v>42735</v>
      </c>
      <c r="AL44" s="529"/>
      <c r="AM44" s="529"/>
      <c r="AN44" s="529"/>
      <c r="AO44" s="529"/>
      <c r="AP44" s="529"/>
      <c r="AQ44" s="529"/>
      <c r="AR44" s="529"/>
      <c r="AS44" s="529"/>
      <c r="AT44" s="529"/>
      <c r="AU44" s="529"/>
      <c r="AV44" s="529"/>
      <c r="AW44" s="529"/>
      <c r="AX44" s="529"/>
      <c r="AY44" s="529"/>
      <c r="AZ44" s="704">
        <v>0</v>
      </c>
      <c r="BA44" s="704"/>
      <c r="BB44" s="704"/>
      <c r="BC44" s="704"/>
      <c r="BD44" s="704"/>
      <c r="BE44" s="704"/>
      <c r="BF44" s="704"/>
      <c r="BG44" s="704"/>
      <c r="BH44" s="704"/>
      <c r="BI44" s="704"/>
      <c r="BJ44" s="704"/>
      <c r="BK44" s="704"/>
      <c r="BL44" s="704"/>
      <c r="BM44" s="704"/>
      <c r="BN44" s="704"/>
      <c r="BO44" s="704"/>
      <c r="BP44" s="704"/>
      <c r="BQ44" s="704"/>
      <c r="BR44" s="705" t="str">
        <f>Data_Income!I640</f>
        <v/>
      </c>
      <c r="BS44" s="705"/>
      <c r="BT44" s="705"/>
      <c r="BU44" s="705"/>
      <c r="BV44" s="705"/>
      <c r="BW44" s="705"/>
      <c r="BX44" s="705"/>
      <c r="BY44" s="705"/>
      <c r="BZ44" s="705"/>
      <c r="CA44" s="705"/>
      <c r="CB44" s="705"/>
      <c r="CC44" s="705"/>
      <c r="CD44" s="705"/>
      <c r="CE44" s="705"/>
      <c r="CF44" s="705"/>
      <c r="CG44" s="705"/>
      <c r="CH44" s="705"/>
      <c r="CI44" s="705"/>
      <c r="CJ44" s="524" t="str">
        <f>Data_Income!G640</f>
        <v/>
      </c>
      <c r="CK44" s="524"/>
      <c r="CL44" s="524"/>
      <c r="CM44" s="524"/>
      <c r="CN44" s="524"/>
      <c r="CO44" s="524"/>
      <c r="CP44" s="524"/>
      <c r="CQ44" s="524"/>
      <c r="CR44" s="524"/>
      <c r="CS44" s="524"/>
      <c r="CT44" s="524"/>
      <c r="CU44" s="524"/>
      <c r="CV44" s="524"/>
      <c r="CW44" s="524"/>
      <c r="CX44" s="524"/>
      <c r="CY44" s="524"/>
      <c r="CZ44" s="524"/>
      <c r="DA44" s="525"/>
      <c r="DB44" s="251"/>
      <c r="DC44" s="106"/>
      <c r="DD44" s="23"/>
      <c r="DE44" s="23"/>
      <c r="DF44" s="23"/>
    </row>
    <row r="45" spans="1:110" ht="18" customHeight="1" thickBot="1" x14ac:dyDescent="0.25">
      <c r="A45" s="106"/>
      <c r="B45" s="249"/>
      <c r="C45" s="618" t="s">
        <v>498</v>
      </c>
      <c r="D45" s="619"/>
      <c r="E45" s="619"/>
      <c r="F45" s="619"/>
      <c r="G45" s="619"/>
      <c r="H45" s="619"/>
      <c r="I45" s="619"/>
      <c r="J45" s="619"/>
      <c r="K45" s="619"/>
      <c r="L45" s="619"/>
      <c r="M45" s="619"/>
      <c r="N45" s="619"/>
      <c r="O45" s="619"/>
      <c r="P45" s="619"/>
      <c r="Q45" s="619"/>
      <c r="R45" s="619"/>
      <c r="S45" s="619"/>
      <c r="T45" s="619"/>
      <c r="U45" s="619"/>
      <c r="V45" s="619"/>
      <c r="W45" s="619"/>
      <c r="X45" s="619"/>
      <c r="Y45" s="619"/>
      <c r="Z45" s="619"/>
      <c r="AA45" s="619"/>
      <c r="AB45" s="619"/>
      <c r="AC45" s="619"/>
      <c r="AD45" s="619"/>
      <c r="AE45" s="619"/>
      <c r="AF45" s="619"/>
      <c r="AG45" s="619"/>
      <c r="AH45" s="619"/>
      <c r="AI45" s="619"/>
      <c r="AJ45" s="619"/>
      <c r="AK45" s="619"/>
      <c r="AL45" s="619"/>
      <c r="AM45" s="619"/>
      <c r="AN45" s="619"/>
      <c r="AO45" s="619"/>
      <c r="AP45" s="619"/>
      <c r="AQ45" s="619"/>
      <c r="AR45" s="619"/>
      <c r="AS45" s="619"/>
      <c r="AT45" s="619"/>
      <c r="AU45" s="619"/>
      <c r="AV45" s="619"/>
      <c r="AW45" s="619"/>
      <c r="AX45" s="619"/>
      <c r="AY45" s="619"/>
      <c r="AZ45" s="619"/>
      <c r="BA45" s="619"/>
      <c r="BB45" s="619"/>
      <c r="BC45" s="619"/>
      <c r="BD45" s="619"/>
      <c r="BE45" s="619"/>
      <c r="BF45" s="619"/>
      <c r="BG45" s="619"/>
      <c r="BH45" s="619"/>
      <c r="BI45" s="619"/>
      <c r="BJ45" s="619"/>
      <c r="BK45" s="619"/>
      <c r="BL45" s="619"/>
      <c r="BM45" s="619"/>
      <c r="BN45" s="619"/>
      <c r="BO45" s="619"/>
      <c r="BP45" s="619"/>
      <c r="BQ45" s="619"/>
      <c r="BR45" s="619"/>
      <c r="BS45" s="619"/>
      <c r="BT45" s="619"/>
      <c r="BU45" s="619"/>
      <c r="BV45" s="619"/>
      <c r="BW45" s="619"/>
      <c r="BX45" s="619"/>
      <c r="BY45" s="619"/>
      <c r="BZ45" s="619"/>
      <c r="CA45" s="619"/>
      <c r="CB45" s="619"/>
      <c r="CC45" s="619"/>
      <c r="CD45" s="619"/>
      <c r="CE45" s="619"/>
      <c r="CF45" s="619"/>
      <c r="CG45" s="619"/>
      <c r="CH45" s="619"/>
      <c r="CI45" s="620"/>
      <c r="CJ45" s="805">
        <f>Data_Income!J641</f>
        <v>0</v>
      </c>
      <c r="CK45" s="805"/>
      <c r="CL45" s="805"/>
      <c r="CM45" s="805"/>
      <c r="CN45" s="805"/>
      <c r="CO45" s="805"/>
      <c r="CP45" s="805"/>
      <c r="CQ45" s="805"/>
      <c r="CR45" s="805"/>
      <c r="CS45" s="805"/>
      <c r="CT45" s="805"/>
      <c r="CU45" s="805"/>
      <c r="CV45" s="805"/>
      <c r="CW45" s="805"/>
      <c r="CX45" s="805"/>
      <c r="CY45" s="805"/>
      <c r="CZ45" s="805"/>
      <c r="DA45" s="806"/>
      <c r="DB45" s="251"/>
      <c r="DC45" s="106"/>
      <c r="DD45" s="23"/>
      <c r="DE45" s="23"/>
      <c r="DF45" s="23"/>
    </row>
    <row r="46" spans="1:110" ht="15.95" customHeight="1" x14ac:dyDescent="0.2">
      <c r="A46" s="106"/>
      <c r="B46" s="249"/>
      <c r="C46" s="719"/>
      <c r="D46" s="719"/>
      <c r="E46" s="719"/>
      <c r="F46" s="719"/>
      <c r="G46" s="719"/>
      <c r="H46" s="719"/>
      <c r="I46" s="719"/>
      <c r="J46" s="719"/>
      <c r="K46" s="719"/>
      <c r="L46" s="719"/>
      <c r="M46" s="719"/>
      <c r="N46" s="719"/>
      <c r="O46" s="719"/>
      <c r="P46" s="719"/>
      <c r="Q46" s="719"/>
      <c r="R46" s="719"/>
      <c r="S46" s="719"/>
      <c r="T46" s="719"/>
      <c r="U46" s="719"/>
      <c r="V46" s="719"/>
      <c r="W46" s="719"/>
      <c r="X46" s="719"/>
      <c r="Y46" s="719"/>
      <c r="Z46" s="719"/>
      <c r="AA46" s="719"/>
      <c r="AB46" s="719"/>
      <c r="AC46" s="719"/>
      <c r="AD46" s="719"/>
      <c r="AE46" s="719"/>
      <c r="AF46" s="719"/>
      <c r="AG46" s="719"/>
      <c r="AH46" s="719"/>
      <c r="AI46" s="719"/>
      <c r="AJ46" s="719"/>
      <c r="AK46" s="719"/>
      <c r="AL46" s="719"/>
      <c r="AM46" s="719"/>
      <c r="AN46" s="719"/>
      <c r="AO46" s="719"/>
      <c r="AP46" s="719"/>
      <c r="AQ46" s="719"/>
      <c r="AR46" s="719"/>
      <c r="AS46" s="719"/>
      <c r="AT46" s="719"/>
      <c r="AU46" s="719"/>
      <c r="AV46" s="719"/>
      <c r="AW46" s="719"/>
      <c r="AX46" s="719"/>
      <c r="AY46" s="719"/>
      <c r="AZ46" s="719"/>
      <c r="BA46" s="719"/>
      <c r="BB46" s="719"/>
      <c r="BC46" s="719"/>
      <c r="BD46" s="719"/>
      <c r="BE46" s="719"/>
      <c r="BF46" s="719"/>
      <c r="BG46" s="719"/>
      <c r="BH46" s="719"/>
      <c r="BI46" s="719"/>
      <c r="BJ46" s="719"/>
      <c r="BK46" s="719"/>
      <c r="BL46" s="719"/>
      <c r="BM46" s="719"/>
      <c r="BN46" s="719"/>
      <c r="BO46" s="719"/>
      <c r="BP46" s="719"/>
      <c r="BQ46" s="719"/>
      <c r="BR46" s="719"/>
      <c r="BS46" s="719"/>
      <c r="BT46" s="719"/>
      <c r="BU46" s="719"/>
      <c r="BV46" s="719"/>
      <c r="BW46" s="719"/>
      <c r="BX46" s="719"/>
      <c r="BY46" s="719"/>
      <c r="BZ46" s="719"/>
      <c r="CA46" s="719"/>
      <c r="CB46" s="719"/>
      <c r="CC46" s="719"/>
      <c r="CD46" s="719"/>
      <c r="CE46" s="719"/>
      <c r="CF46" s="719"/>
      <c r="CG46" s="719"/>
      <c r="CH46" s="719"/>
      <c r="CI46" s="719"/>
      <c r="CJ46" s="719"/>
      <c r="CK46" s="719"/>
      <c r="CL46" s="719"/>
      <c r="CM46" s="719"/>
      <c r="CN46" s="719"/>
      <c r="CO46" s="719"/>
      <c r="CP46" s="719"/>
      <c r="CQ46" s="719"/>
      <c r="CR46" s="719"/>
      <c r="CS46" s="719"/>
      <c r="CT46" s="719"/>
      <c r="CU46" s="719"/>
      <c r="CV46" s="719"/>
      <c r="CW46" s="719"/>
      <c r="CX46" s="719"/>
      <c r="CY46" s="719"/>
      <c r="CZ46" s="719"/>
      <c r="DA46" s="719"/>
      <c r="DB46" s="251"/>
      <c r="DC46" s="106"/>
      <c r="DD46" s="23"/>
      <c r="DE46" s="23"/>
      <c r="DF46" s="23"/>
    </row>
    <row r="47" spans="1:110" ht="18" customHeight="1" x14ac:dyDescent="0.2">
      <c r="A47" s="112"/>
      <c r="B47" s="253"/>
      <c r="C47" s="574" t="s">
        <v>28</v>
      </c>
      <c r="D47" s="574"/>
      <c r="E47" s="574"/>
      <c r="F47" s="574"/>
      <c r="G47" s="574"/>
      <c r="H47" s="574"/>
      <c r="I47" s="574"/>
      <c r="J47" s="574"/>
      <c r="K47" s="574"/>
      <c r="L47" s="574"/>
      <c r="M47" s="574"/>
      <c r="N47" s="574"/>
      <c r="O47" s="574"/>
      <c r="P47" s="574"/>
      <c r="Q47" s="574"/>
      <c r="R47" s="574"/>
      <c r="S47" s="574"/>
      <c r="T47" s="574"/>
      <c r="U47" s="574"/>
      <c r="V47" s="574"/>
      <c r="W47" s="574"/>
      <c r="X47" s="574"/>
      <c r="Y47" s="574"/>
      <c r="Z47" s="574"/>
      <c r="AA47" s="574"/>
      <c r="AB47" s="574"/>
      <c r="AC47" s="574"/>
      <c r="AD47" s="574"/>
      <c r="AE47" s="574"/>
      <c r="AF47" s="574"/>
      <c r="AG47" s="574"/>
      <c r="AH47" s="574"/>
      <c r="AI47" s="574"/>
      <c r="AJ47" s="574"/>
      <c r="AK47" s="574"/>
      <c r="AL47" s="574"/>
      <c r="AM47" s="574"/>
      <c r="AN47" s="574"/>
      <c r="AO47" s="574"/>
      <c r="AP47" s="574"/>
      <c r="AQ47" s="574"/>
      <c r="AR47" s="574"/>
      <c r="AS47" s="574"/>
      <c r="AT47" s="574"/>
      <c r="AU47" s="574"/>
      <c r="AV47" s="574"/>
      <c r="AW47" s="574"/>
      <c r="AX47" s="574"/>
      <c r="AY47" s="574"/>
      <c r="AZ47" s="574"/>
      <c r="BA47" s="574"/>
      <c r="BB47" s="574"/>
      <c r="BC47" s="574"/>
      <c r="BD47" s="574"/>
      <c r="BE47" s="574"/>
      <c r="BF47" s="574"/>
      <c r="BG47" s="574"/>
      <c r="BH47" s="574"/>
      <c r="BI47" s="574"/>
      <c r="BJ47" s="574"/>
      <c r="BK47" s="574"/>
      <c r="BL47" s="574"/>
      <c r="BM47" s="574"/>
      <c r="BN47" s="574"/>
      <c r="BO47" s="574"/>
      <c r="BP47" s="574"/>
      <c r="BQ47" s="574"/>
      <c r="BR47" s="574"/>
      <c r="BS47" s="574"/>
      <c r="BT47" s="574"/>
      <c r="BU47" s="574"/>
      <c r="BV47" s="574"/>
      <c r="BW47" s="574"/>
      <c r="BX47" s="574"/>
      <c r="BY47" s="574"/>
      <c r="BZ47" s="574"/>
      <c r="CA47" s="574"/>
      <c r="CB47" s="574"/>
      <c r="CC47" s="574"/>
      <c r="CD47" s="574"/>
      <c r="CE47" s="574"/>
      <c r="CF47" s="574"/>
      <c r="CG47" s="574"/>
      <c r="CH47" s="574"/>
      <c r="CI47" s="574"/>
      <c r="CJ47" s="574"/>
      <c r="CK47" s="574"/>
      <c r="CL47" s="574"/>
      <c r="CM47" s="574"/>
      <c r="CN47" s="574"/>
      <c r="CO47" s="574"/>
      <c r="CP47" s="574"/>
      <c r="CQ47" s="574"/>
      <c r="CR47" s="574"/>
      <c r="CS47" s="574"/>
      <c r="CT47" s="574"/>
      <c r="CU47" s="574"/>
      <c r="CV47" s="574"/>
      <c r="CW47" s="574"/>
      <c r="CX47" s="574"/>
      <c r="CY47" s="574"/>
      <c r="CZ47" s="574"/>
      <c r="DA47" s="575"/>
      <c r="DB47" s="257"/>
      <c r="DC47" s="112"/>
      <c r="DD47" s="23"/>
      <c r="DE47" s="23"/>
      <c r="DF47" s="23"/>
    </row>
    <row r="48" spans="1:110" ht="12" customHeight="1" x14ac:dyDescent="0.2">
      <c r="A48" s="112"/>
      <c r="B48" s="249"/>
      <c r="C48" s="546" t="s">
        <v>887</v>
      </c>
      <c r="D48" s="546"/>
      <c r="E48" s="546"/>
      <c r="F48" s="546"/>
      <c r="G48" s="546"/>
      <c r="H48" s="546"/>
      <c r="I48" s="546"/>
      <c r="J48" s="546"/>
      <c r="K48" s="546"/>
      <c r="L48" s="546"/>
      <c r="M48" s="546"/>
      <c r="N48" s="546"/>
      <c r="O48" s="546"/>
      <c r="P48" s="542" t="s">
        <v>889</v>
      </c>
      <c r="Q48" s="542"/>
      <c r="R48" s="542"/>
      <c r="S48" s="542"/>
      <c r="T48" s="542"/>
      <c r="U48" s="542"/>
      <c r="V48" s="542"/>
      <c r="W48" s="542"/>
      <c r="X48" s="542"/>
      <c r="Y48" s="542"/>
      <c r="Z48" s="542"/>
      <c r="AA48" s="542"/>
      <c r="AB48" s="542"/>
      <c r="AC48" s="542"/>
      <c r="AD48" s="542"/>
      <c r="AE48" s="542"/>
      <c r="AF48" s="542"/>
      <c r="AG48" s="551" t="s">
        <v>419</v>
      </c>
      <c r="AH48" s="551"/>
      <c r="AI48" s="551"/>
      <c r="AJ48" s="551"/>
      <c r="AK48" s="551"/>
      <c r="AL48" s="551"/>
      <c r="AM48" s="551"/>
      <c r="AN48" s="551"/>
      <c r="AO48" s="551"/>
      <c r="AP48" s="551"/>
      <c r="AQ48" s="551"/>
      <c r="AR48" s="551"/>
      <c r="AS48" s="551"/>
      <c r="AT48" s="551"/>
      <c r="AU48" s="551"/>
      <c r="AV48" s="551"/>
      <c r="AW48" s="543" t="s">
        <v>892</v>
      </c>
      <c r="AX48" s="543"/>
      <c r="AY48" s="543"/>
      <c r="AZ48" s="543"/>
      <c r="BA48" s="543"/>
      <c r="BB48" s="543"/>
      <c r="BC48" s="543"/>
      <c r="BD48" s="543"/>
      <c r="BE48" s="543"/>
      <c r="BF48" s="543"/>
      <c r="BG48" s="543"/>
      <c r="BH48" s="543"/>
      <c r="BI48" s="543"/>
      <c r="BJ48" s="543"/>
      <c r="BK48" s="543"/>
      <c r="BL48" s="543" t="s">
        <v>704</v>
      </c>
      <c r="BM48" s="543"/>
      <c r="BN48" s="543"/>
      <c r="BO48" s="543"/>
      <c r="BP48" s="543"/>
      <c r="BQ48" s="543"/>
      <c r="BR48" s="543"/>
      <c r="BS48" s="543"/>
      <c r="BT48" s="543"/>
      <c r="BU48" s="543"/>
      <c r="BV48" s="543"/>
      <c r="BW48" s="543"/>
      <c r="BX48" s="543"/>
      <c r="BY48" s="543"/>
      <c r="BZ48" s="543"/>
      <c r="CA48" s="543"/>
      <c r="CB48" s="552" t="s">
        <v>199</v>
      </c>
      <c r="CC48" s="552"/>
      <c r="CD48" s="552"/>
      <c r="CE48" s="552"/>
      <c r="CF48" s="552"/>
      <c r="CG48" s="552"/>
      <c r="CH48" s="552"/>
      <c r="CI48" s="552"/>
      <c r="CJ48" s="542" t="s">
        <v>105</v>
      </c>
      <c r="CK48" s="543"/>
      <c r="CL48" s="543"/>
      <c r="CM48" s="543"/>
      <c r="CN48" s="543"/>
      <c r="CO48" s="543"/>
      <c r="CP48" s="543"/>
      <c r="CQ48" s="543"/>
      <c r="CR48" s="543"/>
      <c r="CS48" s="543"/>
      <c r="CT48" s="543"/>
      <c r="CU48" s="543"/>
      <c r="CV48" s="543"/>
      <c r="CW48" s="543"/>
      <c r="CX48" s="543"/>
      <c r="CY48" s="543"/>
      <c r="CZ48" s="543"/>
      <c r="DA48" s="669"/>
      <c r="DB48" s="251"/>
      <c r="DC48" s="112"/>
      <c r="DD48" s="23"/>
      <c r="DE48" s="23"/>
      <c r="DF48" s="23"/>
    </row>
    <row r="49" spans="1:110" s="394" customFormat="1" ht="12" customHeight="1" x14ac:dyDescent="0.2">
      <c r="A49" s="393"/>
      <c r="B49" s="249"/>
      <c r="C49" s="547" t="s">
        <v>888</v>
      </c>
      <c r="D49" s="547"/>
      <c r="E49" s="547"/>
      <c r="F49" s="547"/>
      <c r="G49" s="547"/>
      <c r="H49" s="547"/>
      <c r="I49" s="547"/>
      <c r="J49" s="547"/>
      <c r="K49" s="547"/>
      <c r="L49" s="547"/>
      <c r="M49" s="547"/>
      <c r="N49" s="547"/>
      <c r="O49" s="547"/>
      <c r="P49" s="544" t="s">
        <v>890</v>
      </c>
      <c r="Q49" s="544"/>
      <c r="R49" s="544"/>
      <c r="S49" s="544"/>
      <c r="T49" s="544"/>
      <c r="U49" s="544"/>
      <c r="V49" s="544"/>
      <c r="W49" s="544"/>
      <c r="X49" s="544"/>
      <c r="Y49" s="544"/>
      <c r="Z49" s="544"/>
      <c r="AA49" s="544"/>
      <c r="AB49" s="544"/>
      <c r="AC49" s="544"/>
      <c r="AD49" s="544"/>
      <c r="AE49" s="544"/>
      <c r="AF49" s="544"/>
      <c r="AG49" s="545"/>
      <c r="AH49" s="545"/>
      <c r="AI49" s="545"/>
      <c r="AJ49" s="545"/>
      <c r="AK49" s="545"/>
      <c r="AL49" s="545"/>
      <c r="AM49" s="545"/>
      <c r="AN49" s="545"/>
      <c r="AO49" s="545"/>
      <c r="AP49" s="545"/>
      <c r="AQ49" s="545"/>
      <c r="AR49" s="545"/>
      <c r="AS49" s="545"/>
      <c r="AT49" s="545"/>
      <c r="AU49" s="545"/>
      <c r="AV49" s="545"/>
      <c r="AW49" s="545" t="s">
        <v>891</v>
      </c>
      <c r="AX49" s="545"/>
      <c r="AY49" s="545"/>
      <c r="AZ49" s="545"/>
      <c r="BA49" s="545"/>
      <c r="BB49" s="545"/>
      <c r="BC49" s="545"/>
      <c r="BD49" s="545"/>
      <c r="BE49" s="545"/>
      <c r="BF49" s="545"/>
      <c r="BG49" s="545"/>
      <c r="BH49" s="545"/>
      <c r="BI49" s="545"/>
      <c r="BJ49" s="545"/>
      <c r="BK49" s="545"/>
      <c r="BL49" s="545" t="s">
        <v>893</v>
      </c>
      <c r="BM49" s="545"/>
      <c r="BN49" s="545"/>
      <c r="BO49" s="545"/>
      <c r="BP49" s="545"/>
      <c r="BQ49" s="545"/>
      <c r="BR49" s="545"/>
      <c r="BS49" s="545"/>
      <c r="BT49" s="545"/>
      <c r="BU49" s="545"/>
      <c r="BV49" s="545"/>
      <c r="BW49" s="545"/>
      <c r="BX49" s="545"/>
      <c r="BY49" s="545"/>
      <c r="BZ49" s="545"/>
      <c r="CA49" s="545"/>
      <c r="CB49" s="544"/>
      <c r="CC49" s="544"/>
      <c r="CD49" s="544"/>
      <c r="CE49" s="544"/>
      <c r="CF49" s="544"/>
      <c r="CG49" s="544"/>
      <c r="CH49" s="544"/>
      <c r="CI49" s="544"/>
      <c r="CJ49" s="544" t="s">
        <v>71</v>
      </c>
      <c r="CK49" s="545"/>
      <c r="CL49" s="545"/>
      <c r="CM49" s="545"/>
      <c r="CN49" s="545"/>
      <c r="CO49" s="545"/>
      <c r="CP49" s="545"/>
      <c r="CQ49" s="545"/>
      <c r="CR49" s="545"/>
      <c r="CS49" s="545"/>
      <c r="CT49" s="545"/>
      <c r="CU49" s="545"/>
      <c r="CV49" s="545"/>
      <c r="CW49" s="545"/>
      <c r="CX49" s="545"/>
      <c r="CY49" s="545"/>
      <c r="CZ49" s="545"/>
      <c r="DA49" s="638"/>
      <c r="DB49" s="251"/>
      <c r="DC49" s="393"/>
      <c r="DD49" s="23"/>
      <c r="DE49" s="23"/>
      <c r="DF49" s="23"/>
    </row>
    <row r="50" spans="1:110" ht="15" customHeight="1" x14ac:dyDescent="0.2">
      <c r="A50" s="112"/>
      <c r="B50" s="249"/>
      <c r="C50" s="548"/>
      <c r="D50" s="548"/>
      <c r="E50" s="548"/>
      <c r="F50" s="549"/>
      <c r="G50" s="621">
        <f>N43</f>
        <v>2017</v>
      </c>
      <c r="H50" s="621"/>
      <c r="I50" s="621"/>
      <c r="J50" s="621"/>
      <c r="K50" s="621"/>
      <c r="L50" s="621"/>
      <c r="M50" s="621"/>
      <c r="N50" s="621"/>
      <c r="O50" s="622"/>
      <c r="P50" s="550">
        <v>0</v>
      </c>
      <c r="Q50" s="550"/>
      <c r="R50" s="550"/>
      <c r="S50" s="550"/>
      <c r="T50" s="550"/>
      <c r="U50" s="550"/>
      <c r="V50" s="550"/>
      <c r="W50" s="550"/>
      <c r="X50" s="550"/>
      <c r="Y50" s="550"/>
      <c r="Z50" s="550"/>
      <c r="AA50" s="550"/>
      <c r="AB50" s="550"/>
      <c r="AC50" s="550"/>
      <c r="AD50" s="550"/>
      <c r="AE50" s="550"/>
      <c r="AF50" s="550"/>
      <c r="AG50" s="561">
        <v>0</v>
      </c>
      <c r="AH50" s="562"/>
      <c r="AI50" s="562"/>
      <c r="AJ50" s="562"/>
      <c r="AK50" s="562"/>
      <c r="AL50" s="562"/>
      <c r="AM50" s="562"/>
      <c r="AN50" s="562"/>
      <c r="AO50" s="562"/>
      <c r="AP50" s="562"/>
      <c r="AQ50" s="562"/>
      <c r="AR50" s="562"/>
      <c r="AS50" s="562"/>
      <c r="AT50" s="562"/>
      <c r="AU50" s="562"/>
      <c r="AV50" s="563"/>
      <c r="AW50" s="564">
        <v>0</v>
      </c>
      <c r="AX50" s="565"/>
      <c r="AY50" s="565"/>
      <c r="AZ50" s="565"/>
      <c r="BA50" s="565"/>
      <c r="BB50" s="565"/>
      <c r="BC50" s="565"/>
      <c r="BD50" s="565"/>
      <c r="BE50" s="565"/>
      <c r="BF50" s="565"/>
      <c r="BG50" s="565"/>
      <c r="BH50" s="565"/>
      <c r="BI50" s="565"/>
      <c r="BJ50" s="565"/>
      <c r="BK50" s="565"/>
      <c r="BL50" s="566">
        <f>Data_Income!F552</f>
        <v>0</v>
      </c>
      <c r="BM50" s="567"/>
      <c r="BN50" s="567"/>
      <c r="BO50" s="567"/>
      <c r="BP50" s="567"/>
      <c r="BQ50" s="567"/>
      <c r="BR50" s="567"/>
      <c r="BS50" s="567"/>
      <c r="BT50" s="567"/>
      <c r="BU50" s="567"/>
      <c r="BV50" s="567"/>
      <c r="BW50" s="567"/>
      <c r="BX50" s="567"/>
      <c r="BY50" s="567"/>
      <c r="BZ50" s="567"/>
      <c r="CA50" s="568"/>
      <c r="CB50" s="556">
        <f>IF(P50="","",12)</f>
        <v>12</v>
      </c>
      <c r="CC50" s="557"/>
      <c r="CD50" s="557"/>
      <c r="CE50" s="557"/>
      <c r="CF50" s="557"/>
      <c r="CG50" s="557"/>
      <c r="CH50" s="557"/>
      <c r="CI50" s="558"/>
      <c r="CJ50" s="524">
        <f>Data_Income!K552</f>
        <v>0</v>
      </c>
      <c r="CK50" s="524"/>
      <c r="CL50" s="524"/>
      <c r="CM50" s="524"/>
      <c r="CN50" s="524"/>
      <c r="CO50" s="524"/>
      <c r="CP50" s="524"/>
      <c r="CQ50" s="524"/>
      <c r="CR50" s="524"/>
      <c r="CS50" s="524"/>
      <c r="CT50" s="524"/>
      <c r="CU50" s="524"/>
      <c r="CV50" s="524"/>
      <c r="CW50" s="524"/>
      <c r="CX50" s="524"/>
      <c r="CY50" s="524"/>
      <c r="CZ50" s="524"/>
      <c r="DA50" s="525"/>
      <c r="DB50" s="251"/>
      <c r="DC50" s="112"/>
      <c r="DD50" s="23"/>
      <c r="DE50" s="23"/>
      <c r="DF50" s="23"/>
    </row>
    <row r="51" spans="1:110" ht="15" customHeight="1" thickBot="1" x14ac:dyDescent="0.25">
      <c r="A51" s="112"/>
      <c r="B51" s="249"/>
      <c r="C51" s="559"/>
      <c r="D51" s="559"/>
      <c r="E51" s="559"/>
      <c r="F51" s="560"/>
      <c r="G51" s="608">
        <f>N44</f>
        <v>2016</v>
      </c>
      <c r="H51" s="608"/>
      <c r="I51" s="608"/>
      <c r="J51" s="608"/>
      <c r="K51" s="608"/>
      <c r="L51" s="608"/>
      <c r="M51" s="608"/>
      <c r="N51" s="608"/>
      <c r="O51" s="609"/>
      <c r="P51" s="617">
        <v>0</v>
      </c>
      <c r="Q51" s="617"/>
      <c r="R51" s="617"/>
      <c r="S51" s="617"/>
      <c r="T51" s="617"/>
      <c r="U51" s="617"/>
      <c r="V51" s="617"/>
      <c r="W51" s="617"/>
      <c r="X51" s="617"/>
      <c r="Y51" s="617"/>
      <c r="Z51" s="617"/>
      <c r="AA51" s="617"/>
      <c r="AB51" s="617"/>
      <c r="AC51" s="617"/>
      <c r="AD51" s="617"/>
      <c r="AE51" s="617"/>
      <c r="AF51" s="617"/>
      <c r="AG51" s="599">
        <v>0</v>
      </c>
      <c r="AH51" s="600"/>
      <c r="AI51" s="600"/>
      <c r="AJ51" s="600"/>
      <c r="AK51" s="600"/>
      <c r="AL51" s="600"/>
      <c r="AM51" s="600"/>
      <c r="AN51" s="600"/>
      <c r="AO51" s="600"/>
      <c r="AP51" s="600"/>
      <c r="AQ51" s="600"/>
      <c r="AR51" s="600"/>
      <c r="AS51" s="600"/>
      <c r="AT51" s="600"/>
      <c r="AU51" s="600"/>
      <c r="AV51" s="601"/>
      <c r="AW51" s="602">
        <v>0</v>
      </c>
      <c r="AX51" s="603"/>
      <c r="AY51" s="603"/>
      <c r="AZ51" s="603"/>
      <c r="BA51" s="603"/>
      <c r="BB51" s="603"/>
      <c r="BC51" s="603"/>
      <c r="BD51" s="603"/>
      <c r="BE51" s="603"/>
      <c r="BF51" s="603"/>
      <c r="BG51" s="603"/>
      <c r="BH51" s="603"/>
      <c r="BI51" s="603"/>
      <c r="BJ51" s="603"/>
      <c r="BK51" s="603"/>
      <c r="BL51" s="604">
        <f>Data_Income!F553</f>
        <v>0</v>
      </c>
      <c r="BM51" s="605"/>
      <c r="BN51" s="605"/>
      <c r="BO51" s="605"/>
      <c r="BP51" s="605"/>
      <c r="BQ51" s="605"/>
      <c r="BR51" s="605"/>
      <c r="BS51" s="605"/>
      <c r="BT51" s="605"/>
      <c r="BU51" s="605"/>
      <c r="BV51" s="605"/>
      <c r="BW51" s="605"/>
      <c r="BX51" s="605"/>
      <c r="BY51" s="605"/>
      <c r="BZ51" s="605"/>
      <c r="CA51" s="606"/>
      <c r="CB51" s="808">
        <f>IF(P51="","",12)</f>
        <v>12</v>
      </c>
      <c r="CC51" s="809"/>
      <c r="CD51" s="809"/>
      <c r="CE51" s="809"/>
      <c r="CF51" s="809"/>
      <c r="CG51" s="809"/>
      <c r="CH51" s="809"/>
      <c r="CI51" s="810"/>
      <c r="CJ51" s="527">
        <f>Data_Income!K553</f>
        <v>0</v>
      </c>
      <c r="CK51" s="527"/>
      <c r="CL51" s="527"/>
      <c r="CM51" s="527"/>
      <c r="CN51" s="527"/>
      <c r="CO51" s="527"/>
      <c r="CP51" s="527"/>
      <c r="CQ51" s="527"/>
      <c r="CR51" s="527"/>
      <c r="CS51" s="527"/>
      <c r="CT51" s="527"/>
      <c r="CU51" s="527"/>
      <c r="CV51" s="527"/>
      <c r="CW51" s="527"/>
      <c r="CX51" s="527"/>
      <c r="CY51" s="527"/>
      <c r="CZ51" s="527"/>
      <c r="DA51" s="528"/>
      <c r="DB51" s="251"/>
      <c r="DC51" s="112"/>
      <c r="DD51" s="23"/>
      <c r="DE51" s="23"/>
      <c r="DF51" s="23"/>
    </row>
    <row r="52" spans="1:110" ht="18" customHeight="1" thickBot="1" x14ac:dyDescent="0.3">
      <c r="A52" s="112"/>
      <c r="B52" s="249"/>
      <c r="C52" s="618" t="s">
        <v>481</v>
      </c>
      <c r="D52" s="619"/>
      <c r="E52" s="619"/>
      <c r="F52" s="619"/>
      <c r="G52" s="619"/>
      <c r="H52" s="619"/>
      <c r="I52" s="619"/>
      <c r="J52" s="619"/>
      <c r="K52" s="619"/>
      <c r="L52" s="619"/>
      <c r="M52" s="619"/>
      <c r="N52" s="619"/>
      <c r="O52" s="619"/>
      <c r="P52" s="619"/>
      <c r="Q52" s="619"/>
      <c r="R52" s="619"/>
      <c r="S52" s="619"/>
      <c r="T52" s="619"/>
      <c r="U52" s="619"/>
      <c r="V52" s="619"/>
      <c r="W52" s="619"/>
      <c r="X52" s="619"/>
      <c r="Y52" s="619"/>
      <c r="Z52" s="619"/>
      <c r="AA52" s="619"/>
      <c r="AB52" s="619"/>
      <c r="AC52" s="619"/>
      <c r="AD52" s="619"/>
      <c r="AE52" s="619"/>
      <c r="AF52" s="619"/>
      <c r="AG52" s="619"/>
      <c r="AH52" s="619"/>
      <c r="AI52" s="619"/>
      <c r="AJ52" s="619"/>
      <c r="AK52" s="619"/>
      <c r="AL52" s="619"/>
      <c r="AM52" s="619"/>
      <c r="AN52" s="619"/>
      <c r="AO52" s="619"/>
      <c r="AP52" s="619"/>
      <c r="AQ52" s="619"/>
      <c r="AR52" s="619"/>
      <c r="AS52" s="619"/>
      <c r="AT52" s="619"/>
      <c r="AU52" s="619"/>
      <c r="AV52" s="619"/>
      <c r="AW52" s="619"/>
      <c r="AX52" s="619"/>
      <c r="AY52" s="619"/>
      <c r="AZ52" s="619"/>
      <c r="BA52" s="619"/>
      <c r="BB52" s="619"/>
      <c r="BC52" s="619"/>
      <c r="BD52" s="619"/>
      <c r="BE52" s="619"/>
      <c r="BF52" s="619"/>
      <c r="BG52" s="619"/>
      <c r="BH52" s="619"/>
      <c r="BI52" s="619"/>
      <c r="BJ52" s="619"/>
      <c r="BK52" s="619"/>
      <c r="BL52" s="619"/>
      <c r="BM52" s="619"/>
      <c r="BN52" s="619"/>
      <c r="BO52" s="619"/>
      <c r="BP52" s="619"/>
      <c r="BQ52" s="619"/>
      <c r="BR52" s="619"/>
      <c r="BS52" s="619"/>
      <c r="BT52" s="619"/>
      <c r="BU52" s="619"/>
      <c r="BV52" s="619"/>
      <c r="BW52" s="619"/>
      <c r="BX52" s="619"/>
      <c r="BY52" s="619"/>
      <c r="BZ52" s="619"/>
      <c r="CA52" s="619"/>
      <c r="CB52" s="619"/>
      <c r="CC52" s="619"/>
      <c r="CD52" s="619"/>
      <c r="CE52" s="619"/>
      <c r="CF52" s="619"/>
      <c r="CG52" s="619"/>
      <c r="CH52" s="619"/>
      <c r="CI52" s="620"/>
      <c r="CJ52" s="530">
        <f>Data_Income!K554</f>
        <v>0</v>
      </c>
      <c r="CK52" s="530"/>
      <c r="CL52" s="530"/>
      <c r="CM52" s="530"/>
      <c r="CN52" s="530"/>
      <c r="CO52" s="530"/>
      <c r="CP52" s="530"/>
      <c r="CQ52" s="530"/>
      <c r="CR52" s="530"/>
      <c r="CS52" s="530"/>
      <c r="CT52" s="530"/>
      <c r="CU52" s="530"/>
      <c r="CV52" s="530"/>
      <c r="CW52" s="530"/>
      <c r="CX52" s="530"/>
      <c r="CY52" s="530"/>
      <c r="CZ52" s="530"/>
      <c r="DA52" s="531"/>
      <c r="DB52" s="251"/>
      <c r="DC52" s="112"/>
      <c r="DD52" s="23"/>
      <c r="DE52" s="23"/>
      <c r="DF52" s="23"/>
    </row>
    <row r="53" spans="1:110" ht="60" customHeight="1" thickBot="1" x14ac:dyDescent="0.25">
      <c r="A53" s="112"/>
      <c r="B53" s="249"/>
      <c r="C53" s="662" t="s">
        <v>1457</v>
      </c>
      <c r="D53" s="663"/>
      <c r="E53" s="663"/>
      <c r="F53" s="663"/>
      <c r="G53" s="663"/>
      <c r="H53" s="663"/>
      <c r="I53" s="663"/>
      <c r="J53" s="663"/>
      <c r="K53" s="663"/>
      <c r="L53" s="663"/>
      <c r="M53" s="663"/>
      <c r="N53" s="663"/>
      <c r="O53" s="663"/>
      <c r="P53" s="663"/>
      <c r="Q53" s="663"/>
      <c r="R53" s="663"/>
      <c r="S53" s="663"/>
      <c r="T53" s="663"/>
      <c r="U53" s="663"/>
      <c r="V53" s="663"/>
      <c r="W53" s="663"/>
      <c r="X53" s="663"/>
      <c r="Y53" s="663"/>
      <c r="Z53" s="663"/>
      <c r="AA53" s="663"/>
      <c r="AB53" s="663"/>
      <c r="AC53" s="663"/>
      <c r="AD53" s="663"/>
      <c r="AE53" s="663"/>
      <c r="AF53" s="663"/>
      <c r="AG53" s="663"/>
      <c r="AH53" s="663"/>
      <c r="AI53" s="663"/>
      <c r="AJ53" s="663"/>
      <c r="AK53" s="663"/>
      <c r="AL53" s="663"/>
      <c r="AM53" s="663"/>
      <c r="AN53" s="663"/>
      <c r="AO53" s="663"/>
      <c r="AP53" s="663"/>
      <c r="AQ53" s="663"/>
      <c r="AR53" s="663"/>
      <c r="AS53" s="663"/>
      <c r="AT53" s="663"/>
      <c r="AU53" s="663"/>
      <c r="AV53" s="663"/>
      <c r="AW53" s="663"/>
      <c r="AX53" s="663"/>
      <c r="AY53" s="663"/>
      <c r="AZ53" s="663"/>
      <c r="BA53" s="663"/>
      <c r="BB53" s="663"/>
      <c r="BC53" s="663"/>
      <c r="BD53" s="663"/>
      <c r="BE53" s="663"/>
      <c r="BF53" s="663"/>
      <c r="BG53" s="663"/>
      <c r="BH53" s="663"/>
      <c r="BI53" s="663"/>
      <c r="BJ53" s="663"/>
      <c r="BK53" s="663"/>
      <c r="BL53" s="663"/>
      <c r="BM53" s="663"/>
      <c r="BN53" s="663"/>
      <c r="BO53" s="663"/>
      <c r="BP53" s="663"/>
      <c r="BQ53" s="663"/>
      <c r="BR53" s="663"/>
      <c r="BS53" s="663"/>
      <c r="BT53" s="663"/>
      <c r="BU53" s="663"/>
      <c r="BV53" s="663"/>
      <c r="BW53" s="663"/>
      <c r="BX53" s="663"/>
      <c r="BY53" s="663"/>
      <c r="BZ53" s="663"/>
      <c r="CA53" s="663"/>
      <c r="CB53" s="663"/>
      <c r="CC53" s="663"/>
      <c r="CD53" s="663"/>
      <c r="CE53" s="663"/>
      <c r="CF53" s="663"/>
      <c r="CG53" s="663"/>
      <c r="CH53" s="663"/>
      <c r="CI53" s="663"/>
      <c r="CJ53" s="663"/>
      <c r="CK53" s="663"/>
      <c r="CL53" s="663"/>
      <c r="CM53" s="663"/>
      <c r="CN53" s="663"/>
      <c r="CO53" s="663"/>
      <c r="CP53" s="663"/>
      <c r="CQ53" s="663"/>
      <c r="CR53" s="663"/>
      <c r="CS53" s="663"/>
      <c r="CT53" s="663"/>
      <c r="CU53" s="663"/>
      <c r="CV53" s="663"/>
      <c r="CW53" s="663"/>
      <c r="CX53" s="663"/>
      <c r="CY53" s="663"/>
      <c r="CZ53" s="663"/>
      <c r="DA53" s="664"/>
      <c r="DB53" s="251"/>
      <c r="DC53" s="112"/>
      <c r="DD53" s="23"/>
      <c r="DE53" s="23"/>
      <c r="DF53" s="23"/>
    </row>
    <row r="54" spans="1:110" ht="15.95" customHeight="1" x14ac:dyDescent="0.2">
      <c r="A54" s="106"/>
      <c r="B54" s="254"/>
      <c r="C54" s="807"/>
      <c r="D54" s="807"/>
      <c r="E54" s="807"/>
      <c r="F54" s="807"/>
      <c r="G54" s="807"/>
      <c r="H54" s="807"/>
      <c r="I54" s="807"/>
      <c r="J54" s="807"/>
      <c r="K54" s="807"/>
      <c r="L54" s="807"/>
      <c r="M54" s="807"/>
      <c r="N54" s="807"/>
      <c r="O54" s="807"/>
      <c r="P54" s="807"/>
      <c r="Q54" s="807"/>
      <c r="R54" s="807"/>
      <c r="S54" s="807"/>
      <c r="T54" s="807"/>
      <c r="U54" s="807"/>
      <c r="V54" s="807"/>
      <c r="W54" s="807"/>
      <c r="X54" s="807"/>
      <c r="Y54" s="807"/>
      <c r="Z54" s="807"/>
      <c r="AA54" s="807"/>
      <c r="AB54" s="807"/>
      <c r="AC54" s="807"/>
      <c r="AD54" s="807"/>
      <c r="AE54" s="807"/>
      <c r="AF54" s="807"/>
      <c r="AG54" s="807"/>
      <c r="AH54" s="807"/>
      <c r="AI54" s="807"/>
      <c r="AJ54" s="807"/>
      <c r="AK54" s="807"/>
      <c r="AL54" s="807"/>
      <c r="AM54" s="807"/>
      <c r="AN54" s="807"/>
      <c r="AO54" s="807"/>
      <c r="AP54" s="807"/>
      <c r="AQ54" s="807"/>
      <c r="AR54" s="807"/>
      <c r="AS54" s="807"/>
      <c r="AT54" s="807"/>
      <c r="AU54" s="807"/>
      <c r="AV54" s="807"/>
      <c r="AW54" s="807"/>
      <c r="AX54" s="807"/>
      <c r="AY54" s="807"/>
      <c r="AZ54" s="807"/>
      <c r="BA54" s="807"/>
      <c r="BB54" s="807"/>
      <c r="BC54" s="807"/>
      <c r="BD54" s="807"/>
      <c r="BE54" s="807"/>
      <c r="BF54" s="807"/>
      <c r="BG54" s="807"/>
      <c r="BH54" s="807"/>
      <c r="BI54" s="807"/>
      <c r="BJ54" s="807"/>
      <c r="BK54" s="807"/>
      <c r="BL54" s="807"/>
      <c r="BM54" s="807"/>
      <c r="BN54" s="807"/>
      <c r="BO54" s="807"/>
      <c r="BP54" s="807"/>
      <c r="BQ54" s="807"/>
      <c r="BR54" s="807"/>
      <c r="BS54" s="807"/>
      <c r="BT54" s="807"/>
      <c r="BU54" s="807"/>
      <c r="BV54" s="807"/>
      <c r="BW54" s="807"/>
      <c r="BX54" s="807"/>
      <c r="BY54" s="807"/>
      <c r="BZ54" s="807"/>
      <c r="CA54" s="807"/>
      <c r="CB54" s="807"/>
      <c r="CC54" s="807"/>
      <c r="CD54" s="807"/>
      <c r="CE54" s="807"/>
      <c r="CF54" s="807"/>
      <c r="CG54" s="807"/>
      <c r="CH54" s="807"/>
      <c r="CI54" s="807"/>
      <c r="CJ54" s="807"/>
      <c r="CK54" s="807"/>
      <c r="CL54" s="807"/>
      <c r="CM54" s="807"/>
      <c r="CN54" s="807"/>
      <c r="CO54" s="807"/>
      <c r="CP54" s="807"/>
      <c r="CQ54" s="807"/>
      <c r="CR54" s="807"/>
      <c r="CS54" s="807"/>
      <c r="CT54" s="807"/>
      <c r="CU54" s="807"/>
      <c r="CV54" s="807"/>
      <c r="CW54" s="807"/>
      <c r="CX54" s="807"/>
      <c r="CY54" s="807"/>
      <c r="CZ54" s="807"/>
      <c r="DA54" s="807"/>
      <c r="DB54" s="258"/>
      <c r="DC54" s="106"/>
      <c r="DD54" s="23"/>
      <c r="DE54" s="23"/>
      <c r="DF54" s="23"/>
    </row>
    <row r="55" spans="1:110" ht="18" customHeight="1" x14ac:dyDescent="0.2">
      <c r="A55" s="112"/>
      <c r="B55" s="249"/>
      <c r="C55" s="748" t="s">
        <v>27</v>
      </c>
      <c r="D55" s="749"/>
      <c r="E55" s="749"/>
      <c r="F55" s="749"/>
      <c r="G55" s="749"/>
      <c r="H55" s="749"/>
      <c r="I55" s="749"/>
      <c r="J55" s="749"/>
      <c r="K55" s="749"/>
      <c r="L55" s="749"/>
      <c r="M55" s="749"/>
      <c r="N55" s="749"/>
      <c r="O55" s="749"/>
      <c r="P55" s="749"/>
      <c r="Q55" s="749"/>
      <c r="R55" s="749"/>
      <c r="S55" s="749"/>
      <c r="T55" s="749"/>
      <c r="U55" s="749"/>
      <c r="V55" s="749"/>
      <c r="W55" s="749"/>
      <c r="X55" s="749"/>
      <c r="Y55" s="749"/>
      <c r="Z55" s="749"/>
      <c r="AA55" s="749"/>
      <c r="AB55" s="749"/>
      <c r="AC55" s="749"/>
      <c r="AD55" s="749"/>
      <c r="AE55" s="749"/>
      <c r="AF55" s="749"/>
      <c r="AG55" s="749"/>
      <c r="AH55" s="749"/>
      <c r="AI55" s="749"/>
      <c r="AJ55" s="749"/>
      <c r="AK55" s="749"/>
      <c r="AL55" s="749"/>
      <c r="AM55" s="749"/>
      <c r="AN55" s="749"/>
      <c r="AO55" s="749"/>
      <c r="AP55" s="749"/>
      <c r="AQ55" s="749"/>
      <c r="AR55" s="749"/>
      <c r="AS55" s="749"/>
      <c r="AT55" s="749"/>
      <c r="AU55" s="749"/>
      <c r="AV55" s="749"/>
      <c r="AW55" s="749"/>
      <c r="AX55" s="749"/>
      <c r="AY55" s="749"/>
      <c r="AZ55" s="749"/>
      <c r="BA55" s="749"/>
      <c r="BB55" s="749"/>
      <c r="BC55" s="749"/>
      <c r="BD55" s="749"/>
      <c r="BE55" s="749"/>
      <c r="BF55" s="749"/>
      <c r="BG55" s="749"/>
      <c r="BH55" s="749"/>
      <c r="BI55" s="749"/>
      <c r="BJ55" s="749"/>
      <c r="BK55" s="749"/>
      <c r="BL55" s="749"/>
      <c r="BM55" s="749"/>
      <c r="BN55" s="749"/>
      <c r="BO55" s="749"/>
      <c r="BP55" s="749"/>
      <c r="BQ55" s="749"/>
      <c r="BR55" s="749"/>
      <c r="BS55" s="749"/>
      <c r="BT55" s="749"/>
      <c r="BU55" s="749"/>
      <c r="BV55" s="749"/>
      <c r="BW55" s="749"/>
      <c r="BX55" s="749"/>
      <c r="BY55" s="749"/>
      <c r="BZ55" s="749"/>
      <c r="CA55" s="749"/>
      <c r="CB55" s="749"/>
      <c r="CC55" s="749"/>
      <c r="CD55" s="749"/>
      <c r="CE55" s="749"/>
      <c r="CF55" s="749"/>
      <c r="CG55" s="749"/>
      <c r="CH55" s="749"/>
      <c r="CI55" s="749"/>
      <c r="CJ55" s="749"/>
      <c r="CK55" s="749"/>
      <c r="CL55" s="749"/>
      <c r="CM55" s="749"/>
      <c r="CN55" s="749"/>
      <c r="CO55" s="749"/>
      <c r="CP55" s="749"/>
      <c r="CQ55" s="749"/>
      <c r="CR55" s="749"/>
      <c r="CS55" s="749"/>
      <c r="CT55" s="749"/>
      <c r="CU55" s="749"/>
      <c r="CV55" s="749"/>
      <c r="CW55" s="749"/>
      <c r="CX55" s="749"/>
      <c r="CY55" s="749"/>
      <c r="CZ55" s="749"/>
      <c r="DA55" s="750"/>
      <c r="DB55" s="251"/>
      <c r="DC55" s="112"/>
      <c r="DD55" s="23"/>
      <c r="DE55" s="23"/>
      <c r="DF55" s="23"/>
    </row>
    <row r="56" spans="1:110" ht="20.100000000000001" customHeight="1" x14ac:dyDescent="0.25">
      <c r="A56" s="112"/>
      <c r="B56" s="249"/>
      <c r="C56" s="758" t="s">
        <v>484</v>
      </c>
      <c r="D56" s="634"/>
      <c r="E56" s="634"/>
      <c r="F56" s="634"/>
      <c r="G56" s="634"/>
      <c r="H56" s="634"/>
      <c r="I56" s="634"/>
      <c r="J56" s="634"/>
      <c r="K56" s="634"/>
      <c r="L56" s="634"/>
      <c r="M56" s="634"/>
      <c r="N56" s="634"/>
      <c r="O56" s="634"/>
      <c r="P56" s="634"/>
      <c r="Q56" s="634"/>
      <c r="R56" s="634"/>
      <c r="S56" s="576" t="str">
        <f>Data_Income!F354</f>
        <v>(lower of Current Rate or YTD avg, or explanation provided)</v>
      </c>
      <c r="T56" s="753"/>
      <c r="U56" s="753"/>
      <c r="V56" s="753"/>
      <c r="W56" s="753"/>
      <c r="X56" s="753"/>
      <c r="Y56" s="753"/>
      <c r="Z56" s="753"/>
      <c r="AA56" s="753"/>
      <c r="AB56" s="753"/>
      <c r="AC56" s="753"/>
      <c r="AD56" s="753"/>
      <c r="AE56" s="753"/>
      <c r="AF56" s="753"/>
      <c r="AG56" s="753"/>
      <c r="AH56" s="753"/>
      <c r="AI56" s="753"/>
      <c r="AJ56" s="753"/>
      <c r="AK56" s="753"/>
      <c r="AL56" s="753"/>
      <c r="AM56" s="753"/>
      <c r="AN56" s="753"/>
      <c r="AO56" s="753"/>
      <c r="AP56" s="753"/>
      <c r="AQ56" s="753"/>
      <c r="AR56" s="753"/>
      <c r="AS56" s="753"/>
      <c r="AT56" s="753"/>
      <c r="AU56" s="753"/>
      <c r="AV56" s="753"/>
      <c r="AW56" s="753"/>
      <c r="AX56" s="753"/>
      <c r="AY56" s="753"/>
      <c r="AZ56" s="753"/>
      <c r="BA56" s="753"/>
      <c r="BB56" s="753"/>
      <c r="BC56" s="753"/>
      <c r="BD56" s="753"/>
      <c r="BE56" s="753"/>
      <c r="BF56" s="753"/>
      <c r="BG56" s="753"/>
      <c r="BH56" s="753"/>
      <c r="BI56" s="753"/>
      <c r="BJ56" s="753"/>
      <c r="BK56" s="753"/>
      <c r="BL56" s="753"/>
      <c r="BM56" s="753"/>
      <c r="BN56" s="753"/>
      <c r="BO56" s="753"/>
      <c r="BP56" s="753"/>
      <c r="BQ56" s="753"/>
      <c r="BR56" s="753"/>
      <c r="BS56" s="753"/>
      <c r="BT56" s="753"/>
      <c r="BU56" s="753"/>
      <c r="BV56" s="753"/>
      <c r="BW56" s="753"/>
      <c r="BX56" s="753"/>
      <c r="BY56" s="753"/>
      <c r="BZ56" s="753"/>
      <c r="CA56" s="753"/>
      <c r="CB56" s="753"/>
      <c r="CC56" s="753"/>
      <c r="CD56" s="753"/>
      <c r="CE56" s="753"/>
      <c r="CF56" s="753"/>
      <c r="CG56" s="753"/>
      <c r="CH56" s="753"/>
      <c r="CI56" s="754"/>
      <c r="CJ56" s="581">
        <f>Data_Income!D652</f>
        <v>0</v>
      </c>
      <c r="CK56" s="581"/>
      <c r="CL56" s="581"/>
      <c r="CM56" s="581"/>
      <c r="CN56" s="581"/>
      <c r="CO56" s="581"/>
      <c r="CP56" s="581"/>
      <c r="CQ56" s="581"/>
      <c r="CR56" s="581"/>
      <c r="CS56" s="581"/>
      <c r="CT56" s="581"/>
      <c r="CU56" s="581"/>
      <c r="CV56" s="581"/>
      <c r="CW56" s="581"/>
      <c r="CX56" s="581"/>
      <c r="CY56" s="581"/>
      <c r="CZ56" s="581"/>
      <c r="DA56" s="737"/>
      <c r="DB56" s="251"/>
      <c r="DC56" s="112"/>
      <c r="DD56" s="23"/>
      <c r="DE56" s="23"/>
      <c r="DF56" s="23"/>
    </row>
    <row r="57" spans="1:110" ht="20.100000000000001" customHeight="1" x14ac:dyDescent="0.25">
      <c r="A57" s="112"/>
      <c r="B57" s="249"/>
      <c r="C57" s="766" t="s">
        <v>485</v>
      </c>
      <c r="D57" s="767"/>
      <c r="E57" s="767"/>
      <c r="F57" s="767"/>
      <c r="G57" s="767"/>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767"/>
      <c r="AM57" s="767"/>
      <c r="AN57" s="767"/>
      <c r="AO57" s="767"/>
      <c r="AP57" s="767"/>
      <c r="AQ57" s="767"/>
      <c r="AR57" s="767"/>
      <c r="AS57" s="767"/>
      <c r="AT57" s="767"/>
      <c r="AU57" s="767"/>
      <c r="AV57" s="767"/>
      <c r="AW57" s="767"/>
      <c r="AX57" s="767"/>
      <c r="AY57" s="767"/>
      <c r="AZ57" s="767"/>
      <c r="BA57" s="767"/>
      <c r="BB57" s="767"/>
      <c r="BC57" s="767"/>
      <c r="BD57" s="767"/>
      <c r="BE57" s="767"/>
      <c r="BF57" s="767"/>
      <c r="BG57" s="767"/>
      <c r="BH57" s="767"/>
      <c r="BI57" s="767"/>
      <c r="BJ57" s="767"/>
      <c r="BK57" s="767"/>
      <c r="BL57" s="767"/>
      <c r="BM57" s="767"/>
      <c r="BN57" s="767"/>
      <c r="BO57" s="767"/>
      <c r="BP57" s="767"/>
      <c r="BQ57" s="767"/>
      <c r="BR57" s="767"/>
      <c r="BS57" s="767"/>
      <c r="BT57" s="767"/>
      <c r="BU57" s="767"/>
      <c r="BV57" s="767"/>
      <c r="BW57" s="767"/>
      <c r="BX57" s="767"/>
      <c r="BY57" s="767"/>
      <c r="BZ57" s="767"/>
      <c r="CA57" s="767"/>
      <c r="CB57" s="767"/>
      <c r="CC57" s="767"/>
      <c r="CD57" s="767"/>
      <c r="CE57" s="767"/>
      <c r="CF57" s="767"/>
      <c r="CG57" s="767"/>
      <c r="CH57" s="767"/>
      <c r="CI57" s="768"/>
      <c r="CJ57" s="630">
        <f>Data_Income!D653</f>
        <v>0</v>
      </c>
      <c r="CK57" s="631"/>
      <c r="CL57" s="631"/>
      <c r="CM57" s="631"/>
      <c r="CN57" s="631"/>
      <c r="CO57" s="631"/>
      <c r="CP57" s="631"/>
      <c r="CQ57" s="631"/>
      <c r="CR57" s="631"/>
      <c r="CS57" s="631"/>
      <c r="CT57" s="631"/>
      <c r="CU57" s="631"/>
      <c r="CV57" s="631"/>
      <c r="CW57" s="631"/>
      <c r="CX57" s="631"/>
      <c r="CY57" s="631"/>
      <c r="CZ57" s="631"/>
      <c r="DA57" s="765"/>
      <c r="DB57" s="251"/>
      <c r="DC57" s="112"/>
      <c r="DD57" s="23"/>
      <c r="DE57" s="23"/>
      <c r="DF57" s="23"/>
    </row>
    <row r="58" spans="1:110" ht="20.100000000000001" customHeight="1" thickBot="1" x14ac:dyDescent="0.3">
      <c r="A58" s="112"/>
      <c r="B58" s="249"/>
      <c r="C58" s="751" t="s">
        <v>488</v>
      </c>
      <c r="D58" s="587"/>
      <c r="E58" s="587"/>
      <c r="F58" s="587"/>
      <c r="G58" s="587"/>
      <c r="H58" s="587"/>
      <c r="I58" s="587"/>
      <c r="J58" s="587"/>
      <c r="K58" s="587"/>
      <c r="L58" s="587"/>
      <c r="M58" s="587"/>
      <c r="N58" s="587"/>
      <c r="O58" s="587"/>
      <c r="P58" s="587"/>
      <c r="Q58" s="587"/>
      <c r="R58" s="587"/>
      <c r="S58" s="587"/>
      <c r="T58" s="587"/>
      <c r="U58" s="587"/>
      <c r="V58" s="587"/>
      <c r="W58" s="587"/>
      <c r="X58" s="587"/>
      <c r="Y58" s="587"/>
      <c r="Z58" s="587"/>
      <c r="AA58" s="587"/>
      <c r="AB58" s="587"/>
      <c r="AC58" s="587"/>
      <c r="AD58" s="587"/>
      <c r="AE58" s="587"/>
      <c r="AF58" s="587"/>
      <c r="AG58" s="587"/>
      <c r="AH58" s="587"/>
      <c r="AI58" s="587"/>
      <c r="AJ58" s="587"/>
      <c r="AK58" s="587"/>
      <c r="AL58" s="587"/>
      <c r="AM58" s="587"/>
      <c r="AN58" s="587"/>
      <c r="AO58" s="587"/>
      <c r="AP58" s="587"/>
      <c r="AQ58" s="587"/>
      <c r="AR58" s="587"/>
      <c r="AS58" s="587"/>
      <c r="AT58" s="587"/>
      <c r="AU58" s="587"/>
      <c r="AV58" s="587"/>
      <c r="AW58" s="587"/>
      <c r="AX58" s="587"/>
      <c r="AY58" s="587"/>
      <c r="AZ58" s="587"/>
      <c r="BA58" s="587"/>
      <c r="BB58" s="587"/>
      <c r="BC58" s="587"/>
      <c r="BD58" s="587"/>
      <c r="BE58" s="587"/>
      <c r="BF58" s="587"/>
      <c r="BG58" s="587"/>
      <c r="BH58" s="587"/>
      <c r="BI58" s="587"/>
      <c r="BJ58" s="587"/>
      <c r="BK58" s="587"/>
      <c r="BL58" s="587"/>
      <c r="BM58" s="587"/>
      <c r="BN58" s="587"/>
      <c r="BO58" s="587"/>
      <c r="BP58" s="587"/>
      <c r="BQ58" s="587"/>
      <c r="BR58" s="587"/>
      <c r="BS58" s="587"/>
      <c r="BT58" s="587"/>
      <c r="BU58" s="587"/>
      <c r="BV58" s="587"/>
      <c r="BW58" s="587"/>
      <c r="BX58" s="587"/>
      <c r="BY58" s="587"/>
      <c r="BZ58" s="587"/>
      <c r="CA58" s="587"/>
      <c r="CB58" s="587"/>
      <c r="CC58" s="587"/>
      <c r="CD58" s="587"/>
      <c r="CE58" s="587"/>
      <c r="CF58" s="587"/>
      <c r="CG58" s="587"/>
      <c r="CH58" s="587"/>
      <c r="CI58" s="588"/>
      <c r="CJ58" s="579">
        <f>Data_Income!D654</f>
        <v>0</v>
      </c>
      <c r="CK58" s="579"/>
      <c r="CL58" s="579"/>
      <c r="CM58" s="579"/>
      <c r="CN58" s="579"/>
      <c r="CO58" s="579"/>
      <c r="CP58" s="579"/>
      <c r="CQ58" s="579"/>
      <c r="CR58" s="579"/>
      <c r="CS58" s="579"/>
      <c r="CT58" s="579"/>
      <c r="CU58" s="579"/>
      <c r="CV58" s="579"/>
      <c r="CW58" s="579"/>
      <c r="CX58" s="579"/>
      <c r="CY58" s="579"/>
      <c r="CZ58" s="579"/>
      <c r="DA58" s="752"/>
      <c r="DB58" s="251"/>
      <c r="DC58" s="112"/>
      <c r="DD58" s="23"/>
      <c r="DE58" s="23"/>
      <c r="DF58" s="23"/>
    </row>
    <row r="59" spans="1:110" ht="20.100000000000001" customHeight="1" x14ac:dyDescent="0.25">
      <c r="A59" s="112"/>
      <c r="B59" s="249"/>
      <c r="C59" s="811" t="str">
        <f>Data_Income!F359</f>
        <v xml:space="preserve"> Total 0 Months Average Monthly Overtime Earnings</v>
      </c>
      <c r="D59" s="812"/>
      <c r="E59" s="812"/>
      <c r="F59" s="812"/>
      <c r="G59" s="812"/>
      <c r="H59" s="812"/>
      <c r="I59" s="812"/>
      <c r="J59" s="812"/>
      <c r="K59" s="812"/>
      <c r="L59" s="812"/>
      <c r="M59" s="812"/>
      <c r="N59" s="812"/>
      <c r="O59" s="812"/>
      <c r="P59" s="812"/>
      <c r="Q59" s="812"/>
      <c r="R59" s="812"/>
      <c r="S59" s="812"/>
      <c r="T59" s="812"/>
      <c r="U59" s="812"/>
      <c r="V59" s="812"/>
      <c r="W59" s="812"/>
      <c r="X59" s="812"/>
      <c r="Y59" s="812"/>
      <c r="Z59" s="812"/>
      <c r="AA59" s="812"/>
      <c r="AB59" s="812"/>
      <c r="AC59" s="812"/>
      <c r="AD59" s="812"/>
      <c r="AE59" s="812"/>
      <c r="AF59" s="812"/>
      <c r="AG59" s="812"/>
      <c r="AH59" s="812"/>
      <c r="AI59" s="812"/>
      <c r="AJ59" s="812"/>
      <c r="AK59" s="812"/>
      <c r="AL59" s="812"/>
      <c r="AM59" s="812"/>
      <c r="AN59" s="812"/>
      <c r="AO59" s="812"/>
      <c r="AP59" s="812"/>
      <c r="AQ59" s="812"/>
      <c r="AR59" s="812"/>
      <c r="AS59" s="812"/>
      <c r="AT59" s="812"/>
      <c r="AU59" s="812"/>
      <c r="AV59" s="812"/>
      <c r="AW59" s="812"/>
      <c r="AX59" s="812"/>
      <c r="AY59" s="812"/>
      <c r="AZ59" s="812"/>
      <c r="BA59" s="812"/>
      <c r="BB59" s="812"/>
      <c r="BC59" s="812"/>
      <c r="BD59" s="812"/>
      <c r="BE59" s="812"/>
      <c r="BF59" s="812"/>
      <c r="BG59" s="812"/>
      <c r="BH59" s="812"/>
      <c r="BI59" s="812"/>
      <c r="BJ59" s="812"/>
      <c r="BK59" s="812"/>
      <c r="BL59" s="812"/>
      <c r="BM59" s="812"/>
      <c r="BN59" s="812"/>
      <c r="BO59" s="812"/>
      <c r="BP59" s="812"/>
      <c r="BQ59" s="812"/>
      <c r="BR59" s="812"/>
      <c r="BS59" s="812"/>
      <c r="BT59" s="812"/>
      <c r="BU59" s="812"/>
      <c r="BV59" s="812"/>
      <c r="BW59" s="812"/>
      <c r="BX59" s="812"/>
      <c r="BY59" s="812"/>
      <c r="BZ59" s="812"/>
      <c r="CA59" s="812"/>
      <c r="CB59" s="812"/>
      <c r="CC59" s="812"/>
      <c r="CD59" s="812"/>
      <c r="CE59" s="812"/>
      <c r="CF59" s="812"/>
      <c r="CG59" s="812"/>
      <c r="CH59" s="812"/>
      <c r="CI59" s="813"/>
      <c r="CJ59" s="785">
        <f>Data_Income!D657</f>
        <v>0</v>
      </c>
      <c r="CK59" s="785"/>
      <c r="CL59" s="785"/>
      <c r="CM59" s="785"/>
      <c r="CN59" s="785"/>
      <c r="CO59" s="785"/>
      <c r="CP59" s="785"/>
      <c r="CQ59" s="785"/>
      <c r="CR59" s="785"/>
      <c r="CS59" s="785"/>
      <c r="CT59" s="785"/>
      <c r="CU59" s="785"/>
      <c r="CV59" s="785"/>
      <c r="CW59" s="785"/>
      <c r="CX59" s="785"/>
      <c r="CY59" s="785"/>
      <c r="CZ59" s="785"/>
      <c r="DA59" s="786"/>
      <c r="DB59" s="251"/>
      <c r="DC59" s="112"/>
      <c r="DD59" s="23"/>
      <c r="DE59" s="23"/>
      <c r="DF59" s="23"/>
    </row>
    <row r="60" spans="1:110" ht="20.100000000000001" customHeight="1" x14ac:dyDescent="0.25">
      <c r="A60" s="112"/>
      <c r="B60" s="249"/>
      <c r="C60" s="769" t="str">
        <f>Data_Income!F362</f>
        <v xml:space="preserve"> Total 0 Months Average Monthly Bonus Earnings</v>
      </c>
      <c r="D60" s="584"/>
      <c r="E60" s="584"/>
      <c r="F60" s="584"/>
      <c r="G60" s="584"/>
      <c r="H60" s="584"/>
      <c r="I60" s="584"/>
      <c r="J60" s="584"/>
      <c r="K60" s="584"/>
      <c r="L60" s="584"/>
      <c r="M60" s="584"/>
      <c r="N60" s="584"/>
      <c r="O60" s="584"/>
      <c r="P60" s="584"/>
      <c r="Q60" s="584"/>
      <c r="R60" s="584"/>
      <c r="S60" s="584"/>
      <c r="T60" s="584"/>
      <c r="U60" s="584"/>
      <c r="V60" s="584"/>
      <c r="W60" s="584"/>
      <c r="X60" s="584"/>
      <c r="Y60" s="584"/>
      <c r="Z60" s="584"/>
      <c r="AA60" s="584"/>
      <c r="AB60" s="584"/>
      <c r="AC60" s="584"/>
      <c r="AD60" s="584"/>
      <c r="AE60" s="584"/>
      <c r="AF60" s="584"/>
      <c r="AG60" s="584"/>
      <c r="AH60" s="584"/>
      <c r="AI60" s="584"/>
      <c r="AJ60" s="584"/>
      <c r="AK60" s="584"/>
      <c r="AL60" s="584"/>
      <c r="AM60" s="584"/>
      <c r="AN60" s="584"/>
      <c r="AO60" s="584"/>
      <c r="AP60" s="584"/>
      <c r="AQ60" s="584"/>
      <c r="AR60" s="584"/>
      <c r="AS60" s="584"/>
      <c r="AT60" s="584"/>
      <c r="AU60" s="584"/>
      <c r="AV60" s="584"/>
      <c r="AW60" s="584"/>
      <c r="AX60" s="584"/>
      <c r="AY60" s="584"/>
      <c r="AZ60" s="584"/>
      <c r="BA60" s="584"/>
      <c r="BB60" s="584"/>
      <c r="BC60" s="584"/>
      <c r="BD60" s="584"/>
      <c r="BE60" s="584"/>
      <c r="BF60" s="584"/>
      <c r="BG60" s="584"/>
      <c r="BH60" s="584"/>
      <c r="BI60" s="584"/>
      <c r="BJ60" s="584"/>
      <c r="BK60" s="584"/>
      <c r="BL60" s="584"/>
      <c r="BM60" s="584"/>
      <c r="BN60" s="584"/>
      <c r="BO60" s="584"/>
      <c r="BP60" s="584"/>
      <c r="BQ60" s="584"/>
      <c r="BR60" s="584"/>
      <c r="BS60" s="584"/>
      <c r="BT60" s="584"/>
      <c r="BU60" s="584"/>
      <c r="BV60" s="584"/>
      <c r="BW60" s="584"/>
      <c r="BX60" s="584"/>
      <c r="BY60" s="584"/>
      <c r="BZ60" s="584"/>
      <c r="CA60" s="584"/>
      <c r="CB60" s="584"/>
      <c r="CC60" s="584"/>
      <c r="CD60" s="584"/>
      <c r="CE60" s="584"/>
      <c r="CF60" s="584"/>
      <c r="CG60" s="584"/>
      <c r="CH60" s="584"/>
      <c r="CI60" s="585"/>
      <c r="CJ60" s="581">
        <f>Data_Income!D660</f>
        <v>0</v>
      </c>
      <c r="CK60" s="581"/>
      <c r="CL60" s="581"/>
      <c r="CM60" s="581"/>
      <c r="CN60" s="581"/>
      <c r="CO60" s="581"/>
      <c r="CP60" s="581"/>
      <c r="CQ60" s="581"/>
      <c r="CR60" s="581"/>
      <c r="CS60" s="581"/>
      <c r="CT60" s="581"/>
      <c r="CU60" s="581"/>
      <c r="CV60" s="581"/>
      <c r="CW60" s="581"/>
      <c r="CX60" s="581"/>
      <c r="CY60" s="581"/>
      <c r="CZ60" s="581"/>
      <c r="DA60" s="737"/>
      <c r="DB60" s="251"/>
      <c r="DC60" s="112"/>
      <c r="DD60" s="23"/>
      <c r="DE60" s="23"/>
      <c r="DF60" s="23"/>
    </row>
    <row r="61" spans="1:110" ht="20.100000000000001" customHeight="1" x14ac:dyDescent="0.25">
      <c r="A61" s="112"/>
      <c r="B61" s="249"/>
      <c r="C61" s="769" t="str">
        <f>Data_Income!F365</f>
        <v xml:space="preserve"> Total 0 Months Average Monthly Commissions Earnings</v>
      </c>
      <c r="D61" s="584"/>
      <c r="E61" s="584"/>
      <c r="F61" s="584"/>
      <c r="G61" s="584"/>
      <c r="H61" s="584"/>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584"/>
      <c r="CF61" s="584"/>
      <c r="CG61" s="584"/>
      <c r="CH61" s="584"/>
      <c r="CI61" s="585"/>
      <c r="CJ61" s="581">
        <f>Data_Income!D663</f>
        <v>0</v>
      </c>
      <c r="CK61" s="581"/>
      <c r="CL61" s="581"/>
      <c r="CM61" s="581"/>
      <c r="CN61" s="581"/>
      <c r="CO61" s="581"/>
      <c r="CP61" s="581"/>
      <c r="CQ61" s="581"/>
      <c r="CR61" s="581"/>
      <c r="CS61" s="581"/>
      <c r="CT61" s="581"/>
      <c r="CU61" s="581"/>
      <c r="CV61" s="581"/>
      <c r="CW61" s="581"/>
      <c r="CX61" s="581"/>
      <c r="CY61" s="581"/>
      <c r="CZ61" s="581"/>
      <c r="DA61" s="737"/>
      <c r="DB61" s="251"/>
      <c r="DC61" s="112"/>
      <c r="DD61" s="23"/>
      <c r="DE61" s="23"/>
      <c r="DF61" s="23"/>
    </row>
    <row r="62" spans="1:110" ht="20.100000000000001" customHeight="1" thickBot="1" x14ac:dyDescent="0.3">
      <c r="A62" s="112"/>
      <c r="B62" s="249"/>
      <c r="C62" s="755" t="s">
        <v>194</v>
      </c>
      <c r="D62" s="756"/>
      <c r="E62" s="756"/>
      <c r="F62" s="756"/>
      <c r="G62" s="756"/>
      <c r="H62" s="756"/>
      <c r="I62" s="756"/>
      <c r="J62" s="756"/>
      <c r="K62" s="756"/>
      <c r="L62" s="756"/>
      <c r="M62" s="756"/>
      <c r="N62" s="756"/>
      <c r="O62" s="756"/>
      <c r="P62" s="756"/>
      <c r="Q62" s="756"/>
      <c r="R62" s="756"/>
      <c r="S62" s="756"/>
      <c r="T62" s="756"/>
      <c r="U62" s="756"/>
      <c r="V62" s="756"/>
      <c r="W62" s="756"/>
      <c r="X62" s="756"/>
      <c r="Y62" s="756"/>
      <c r="Z62" s="756"/>
      <c r="AA62" s="756"/>
      <c r="AB62" s="756"/>
      <c r="AC62" s="756"/>
      <c r="AD62" s="756"/>
      <c r="AE62" s="756"/>
      <c r="AF62" s="756"/>
      <c r="AG62" s="756"/>
      <c r="AH62" s="756"/>
      <c r="AI62" s="756"/>
      <c r="AJ62" s="756"/>
      <c r="AK62" s="756"/>
      <c r="AL62" s="756"/>
      <c r="AM62" s="756"/>
      <c r="AN62" s="756"/>
      <c r="AO62" s="756"/>
      <c r="AP62" s="756"/>
      <c r="AQ62" s="756"/>
      <c r="AR62" s="756"/>
      <c r="AS62" s="756"/>
      <c r="AT62" s="756"/>
      <c r="AU62" s="756"/>
      <c r="AV62" s="756"/>
      <c r="AW62" s="756"/>
      <c r="AX62" s="756"/>
      <c r="AY62" s="756"/>
      <c r="AZ62" s="756"/>
      <c r="BA62" s="756"/>
      <c r="BB62" s="756"/>
      <c r="BC62" s="756"/>
      <c r="BD62" s="756"/>
      <c r="BE62" s="756"/>
      <c r="BF62" s="756"/>
      <c r="BG62" s="756"/>
      <c r="BH62" s="756"/>
      <c r="BI62" s="756"/>
      <c r="BJ62" s="756"/>
      <c r="BK62" s="756"/>
      <c r="BL62" s="756"/>
      <c r="BM62" s="756"/>
      <c r="BN62" s="756"/>
      <c r="BO62" s="756"/>
      <c r="BP62" s="756"/>
      <c r="BQ62" s="756"/>
      <c r="BR62" s="756"/>
      <c r="BS62" s="756"/>
      <c r="BT62" s="756"/>
      <c r="BU62" s="756"/>
      <c r="BV62" s="756"/>
      <c r="BW62" s="756"/>
      <c r="BX62" s="756"/>
      <c r="BY62" s="756"/>
      <c r="BZ62" s="756"/>
      <c r="CA62" s="756"/>
      <c r="CB62" s="756"/>
      <c r="CC62" s="756"/>
      <c r="CD62" s="756"/>
      <c r="CE62" s="756"/>
      <c r="CF62" s="756"/>
      <c r="CG62" s="756"/>
      <c r="CH62" s="756"/>
      <c r="CI62" s="757"/>
      <c r="CJ62" s="783">
        <v>0</v>
      </c>
      <c r="CK62" s="783"/>
      <c r="CL62" s="783"/>
      <c r="CM62" s="783"/>
      <c r="CN62" s="783"/>
      <c r="CO62" s="783"/>
      <c r="CP62" s="783"/>
      <c r="CQ62" s="783"/>
      <c r="CR62" s="783"/>
      <c r="CS62" s="783"/>
      <c r="CT62" s="783"/>
      <c r="CU62" s="783"/>
      <c r="CV62" s="783"/>
      <c r="CW62" s="783"/>
      <c r="CX62" s="783"/>
      <c r="CY62" s="783"/>
      <c r="CZ62" s="783"/>
      <c r="DA62" s="784"/>
      <c r="DB62" s="251"/>
      <c r="DC62" s="112"/>
      <c r="DD62" s="23"/>
      <c r="DE62" s="23"/>
      <c r="DF62" s="23"/>
    </row>
    <row r="63" spans="1:110" ht="20.100000000000001" customHeight="1" thickBot="1" x14ac:dyDescent="0.3">
      <c r="A63" s="112"/>
      <c r="B63" s="249"/>
      <c r="C63" s="778" t="s">
        <v>487</v>
      </c>
      <c r="D63" s="779"/>
      <c r="E63" s="779"/>
      <c r="F63" s="779"/>
      <c r="G63" s="779"/>
      <c r="H63" s="779"/>
      <c r="I63" s="779"/>
      <c r="J63" s="779"/>
      <c r="K63" s="779"/>
      <c r="L63" s="779"/>
      <c r="M63" s="779"/>
      <c r="N63" s="779"/>
      <c r="O63" s="779"/>
      <c r="P63" s="779"/>
      <c r="Q63" s="779"/>
      <c r="R63" s="779"/>
      <c r="S63" s="779"/>
      <c r="T63" s="779"/>
      <c r="U63" s="779"/>
      <c r="V63" s="779"/>
      <c r="W63" s="779"/>
      <c r="X63" s="779"/>
      <c r="Y63" s="779"/>
      <c r="Z63" s="779"/>
      <c r="AA63" s="779"/>
      <c r="AB63" s="779"/>
      <c r="AC63" s="779"/>
      <c r="AD63" s="779"/>
      <c r="AE63" s="779"/>
      <c r="AF63" s="779"/>
      <c r="AG63" s="779"/>
      <c r="AH63" s="779"/>
      <c r="AI63" s="779"/>
      <c r="AJ63" s="779"/>
      <c r="AK63" s="779"/>
      <c r="AL63" s="779"/>
      <c r="AM63" s="779"/>
      <c r="AN63" s="779"/>
      <c r="AO63" s="779"/>
      <c r="AP63" s="779"/>
      <c r="AQ63" s="779"/>
      <c r="AR63" s="779"/>
      <c r="AS63" s="779"/>
      <c r="AT63" s="779"/>
      <c r="AU63" s="779"/>
      <c r="AV63" s="779"/>
      <c r="AW63" s="779"/>
      <c r="AX63" s="779"/>
      <c r="AY63" s="779"/>
      <c r="AZ63" s="779"/>
      <c r="BA63" s="779"/>
      <c r="BB63" s="779"/>
      <c r="BC63" s="779"/>
      <c r="BD63" s="779"/>
      <c r="BE63" s="779"/>
      <c r="BF63" s="779"/>
      <c r="BG63" s="779"/>
      <c r="BH63" s="779"/>
      <c r="BI63" s="779"/>
      <c r="BJ63" s="779"/>
      <c r="BK63" s="779"/>
      <c r="BL63" s="779"/>
      <c r="BM63" s="779"/>
      <c r="BN63" s="779"/>
      <c r="BO63" s="779"/>
      <c r="BP63" s="779"/>
      <c r="BQ63" s="779"/>
      <c r="BR63" s="779"/>
      <c r="BS63" s="779"/>
      <c r="BT63" s="779"/>
      <c r="BU63" s="779"/>
      <c r="BV63" s="779"/>
      <c r="BW63" s="779"/>
      <c r="BX63" s="779"/>
      <c r="BY63" s="779"/>
      <c r="BZ63" s="779"/>
      <c r="CA63" s="779"/>
      <c r="CB63" s="779"/>
      <c r="CC63" s="779"/>
      <c r="CD63" s="779"/>
      <c r="CE63" s="779"/>
      <c r="CF63" s="779"/>
      <c r="CG63" s="779"/>
      <c r="CH63" s="779"/>
      <c r="CI63" s="780"/>
      <c r="CJ63" s="781">
        <f>Data_Income!D667</f>
        <v>0</v>
      </c>
      <c r="CK63" s="781"/>
      <c r="CL63" s="781"/>
      <c r="CM63" s="781"/>
      <c r="CN63" s="781"/>
      <c r="CO63" s="781"/>
      <c r="CP63" s="781"/>
      <c r="CQ63" s="781"/>
      <c r="CR63" s="781"/>
      <c r="CS63" s="781"/>
      <c r="CT63" s="781"/>
      <c r="CU63" s="781"/>
      <c r="CV63" s="781"/>
      <c r="CW63" s="781"/>
      <c r="CX63" s="781"/>
      <c r="CY63" s="781"/>
      <c r="CZ63" s="781"/>
      <c r="DA63" s="782"/>
      <c r="DB63" s="251"/>
      <c r="DC63" s="112"/>
      <c r="DD63" s="23"/>
      <c r="DE63" s="23"/>
      <c r="DF63" s="23"/>
    </row>
    <row r="64" spans="1:110" ht="15.95" customHeight="1" x14ac:dyDescent="0.2">
      <c r="A64" s="112"/>
      <c r="B64" s="249"/>
      <c r="C64" s="719"/>
      <c r="D64" s="719"/>
      <c r="E64" s="719"/>
      <c r="F64" s="719"/>
      <c r="G64" s="719"/>
      <c r="H64" s="719"/>
      <c r="I64" s="719"/>
      <c r="J64" s="719"/>
      <c r="K64" s="719"/>
      <c r="L64" s="719"/>
      <c r="M64" s="719"/>
      <c r="N64" s="719"/>
      <c r="O64" s="719"/>
      <c r="P64" s="719"/>
      <c r="Q64" s="719"/>
      <c r="R64" s="719"/>
      <c r="S64" s="719"/>
      <c r="T64" s="719"/>
      <c r="U64" s="719"/>
      <c r="V64" s="719"/>
      <c r="W64" s="719"/>
      <c r="X64" s="719"/>
      <c r="Y64" s="719"/>
      <c r="Z64" s="719"/>
      <c r="AA64" s="719"/>
      <c r="AB64" s="719"/>
      <c r="AC64" s="719"/>
      <c r="AD64" s="719"/>
      <c r="AE64" s="719"/>
      <c r="AF64" s="719"/>
      <c r="AG64" s="719"/>
      <c r="AH64" s="719"/>
      <c r="AI64" s="719"/>
      <c r="AJ64" s="719"/>
      <c r="AK64" s="719"/>
      <c r="AL64" s="719"/>
      <c r="AM64" s="719"/>
      <c r="AN64" s="719"/>
      <c r="AO64" s="719"/>
      <c r="AP64" s="719"/>
      <c r="AQ64" s="719"/>
      <c r="AR64" s="719"/>
      <c r="AS64" s="719"/>
      <c r="AT64" s="719"/>
      <c r="AU64" s="719"/>
      <c r="AV64" s="719"/>
      <c r="AW64" s="719"/>
      <c r="AX64" s="719"/>
      <c r="AY64" s="719"/>
      <c r="AZ64" s="719"/>
      <c r="BA64" s="719"/>
      <c r="BB64" s="719"/>
      <c r="BC64" s="719"/>
      <c r="BD64" s="719"/>
      <c r="BE64" s="719"/>
      <c r="BF64" s="719"/>
      <c r="BG64" s="719"/>
      <c r="BH64" s="719"/>
      <c r="BI64" s="719"/>
      <c r="BJ64" s="719"/>
      <c r="BK64" s="719"/>
      <c r="BL64" s="719"/>
      <c r="BM64" s="719"/>
      <c r="BN64" s="719"/>
      <c r="BO64" s="719"/>
      <c r="BP64" s="719"/>
      <c r="BQ64" s="719"/>
      <c r="BR64" s="719"/>
      <c r="BS64" s="719"/>
      <c r="BT64" s="719"/>
      <c r="BU64" s="719"/>
      <c r="BV64" s="719"/>
      <c r="BW64" s="719"/>
      <c r="BX64" s="719"/>
      <c r="BY64" s="719"/>
      <c r="BZ64" s="719"/>
      <c r="CA64" s="719"/>
      <c r="CB64" s="719"/>
      <c r="CC64" s="719"/>
      <c r="CD64" s="719"/>
      <c r="CE64" s="719"/>
      <c r="CF64" s="719"/>
      <c r="CG64" s="719"/>
      <c r="CH64" s="719"/>
      <c r="CI64" s="719"/>
      <c r="CJ64" s="719"/>
      <c r="CK64" s="719"/>
      <c r="CL64" s="719"/>
      <c r="CM64" s="719"/>
      <c r="CN64" s="719"/>
      <c r="CO64" s="719"/>
      <c r="CP64" s="719"/>
      <c r="CQ64" s="719"/>
      <c r="CR64" s="719"/>
      <c r="CS64" s="719"/>
      <c r="CT64" s="719"/>
      <c r="CU64" s="719"/>
      <c r="CV64" s="719"/>
      <c r="CW64" s="719"/>
      <c r="CX64" s="719"/>
      <c r="CY64" s="719"/>
      <c r="CZ64" s="719"/>
      <c r="DA64" s="719"/>
      <c r="DB64" s="251"/>
      <c r="DC64" s="112"/>
      <c r="DD64" s="23"/>
      <c r="DE64" s="23"/>
      <c r="DF64" s="23"/>
    </row>
    <row r="65" spans="1:110" ht="18" customHeight="1" x14ac:dyDescent="0.2">
      <c r="A65" s="232"/>
      <c r="B65" s="249"/>
      <c r="C65" s="759" t="s">
        <v>454</v>
      </c>
      <c r="D65" s="760"/>
      <c r="E65" s="760"/>
      <c r="F65" s="760"/>
      <c r="G65" s="760"/>
      <c r="H65" s="760"/>
      <c r="I65" s="760"/>
      <c r="J65" s="760"/>
      <c r="K65" s="760"/>
      <c r="L65" s="760"/>
      <c r="M65" s="760"/>
      <c r="N65" s="760"/>
      <c r="O65" s="760"/>
      <c r="P65" s="760"/>
      <c r="Q65" s="760"/>
      <c r="R65" s="760"/>
      <c r="S65" s="760"/>
      <c r="T65" s="760"/>
      <c r="U65" s="760"/>
      <c r="V65" s="760"/>
      <c r="W65" s="760"/>
      <c r="X65" s="760"/>
      <c r="Y65" s="760"/>
      <c r="Z65" s="760"/>
      <c r="AA65" s="760"/>
      <c r="AB65" s="760"/>
      <c r="AC65" s="760"/>
      <c r="AD65" s="760"/>
      <c r="AE65" s="760"/>
      <c r="AF65" s="760"/>
      <c r="AG65" s="760"/>
      <c r="AH65" s="760"/>
      <c r="AI65" s="760"/>
      <c r="AJ65" s="760"/>
      <c r="AK65" s="760"/>
      <c r="AL65" s="760"/>
      <c r="AM65" s="760"/>
      <c r="AN65" s="760"/>
      <c r="AO65" s="760"/>
      <c r="AP65" s="760"/>
      <c r="AQ65" s="760"/>
      <c r="AR65" s="760"/>
      <c r="AS65" s="760"/>
      <c r="AT65" s="760"/>
      <c r="AU65" s="760"/>
      <c r="AV65" s="760"/>
      <c r="AW65" s="760"/>
      <c r="AX65" s="760"/>
      <c r="AY65" s="760"/>
      <c r="AZ65" s="760"/>
      <c r="BA65" s="760"/>
      <c r="BB65" s="760"/>
      <c r="BC65" s="760"/>
      <c r="BD65" s="760"/>
      <c r="BE65" s="760"/>
      <c r="BF65" s="760"/>
      <c r="BG65" s="760"/>
      <c r="BH65" s="760"/>
      <c r="BI65" s="760"/>
      <c r="BJ65" s="760"/>
      <c r="BK65" s="760"/>
      <c r="BL65" s="760"/>
      <c r="BM65" s="760"/>
      <c r="BN65" s="760"/>
      <c r="BO65" s="760"/>
      <c r="BP65" s="760"/>
      <c r="BQ65" s="760"/>
      <c r="BR65" s="760"/>
      <c r="BS65" s="760"/>
      <c r="BT65" s="760"/>
      <c r="BU65" s="760"/>
      <c r="BV65" s="760"/>
      <c r="BW65" s="760"/>
      <c r="BX65" s="760"/>
      <c r="BY65" s="760"/>
      <c r="BZ65" s="760"/>
      <c r="CA65" s="760"/>
      <c r="CB65" s="760"/>
      <c r="CC65" s="760"/>
      <c r="CD65" s="760"/>
      <c r="CE65" s="760"/>
      <c r="CF65" s="760"/>
      <c r="CG65" s="760"/>
      <c r="CH65" s="760"/>
      <c r="CI65" s="760"/>
      <c r="CJ65" s="760"/>
      <c r="CK65" s="760"/>
      <c r="CL65" s="760"/>
      <c r="CM65" s="760"/>
      <c r="CN65" s="760"/>
      <c r="CO65" s="760"/>
      <c r="CP65" s="760"/>
      <c r="CQ65" s="760"/>
      <c r="CR65" s="760"/>
      <c r="CS65" s="760"/>
      <c r="CT65" s="760"/>
      <c r="CU65" s="760"/>
      <c r="CV65" s="760"/>
      <c r="CW65" s="760"/>
      <c r="CX65" s="760"/>
      <c r="CY65" s="760"/>
      <c r="CZ65" s="760"/>
      <c r="DA65" s="761"/>
      <c r="DB65" s="251"/>
      <c r="DC65" s="232"/>
      <c r="DD65" s="23"/>
      <c r="DE65" s="23"/>
      <c r="DF65" s="23"/>
    </row>
    <row r="66" spans="1:110" ht="6.95" customHeight="1" x14ac:dyDescent="0.2">
      <c r="A66" s="232"/>
      <c r="B66" s="249"/>
      <c r="C66" s="762"/>
      <c r="D66" s="763"/>
      <c r="E66" s="763"/>
      <c r="F66" s="763"/>
      <c r="G66" s="763"/>
      <c r="H66" s="763"/>
      <c r="I66" s="763"/>
      <c r="J66" s="763"/>
      <c r="K66" s="763"/>
      <c r="L66" s="763"/>
      <c r="M66" s="763"/>
      <c r="N66" s="763"/>
      <c r="O66" s="763"/>
      <c r="P66" s="763"/>
      <c r="Q66" s="763"/>
      <c r="R66" s="763"/>
      <c r="S66" s="763"/>
      <c r="T66" s="763"/>
      <c r="U66" s="763"/>
      <c r="V66" s="763"/>
      <c r="W66" s="763"/>
      <c r="X66" s="763"/>
      <c r="Y66" s="763"/>
      <c r="Z66" s="763"/>
      <c r="AA66" s="763"/>
      <c r="AB66" s="763"/>
      <c r="AC66" s="763"/>
      <c r="AD66" s="763"/>
      <c r="AE66" s="763"/>
      <c r="AF66" s="763"/>
      <c r="AG66" s="763"/>
      <c r="AH66" s="763"/>
      <c r="AI66" s="763"/>
      <c r="AJ66" s="763"/>
      <c r="AK66" s="763"/>
      <c r="AL66" s="763"/>
      <c r="AM66" s="763"/>
      <c r="AN66" s="763"/>
      <c r="AO66" s="763"/>
      <c r="AP66" s="763"/>
      <c r="AQ66" s="763"/>
      <c r="AR66" s="763"/>
      <c r="AS66" s="763"/>
      <c r="AT66" s="763"/>
      <c r="AU66" s="763"/>
      <c r="AV66" s="763"/>
      <c r="AW66" s="763"/>
      <c r="AX66" s="763"/>
      <c r="AY66" s="763"/>
      <c r="AZ66" s="763"/>
      <c r="BA66" s="763"/>
      <c r="BB66" s="763"/>
      <c r="BC66" s="763"/>
      <c r="BD66" s="763"/>
      <c r="BE66" s="763"/>
      <c r="BF66" s="763"/>
      <c r="BG66" s="763"/>
      <c r="BH66" s="763"/>
      <c r="BI66" s="763"/>
      <c r="BJ66" s="763"/>
      <c r="BK66" s="763"/>
      <c r="BL66" s="763"/>
      <c r="BM66" s="763"/>
      <c r="BN66" s="763"/>
      <c r="BO66" s="763"/>
      <c r="BP66" s="763"/>
      <c r="BQ66" s="763"/>
      <c r="BR66" s="763"/>
      <c r="BS66" s="763"/>
      <c r="BT66" s="763"/>
      <c r="BU66" s="763"/>
      <c r="BV66" s="763"/>
      <c r="BW66" s="763"/>
      <c r="BX66" s="763"/>
      <c r="BY66" s="763"/>
      <c r="BZ66" s="763"/>
      <c r="CA66" s="763"/>
      <c r="CB66" s="763"/>
      <c r="CC66" s="763"/>
      <c r="CD66" s="763"/>
      <c r="CE66" s="763"/>
      <c r="CF66" s="763"/>
      <c r="CG66" s="763"/>
      <c r="CH66" s="763"/>
      <c r="CI66" s="763"/>
      <c r="CJ66" s="763"/>
      <c r="CK66" s="763"/>
      <c r="CL66" s="763"/>
      <c r="CM66" s="763"/>
      <c r="CN66" s="763"/>
      <c r="CO66" s="763"/>
      <c r="CP66" s="763"/>
      <c r="CQ66" s="763"/>
      <c r="CR66" s="763"/>
      <c r="CS66" s="763"/>
      <c r="CT66" s="763"/>
      <c r="CU66" s="763"/>
      <c r="CV66" s="763"/>
      <c r="CW66" s="763"/>
      <c r="CX66" s="763"/>
      <c r="CY66" s="763"/>
      <c r="CZ66" s="763"/>
      <c r="DA66" s="764"/>
      <c r="DB66" s="251"/>
      <c r="DC66" s="232"/>
      <c r="DD66" s="23"/>
      <c r="DE66" s="23"/>
      <c r="DF66" s="23"/>
    </row>
    <row r="67" spans="1:110" ht="14.1" customHeight="1" x14ac:dyDescent="0.2">
      <c r="A67" s="232"/>
      <c r="B67" s="249"/>
      <c r="C67" s="238"/>
      <c r="D67" s="555" t="s">
        <v>123</v>
      </c>
      <c r="E67" s="555"/>
      <c r="F67" s="211"/>
      <c r="G67" s="636" t="str">
        <f>Data_Income!D671</f>
        <v>Variances in earnings not determined.</v>
      </c>
      <c r="H67" s="636"/>
      <c r="I67" s="636"/>
      <c r="J67" s="636"/>
      <c r="K67" s="636"/>
      <c r="L67" s="636"/>
      <c r="M67" s="636"/>
      <c r="N67" s="636"/>
      <c r="O67" s="636"/>
      <c r="P67" s="636"/>
      <c r="Q67" s="636"/>
      <c r="R67" s="636"/>
      <c r="S67" s="636"/>
      <c r="T67" s="636"/>
      <c r="U67" s="636"/>
      <c r="V67" s="636"/>
      <c r="W67" s="636"/>
      <c r="X67" s="636"/>
      <c r="Y67" s="636"/>
      <c r="Z67" s="636"/>
      <c r="AA67" s="636"/>
      <c r="AB67" s="636"/>
      <c r="AC67" s="636"/>
      <c r="AD67" s="636"/>
      <c r="AE67" s="636"/>
      <c r="AF67" s="636"/>
      <c r="AG67" s="636"/>
      <c r="AH67" s="636"/>
      <c r="AI67" s="636"/>
      <c r="AJ67" s="636"/>
      <c r="AK67" s="636"/>
      <c r="AL67" s="636"/>
      <c r="AM67" s="636"/>
      <c r="AN67" s="636"/>
      <c r="AO67" s="636"/>
      <c r="AP67" s="636"/>
      <c r="AQ67" s="636"/>
      <c r="AR67" s="636"/>
      <c r="AS67" s="636"/>
      <c r="AT67" s="636"/>
      <c r="AU67" s="636"/>
      <c r="AV67" s="636"/>
      <c r="AW67" s="636"/>
      <c r="AX67" s="636"/>
      <c r="AY67" s="636"/>
      <c r="AZ67" s="636"/>
      <c r="BA67" s="636"/>
      <c r="BB67" s="636"/>
      <c r="BC67" s="636"/>
      <c r="BD67" s="636"/>
      <c r="BE67" s="636"/>
      <c r="BF67" s="636"/>
      <c r="BG67" s="636"/>
      <c r="BH67" s="636"/>
      <c r="BI67" s="636"/>
      <c r="BJ67" s="636"/>
      <c r="BK67" s="636"/>
      <c r="BL67" s="636"/>
      <c r="BM67" s="636"/>
      <c r="BN67" s="636"/>
      <c r="BO67" s="636"/>
      <c r="BP67" s="636"/>
      <c r="BQ67" s="636"/>
      <c r="BR67" s="636"/>
      <c r="BS67" s="636"/>
      <c r="BT67" s="636"/>
      <c r="BU67" s="636"/>
      <c r="BV67" s="636"/>
      <c r="BW67" s="636"/>
      <c r="BX67" s="636"/>
      <c r="BY67" s="636"/>
      <c r="BZ67" s="636"/>
      <c r="CA67" s="636"/>
      <c r="CB67" s="636"/>
      <c r="CC67" s="636"/>
      <c r="CD67" s="636"/>
      <c r="CE67" s="636"/>
      <c r="CF67" s="636"/>
      <c r="CG67" s="636"/>
      <c r="CH67" s="636"/>
      <c r="CI67" s="636"/>
      <c r="CJ67" s="636"/>
      <c r="CK67" s="636"/>
      <c r="CL67" s="636"/>
      <c r="CM67" s="636"/>
      <c r="CN67" s="636"/>
      <c r="CO67" s="636"/>
      <c r="CP67" s="636"/>
      <c r="CQ67" s="636"/>
      <c r="CR67" s="636"/>
      <c r="CS67" s="636"/>
      <c r="CT67" s="636"/>
      <c r="CU67" s="636"/>
      <c r="CV67" s="636"/>
      <c r="CW67" s="636"/>
      <c r="CX67" s="636"/>
      <c r="CY67" s="636"/>
      <c r="CZ67" s="235"/>
      <c r="DA67" s="242"/>
      <c r="DB67" s="251"/>
      <c r="DC67" s="232"/>
      <c r="DD67" s="23"/>
      <c r="DE67" s="23"/>
      <c r="DF67" s="23"/>
    </row>
    <row r="68" spans="1:110" ht="27.95" customHeight="1" x14ac:dyDescent="0.2">
      <c r="A68" s="232"/>
      <c r="B68" s="249"/>
      <c r="C68" s="238"/>
      <c r="D68" s="555" t="s">
        <v>123</v>
      </c>
      <c r="E68" s="555"/>
      <c r="F68" s="211"/>
      <c r="G68" s="738" t="str">
        <f>Data_Income!D681</f>
        <v>Total qualifying income to be determined.</v>
      </c>
      <c r="H68" s="738"/>
      <c r="I68" s="738"/>
      <c r="J68" s="738"/>
      <c r="K68" s="738"/>
      <c r="L68" s="738"/>
      <c r="M68" s="738"/>
      <c r="N68" s="738"/>
      <c r="O68" s="738"/>
      <c r="P68" s="738"/>
      <c r="Q68" s="738"/>
      <c r="R68" s="738"/>
      <c r="S68" s="738"/>
      <c r="T68" s="738"/>
      <c r="U68" s="738"/>
      <c r="V68" s="738"/>
      <c r="W68" s="738"/>
      <c r="X68" s="738"/>
      <c r="Y68" s="738"/>
      <c r="Z68" s="738"/>
      <c r="AA68" s="738"/>
      <c r="AB68" s="738"/>
      <c r="AC68" s="738"/>
      <c r="AD68" s="738"/>
      <c r="AE68" s="738"/>
      <c r="AF68" s="738"/>
      <c r="AG68" s="738"/>
      <c r="AH68" s="738"/>
      <c r="AI68" s="738"/>
      <c r="AJ68" s="738"/>
      <c r="AK68" s="738"/>
      <c r="AL68" s="738"/>
      <c r="AM68" s="738"/>
      <c r="AN68" s="738"/>
      <c r="AO68" s="738"/>
      <c r="AP68" s="738"/>
      <c r="AQ68" s="738"/>
      <c r="AR68" s="738"/>
      <c r="AS68" s="738"/>
      <c r="AT68" s="738"/>
      <c r="AU68" s="738"/>
      <c r="AV68" s="738"/>
      <c r="AW68" s="738"/>
      <c r="AX68" s="738"/>
      <c r="AY68" s="738"/>
      <c r="AZ68" s="738"/>
      <c r="BA68" s="738"/>
      <c r="BB68" s="738"/>
      <c r="BC68" s="738"/>
      <c r="BD68" s="738"/>
      <c r="BE68" s="738"/>
      <c r="BF68" s="738"/>
      <c r="BG68" s="738"/>
      <c r="BH68" s="738"/>
      <c r="BI68" s="738"/>
      <c r="BJ68" s="738"/>
      <c r="BK68" s="738"/>
      <c r="BL68" s="738"/>
      <c r="BM68" s="738"/>
      <c r="BN68" s="738"/>
      <c r="BO68" s="738"/>
      <c r="BP68" s="738"/>
      <c r="BQ68" s="738"/>
      <c r="BR68" s="738"/>
      <c r="BS68" s="738"/>
      <c r="BT68" s="738"/>
      <c r="BU68" s="738"/>
      <c r="BV68" s="738"/>
      <c r="BW68" s="738"/>
      <c r="BX68" s="738"/>
      <c r="BY68" s="738"/>
      <c r="BZ68" s="738"/>
      <c r="CA68" s="738"/>
      <c r="CB68" s="738"/>
      <c r="CC68" s="738"/>
      <c r="CD68" s="738"/>
      <c r="CE68" s="738"/>
      <c r="CF68" s="738"/>
      <c r="CG68" s="738"/>
      <c r="CH68" s="738"/>
      <c r="CI68" s="738"/>
      <c r="CJ68" s="738"/>
      <c r="CK68" s="738"/>
      <c r="CL68" s="738"/>
      <c r="CM68" s="738"/>
      <c r="CN68" s="738"/>
      <c r="CO68" s="738"/>
      <c r="CP68" s="738"/>
      <c r="CQ68" s="738"/>
      <c r="CR68" s="738"/>
      <c r="CS68" s="738"/>
      <c r="CT68" s="738"/>
      <c r="CU68" s="738"/>
      <c r="CV68" s="738"/>
      <c r="CW68" s="738"/>
      <c r="CX68" s="738"/>
      <c r="CY68" s="738"/>
      <c r="CZ68" s="236"/>
      <c r="DA68" s="243"/>
      <c r="DB68" s="251"/>
      <c r="DC68" s="232"/>
      <c r="DD68" s="23"/>
      <c r="DE68" s="23"/>
      <c r="DF68" s="23"/>
    </row>
    <row r="69" spans="1:110" ht="14.1" customHeight="1" x14ac:dyDescent="0.2">
      <c r="A69" s="232"/>
      <c r="B69" s="249"/>
      <c r="C69" s="238"/>
      <c r="D69" s="555" t="s">
        <v>123</v>
      </c>
      <c r="E69" s="555"/>
      <c r="F69" s="211"/>
      <c r="G69" s="636" t="str">
        <f>Data_Income!D683</f>
        <v>Average weekly hours worked to be determined.</v>
      </c>
      <c r="H69" s="636"/>
      <c r="I69" s="636"/>
      <c r="J69" s="636"/>
      <c r="K69" s="636"/>
      <c r="L69" s="636"/>
      <c r="M69" s="636"/>
      <c r="N69" s="636"/>
      <c r="O69" s="636"/>
      <c r="P69" s="636"/>
      <c r="Q69" s="636"/>
      <c r="R69" s="636"/>
      <c r="S69" s="636"/>
      <c r="T69" s="636"/>
      <c r="U69" s="636"/>
      <c r="V69" s="636"/>
      <c r="W69" s="636"/>
      <c r="X69" s="636"/>
      <c r="Y69" s="636"/>
      <c r="Z69" s="636"/>
      <c r="AA69" s="636"/>
      <c r="AB69" s="636"/>
      <c r="AC69" s="636"/>
      <c r="AD69" s="636"/>
      <c r="AE69" s="636"/>
      <c r="AF69" s="636"/>
      <c r="AG69" s="636"/>
      <c r="AH69" s="636"/>
      <c r="AI69" s="636"/>
      <c r="AJ69" s="636"/>
      <c r="AK69" s="636"/>
      <c r="AL69" s="636"/>
      <c r="AM69" s="636"/>
      <c r="AN69" s="636"/>
      <c r="AO69" s="636"/>
      <c r="AP69" s="636"/>
      <c r="AQ69" s="636"/>
      <c r="AR69" s="636"/>
      <c r="AS69" s="636"/>
      <c r="AT69" s="636"/>
      <c r="AU69" s="636"/>
      <c r="AV69" s="636"/>
      <c r="AW69" s="636"/>
      <c r="AX69" s="636"/>
      <c r="AY69" s="636"/>
      <c r="AZ69" s="636"/>
      <c r="BA69" s="636"/>
      <c r="BB69" s="636"/>
      <c r="BC69" s="636"/>
      <c r="BD69" s="636"/>
      <c r="BE69" s="636"/>
      <c r="BF69" s="636"/>
      <c r="BG69" s="636"/>
      <c r="BH69" s="636"/>
      <c r="BI69" s="636"/>
      <c r="BJ69" s="636"/>
      <c r="BK69" s="636"/>
      <c r="BL69" s="636"/>
      <c r="BM69" s="636"/>
      <c r="BN69" s="636"/>
      <c r="BO69" s="636"/>
      <c r="BP69" s="636"/>
      <c r="BQ69" s="636"/>
      <c r="BR69" s="636"/>
      <c r="BS69" s="636"/>
      <c r="BT69" s="636"/>
      <c r="BU69" s="636"/>
      <c r="BV69" s="636"/>
      <c r="BW69" s="636"/>
      <c r="BX69" s="636"/>
      <c r="BY69" s="636"/>
      <c r="BZ69" s="636"/>
      <c r="CA69" s="636"/>
      <c r="CB69" s="636"/>
      <c r="CC69" s="636"/>
      <c r="CD69" s="636"/>
      <c r="CE69" s="636"/>
      <c r="CF69" s="636"/>
      <c r="CG69" s="636"/>
      <c r="CH69" s="636"/>
      <c r="CI69" s="636"/>
      <c r="CJ69" s="636"/>
      <c r="CK69" s="636"/>
      <c r="CL69" s="636"/>
      <c r="CM69" s="636"/>
      <c r="CN69" s="636"/>
      <c r="CO69" s="636"/>
      <c r="CP69" s="636"/>
      <c r="CQ69" s="636"/>
      <c r="CR69" s="636"/>
      <c r="CS69" s="636"/>
      <c r="CT69" s="636"/>
      <c r="CU69" s="636"/>
      <c r="CV69" s="636"/>
      <c r="CW69" s="636"/>
      <c r="CX69" s="636"/>
      <c r="CY69" s="636"/>
      <c r="CZ69" s="236"/>
      <c r="DA69" s="243"/>
      <c r="DB69" s="251"/>
      <c r="DC69" s="232"/>
      <c r="DD69" s="23"/>
      <c r="DE69" s="23"/>
      <c r="DF69" s="23"/>
    </row>
    <row r="70" spans="1:110" ht="39.950000000000003" customHeight="1" x14ac:dyDescent="0.2">
      <c r="A70" s="232"/>
      <c r="B70" s="249"/>
      <c r="C70" s="238"/>
      <c r="D70" s="555" t="s">
        <v>123</v>
      </c>
      <c r="E70" s="555"/>
      <c r="F70" s="211"/>
      <c r="G70" s="738" t="str">
        <f>Data_Income!D685</f>
        <v>Expected amount of YTD earnings to be determined.</v>
      </c>
      <c r="H70" s="738"/>
      <c r="I70" s="738"/>
      <c r="J70" s="738"/>
      <c r="K70" s="738"/>
      <c r="L70" s="738"/>
      <c r="M70" s="738"/>
      <c r="N70" s="738"/>
      <c r="O70" s="738"/>
      <c r="P70" s="738"/>
      <c r="Q70" s="738"/>
      <c r="R70" s="738"/>
      <c r="S70" s="738"/>
      <c r="T70" s="738"/>
      <c r="U70" s="738"/>
      <c r="V70" s="738"/>
      <c r="W70" s="738"/>
      <c r="X70" s="738"/>
      <c r="Y70" s="738"/>
      <c r="Z70" s="738"/>
      <c r="AA70" s="738"/>
      <c r="AB70" s="738"/>
      <c r="AC70" s="738"/>
      <c r="AD70" s="738"/>
      <c r="AE70" s="738"/>
      <c r="AF70" s="738"/>
      <c r="AG70" s="738"/>
      <c r="AH70" s="738"/>
      <c r="AI70" s="738"/>
      <c r="AJ70" s="738"/>
      <c r="AK70" s="738"/>
      <c r="AL70" s="738"/>
      <c r="AM70" s="738"/>
      <c r="AN70" s="738"/>
      <c r="AO70" s="738"/>
      <c r="AP70" s="738"/>
      <c r="AQ70" s="738"/>
      <c r="AR70" s="738"/>
      <c r="AS70" s="738"/>
      <c r="AT70" s="738"/>
      <c r="AU70" s="738"/>
      <c r="AV70" s="738"/>
      <c r="AW70" s="738"/>
      <c r="AX70" s="738"/>
      <c r="AY70" s="738"/>
      <c r="AZ70" s="738"/>
      <c r="BA70" s="738"/>
      <c r="BB70" s="738"/>
      <c r="BC70" s="738"/>
      <c r="BD70" s="738"/>
      <c r="BE70" s="738"/>
      <c r="BF70" s="738"/>
      <c r="BG70" s="738"/>
      <c r="BH70" s="738"/>
      <c r="BI70" s="738"/>
      <c r="BJ70" s="738"/>
      <c r="BK70" s="738"/>
      <c r="BL70" s="738"/>
      <c r="BM70" s="738"/>
      <c r="BN70" s="738"/>
      <c r="BO70" s="738"/>
      <c r="BP70" s="738"/>
      <c r="BQ70" s="738"/>
      <c r="BR70" s="738"/>
      <c r="BS70" s="738"/>
      <c r="BT70" s="738"/>
      <c r="BU70" s="738"/>
      <c r="BV70" s="738"/>
      <c r="BW70" s="738"/>
      <c r="BX70" s="738"/>
      <c r="BY70" s="738"/>
      <c r="BZ70" s="738"/>
      <c r="CA70" s="738"/>
      <c r="CB70" s="738"/>
      <c r="CC70" s="738"/>
      <c r="CD70" s="738"/>
      <c r="CE70" s="738"/>
      <c r="CF70" s="738"/>
      <c r="CG70" s="738"/>
      <c r="CH70" s="738"/>
      <c r="CI70" s="738"/>
      <c r="CJ70" s="738"/>
      <c r="CK70" s="738"/>
      <c r="CL70" s="738"/>
      <c r="CM70" s="738"/>
      <c r="CN70" s="738"/>
      <c r="CO70" s="738"/>
      <c r="CP70" s="738"/>
      <c r="CQ70" s="738"/>
      <c r="CR70" s="738"/>
      <c r="CS70" s="738"/>
      <c r="CT70" s="738"/>
      <c r="CU70" s="738"/>
      <c r="CV70" s="738"/>
      <c r="CW70" s="738"/>
      <c r="CX70" s="738"/>
      <c r="CY70" s="738"/>
      <c r="CZ70" s="237"/>
      <c r="DA70" s="244"/>
      <c r="DB70" s="251"/>
      <c r="DC70" s="232"/>
      <c r="DD70" s="23"/>
      <c r="DE70" s="23"/>
      <c r="DF70" s="23"/>
    </row>
    <row r="71" spans="1:110" ht="18" customHeight="1" x14ac:dyDescent="0.2">
      <c r="A71" s="232"/>
      <c r="B71" s="249"/>
      <c r="C71" s="238"/>
      <c r="D71" s="555" t="s">
        <v>123</v>
      </c>
      <c r="E71" s="555"/>
      <c r="F71" s="211"/>
      <c r="G71" s="636" t="str">
        <f>Data_Income!D687</f>
        <v>Total Average Base Earnings and period covered to be determined.</v>
      </c>
      <c r="H71" s="636"/>
      <c r="I71" s="636"/>
      <c r="J71" s="636"/>
      <c r="K71" s="636"/>
      <c r="L71" s="636"/>
      <c r="M71" s="636"/>
      <c r="N71" s="636"/>
      <c r="O71" s="636"/>
      <c r="P71" s="636"/>
      <c r="Q71" s="636"/>
      <c r="R71" s="636"/>
      <c r="S71" s="636"/>
      <c r="T71" s="636"/>
      <c r="U71" s="636"/>
      <c r="V71" s="636"/>
      <c r="W71" s="636"/>
      <c r="X71" s="636"/>
      <c r="Y71" s="636"/>
      <c r="Z71" s="636"/>
      <c r="AA71" s="636"/>
      <c r="AB71" s="636"/>
      <c r="AC71" s="636"/>
      <c r="AD71" s="636"/>
      <c r="AE71" s="636"/>
      <c r="AF71" s="636"/>
      <c r="AG71" s="636"/>
      <c r="AH71" s="636"/>
      <c r="AI71" s="636"/>
      <c r="AJ71" s="636"/>
      <c r="AK71" s="636"/>
      <c r="AL71" s="636"/>
      <c r="AM71" s="636"/>
      <c r="AN71" s="636"/>
      <c r="AO71" s="636"/>
      <c r="AP71" s="636"/>
      <c r="AQ71" s="636"/>
      <c r="AR71" s="636"/>
      <c r="AS71" s="636"/>
      <c r="AT71" s="636"/>
      <c r="AU71" s="636"/>
      <c r="AV71" s="636"/>
      <c r="AW71" s="636"/>
      <c r="AX71" s="636"/>
      <c r="AY71" s="636"/>
      <c r="AZ71" s="636"/>
      <c r="BA71" s="636"/>
      <c r="BB71" s="636"/>
      <c r="BC71" s="636"/>
      <c r="BD71" s="636"/>
      <c r="BE71" s="636"/>
      <c r="BF71" s="636"/>
      <c r="BG71" s="636"/>
      <c r="BH71" s="636"/>
      <c r="BI71" s="636"/>
      <c r="BJ71" s="636"/>
      <c r="BK71" s="636"/>
      <c r="BL71" s="636"/>
      <c r="BM71" s="636"/>
      <c r="BN71" s="636"/>
      <c r="BO71" s="636"/>
      <c r="BP71" s="636"/>
      <c r="BQ71" s="636"/>
      <c r="BR71" s="636"/>
      <c r="BS71" s="636"/>
      <c r="BT71" s="636"/>
      <c r="BU71" s="636"/>
      <c r="BV71" s="636"/>
      <c r="BW71" s="636"/>
      <c r="BX71" s="636"/>
      <c r="BY71" s="636"/>
      <c r="BZ71" s="636"/>
      <c r="CA71" s="636"/>
      <c r="CB71" s="636"/>
      <c r="CC71" s="636"/>
      <c r="CD71" s="636"/>
      <c r="CE71" s="636"/>
      <c r="CF71" s="636"/>
      <c r="CG71" s="636"/>
      <c r="CH71" s="636"/>
      <c r="CI71" s="636"/>
      <c r="CJ71" s="636"/>
      <c r="CK71" s="636"/>
      <c r="CL71" s="636"/>
      <c r="CM71" s="636"/>
      <c r="CN71" s="636"/>
      <c r="CO71" s="636"/>
      <c r="CP71" s="636"/>
      <c r="CQ71" s="636"/>
      <c r="CR71" s="636"/>
      <c r="CS71" s="636"/>
      <c r="CT71" s="636"/>
      <c r="CU71" s="636"/>
      <c r="CV71" s="636"/>
      <c r="CW71" s="636"/>
      <c r="CX71" s="636"/>
      <c r="CY71" s="636"/>
      <c r="CZ71" s="236"/>
      <c r="DA71" s="243"/>
      <c r="DB71" s="251"/>
      <c r="DC71" s="232"/>
      <c r="DD71" s="23"/>
      <c r="DE71" s="23"/>
      <c r="DF71" s="23"/>
    </row>
    <row r="72" spans="1:110" ht="12" customHeight="1" x14ac:dyDescent="0.2">
      <c r="A72" s="232"/>
      <c r="B72" s="249"/>
      <c r="C72" s="248"/>
      <c r="D72" s="743" t="str">
        <f>Data_Income!A391</f>
        <v>OVERTIME Earnings</v>
      </c>
      <c r="E72" s="743"/>
      <c r="F72" s="743"/>
      <c r="G72" s="743"/>
      <c r="H72" s="743"/>
      <c r="I72" s="743"/>
      <c r="J72" s="743"/>
      <c r="K72" s="743"/>
      <c r="L72" s="743"/>
      <c r="M72" s="743"/>
      <c r="N72" s="743"/>
      <c r="O72" s="743"/>
      <c r="P72" s="743"/>
      <c r="Q72" s="743"/>
      <c r="R72" s="743"/>
      <c r="S72" s="743"/>
      <c r="T72" s="743"/>
      <c r="U72" s="743"/>
      <c r="V72" s="743"/>
      <c r="W72" s="743"/>
      <c r="X72" s="743"/>
      <c r="Y72" s="743"/>
      <c r="Z72" s="743"/>
      <c r="AA72" s="743"/>
      <c r="AB72" s="743"/>
      <c r="AC72" s="743"/>
      <c r="AD72" s="743"/>
      <c r="AE72" s="743"/>
      <c r="AF72" s="743"/>
      <c r="AG72" s="743"/>
      <c r="AH72" s="743"/>
      <c r="AI72" s="743"/>
      <c r="AJ72" s="743"/>
      <c r="AK72" s="743"/>
      <c r="AL72" s="743"/>
      <c r="AM72" s="743"/>
      <c r="AN72" s="743"/>
      <c r="AO72" s="743"/>
      <c r="AP72" s="743"/>
      <c r="AQ72" s="743"/>
      <c r="AR72" s="743"/>
      <c r="AS72" s="743"/>
      <c r="AT72" s="743"/>
      <c r="AU72" s="743"/>
      <c r="AV72" s="743"/>
      <c r="AW72" s="743"/>
      <c r="AX72" s="743"/>
      <c r="AY72" s="743"/>
      <c r="AZ72" s="743"/>
      <c r="BA72" s="743"/>
      <c r="BB72" s="743"/>
      <c r="BC72" s="743"/>
      <c r="BD72" s="743"/>
      <c r="BE72" s="743"/>
      <c r="BF72" s="743"/>
      <c r="BG72" s="743"/>
      <c r="BH72" s="743"/>
      <c r="BI72" s="743"/>
      <c r="BJ72" s="743"/>
      <c r="BK72" s="743"/>
      <c r="BL72" s="743"/>
      <c r="BM72" s="743"/>
      <c r="BN72" s="743"/>
      <c r="BO72" s="743"/>
      <c r="BP72" s="743"/>
      <c r="BQ72" s="743"/>
      <c r="BR72" s="743"/>
      <c r="BS72" s="743"/>
      <c r="BT72" s="743"/>
      <c r="BU72" s="743"/>
      <c r="BV72" s="743"/>
      <c r="BW72" s="743"/>
      <c r="BX72" s="743"/>
      <c r="BY72" s="743"/>
      <c r="BZ72" s="743"/>
      <c r="CA72" s="743"/>
      <c r="CB72" s="743"/>
      <c r="CC72" s="743"/>
      <c r="CD72" s="743"/>
      <c r="CE72" s="743"/>
      <c r="CF72" s="743"/>
      <c r="CG72" s="743"/>
      <c r="CH72" s="743"/>
      <c r="CI72" s="743"/>
      <c r="CJ72" s="743"/>
      <c r="CK72" s="743"/>
      <c r="CL72" s="743"/>
      <c r="CM72" s="743"/>
      <c r="CN72" s="743"/>
      <c r="CO72" s="743"/>
      <c r="CP72" s="743"/>
      <c r="CQ72" s="743"/>
      <c r="CR72" s="743"/>
      <c r="CS72" s="743"/>
      <c r="CT72" s="743"/>
      <c r="CU72" s="743"/>
      <c r="CV72" s="743"/>
      <c r="CW72" s="743"/>
      <c r="CX72" s="743"/>
      <c r="CY72" s="743"/>
      <c r="CZ72" s="743"/>
      <c r="DA72" s="247"/>
      <c r="DB72" s="251"/>
      <c r="DC72" s="232"/>
      <c r="DD72" s="23"/>
      <c r="DE72" s="23"/>
      <c r="DF72" s="23"/>
    </row>
    <row r="73" spans="1:110" ht="14.1" customHeight="1" x14ac:dyDescent="0.2">
      <c r="A73" s="232"/>
      <c r="B73" s="249"/>
      <c r="C73" s="238"/>
      <c r="D73" s="555" t="s">
        <v>123</v>
      </c>
      <c r="E73" s="555"/>
      <c r="F73" s="211"/>
      <c r="G73" s="636" t="str">
        <f>Data_Income!D690</f>
        <v>Variances in earnings not determined.</v>
      </c>
      <c r="H73" s="636"/>
      <c r="I73" s="636"/>
      <c r="J73" s="636"/>
      <c r="K73" s="636"/>
      <c r="L73" s="636"/>
      <c r="M73" s="636"/>
      <c r="N73" s="636"/>
      <c r="O73" s="636"/>
      <c r="P73" s="636"/>
      <c r="Q73" s="636"/>
      <c r="R73" s="636"/>
      <c r="S73" s="636"/>
      <c r="T73" s="636"/>
      <c r="U73" s="636"/>
      <c r="V73" s="636"/>
      <c r="W73" s="636"/>
      <c r="X73" s="636"/>
      <c r="Y73" s="636"/>
      <c r="Z73" s="636"/>
      <c r="AA73" s="636"/>
      <c r="AB73" s="636"/>
      <c r="AC73" s="636"/>
      <c r="AD73" s="636"/>
      <c r="AE73" s="636"/>
      <c r="AF73" s="636"/>
      <c r="AG73" s="636"/>
      <c r="AH73" s="636"/>
      <c r="AI73" s="636"/>
      <c r="AJ73" s="636"/>
      <c r="AK73" s="636"/>
      <c r="AL73" s="636"/>
      <c r="AM73" s="636"/>
      <c r="AN73" s="636"/>
      <c r="AO73" s="636"/>
      <c r="AP73" s="636"/>
      <c r="AQ73" s="636"/>
      <c r="AR73" s="636"/>
      <c r="AS73" s="636"/>
      <c r="AT73" s="636"/>
      <c r="AU73" s="636"/>
      <c r="AV73" s="636"/>
      <c r="AW73" s="636"/>
      <c r="AX73" s="636"/>
      <c r="AY73" s="636"/>
      <c r="AZ73" s="636"/>
      <c r="BA73" s="636"/>
      <c r="BB73" s="636"/>
      <c r="BC73" s="636"/>
      <c r="BD73" s="636"/>
      <c r="BE73" s="636"/>
      <c r="BF73" s="636"/>
      <c r="BG73" s="636"/>
      <c r="BH73" s="636"/>
      <c r="BI73" s="636"/>
      <c r="BJ73" s="636"/>
      <c r="BK73" s="636"/>
      <c r="BL73" s="636"/>
      <c r="BM73" s="636"/>
      <c r="BN73" s="636"/>
      <c r="BO73" s="636"/>
      <c r="BP73" s="636"/>
      <c r="BQ73" s="636"/>
      <c r="BR73" s="636"/>
      <c r="BS73" s="636"/>
      <c r="BT73" s="636"/>
      <c r="BU73" s="636"/>
      <c r="BV73" s="636"/>
      <c r="BW73" s="636"/>
      <c r="BX73" s="636"/>
      <c r="BY73" s="636"/>
      <c r="BZ73" s="636"/>
      <c r="CA73" s="636"/>
      <c r="CB73" s="636"/>
      <c r="CC73" s="636"/>
      <c r="CD73" s="636"/>
      <c r="CE73" s="636"/>
      <c r="CF73" s="636"/>
      <c r="CG73" s="636"/>
      <c r="CH73" s="636"/>
      <c r="CI73" s="636"/>
      <c r="CJ73" s="636"/>
      <c r="CK73" s="636"/>
      <c r="CL73" s="636"/>
      <c r="CM73" s="636"/>
      <c r="CN73" s="636"/>
      <c r="CO73" s="636"/>
      <c r="CP73" s="636"/>
      <c r="CQ73" s="636"/>
      <c r="CR73" s="636"/>
      <c r="CS73" s="636"/>
      <c r="CT73" s="636"/>
      <c r="CU73" s="636"/>
      <c r="CV73" s="636"/>
      <c r="CW73" s="636"/>
      <c r="CX73" s="636"/>
      <c r="CY73" s="636"/>
      <c r="CZ73" s="236"/>
      <c r="DA73" s="243"/>
      <c r="DB73" s="251"/>
      <c r="DC73" s="232"/>
      <c r="DD73" s="23"/>
      <c r="DE73" s="23"/>
      <c r="DF73" s="23"/>
    </row>
    <row r="74" spans="1:110" ht="18" customHeight="1" x14ac:dyDescent="0.2">
      <c r="A74" s="232"/>
      <c r="B74" s="249"/>
      <c r="C74" s="238"/>
      <c r="D74" s="555" t="s">
        <v>123</v>
      </c>
      <c r="E74" s="555"/>
      <c r="F74" s="211"/>
      <c r="G74" s="636" t="str">
        <f>Data_Income!D691</f>
        <v>Total Average Base Earnings and period covered to be determined.</v>
      </c>
      <c r="H74" s="636"/>
      <c r="I74" s="636"/>
      <c r="J74" s="636"/>
      <c r="K74" s="636"/>
      <c r="L74" s="636"/>
      <c r="M74" s="636"/>
      <c r="N74" s="636"/>
      <c r="O74" s="636"/>
      <c r="P74" s="636"/>
      <c r="Q74" s="636"/>
      <c r="R74" s="636"/>
      <c r="S74" s="636"/>
      <c r="T74" s="636"/>
      <c r="U74" s="636"/>
      <c r="V74" s="636"/>
      <c r="W74" s="636"/>
      <c r="X74" s="636"/>
      <c r="Y74" s="636"/>
      <c r="Z74" s="636"/>
      <c r="AA74" s="636"/>
      <c r="AB74" s="636"/>
      <c r="AC74" s="636"/>
      <c r="AD74" s="636"/>
      <c r="AE74" s="636"/>
      <c r="AF74" s="636"/>
      <c r="AG74" s="636"/>
      <c r="AH74" s="636"/>
      <c r="AI74" s="636"/>
      <c r="AJ74" s="636"/>
      <c r="AK74" s="636"/>
      <c r="AL74" s="636"/>
      <c r="AM74" s="636"/>
      <c r="AN74" s="636"/>
      <c r="AO74" s="636"/>
      <c r="AP74" s="636"/>
      <c r="AQ74" s="636"/>
      <c r="AR74" s="636"/>
      <c r="AS74" s="636"/>
      <c r="AT74" s="636"/>
      <c r="AU74" s="636"/>
      <c r="AV74" s="636"/>
      <c r="AW74" s="636"/>
      <c r="AX74" s="636"/>
      <c r="AY74" s="636"/>
      <c r="AZ74" s="636"/>
      <c r="BA74" s="636"/>
      <c r="BB74" s="636"/>
      <c r="BC74" s="636"/>
      <c r="BD74" s="636"/>
      <c r="BE74" s="636"/>
      <c r="BF74" s="636"/>
      <c r="BG74" s="636"/>
      <c r="BH74" s="636"/>
      <c r="BI74" s="636"/>
      <c r="BJ74" s="636"/>
      <c r="BK74" s="636"/>
      <c r="BL74" s="636"/>
      <c r="BM74" s="636"/>
      <c r="BN74" s="636"/>
      <c r="BO74" s="636"/>
      <c r="BP74" s="636"/>
      <c r="BQ74" s="636"/>
      <c r="BR74" s="636"/>
      <c r="BS74" s="636"/>
      <c r="BT74" s="636"/>
      <c r="BU74" s="636"/>
      <c r="BV74" s="636"/>
      <c r="BW74" s="636"/>
      <c r="BX74" s="636"/>
      <c r="BY74" s="636"/>
      <c r="BZ74" s="636"/>
      <c r="CA74" s="636"/>
      <c r="CB74" s="636"/>
      <c r="CC74" s="636"/>
      <c r="CD74" s="636"/>
      <c r="CE74" s="636"/>
      <c r="CF74" s="636"/>
      <c r="CG74" s="636"/>
      <c r="CH74" s="636"/>
      <c r="CI74" s="636"/>
      <c r="CJ74" s="636"/>
      <c r="CK74" s="636"/>
      <c r="CL74" s="636"/>
      <c r="CM74" s="636"/>
      <c r="CN74" s="636"/>
      <c r="CO74" s="636"/>
      <c r="CP74" s="636"/>
      <c r="CQ74" s="636"/>
      <c r="CR74" s="636"/>
      <c r="CS74" s="636"/>
      <c r="CT74" s="636"/>
      <c r="CU74" s="636"/>
      <c r="CV74" s="636"/>
      <c r="CW74" s="636"/>
      <c r="CX74" s="636"/>
      <c r="CY74" s="636"/>
      <c r="CZ74" s="236"/>
      <c r="DA74" s="243"/>
      <c r="DB74" s="251"/>
      <c r="DC74" s="232"/>
      <c r="DD74" s="23"/>
      <c r="DE74" s="23"/>
      <c r="DF74" s="23"/>
    </row>
    <row r="75" spans="1:110" ht="12" customHeight="1" x14ac:dyDescent="0.2">
      <c r="A75" s="232"/>
      <c r="B75" s="249"/>
      <c r="C75" s="248"/>
      <c r="D75" s="743" t="str">
        <f>Data_Income!A395</f>
        <v>BONUS Earnings</v>
      </c>
      <c r="E75" s="743"/>
      <c r="F75" s="743"/>
      <c r="G75" s="743"/>
      <c r="H75" s="743"/>
      <c r="I75" s="743"/>
      <c r="J75" s="743"/>
      <c r="K75" s="743"/>
      <c r="L75" s="743"/>
      <c r="M75" s="743"/>
      <c r="N75" s="743"/>
      <c r="O75" s="743"/>
      <c r="P75" s="743"/>
      <c r="Q75" s="743"/>
      <c r="R75" s="743"/>
      <c r="S75" s="743"/>
      <c r="T75" s="743"/>
      <c r="U75" s="743"/>
      <c r="V75" s="743"/>
      <c r="W75" s="743"/>
      <c r="X75" s="743"/>
      <c r="Y75" s="743"/>
      <c r="Z75" s="743"/>
      <c r="AA75" s="743"/>
      <c r="AB75" s="743"/>
      <c r="AC75" s="743"/>
      <c r="AD75" s="743"/>
      <c r="AE75" s="743"/>
      <c r="AF75" s="743"/>
      <c r="AG75" s="743"/>
      <c r="AH75" s="743"/>
      <c r="AI75" s="743"/>
      <c r="AJ75" s="743"/>
      <c r="AK75" s="743"/>
      <c r="AL75" s="743"/>
      <c r="AM75" s="743"/>
      <c r="AN75" s="743"/>
      <c r="AO75" s="743"/>
      <c r="AP75" s="743"/>
      <c r="AQ75" s="743"/>
      <c r="AR75" s="743"/>
      <c r="AS75" s="743"/>
      <c r="AT75" s="743"/>
      <c r="AU75" s="743"/>
      <c r="AV75" s="743"/>
      <c r="AW75" s="743"/>
      <c r="AX75" s="743"/>
      <c r="AY75" s="743"/>
      <c r="AZ75" s="743"/>
      <c r="BA75" s="743"/>
      <c r="BB75" s="743"/>
      <c r="BC75" s="743"/>
      <c r="BD75" s="743"/>
      <c r="BE75" s="743"/>
      <c r="BF75" s="743"/>
      <c r="BG75" s="743"/>
      <c r="BH75" s="743"/>
      <c r="BI75" s="743"/>
      <c r="BJ75" s="743"/>
      <c r="BK75" s="743"/>
      <c r="BL75" s="743"/>
      <c r="BM75" s="743"/>
      <c r="BN75" s="743"/>
      <c r="BO75" s="743"/>
      <c r="BP75" s="743"/>
      <c r="BQ75" s="743"/>
      <c r="BR75" s="743"/>
      <c r="BS75" s="743"/>
      <c r="BT75" s="743"/>
      <c r="BU75" s="743"/>
      <c r="BV75" s="743"/>
      <c r="BW75" s="743"/>
      <c r="BX75" s="743"/>
      <c r="BY75" s="743"/>
      <c r="BZ75" s="743"/>
      <c r="CA75" s="743"/>
      <c r="CB75" s="743"/>
      <c r="CC75" s="743"/>
      <c r="CD75" s="743"/>
      <c r="CE75" s="743"/>
      <c r="CF75" s="743"/>
      <c r="CG75" s="743"/>
      <c r="CH75" s="743"/>
      <c r="CI75" s="743"/>
      <c r="CJ75" s="743"/>
      <c r="CK75" s="743"/>
      <c r="CL75" s="743"/>
      <c r="CM75" s="743"/>
      <c r="CN75" s="743"/>
      <c r="CO75" s="743"/>
      <c r="CP75" s="743"/>
      <c r="CQ75" s="743"/>
      <c r="CR75" s="743"/>
      <c r="CS75" s="743"/>
      <c r="CT75" s="743"/>
      <c r="CU75" s="743"/>
      <c r="CV75" s="743"/>
      <c r="CW75" s="743"/>
      <c r="CX75" s="743"/>
      <c r="CY75" s="743"/>
      <c r="CZ75" s="743"/>
      <c r="DA75" s="247"/>
      <c r="DB75" s="251"/>
      <c r="DC75" s="232"/>
      <c r="DD75" s="23"/>
      <c r="DE75" s="23"/>
      <c r="DF75" s="23"/>
    </row>
    <row r="76" spans="1:110" ht="14.1" customHeight="1" x14ac:dyDescent="0.2">
      <c r="A76" s="232"/>
      <c r="B76" s="249"/>
      <c r="C76" s="238"/>
      <c r="D76" s="555" t="s">
        <v>123</v>
      </c>
      <c r="E76" s="555"/>
      <c r="F76" s="211"/>
      <c r="G76" s="636" t="str">
        <f>Data_Income!D694</f>
        <v>Variances in earnings not determined.</v>
      </c>
      <c r="H76" s="636"/>
      <c r="I76" s="636"/>
      <c r="J76" s="636"/>
      <c r="K76" s="636"/>
      <c r="L76" s="636"/>
      <c r="M76" s="636"/>
      <c r="N76" s="636"/>
      <c r="O76" s="636"/>
      <c r="P76" s="636"/>
      <c r="Q76" s="636"/>
      <c r="R76" s="636"/>
      <c r="S76" s="636"/>
      <c r="T76" s="636"/>
      <c r="U76" s="636"/>
      <c r="V76" s="636"/>
      <c r="W76" s="636"/>
      <c r="X76" s="636"/>
      <c r="Y76" s="636"/>
      <c r="Z76" s="636"/>
      <c r="AA76" s="636"/>
      <c r="AB76" s="636"/>
      <c r="AC76" s="636"/>
      <c r="AD76" s="636"/>
      <c r="AE76" s="636"/>
      <c r="AF76" s="636"/>
      <c r="AG76" s="636"/>
      <c r="AH76" s="636"/>
      <c r="AI76" s="636"/>
      <c r="AJ76" s="636"/>
      <c r="AK76" s="636"/>
      <c r="AL76" s="636"/>
      <c r="AM76" s="636"/>
      <c r="AN76" s="636"/>
      <c r="AO76" s="636"/>
      <c r="AP76" s="636"/>
      <c r="AQ76" s="636"/>
      <c r="AR76" s="636"/>
      <c r="AS76" s="636"/>
      <c r="AT76" s="636"/>
      <c r="AU76" s="636"/>
      <c r="AV76" s="636"/>
      <c r="AW76" s="636"/>
      <c r="AX76" s="636"/>
      <c r="AY76" s="636"/>
      <c r="AZ76" s="636"/>
      <c r="BA76" s="636"/>
      <c r="BB76" s="636"/>
      <c r="BC76" s="636"/>
      <c r="BD76" s="636"/>
      <c r="BE76" s="636"/>
      <c r="BF76" s="636"/>
      <c r="BG76" s="636"/>
      <c r="BH76" s="636"/>
      <c r="BI76" s="636"/>
      <c r="BJ76" s="636"/>
      <c r="BK76" s="636"/>
      <c r="BL76" s="636"/>
      <c r="BM76" s="636"/>
      <c r="BN76" s="636"/>
      <c r="BO76" s="636"/>
      <c r="BP76" s="636"/>
      <c r="BQ76" s="636"/>
      <c r="BR76" s="636"/>
      <c r="BS76" s="636"/>
      <c r="BT76" s="636"/>
      <c r="BU76" s="636"/>
      <c r="BV76" s="636"/>
      <c r="BW76" s="636"/>
      <c r="BX76" s="636"/>
      <c r="BY76" s="636"/>
      <c r="BZ76" s="636"/>
      <c r="CA76" s="636"/>
      <c r="CB76" s="636"/>
      <c r="CC76" s="636"/>
      <c r="CD76" s="636"/>
      <c r="CE76" s="636"/>
      <c r="CF76" s="636"/>
      <c r="CG76" s="636"/>
      <c r="CH76" s="636"/>
      <c r="CI76" s="636"/>
      <c r="CJ76" s="636"/>
      <c r="CK76" s="636"/>
      <c r="CL76" s="636"/>
      <c r="CM76" s="636"/>
      <c r="CN76" s="636"/>
      <c r="CO76" s="636"/>
      <c r="CP76" s="636"/>
      <c r="CQ76" s="636"/>
      <c r="CR76" s="636"/>
      <c r="CS76" s="636"/>
      <c r="CT76" s="636"/>
      <c r="CU76" s="636"/>
      <c r="CV76" s="636"/>
      <c r="CW76" s="636"/>
      <c r="CX76" s="636"/>
      <c r="CY76" s="636"/>
      <c r="CZ76" s="236"/>
      <c r="DA76" s="243"/>
      <c r="DB76" s="251"/>
      <c r="DC76" s="232"/>
      <c r="DD76" s="23"/>
      <c r="DE76" s="23"/>
      <c r="DF76" s="23"/>
    </row>
    <row r="77" spans="1:110" ht="18" customHeight="1" x14ac:dyDescent="0.2">
      <c r="A77" s="232"/>
      <c r="B77" s="249"/>
      <c r="C77" s="238"/>
      <c r="D77" s="555" t="s">
        <v>123</v>
      </c>
      <c r="E77" s="555"/>
      <c r="F77" s="211"/>
      <c r="G77" s="636" t="str">
        <f>Data_Income!D695</f>
        <v>Total Average Base Earnings and period covered to be determined.</v>
      </c>
      <c r="H77" s="636"/>
      <c r="I77" s="636"/>
      <c r="J77" s="636"/>
      <c r="K77" s="636"/>
      <c r="L77" s="636"/>
      <c r="M77" s="636"/>
      <c r="N77" s="636"/>
      <c r="O77" s="636"/>
      <c r="P77" s="636"/>
      <c r="Q77" s="636"/>
      <c r="R77" s="636"/>
      <c r="S77" s="636"/>
      <c r="T77" s="636"/>
      <c r="U77" s="636"/>
      <c r="V77" s="636"/>
      <c r="W77" s="636"/>
      <c r="X77" s="636"/>
      <c r="Y77" s="636"/>
      <c r="Z77" s="636"/>
      <c r="AA77" s="636"/>
      <c r="AB77" s="636"/>
      <c r="AC77" s="636"/>
      <c r="AD77" s="636"/>
      <c r="AE77" s="636"/>
      <c r="AF77" s="636"/>
      <c r="AG77" s="636"/>
      <c r="AH77" s="636"/>
      <c r="AI77" s="636"/>
      <c r="AJ77" s="636"/>
      <c r="AK77" s="636"/>
      <c r="AL77" s="636"/>
      <c r="AM77" s="636"/>
      <c r="AN77" s="636"/>
      <c r="AO77" s="636"/>
      <c r="AP77" s="636"/>
      <c r="AQ77" s="636"/>
      <c r="AR77" s="636"/>
      <c r="AS77" s="636"/>
      <c r="AT77" s="636"/>
      <c r="AU77" s="636"/>
      <c r="AV77" s="636"/>
      <c r="AW77" s="636"/>
      <c r="AX77" s="636"/>
      <c r="AY77" s="636"/>
      <c r="AZ77" s="636"/>
      <c r="BA77" s="636"/>
      <c r="BB77" s="636"/>
      <c r="BC77" s="636"/>
      <c r="BD77" s="636"/>
      <c r="BE77" s="636"/>
      <c r="BF77" s="636"/>
      <c r="BG77" s="636"/>
      <c r="BH77" s="636"/>
      <c r="BI77" s="636"/>
      <c r="BJ77" s="636"/>
      <c r="BK77" s="636"/>
      <c r="BL77" s="636"/>
      <c r="BM77" s="636"/>
      <c r="BN77" s="636"/>
      <c r="BO77" s="636"/>
      <c r="BP77" s="636"/>
      <c r="BQ77" s="636"/>
      <c r="BR77" s="636"/>
      <c r="BS77" s="636"/>
      <c r="BT77" s="636"/>
      <c r="BU77" s="636"/>
      <c r="BV77" s="636"/>
      <c r="BW77" s="636"/>
      <c r="BX77" s="636"/>
      <c r="BY77" s="636"/>
      <c r="BZ77" s="636"/>
      <c r="CA77" s="636"/>
      <c r="CB77" s="636"/>
      <c r="CC77" s="636"/>
      <c r="CD77" s="636"/>
      <c r="CE77" s="636"/>
      <c r="CF77" s="636"/>
      <c r="CG77" s="636"/>
      <c r="CH77" s="636"/>
      <c r="CI77" s="636"/>
      <c r="CJ77" s="636"/>
      <c r="CK77" s="636"/>
      <c r="CL77" s="636"/>
      <c r="CM77" s="636"/>
      <c r="CN77" s="636"/>
      <c r="CO77" s="636"/>
      <c r="CP77" s="636"/>
      <c r="CQ77" s="636"/>
      <c r="CR77" s="636"/>
      <c r="CS77" s="636"/>
      <c r="CT77" s="636"/>
      <c r="CU77" s="636"/>
      <c r="CV77" s="636"/>
      <c r="CW77" s="636"/>
      <c r="CX77" s="636"/>
      <c r="CY77" s="636"/>
      <c r="CZ77" s="236"/>
      <c r="DA77" s="243"/>
      <c r="DB77" s="251"/>
      <c r="DC77" s="232"/>
      <c r="DD77" s="23"/>
      <c r="DE77" s="23"/>
      <c r="DF77" s="23"/>
    </row>
    <row r="78" spans="1:110" ht="12" customHeight="1" x14ac:dyDescent="0.2">
      <c r="A78" s="232"/>
      <c r="B78" s="249"/>
      <c r="C78" s="248"/>
      <c r="D78" s="743" t="str">
        <f>Data_Income!A399</f>
        <v>COMMISSIONS Earnings</v>
      </c>
      <c r="E78" s="743"/>
      <c r="F78" s="743"/>
      <c r="G78" s="743"/>
      <c r="H78" s="743"/>
      <c r="I78" s="743"/>
      <c r="J78" s="743"/>
      <c r="K78" s="743"/>
      <c r="L78" s="743"/>
      <c r="M78" s="743"/>
      <c r="N78" s="743"/>
      <c r="O78" s="743"/>
      <c r="P78" s="743"/>
      <c r="Q78" s="743"/>
      <c r="R78" s="743"/>
      <c r="S78" s="743"/>
      <c r="T78" s="743"/>
      <c r="U78" s="743"/>
      <c r="V78" s="743"/>
      <c r="W78" s="743"/>
      <c r="X78" s="743"/>
      <c r="Y78" s="743"/>
      <c r="Z78" s="743"/>
      <c r="AA78" s="743"/>
      <c r="AB78" s="743"/>
      <c r="AC78" s="743"/>
      <c r="AD78" s="743"/>
      <c r="AE78" s="743"/>
      <c r="AF78" s="743"/>
      <c r="AG78" s="743"/>
      <c r="AH78" s="743"/>
      <c r="AI78" s="743"/>
      <c r="AJ78" s="743"/>
      <c r="AK78" s="743"/>
      <c r="AL78" s="743"/>
      <c r="AM78" s="743"/>
      <c r="AN78" s="743"/>
      <c r="AO78" s="743"/>
      <c r="AP78" s="743"/>
      <c r="AQ78" s="743"/>
      <c r="AR78" s="743"/>
      <c r="AS78" s="743"/>
      <c r="AT78" s="743"/>
      <c r="AU78" s="743"/>
      <c r="AV78" s="743"/>
      <c r="AW78" s="743"/>
      <c r="AX78" s="743"/>
      <c r="AY78" s="743"/>
      <c r="AZ78" s="743"/>
      <c r="BA78" s="743"/>
      <c r="BB78" s="743"/>
      <c r="BC78" s="743"/>
      <c r="BD78" s="743"/>
      <c r="BE78" s="743"/>
      <c r="BF78" s="743"/>
      <c r="BG78" s="743"/>
      <c r="BH78" s="743"/>
      <c r="BI78" s="743"/>
      <c r="BJ78" s="743"/>
      <c r="BK78" s="743"/>
      <c r="BL78" s="743"/>
      <c r="BM78" s="743"/>
      <c r="BN78" s="743"/>
      <c r="BO78" s="743"/>
      <c r="BP78" s="743"/>
      <c r="BQ78" s="743"/>
      <c r="BR78" s="743"/>
      <c r="BS78" s="743"/>
      <c r="BT78" s="743"/>
      <c r="BU78" s="743"/>
      <c r="BV78" s="743"/>
      <c r="BW78" s="743"/>
      <c r="BX78" s="743"/>
      <c r="BY78" s="743"/>
      <c r="BZ78" s="743"/>
      <c r="CA78" s="743"/>
      <c r="CB78" s="743"/>
      <c r="CC78" s="743"/>
      <c r="CD78" s="743"/>
      <c r="CE78" s="743"/>
      <c r="CF78" s="743"/>
      <c r="CG78" s="743"/>
      <c r="CH78" s="743"/>
      <c r="CI78" s="743"/>
      <c r="CJ78" s="743"/>
      <c r="CK78" s="743"/>
      <c r="CL78" s="743"/>
      <c r="CM78" s="743"/>
      <c r="CN78" s="743"/>
      <c r="CO78" s="743"/>
      <c r="CP78" s="743"/>
      <c r="CQ78" s="743"/>
      <c r="CR78" s="743"/>
      <c r="CS78" s="743"/>
      <c r="CT78" s="743"/>
      <c r="CU78" s="743"/>
      <c r="CV78" s="743"/>
      <c r="CW78" s="743"/>
      <c r="CX78" s="743"/>
      <c r="CY78" s="743"/>
      <c r="CZ78" s="743"/>
      <c r="DA78" s="247"/>
      <c r="DB78" s="251"/>
      <c r="DC78" s="232"/>
      <c r="DD78" s="23"/>
      <c r="DE78" s="23"/>
      <c r="DF78" s="23"/>
    </row>
    <row r="79" spans="1:110" ht="14.1" customHeight="1" x14ac:dyDescent="0.2">
      <c r="A79" s="232"/>
      <c r="B79" s="249"/>
      <c r="C79" s="238"/>
      <c r="D79" s="555" t="s">
        <v>123</v>
      </c>
      <c r="E79" s="555"/>
      <c r="F79" s="211"/>
      <c r="G79" s="636" t="str">
        <f>Data_Income!D698</f>
        <v>Variances in earnings not determined.</v>
      </c>
      <c r="H79" s="636"/>
      <c r="I79" s="636"/>
      <c r="J79" s="636"/>
      <c r="K79" s="636"/>
      <c r="L79" s="636"/>
      <c r="M79" s="636"/>
      <c r="N79" s="636"/>
      <c r="O79" s="636"/>
      <c r="P79" s="636"/>
      <c r="Q79" s="636"/>
      <c r="R79" s="636"/>
      <c r="S79" s="636"/>
      <c r="T79" s="636"/>
      <c r="U79" s="636"/>
      <c r="V79" s="636"/>
      <c r="W79" s="636"/>
      <c r="X79" s="636"/>
      <c r="Y79" s="636"/>
      <c r="Z79" s="636"/>
      <c r="AA79" s="636"/>
      <c r="AB79" s="636"/>
      <c r="AC79" s="636"/>
      <c r="AD79" s="636"/>
      <c r="AE79" s="636"/>
      <c r="AF79" s="636"/>
      <c r="AG79" s="636"/>
      <c r="AH79" s="636"/>
      <c r="AI79" s="636"/>
      <c r="AJ79" s="636"/>
      <c r="AK79" s="636"/>
      <c r="AL79" s="636"/>
      <c r="AM79" s="636"/>
      <c r="AN79" s="636"/>
      <c r="AO79" s="636"/>
      <c r="AP79" s="636"/>
      <c r="AQ79" s="636"/>
      <c r="AR79" s="636"/>
      <c r="AS79" s="636"/>
      <c r="AT79" s="636"/>
      <c r="AU79" s="636"/>
      <c r="AV79" s="636"/>
      <c r="AW79" s="636"/>
      <c r="AX79" s="636"/>
      <c r="AY79" s="636"/>
      <c r="AZ79" s="636"/>
      <c r="BA79" s="636"/>
      <c r="BB79" s="636"/>
      <c r="BC79" s="636"/>
      <c r="BD79" s="636"/>
      <c r="BE79" s="636"/>
      <c r="BF79" s="636"/>
      <c r="BG79" s="636"/>
      <c r="BH79" s="636"/>
      <c r="BI79" s="636"/>
      <c r="BJ79" s="636"/>
      <c r="BK79" s="636"/>
      <c r="BL79" s="636"/>
      <c r="BM79" s="636"/>
      <c r="BN79" s="636"/>
      <c r="BO79" s="636"/>
      <c r="BP79" s="636"/>
      <c r="BQ79" s="636"/>
      <c r="BR79" s="636"/>
      <c r="BS79" s="636"/>
      <c r="BT79" s="636"/>
      <c r="BU79" s="636"/>
      <c r="BV79" s="636"/>
      <c r="BW79" s="636"/>
      <c r="BX79" s="636"/>
      <c r="BY79" s="636"/>
      <c r="BZ79" s="636"/>
      <c r="CA79" s="636"/>
      <c r="CB79" s="636"/>
      <c r="CC79" s="636"/>
      <c r="CD79" s="636"/>
      <c r="CE79" s="636"/>
      <c r="CF79" s="636"/>
      <c r="CG79" s="636"/>
      <c r="CH79" s="636"/>
      <c r="CI79" s="636"/>
      <c r="CJ79" s="636"/>
      <c r="CK79" s="636"/>
      <c r="CL79" s="636"/>
      <c r="CM79" s="636"/>
      <c r="CN79" s="636"/>
      <c r="CO79" s="636"/>
      <c r="CP79" s="636"/>
      <c r="CQ79" s="636"/>
      <c r="CR79" s="636"/>
      <c r="CS79" s="636"/>
      <c r="CT79" s="636"/>
      <c r="CU79" s="636"/>
      <c r="CV79" s="636"/>
      <c r="CW79" s="636"/>
      <c r="CX79" s="636"/>
      <c r="CY79" s="636"/>
      <c r="CZ79" s="236"/>
      <c r="DA79" s="243"/>
      <c r="DB79" s="251"/>
      <c r="DC79" s="232"/>
      <c r="DD79" s="23"/>
      <c r="DE79" s="23"/>
      <c r="DF79" s="23"/>
    </row>
    <row r="80" spans="1:110" ht="23.1" customHeight="1" thickBot="1" x14ac:dyDescent="0.25">
      <c r="A80" s="232"/>
      <c r="B80" s="249"/>
      <c r="C80" s="245"/>
      <c r="D80" s="744" t="s">
        <v>123</v>
      </c>
      <c r="E80" s="744"/>
      <c r="F80" s="246"/>
      <c r="G80" s="739" t="str">
        <f>Data_Income!D699</f>
        <v>Total Average Base Earnings and period covered to be determined.</v>
      </c>
      <c r="H80" s="739"/>
      <c r="I80" s="739"/>
      <c r="J80" s="739"/>
      <c r="K80" s="739"/>
      <c r="L80" s="739"/>
      <c r="M80" s="739"/>
      <c r="N80" s="739"/>
      <c r="O80" s="739"/>
      <c r="P80" s="739"/>
      <c r="Q80" s="739"/>
      <c r="R80" s="739"/>
      <c r="S80" s="739"/>
      <c r="T80" s="739"/>
      <c r="U80" s="739"/>
      <c r="V80" s="739"/>
      <c r="W80" s="739"/>
      <c r="X80" s="739"/>
      <c r="Y80" s="739"/>
      <c r="Z80" s="739"/>
      <c r="AA80" s="739"/>
      <c r="AB80" s="739"/>
      <c r="AC80" s="739"/>
      <c r="AD80" s="739"/>
      <c r="AE80" s="739"/>
      <c r="AF80" s="739"/>
      <c r="AG80" s="739"/>
      <c r="AH80" s="739"/>
      <c r="AI80" s="739"/>
      <c r="AJ80" s="739"/>
      <c r="AK80" s="739"/>
      <c r="AL80" s="739"/>
      <c r="AM80" s="739"/>
      <c r="AN80" s="739"/>
      <c r="AO80" s="739"/>
      <c r="AP80" s="739"/>
      <c r="AQ80" s="739"/>
      <c r="AR80" s="739"/>
      <c r="AS80" s="739"/>
      <c r="AT80" s="739"/>
      <c r="AU80" s="739"/>
      <c r="AV80" s="739"/>
      <c r="AW80" s="739"/>
      <c r="AX80" s="739"/>
      <c r="AY80" s="739"/>
      <c r="AZ80" s="739"/>
      <c r="BA80" s="739"/>
      <c r="BB80" s="739"/>
      <c r="BC80" s="739"/>
      <c r="BD80" s="739"/>
      <c r="BE80" s="739"/>
      <c r="BF80" s="739"/>
      <c r="BG80" s="739"/>
      <c r="BH80" s="739"/>
      <c r="BI80" s="739"/>
      <c r="BJ80" s="739"/>
      <c r="BK80" s="739"/>
      <c r="BL80" s="739"/>
      <c r="BM80" s="739"/>
      <c r="BN80" s="739"/>
      <c r="BO80" s="739"/>
      <c r="BP80" s="739"/>
      <c r="BQ80" s="739"/>
      <c r="BR80" s="739"/>
      <c r="BS80" s="739"/>
      <c r="BT80" s="739"/>
      <c r="BU80" s="739"/>
      <c r="BV80" s="739"/>
      <c r="BW80" s="739"/>
      <c r="BX80" s="739"/>
      <c r="BY80" s="739"/>
      <c r="BZ80" s="739"/>
      <c r="CA80" s="739"/>
      <c r="CB80" s="739"/>
      <c r="CC80" s="739"/>
      <c r="CD80" s="739"/>
      <c r="CE80" s="739"/>
      <c r="CF80" s="739"/>
      <c r="CG80" s="739"/>
      <c r="CH80" s="739"/>
      <c r="CI80" s="739"/>
      <c r="CJ80" s="739"/>
      <c r="CK80" s="739"/>
      <c r="CL80" s="739"/>
      <c r="CM80" s="739"/>
      <c r="CN80" s="739"/>
      <c r="CO80" s="739"/>
      <c r="CP80" s="739"/>
      <c r="CQ80" s="739"/>
      <c r="CR80" s="739"/>
      <c r="CS80" s="739"/>
      <c r="CT80" s="739"/>
      <c r="CU80" s="739"/>
      <c r="CV80" s="739"/>
      <c r="CW80" s="739"/>
      <c r="CX80" s="739"/>
      <c r="CY80" s="739"/>
      <c r="CZ80" s="416"/>
      <c r="DA80" s="417"/>
      <c r="DB80" s="251"/>
      <c r="DC80" s="232"/>
      <c r="DD80" s="23"/>
      <c r="DE80" s="23"/>
      <c r="DF80" s="23"/>
    </row>
    <row r="81" spans="1:110" ht="15.95" customHeight="1" x14ac:dyDescent="0.2">
      <c r="A81" s="232"/>
      <c r="B81" s="249"/>
      <c r="C81" s="672"/>
      <c r="D81" s="672"/>
      <c r="E81" s="672"/>
      <c r="F81" s="672"/>
      <c r="G81" s="672"/>
      <c r="H81" s="672"/>
      <c r="I81" s="672"/>
      <c r="J81" s="672"/>
      <c r="K81" s="672"/>
      <c r="L81" s="672"/>
      <c r="M81" s="672"/>
      <c r="N81" s="672"/>
      <c r="O81" s="672"/>
      <c r="P81" s="672"/>
      <c r="Q81" s="672"/>
      <c r="R81" s="672"/>
      <c r="S81" s="672"/>
      <c r="T81" s="672"/>
      <c r="U81" s="672"/>
      <c r="V81" s="672"/>
      <c r="W81" s="672"/>
      <c r="X81" s="672"/>
      <c r="Y81" s="672"/>
      <c r="Z81" s="672"/>
      <c r="AA81" s="672"/>
      <c r="AB81" s="672"/>
      <c r="AC81" s="672"/>
      <c r="AD81" s="672"/>
      <c r="AE81" s="672"/>
      <c r="AF81" s="672"/>
      <c r="AG81" s="672"/>
      <c r="AH81" s="672"/>
      <c r="AI81" s="672"/>
      <c r="AJ81" s="672"/>
      <c r="AK81" s="672"/>
      <c r="AL81" s="672"/>
      <c r="AM81" s="672"/>
      <c r="AN81" s="672"/>
      <c r="AO81" s="672"/>
      <c r="AP81" s="672"/>
      <c r="AQ81" s="672"/>
      <c r="AR81" s="672"/>
      <c r="AS81" s="672"/>
      <c r="AT81" s="672"/>
      <c r="AU81" s="672"/>
      <c r="AV81" s="672"/>
      <c r="AW81" s="672"/>
      <c r="AX81" s="672"/>
      <c r="AY81" s="672"/>
      <c r="AZ81" s="672"/>
      <c r="BA81" s="672"/>
      <c r="BB81" s="672"/>
      <c r="BC81" s="672"/>
      <c r="BD81" s="672"/>
      <c r="BE81" s="672"/>
      <c r="BF81" s="672"/>
      <c r="BG81" s="672"/>
      <c r="BH81" s="672"/>
      <c r="BI81" s="672"/>
      <c r="BJ81" s="672"/>
      <c r="BK81" s="672"/>
      <c r="BL81" s="672"/>
      <c r="BM81" s="672"/>
      <c r="BN81" s="672"/>
      <c r="BO81" s="672"/>
      <c r="BP81" s="672"/>
      <c r="BQ81" s="672"/>
      <c r="BR81" s="672"/>
      <c r="BS81" s="672"/>
      <c r="BT81" s="672"/>
      <c r="BU81" s="672"/>
      <c r="BV81" s="672"/>
      <c r="BW81" s="672"/>
      <c r="BX81" s="672"/>
      <c r="BY81" s="672"/>
      <c r="BZ81" s="672"/>
      <c r="CA81" s="672"/>
      <c r="CB81" s="672"/>
      <c r="CC81" s="672"/>
      <c r="CD81" s="672"/>
      <c r="CE81" s="672"/>
      <c r="CF81" s="672"/>
      <c r="CG81" s="672"/>
      <c r="CH81" s="672"/>
      <c r="CI81" s="672"/>
      <c r="CJ81" s="672"/>
      <c r="CK81" s="672"/>
      <c r="CL81" s="672"/>
      <c r="CM81" s="672"/>
      <c r="CN81" s="672"/>
      <c r="CO81" s="672"/>
      <c r="CP81" s="672"/>
      <c r="CQ81" s="672"/>
      <c r="CR81" s="672"/>
      <c r="CS81" s="672"/>
      <c r="CT81" s="672"/>
      <c r="CU81" s="672"/>
      <c r="CV81" s="672"/>
      <c r="CW81" s="672"/>
      <c r="CX81" s="672"/>
      <c r="CY81" s="672"/>
      <c r="CZ81" s="672"/>
      <c r="DA81" s="672"/>
      <c r="DB81" s="251"/>
      <c r="DC81" s="232"/>
      <c r="DD81" s="23"/>
      <c r="DE81" s="23"/>
      <c r="DF81" s="23"/>
    </row>
    <row r="82" spans="1:110" ht="18" customHeight="1" x14ac:dyDescent="0.2">
      <c r="A82" s="112"/>
      <c r="B82" s="253"/>
      <c r="C82" s="814" t="s">
        <v>24</v>
      </c>
      <c r="D82" s="814"/>
      <c r="E82" s="814"/>
      <c r="F82" s="814"/>
      <c r="G82" s="814"/>
      <c r="H82" s="814"/>
      <c r="I82" s="814"/>
      <c r="J82" s="814"/>
      <c r="K82" s="814"/>
      <c r="L82" s="814"/>
      <c r="M82" s="814"/>
      <c r="N82" s="814"/>
      <c r="O82" s="814"/>
      <c r="P82" s="814"/>
      <c r="Q82" s="814"/>
      <c r="R82" s="814"/>
      <c r="S82" s="814"/>
      <c r="T82" s="814"/>
      <c r="U82" s="814"/>
      <c r="V82" s="814"/>
      <c r="W82" s="814"/>
      <c r="X82" s="814"/>
      <c r="Y82" s="814"/>
      <c r="Z82" s="814"/>
      <c r="AA82" s="814"/>
      <c r="AB82" s="814"/>
      <c r="AC82" s="814"/>
      <c r="AD82" s="814"/>
      <c r="AE82" s="814"/>
      <c r="AF82" s="814"/>
      <c r="AG82" s="814"/>
      <c r="AH82" s="814"/>
      <c r="AI82" s="814"/>
      <c r="AJ82" s="814"/>
      <c r="AK82" s="814"/>
      <c r="AL82" s="814"/>
      <c r="AM82" s="814"/>
      <c r="AN82" s="814"/>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814"/>
      <c r="BZ82" s="814"/>
      <c r="CA82" s="814"/>
      <c r="CB82" s="814"/>
      <c r="CC82" s="814"/>
      <c r="CD82" s="814"/>
      <c r="CE82" s="814"/>
      <c r="CF82" s="814"/>
      <c r="CG82" s="814"/>
      <c r="CH82" s="814"/>
      <c r="CI82" s="814"/>
      <c r="CJ82" s="814"/>
      <c r="CK82" s="814"/>
      <c r="CL82" s="814"/>
      <c r="CM82" s="814"/>
      <c r="CN82" s="814"/>
      <c r="CO82" s="814"/>
      <c r="CP82" s="814"/>
      <c r="CQ82" s="814"/>
      <c r="CR82" s="814"/>
      <c r="CS82" s="814"/>
      <c r="CT82" s="814"/>
      <c r="CU82" s="814"/>
      <c r="CV82" s="814"/>
      <c r="CW82" s="814"/>
      <c r="CX82" s="814"/>
      <c r="CY82" s="814"/>
      <c r="CZ82" s="814"/>
      <c r="DA82" s="815"/>
      <c r="DB82" s="257"/>
      <c r="DC82" s="112"/>
      <c r="DD82" s="23"/>
      <c r="DE82" s="23"/>
      <c r="DF82" s="23"/>
    </row>
    <row r="83" spans="1:110" ht="80.099999999999994" customHeight="1" thickBot="1" x14ac:dyDescent="0.25">
      <c r="A83" s="112"/>
      <c r="B83" s="253"/>
      <c r="C83" s="816"/>
      <c r="D83" s="817"/>
      <c r="E83" s="817"/>
      <c r="F83" s="817"/>
      <c r="G83" s="817"/>
      <c r="H83" s="817"/>
      <c r="I83" s="817"/>
      <c r="J83" s="817"/>
      <c r="K83" s="817"/>
      <c r="L83" s="817"/>
      <c r="M83" s="817"/>
      <c r="N83" s="817"/>
      <c r="O83" s="817"/>
      <c r="P83" s="817"/>
      <c r="Q83" s="817"/>
      <c r="R83" s="817"/>
      <c r="S83" s="817"/>
      <c r="T83" s="817"/>
      <c r="U83" s="817"/>
      <c r="V83" s="817"/>
      <c r="W83" s="817"/>
      <c r="X83" s="817"/>
      <c r="Y83" s="817"/>
      <c r="Z83" s="817"/>
      <c r="AA83" s="817"/>
      <c r="AB83" s="817"/>
      <c r="AC83" s="817"/>
      <c r="AD83" s="817"/>
      <c r="AE83" s="817"/>
      <c r="AF83" s="817"/>
      <c r="AG83" s="817"/>
      <c r="AH83" s="817"/>
      <c r="AI83" s="817"/>
      <c r="AJ83" s="817"/>
      <c r="AK83" s="817"/>
      <c r="AL83" s="817"/>
      <c r="AM83" s="817"/>
      <c r="AN83" s="817"/>
      <c r="AO83" s="817"/>
      <c r="AP83" s="817"/>
      <c r="AQ83" s="817"/>
      <c r="AR83" s="817"/>
      <c r="AS83" s="817"/>
      <c r="AT83" s="817"/>
      <c r="AU83" s="817"/>
      <c r="AV83" s="817"/>
      <c r="AW83" s="817"/>
      <c r="AX83" s="817"/>
      <c r="AY83" s="817"/>
      <c r="AZ83" s="817"/>
      <c r="BA83" s="817"/>
      <c r="BB83" s="817"/>
      <c r="BC83" s="817"/>
      <c r="BD83" s="817"/>
      <c r="BE83" s="817"/>
      <c r="BF83" s="817"/>
      <c r="BG83" s="817"/>
      <c r="BH83" s="817"/>
      <c r="BI83" s="817"/>
      <c r="BJ83" s="817"/>
      <c r="BK83" s="817"/>
      <c r="BL83" s="817"/>
      <c r="BM83" s="817"/>
      <c r="BN83" s="817"/>
      <c r="BO83" s="817"/>
      <c r="BP83" s="817"/>
      <c r="BQ83" s="817"/>
      <c r="BR83" s="817"/>
      <c r="BS83" s="817"/>
      <c r="BT83" s="817"/>
      <c r="BU83" s="817"/>
      <c r="BV83" s="817"/>
      <c r="BW83" s="817"/>
      <c r="BX83" s="817"/>
      <c r="BY83" s="817"/>
      <c r="BZ83" s="817"/>
      <c r="CA83" s="817"/>
      <c r="CB83" s="817"/>
      <c r="CC83" s="817"/>
      <c r="CD83" s="817"/>
      <c r="CE83" s="817"/>
      <c r="CF83" s="817"/>
      <c r="CG83" s="817"/>
      <c r="CH83" s="817"/>
      <c r="CI83" s="817"/>
      <c r="CJ83" s="817"/>
      <c r="CK83" s="817"/>
      <c r="CL83" s="817"/>
      <c r="CM83" s="817"/>
      <c r="CN83" s="817"/>
      <c r="CO83" s="817"/>
      <c r="CP83" s="817"/>
      <c r="CQ83" s="817"/>
      <c r="CR83" s="817"/>
      <c r="CS83" s="817"/>
      <c r="CT83" s="817"/>
      <c r="CU83" s="817"/>
      <c r="CV83" s="817"/>
      <c r="CW83" s="817"/>
      <c r="CX83" s="817"/>
      <c r="CY83" s="817"/>
      <c r="CZ83" s="817"/>
      <c r="DA83" s="818"/>
      <c r="DB83" s="257"/>
      <c r="DC83" s="112"/>
      <c r="DD83" s="23"/>
      <c r="DE83" s="23"/>
      <c r="DF83" s="23"/>
    </row>
    <row r="84" spans="1:110" ht="12.75" customHeight="1" thickBot="1" x14ac:dyDescent="0.25">
      <c r="A84" s="112"/>
      <c r="B84" s="256"/>
      <c r="C84" s="573"/>
      <c r="D84" s="573"/>
      <c r="E84" s="573"/>
      <c r="F84" s="573"/>
      <c r="G84" s="573"/>
      <c r="H84" s="573"/>
      <c r="I84" s="573"/>
      <c r="J84" s="573"/>
      <c r="K84" s="573"/>
      <c r="L84" s="573"/>
      <c r="M84" s="573"/>
      <c r="N84" s="573"/>
      <c r="O84" s="573"/>
      <c r="P84" s="573"/>
      <c r="Q84" s="573"/>
      <c r="R84" s="573"/>
      <c r="S84" s="573"/>
      <c r="T84" s="573"/>
      <c r="U84" s="573"/>
      <c r="V84" s="573"/>
      <c r="W84" s="573"/>
      <c r="X84" s="573"/>
      <c r="Y84" s="573"/>
      <c r="Z84" s="573"/>
      <c r="AA84" s="573"/>
      <c r="AB84" s="573"/>
      <c r="AC84" s="573"/>
      <c r="AD84" s="573"/>
      <c r="AE84" s="573"/>
      <c r="AF84" s="573"/>
      <c r="AG84" s="573"/>
      <c r="AH84" s="573"/>
      <c r="AI84" s="573"/>
      <c r="AJ84" s="573"/>
      <c r="AK84" s="573"/>
      <c r="AL84" s="573"/>
      <c r="AM84" s="573"/>
      <c r="AN84" s="573"/>
      <c r="AO84" s="573"/>
      <c r="AP84" s="573"/>
      <c r="AQ84" s="573"/>
      <c r="AR84" s="573"/>
      <c r="AS84" s="573"/>
      <c r="AT84" s="573"/>
      <c r="AU84" s="573"/>
      <c r="AV84" s="573"/>
      <c r="AW84" s="573"/>
      <c r="AX84" s="573"/>
      <c r="AY84" s="573"/>
      <c r="AZ84" s="573"/>
      <c r="BA84" s="573"/>
      <c r="BB84" s="573"/>
      <c r="BC84" s="573"/>
      <c r="BD84" s="573"/>
      <c r="BE84" s="573"/>
      <c r="BF84" s="573"/>
      <c r="BG84" s="573"/>
      <c r="BH84" s="573"/>
      <c r="BI84" s="573"/>
      <c r="BJ84" s="573"/>
      <c r="BK84" s="573"/>
      <c r="BL84" s="573"/>
      <c r="BM84" s="573"/>
      <c r="BN84" s="573"/>
      <c r="BO84" s="573"/>
      <c r="BP84" s="573"/>
      <c r="BQ84" s="573"/>
      <c r="BR84" s="573"/>
      <c r="BS84" s="573"/>
      <c r="BT84" s="573"/>
      <c r="BU84" s="573"/>
      <c r="BV84" s="573"/>
      <c r="BW84" s="573"/>
      <c r="BX84" s="573"/>
      <c r="BY84" s="573"/>
      <c r="BZ84" s="573"/>
      <c r="CA84" s="573"/>
      <c r="CB84" s="573"/>
      <c r="CC84" s="573"/>
      <c r="CD84" s="573"/>
      <c r="CE84" s="573"/>
      <c r="CF84" s="573"/>
      <c r="CG84" s="573"/>
      <c r="CH84" s="573"/>
      <c r="CI84" s="573"/>
      <c r="CJ84" s="573"/>
      <c r="CK84" s="573"/>
      <c r="CL84" s="573"/>
      <c r="CM84" s="573"/>
      <c r="CN84" s="573"/>
      <c r="CO84" s="573"/>
      <c r="CP84" s="573"/>
      <c r="CQ84" s="573"/>
      <c r="CR84" s="573"/>
      <c r="CS84" s="573"/>
      <c r="CT84" s="573"/>
      <c r="CU84" s="573"/>
      <c r="CV84" s="573"/>
      <c r="CW84" s="573"/>
      <c r="CX84" s="573"/>
      <c r="CY84" s="573"/>
      <c r="CZ84" s="573"/>
      <c r="DA84" s="573"/>
      <c r="DB84" s="260"/>
      <c r="DC84" s="112"/>
      <c r="DD84" s="23"/>
      <c r="DE84" s="23"/>
      <c r="DF84" s="23"/>
    </row>
    <row r="85" spans="1:110" ht="9.9499999999999993" customHeight="1" x14ac:dyDescent="0.2">
      <c r="A85" s="106"/>
      <c r="B85" s="651"/>
      <c r="C85" s="651"/>
      <c r="D85" s="651"/>
      <c r="E85" s="651"/>
      <c r="F85" s="651"/>
      <c r="G85" s="651"/>
      <c r="H85" s="651"/>
      <c r="I85" s="651"/>
      <c r="J85" s="651"/>
      <c r="K85" s="651"/>
      <c r="L85" s="651"/>
      <c r="M85" s="651"/>
      <c r="N85" s="651"/>
      <c r="O85" s="651"/>
      <c r="P85" s="651"/>
      <c r="Q85" s="651"/>
      <c r="R85" s="651"/>
      <c r="S85" s="651"/>
      <c r="T85" s="651"/>
      <c r="U85" s="651"/>
      <c r="V85" s="651"/>
      <c r="W85" s="651"/>
      <c r="X85" s="651"/>
      <c r="Y85" s="651"/>
      <c r="Z85" s="651"/>
      <c r="AA85" s="651"/>
      <c r="AB85" s="651"/>
      <c r="AC85" s="651"/>
      <c r="AD85" s="651"/>
      <c r="AE85" s="651"/>
      <c r="AF85" s="651"/>
      <c r="AG85" s="651"/>
      <c r="AH85" s="651"/>
      <c r="AI85" s="651"/>
      <c r="AJ85" s="651"/>
      <c r="AK85" s="651"/>
      <c r="AL85" s="651"/>
      <c r="AM85" s="651"/>
      <c r="AN85" s="651"/>
      <c r="AO85" s="651"/>
      <c r="AP85" s="651"/>
      <c r="AQ85" s="651"/>
      <c r="AR85" s="651"/>
      <c r="AS85" s="651"/>
      <c r="AT85" s="651"/>
      <c r="AU85" s="651"/>
      <c r="AV85" s="651"/>
      <c r="AW85" s="651"/>
      <c r="AX85" s="651"/>
      <c r="AY85" s="651"/>
      <c r="AZ85" s="651"/>
      <c r="BA85" s="651"/>
      <c r="BB85" s="651"/>
      <c r="BC85" s="651"/>
      <c r="BD85" s="651"/>
      <c r="BE85" s="651"/>
      <c r="BF85" s="651"/>
      <c r="BG85" s="651"/>
      <c r="BH85" s="651"/>
      <c r="BI85" s="651"/>
      <c r="BJ85" s="651"/>
      <c r="BK85" s="651"/>
      <c r="BL85" s="651"/>
      <c r="BM85" s="651"/>
      <c r="BN85" s="651"/>
      <c r="BO85" s="651"/>
      <c r="BP85" s="651"/>
      <c r="BQ85" s="651"/>
      <c r="BR85" s="651"/>
      <c r="BS85" s="651"/>
      <c r="BT85" s="651"/>
      <c r="BU85" s="651"/>
      <c r="BV85" s="651"/>
      <c r="BW85" s="651"/>
      <c r="BX85" s="651"/>
      <c r="BY85" s="651"/>
      <c r="BZ85" s="651"/>
      <c r="CA85" s="651"/>
      <c r="CB85" s="651"/>
      <c r="CC85" s="651"/>
      <c r="CD85" s="651"/>
      <c r="CE85" s="651"/>
      <c r="CF85" s="651"/>
      <c r="CG85" s="651"/>
      <c r="CH85" s="651"/>
      <c r="CI85" s="651"/>
      <c r="CJ85" s="651"/>
      <c r="CK85" s="651"/>
      <c r="CL85" s="651"/>
      <c r="CM85" s="651"/>
      <c r="CN85" s="651"/>
      <c r="CO85" s="651"/>
      <c r="CP85" s="651"/>
      <c r="CQ85" s="651"/>
      <c r="CR85" s="651"/>
      <c r="CS85" s="651"/>
      <c r="CT85" s="651"/>
      <c r="CU85" s="651"/>
      <c r="CV85" s="651"/>
      <c r="CW85" s="651"/>
      <c r="CX85" s="651"/>
      <c r="CY85" s="651"/>
      <c r="CZ85" s="651"/>
      <c r="DA85" s="651"/>
      <c r="DB85" s="651"/>
      <c r="DC85" s="106"/>
      <c r="DD85" s="23"/>
      <c r="DE85" s="23"/>
      <c r="DF85" s="23"/>
    </row>
    <row r="86" spans="1:110" ht="7.9" customHeight="1" x14ac:dyDescent="0.2">
      <c r="A86" s="106"/>
      <c r="B86" s="673" t="s">
        <v>1169</v>
      </c>
      <c r="C86" s="673"/>
      <c r="D86" s="673"/>
      <c r="E86" s="673"/>
      <c r="F86" s="673"/>
      <c r="G86" s="673"/>
      <c r="H86" s="673"/>
      <c r="I86" s="673"/>
      <c r="J86" s="673"/>
      <c r="K86" s="673"/>
      <c r="L86" s="673"/>
      <c r="M86" s="673"/>
      <c r="N86" s="673"/>
      <c r="O86" s="673"/>
      <c r="P86" s="673"/>
      <c r="Q86" s="673"/>
      <c r="R86" s="673"/>
      <c r="S86" s="673"/>
      <c r="T86" s="673"/>
      <c r="U86" s="673"/>
      <c r="V86" s="673"/>
      <c r="W86" s="673"/>
      <c r="X86" s="673"/>
      <c r="Y86" s="673"/>
      <c r="Z86" s="673"/>
      <c r="AA86" s="673"/>
      <c r="AB86" s="673"/>
      <c r="AC86" s="673"/>
      <c r="AD86" s="673"/>
      <c r="AE86" s="673"/>
      <c r="AF86" s="673"/>
      <c r="AG86" s="673"/>
      <c r="AH86" s="673"/>
      <c r="AI86" s="673"/>
      <c r="AJ86" s="673"/>
      <c r="AK86" s="673"/>
      <c r="AL86" s="673"/>
      <c r="AM86" s="673"/>
      <c r="AN86" s="673"/>
      <c r="AO86" s="673"/>
      <c r="AP86" s="673"/>
      <c r="AQ86" s="673"/>
      <c r="AR86" s="673"/>
      <c r="AS86" s="673"/>
      <c r="AT86" s="673"/>
      <c r="AU86" s="673"/>
      <c r="AV86" s="673"/>
      <c r="AW86" s="673"/>
      <c r="AX86" s="673"/>
      <c r="AY86" s="673"/>
      <c r="AZ86" s="673"/>
      <c r="BA86" s="673"/>
      <c r="BB86" s="673"/>
      <c r="BC86" s="673"/>
      <c r="BD86" s="673"/>
      <c r="BE86" s="673"/>
      <c r="BF86" s="673"/>
      <c r="BG86" s="673"/>
      <c r="BH86" s="673"/>
      <c r="BI86" s="673"/>
      <c r="BJ86" s="673"/>
      <c r="BK86" s="673"/>
      <c r="BL86" s="673"/>
      <c r="BM86" s="673"/>
      <c r="BN86" s="673"/>
      <c r="BO86" s="673"/>
      <c r="BP86" s="673"/>
      <c r="BQ86" s="673"/>
      <c r="BR86" s="673"/>
      <c r="BS86" s="673"/>
      <c r="BT86" s="673"/>
      <c r="BU86" s="673"/>
      <c r="BV86" s="673"/>
      <c r="BW86" s="673"/>
      <c r="BX86" s="673"/>
      <c r="BY86" s="673"/>
      <c r="BZ86" s="673"/>
      <c r="CA86" s="673"/>
      <c r="CB86" s="673"/>
      <c r="CC86" s="673"/>
      <c r="CD86" s="673"/>
      <c r="CE86" s="673"/>
      <c r="CF86" s="673"/>
      <c r="CG86" s="673"/>
      <c r="CH86" s="673"/>
      <c r="CI86" s="673"/>
      <c r="CJ86" s="673"/>
      <c r="CK86" s="673"/>
      <c r="CL86" s="673"/>
      <c r="CM86" s="673"/>
      <c r="CN86" s="673"/>
      <c r="CO86" s="673"/>
      <c r="CP86" s="673"/>
      <c r="CQ86" s="673"/>
      <c r="CR86" s="673"/>
      <c r="CS86" s="673"/>
      <c r="CT86" s="673"/>
      <c r="CU86" s="673"/>
      <c r="CV86" s="673"/>
      <c r="CW86" s="673"/>
      <c r="CX86" s="673"/>
      <c r="CY86" s="673"/>
      <c r="CZ86" s="673"/>
      <c r="DA86" s="673"/>
      <c r="DB86" s="673"/>
      <c r="DC86" s="106"/>
      <c r="DD86" s="23"/>
      <c r="DE86" s="23"/>
      <c r="DF86" s="23"/>
    </row>
    <row r="87" spans="1:110" ht="7.9" customHeight="1" x14ac:dyDescent="0.2">
      <c r="A87" s="106"/>
      <c r="B87" s="673" t="s">
        <v>1170</v>
      </c>
      <c r="C87" s="673"/>
      <c r="D87" s="673"/>
      <c r="E87" s="673"/>
      <c r="F87" s="673"/>
      <c r="G87" s="673"/>
      <c r="H87" s="673"/>
      <c r="I87" s="673"/>
      <c r="J87" s="673"/>
      <c r="K87" s="673"/>
      <c r="L87" s="673"/>
      <c r="M87" s="673"/>
      <c r="N87" s="673"/>
      <c r="O87" s="673"/>
      <c r="P87" s="673"/>
      <c r="Q87" s="673"/>
      <c r="R87" s="673"/>
      <c r="S87" s="673"/>
      <c r="T87" s="673"/>
      <c r="U87" s="673"/>
      <c r="V87" s="673"/>
      <c r="W87" s="673"/>
      <c r="X87" s="673"/>
      <c r="Y87" s="673"/>
      <c r="Z87" s="673"/>
      <c r="AA87" s="673"/>
      <c r="AB87" s="673"/>
      <c r="AC87" s="673"/>
      <c r="AD87" s="673"/>
      <c r="AE87" s="673"/>
      <c r="AF87" s="673"/>
      <c r="AG87" s="673"/>
      <c r="AH87" s="673"/>
      <c r="AI87" s="673"/>
      <c r="AJ87" s="673"/>
      <c r="AK87" s="673"/>
      <c r="AL87" s="673"/>
      <c r="AM87" s="673"/>
      <c r="AN87" s="673"/>
      <c r="AO87" s="673"/>
      <c r="AP87" s="673"/>
      <c r="AQ87" s="673"/>
      <c r="AR87" s="673"/>
      <c r="AS87" s="673"/>
      <c r="AT87" s="673"/>
      <c r="AU87" s="673"/>
      <c r="AV87" s="673"/>
      <c r="AW87" s="673"/>
      <c r="AX87" s="673"/>
      <c r="AY87" s="673"/>
      <c r="AZ87" s="673"/>
      <c r="BA87" s="673"/>
      <c r="BB87" s="673"/>
      <c r="BC87" s="673"/>
      <c r="BD87" s="673"/>
      <c r="BE87" s="673"/>
      <c r="BF87" s="673"/>
      <c r="BG87" s="673"/>
      <c r="BH87" s="673"/>
      <c r="BI87" s="673"/>
      <c r="BJ87" s="673"/>
      <c r="BK87" s="673"/>
      <c r="BL87" s="673"/>
      <c r="BM87" s="673"/>
      <c r="BN87" s="673"/>
      <c r="BO87" s="673"/>
      <c r="BP87" s="673"/>
      <c r="BQ87" s="673"/>
      <c r="BR87" s="673"/>
      <c r="BS87" s="673"/>
      <c r="BT87" s="673"/>
      <c r="BU87" s="673"/>
      <c r="BV87" s="673"/>
      <c r="BW87" s="673"/>
      <c r="BX87" s="673"/>
      <c r="BY87" s="673"/>
      <c r="BZ87" s="673"/>
      <c r="CA87" s="673"/>
      <c r="CB87" s="673"/>
      <c r="CC87" s="673"/>
      <c r="CD87" s="673"/>
      <c r="CE87" s="673"/>
      <c r="CF87" s="673"/>
      <c r="CG87" s="673"/>
      <c r="CH87" s="673"/>
      <c r="CI87" s="673"/>
      <c r="CJ87" s="673"/>
      <c r="CK87" s="673"/>
      <c r="CL87" s="673"/>
      <c r="CM87" s="673"/>
      <c r="CN87" s="673"/>
      <c r="CO87" s="673"/>
      <c r="CP87" s="673"/>
      <c r="CQ87" s="673"/>
      <c r="CR87" s="673"/>
      <c r="CS87" s="673"/>
      <c r="CT87" s="673"/>
      <c r="CU87" s="673"/>
      <c r="CV87" s="673"/>
      <c r="CW87" s="673"/>
      <c r="CX87" s="673"/>
      <c r="CY87" s="673"/>
      <c r="CZ87" s="673"/>
      <c r="DA87" s="673"/>
      <c r="DB87" s="673"/>
      <c r="DC87" s="106"/>
      <c r="DD87" s="23"/>
      <c r="DE87" s="23"/>
      <c r="DF87" s="23"/>
    </row>
    <row r="88" spans="1:110" ht="7.9" customHeight="1" x14ac:dyDescent="0.2">
      <c r="A88" s="106"/>
      <c r="B88" s="673" t="s">
        <v>1171</v>
      </c>
      <c r="C88" s="673"/>
      <c r="D88" s="673"/>
      <c r="E88" s="673"/>
      <c r="F88" s="673"/>
      <c r="G88" s="673"/>
      <c r="H88" s="673"/>
      <c r="I88" s="673"/>
      <c r="J88" s="673"/>
      <c r="K88" s="673"/>
      <c r="L88" s="673"/>
      <c r="M88" s="673"/>
      <c r="N88" s="673"/>
      <c r="O88" s="673"/>
      <c r="P88" s="673"/>
      <c r="Q88" s="673"/>
      <c r="R88" s="673"/>
      <c r="S88" s="673"/>
      <c r="T88" s="673"/>
      <c r="U88" s="673"/>
      <c r="V88" s="673"/>
      <c r="W88" s="673"/>
      <c r="X88" s="673"/>
      <c r="Y88" s="673"/>
      <c r="Z88" s="673"/>
      <c r="AA88" s="673"/>
      <c r="AB88" s="673"/>
      <c r="AC88" s="673"/>
      <c r="AD88" s="673"/>
      <c r="AE88" s="673"/>
      <c r="AF88" s="673"/>
      <c r="AG88" s="673"/>
      <c r="AH88" s="673"/>
      <c r="AI88" s="673"/>
      <c r="AJ88" s="673"/>
      <c r="AK88" s="673"/>
      <c r="AL88" s="673"/>
      <c r="AM88" s="673"/>
      <c r="AN88" s="673"/>
      <c r="AO88" s="673"/>
      <c r="AP88" s="673"/>
      <c r="AQ88" s="673"/>
      <c r="AR88" s="673"/>
      <c r="AS88" s="673"/>
      <c r="AT88" s="673"/>
      <c r="AU88" s="673"/>
      <c r="AV88" s="673"/>
      <c r="AW88" s="673"/>
      <c r="AX88" s="673"/>
      <c r="AY88" s="673"/>
      <c r="AZ88" s="673"/>
      <c r="BA88" s="673"/>
      <c r="BB88" s="673"/>
      <c r="BC88" s="673"/>
      <c r="BD88" s="673"/>
      <c r="BE88" s="673"/>
      <c r="BF88" s="673"/>
      <c r="BG88" s="673"/>
      <c r="BH88" s="673"/>
      <c r="BI88" s="673"/>
      <c r="BJ88" s="673"/>
      <c r="BK88" s="673"/>
      <c r="BL88" s="673"/>
      <c r="BM88" s="673"/>
      <c r="BN88" s="673"/>
      <c r="BO88" s="673"/>
      <c r="BP88" s="673"/>
      <c r="BQ88" s="673"/>
      <c r="BR88" s="673"/>
      <c r="BS88" s="673"/>
      <c r="BT88" s="673"/>
      <c r="BU88" s="673"/>
      <c r="BV88" s="673"/>
      <c r="BW88" s="673"/>
      <c r="BX88" s="673"/>
      <c r="BY88" s="673"/>
      <c r="BZ88" s="673"/>
      <c r="CA88" s="673"/>
      <c r="CB88" s="673"/>
      <c r="CC88" s="673"/>
      <c r="CD88" s="673"/>
      <c r="CE88" s="673"/>
      <c r="CF88" s="673"/>
      <c r="CG88" s="673"/>
      <c r="CH88" s="673"/>
      <c r="CI88" s="673"/>
      <c r="CJ88" s="673"/>
      <c r="CK88" s="673"/>
      <c r="CL88" s="673"/>
      <c r="CM88" s="673"/>
      <c r="CN88" s="673"/>
      <c r="CO88" s="673"/>
      <c r="CP88" s="673"/>
      <c r="CQ88" s="673"/>
      <c r="CR88" s="673"/>
      <c r="CS88" s="673"/>
      <c r="CT88" s="673"/>
      <c r="CU88" s="673"/>
      <c r="CV88" s="673"/>
      <c r="CW88" s="673"/>
      <c r="CX88" s="673"/>
      <c r="CY88" s="673"/>
      <c r="CZ88" s="673"/>
      <c r="DA88" s="673"/>
      <c r="DB88" s="673"/>
      <c r="DC88" s="106"/>
      <c r="DD88" s="23"/>
      <c r="DE88" s="23"/>
      <c r="DF88" s="23"/>
    </row>
    <row r="89" spans="1:110" ht="7.9" customHeight="1" x14ac:dyDescent="0.2">
      <c r="A89" s="106"/>
      <c r="B89" s="673" t="s">
        <v>1172</v>
      </c>
      <c r="C89" s="673"/>
      <c r="D89" s="673"/>
      <c r="E89" s="673"/>
      <c r="F89" s="673"/>
      <c r="G89" s="673"/>
      <c r="H89" s="673"/>
      <c r="I89" s="673"/>
      <c r="J89" s="673"/>
      <c r="K89" s="673"/>
      <c r="L89" s="673"/>
      <c r="M89" s="673"/>
      <c r="N89" s="673"/>
      <c r="O89" s="673"/>
      <c r="P89" s="673"/>
      <c r="Q89" s="673"/>
      <c r="R89" s="673"/>
      <c r="S89" s="673"/>
      <c r="T89" s="673"/>
      <c r="U89" s="673"/>
      <c r="V89" s="673"/>
      <c r="W89" s="673"/>
      <c r="X89" s="673"/>
      <c r="Y89" s="673"/>
      <c r="Z89" s="673"/>
      <c r="AA89" s="673"/>
      <c r="AB89" s="673"/>
      <c r="AC89" s="673"/>
      <c r="AD89" s="673"/>
      <c r="AE89" s="673"/>
      <c r="AF89" s="673"/>
      <c r="AG89" s="673"/>
      <c r="AH89" s="673"/>
      <c r="AI89" s="673"/>
      <c r="AJ89" s="673"/>
      <c r="AK89" s="673"/>
      <c r="AL89" s="673"/>
      <c r="AM89" s="673"/>
      <c r="AN89" s="673"/>
      <c r="AO89" s="673"/>
      <c r="AP89" s="673"/>
      <c r="AQ89" s="673"/>
      <c r="AR89" s="673"/>
      <c r="AS89" s="673"/>
      <c r="AT89" s="673"/>
      <c r="AU89" s="673"/>
      <c r="AV89" s="673"/>
      <c r="AW89" s="673"/>
      <c r="AX89" s="673"/>
      <c r="AY89" s="673"/>
      <c r="AZ89" s="673"/>
      <c r="BA89" s="673"/>
      <c r="BB89" s="673"/>
      <c r="BC89" s="673"/>
      <c r="BD89" s="673"/>
      <c r="BE89" s="673"/>
      <c r="BF89" s="673"/>
      <c r="BG89" s="673"/>
      <c r="BH89" s="673"/>
      <c r="BI89" s="673"/>
      <c r="BJ89" s="673"/>
      <c r="BK89" s="673"/>
      <c r="BL89" s="673"/>
      <c r="BM89" s="673"/>
      <c r="BN89" s="673"/>
      <c r="BO89" s="673"/>
      <c r="BP89" s="673"/>
      <c r="BQ89" s="673"/>
      <c r="BR89" s="673"/>
      <c r="BS89" s="673"/>
      <c r="BT89" s="673"/>
      <c r="BU89" s="673"/>
      <c r="BV89" s="673"/>
      <c r="BW89" s="673"/>
      <c r="BX89" s="673"/>
      <c r="BY89" s="673"/>
      <c r="BZ89" s="673"/>
      <c r="CA89" s="673"/>
      <c r="CB89" s="673"/>
      <c r="CC89" s="673"/>
      <c r="CD89" s="673"/>
      <c r="CE89" s="673"/>
      <c r="CF89" s="673"/>
      <c r="CG89" s="673"/>
      <c r="CH89" s="673"/>
      <c r="CI89" s="673"/>
      <c r="CJ89" s="673"/>
      <c r="CK89" s="673"/>
      <c r="CL89" s="673"/>
      <c r="CM89" s="673"/>
      <c r="CN89" s="673"/>
      <c r="CO89" s="673"/>
      <c r="CP89" s="673"/>
      <c r="CQ89" s="673"/>
      <c r="CR89" s="673"/>
      <c r="CS89" s="673"/>
      <c r="CT89" s="673"/>
      <c r="CU89" s="673"/>
      <c r="CV89" s="673"/>
      <c r="CW89" s="673"/>
      <c r="CX89" s="673"/>
      <c r="CY89" s="673"/>
      <c r="CZ89" s="673"/>
      <c r="DA89" s="673"/>
      <c r="DB89" s="673"/>
      <c r="DC89" s="106"/>
      <c r="DD89" s="23"/>
      <c r="DE89" s="23"/>
      <c r="DF89" s="23"/>
    </row>
    <row r="90" spans="1:110" x14ac:dyDescent="0.2">
      <c r="A90" s="23"/>
      <c r="B90" s="23"/>
      <c r="C90" s="23"/>
      <c r="D90" s="23"/>
      <c r="E90" s="23"/>
      <c r="F90" s="23"/>
      <c r="G90" s="23"/>
      <c r="H90" s="23"/>
      <c r="I90" s="23"/>
      <c r="J90" s="23"/>
      <c r="K90" s="23"/>
      <c r="L90" s="23"/>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c r="BR90" s="23"/>
      <c r="BS90" s="23"/>
      <c r="BT90" s="23"/>
      <c r="BU90" s="23"/>
      <c r="BV90" s="23"/>
      <c r="BW90" s="23"/>
      <c r="BX90" s="23"/>
      <c r="BY90" s="23"/>
      <c r="BZ90" s="23"/>
      <c r="CA90" s="23"/>
      <c r="CB90" s="23"/>
      <c r="CC90" s="23"/>
      <c r="CD90" s="23"/>
      <c r="CE90" s="23"/>
      <c r="CF90" s="23"/>
      <c r="CG90" s="23"/>
      <c r="CH90" s="23"/>
      <c r="CI90" s="23"/>
      <c r="CJ90" s="23"/>
      <c r="CK90" s="23"/>
      <c r="CL90" s="23"/>
      <c r="CM90" s="23"/>
      <c r="CN90" s="23"/>
      <c r="CO90" s="23"/>
      <c r="CP90" s="23"/>
      <c r="CQ90" s="23"/>
      <c r="CR90" s="23"/>
      <c r="CS90" s="23"/>
      <c r="CT90" s="23"/>
      <c r="CU90" s="23"/>
      <c r="CV90" s="23"/>
      <c r="CW90" s="23"/>
      <c r="CX90" s="23"/>
      <c r="CY90" s="23"/>
      <c r="CZ90" s="23"/>
      <c r="DA90" s="23"/>
      <c r="DB90" s="23"/>
      <c r="DC90" s="23"/>
      <c r="DD90" s="23"/>
      <c r="DE90" s="23"/>
      <c r="DF90" s="23"/>
    </row>
    <row r="91" spans="1:110" x14ac:dyDescent="0.2">
      <c r="A91" s="23"/>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R91" s="23"/>
      <c r="BS91" s="23"/>
      <c r="BT91" s="23"/>
      <c r="BU91" s="23"/>
      <c r="BV91" s="23"/>
      <c r="BW91" s="23"/>
      <c r="BX91" s="23"/>
      <c r="BY91" s="23"/>
      <c r="BZ91" s="23"/>
      <c r="CA91" s="23"/>
      <c r="CB91" s="23"/>
      <c r="CC91" s="23"/>
      <c r="CD91" s="23"/>
      <c r="CE91" s="23"/>
      <c r="CF91" s="23"/>
      <c r="CG91" s="23"/>
      <c r="CH91" s="23"/>
      <c r="CI91" s="23"/>
      <c r="CJ91" s="23"/>
      <c r="CK91" s="23"/>
      <c r="CL91" s="23"/>
      <c r="CM91" s="23"/>
      <c r="CN91" s="23"/>
      <c r="CO91" s="23"/>
      <c r="CP91" s="23"/>
      <c r="CQ91" s="23"/>
      <c r="CR91" s="23"/>
      <c r="CS91" s="23"/>
      <c r="CT91" s="23"/>
      <c r="CU91" s="23"/>
      <c r="CV91" s="23"/>
      <c r="CW91" s="23"/>
      <c r="CX91" s="23"/>
      <c r="CY91" s="23"/>
      <c r="CZ91" s="23"/>
      <c r="DA91" s="23"/>
      <c r="DB91" s="23"/>
      <c r="DC91" s="23"/>
      <c r="DD91" s="23"/>
      <c r="DE91" s="23"/>
      <c r="DF91" s="23"/>
    </row>
    <row r="92" spans="1:110" x14ac:dyDescent="0.2">
      <c r="A92" s="23"/>
      <c r="B92" s="23"/>
      <c r="C92" s="23"/>
      <c r="D92" s="23"/>
      <c r="E92" s="23"/>
      <c r="F92" s="23"/>
      <c r="G92" s="23"/>
      <c r="H92" s="23"/>
      <c r="I92" s="23"/>
      <c r="J92" s="23"/>
      <c r="K92" s="23"/>
      <c r="L92" s="23"/>
      <c r="M92" s="23"/>
      <c r="N92" s="23"/>
      <c r="O92" s="23"/>
      <c r="P92" s="23"/>
      <c r="Q92" s="23"/>
      <c r="R92" s="23"/>
      <c r="S92" s="23"/>
      <c r="T92" s="23"/>
      <c r="U92" s="23"/>
      <c r="V92" s="23"/>
      <c r="W92" s="23"/>
      <c r="X92" s="23"/>
      <c r="Y92" s="23"/>
      <c r="Z92" s="23"/>
      <c r="AA92" s="23"/>
      <c r="AB92" s="23"/>
      <c r="AC92" s="23"/>
      <c r="AD92" s="23"/>
      <c r="AE92" s="23"/>
      <c r="AF92" s="23"/>
      <c r="AG92" s="23"/>
      <c r="AH92" s="23"/>
      <c r="AI92" s="23"/>
      <c r="AJ92" s="23"/>
      <c r="AK92" s="23"/>
      <c r="AL92" s="23"/>
      <c r="AM92" s="23"/>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R92" s="23"/>
      <c r="BS92" s="23"/>
      <c r="BT92" s="23"/>
      <c r="BU92" s="23"/>
      <c r="BV92" s="23"/>
      <c r="BW92" s="23"/>
      <c r="BX92" s="23"/>
      <c r="BY92" s="23"/>
      <c r="BZ92" s="23"/>
      <c r="CA92" s="23"/>
      <c r="CB92" s="23"/>
      <c r="CC92" s="23"/>
      <c r="CD92" s="23"/>
      <c r="CE92" s="23"/>
      <c r="CF92" s="23"/>
      <c r="CG92" s="23"/>
      <c r="CH92" s="23"/>
      <c r="CI92" s="23"/>
      <c r="CJ92" s="23"/>
      <c r="CK92" s="23"/>
      <c r="CL92" s="23"/>
      <c r="CM92" s="23"/>
      <c r="CN92" s="23"/>
      <c r="CO92" s="23"/>
      <c r="CP92" s="23"/>
      <c r="CQ92" s="23"/>
      <c r="CR92" s="23"/>
      <c r="CS92" s="23"/>
      <c r="CT92" s="23"/>
      <c r="CU92" s="23"/>
      <c r="CV92" s="23"/>
      <c r="CW92" s="23"/>
      <c r="CX92" s="23"/>
      <c r="CY92" s="23"/>
      <c r="CZ92" s="23"/>
      <c r="DA92" s="23"/>
      <c r="DB92" s="23"/>
      <c r="DC92" s="23"/>
      <c r="DD92" s="23"/>
      <c r="DE92" s="23"/>
      <c r="DF92" s="23"/>
    </row>
    <row r="93" spans="1:110" x14ac:dyDescent="0.2">
      <c r="A93" s="23"/>
      <c r="B93" s="23"/>
      <c r="C93" s="23"/>
      <c r="D93" s="23"/>
      <c r="E93" s="23"/>
      <c r="F93" s="23"/>
      <c r="G93" s="23"/>
      <c r="H93" s="23"/>
      <c r="I93" s="23"/>
      <c r="J93" s="23"/>
      <c r="K93" s="23"/>
      <c r="L93" s="23"/>
      <c r="M93" s="23"/>
      <c r="N93" s="23"/>
      <c r="O93" s="23"/>
      <c r="P93" s="23"/>
      <c r="Q93" s="23"/>
      <c r="R93" s="23"/>
      <c r="S93" s="23"/>
      <c r="T93" s="23"/>
      <c r="U93" s="23"/>
      <c r="V93" s="23"/>
      <c r="W93" s="23"/>
      <c r="X93" s="23"/>
      <c r="Y93" s="23"/>
      <c r="Z93" s="23"/>
      <c r="AA93" s="23"/>
      <c r="AB93" s="23"/>
      <c r="AC93" s="23"/>
      <c r="AD93" s="23"/>
      <c r="AE93" s="23"/>
      <c r="AF93" s="23"/>
      <c r="AG93" s="23"/>
      <c r="AH93" s="23"/>
      <c r="AI93" s="23"/>
      <c r="AJ93" s="23"/>
      <c r="AK93" s="23"/>
      <c r="AL93" s="23"/>
      <c r="AM93" s="23"/>
      <c r="AN93" s="23"/>
      <c r="AO93" s="23"/>
      <c r="AP93" s="23"/>
      <c r="AQ93" s="23"/>
      <c r="AR93" s="23"/>
      <c r="AS93" s="23"/>
      <c r="AT93" s="23"/>
      <c r="AU93" s="23"/>
      <c r="AV93" s="23"/>
      <c r="AW93" s="23"/>
      <c r="AX93" s="23"/>
      <c r="AY93" s="23"/>
      <c r="AZ93" s="23"/>
      <c r="BA93" s="23"/>
      <c r="BB93" s="23"/>
      <c r="BC93" s="23"/>
      <c r="BD93" s="23"/>
      <c r="BE93" s="23"/>
      <c r="BF93" s="23"/>
      <c r="BG93" s="23"/>
      <c r="BH93" s="23"/>
      <c r="BI93" s="23"/>
      <c r="BJ93" s="23"/>
      <c r="BK93" s="23"/>
      <c r="BL93" s="23"/>
      <c r="BM93" s="23"/>
      <c r="BN93" s="23"/>
      <c r="BO93" s="23"/>
      <c r="BP93" s="23"/>
      <c r="BQ93" s="23"/>
      <c r="BR93" s="23"/>
      <c r="BS93" s="23"/>
      <c r="BT93" s="23"/>
      <c r="BU93" s="23"/>
      <c r="BV93" s="23"/>
      <c r="BW93" s="23"/>
      <c r="BX93" s="23"/>
      <c r="BY93" s="23"/>
      <c r="BZ93" s="23"/>
      <c r="CA93" s="23"/>
      <c r="CB93" s="23"/>
      <c r="CC93" s="23"/>
      <c r="CD93" s="23"/>
      <c r="CE93" s="23"/>
      <c r="CF93" s="23"/>
      <c r="CG93" s="23"/>
      <c r="CH93" s="23"/>
      <c r="CI93" s="23"/>
      <c r="CJ93" s="23"/>
      <c r="CK93" s="23"/>
      <c r="CL93" s="23"/>
      <c r="CM93" s="23"/>
      <c r="CN93" s="23"/>
      <c r="CO93" s="23"/>
      <c r="CP93" s="23"/>
      <c r="CQ93" s="23"/>
      <c r="CR93" s="23"/>
      <c r="CS93" s="23"/>
      <c r="CT93" s="23"/>
      <c r="CU93" s="23"/>
      <c r="CV93" s="23"/>
      <c r="CW93" s="23"/>
      <c r="CX93" s="23"/>
      <c r="CY93" s="23"/>
      <c r="CZ93" s="23"/>
      <c r="DA93" s="23"/>
      <c r="DB93" s="23"/>
      <c r="DC93" s="23"/>
      <c r="DD93" s="23"/>
      <c r="DE93" s="23"/>
      <c r="DF93" s="23"/>
    </row>
    <row r="94" spans="1:110" x14ac:dyDescent="0.2">
      <c r="A94" s="23"/>
      <c r="B94" s="23"/>
      <c r="C94" s="23"/>
      <c r="D94" s="23"/>
      <c r="E94" s="23"/>
      <c r="F94" s="23"/>
      <c r="G94" s="23"/>
      <c r="H94" s="23"/>
      <c r="I94" s="23"/>
      <c r="J94" s="23"/>
      <c r="K94" s="23"/>
      <c r="L94" s="23"/>
      <c r="M94" s="23"/>
      <c r="N94" s="23"/>
      <c r="O94" s="23"/>
      <c r="P94" s="23"/>
      <c r="Q94" s="23"/>
      <c r="R94" s="23"/>
      <c r="S94" s="23"/>
      <c r="T94" s="23"/>
      <c r="U94" s="23"/>
      <c r="V94" s="23"/>
      <c r="W94" s="23"/>
      <c r="X94" s="23"/>
      <c r="Y94" s="23"/>
      <c r="Z94" s="23"/>
      <c r="AA94" s="23"/>
      <c r="AB94" s="23"/>
      <c r="AC94" s="23"/>
      <c r="AD94" s="23"/>
      <c r="AE94" s="23"/>
      <c r="AF94" s="23"/>
      <c r="AG94" s="23"/>
      <c r="AH94" s="23"/>
      <c r="AI94" s="23"/>
      <c r="AJ94" s="23"/>
      <c r="AK94" s="23"/>
      <c r="AL94" s="23"/>
      <c r="AM94" s="23"/>
      <c r="AN94" s="23"/>
      <c r="AO94" s="23"/>
      <c r="AP94" s="23"/>
      <c r="AQ94" s="23"/>
      <c r="AR94" s="23"/>
      <c r="AS94" s="23"/>
      <c r="AT94" s="23"/>
      <c r="AU94" s="23"/>
      <c r="AV94" s="23"/>
      <c r="AW94" s="23"/>
      <c r="AX94" s="23"/>
      <c r="AY94" s="23"/>
      <c r="AZ94" s="23"/>
      <c r="BA94" s="23"/>
      <c r="BB94" s="23"/>
      <c r="BC94" s="23"/>
      <c r="BD94" s="23"/>
      <c r="BE94" s="23"/>
      <c r="BF94" s="23"/>
      <c r="BG94" s="23"/>
      <c r="BH94" s="23"/>
      <c r="BI94" s="23"/>
      <c r="BJ94" s="23"/>
      <c r="BK94" s="23"/>
      <c r="BL94" s="23"/>
      <c r="BM94" s="23"/>
      <c r="BN94" s="23"/>
      <c r="BO94" s="23"/>
      <c r="BP94" s="23"/>
      <c r="BQ94" s="23"/>
      <c r="BR94" s="23"/>
      <c r="BS94" s="23"/>
      <c r="BT94" s="23"/>
      <c r="BU94" s="23"/>
      <c r="BV94" s="23"/>
      <c r="BW94" s="23"/>
      <c r="BX94" s="23"/>
      <c r="BY94" s="23"/>
      <c r="BZ94" s="23"/>
      <c r="CA94" s="23"/>
      <c r="CB94" s="23"/>
      <c r="CC94" s="23"/>
      <c r="CD94" s="23"/>
      <c r="CE94" s="23"/>
      <c r="CF94" s="23"/>
      <c r="CG94" s="23"/>
      <c r="CH94" s="23"/>
      <c r="CI94" s="23"/>
      <c r="CJ94" s="23"/>
      <c r="CK94" s="23"/>
      <c r="CL94" s="23"/>
      <c r="CM94" s="23"/>
      <c r="CN94" s="23"/>
      <c r="CO94" s="23"/>
      <c r="CP94" s="23"/>
      <c r="CQ94" s="23"/>
      <c r="CR94" s="23"/>
      <c r="CS94" s="23"/>
      <c r="CT94" s="23"/>
      <c r="CU94" s="23"/>
      <c r="CV94" s="23"/>
      <c r="CW94" s="23"/>
      <c r="CX94" s="23"/>
      <c r="CY94" s="23"/>
      <c r="CZ94" s="23"/>
      <c r="DA94" s="23"/>
      <c r="DB94" s="23"/>
      <c r="DC94" s="23"/>
      <c r="DD94" s="23"/>
      <c r="DE94" s="23"/>
      <c r="DF94" s="23"/>
    </row>
    <row r="95" spans="1:110" x14ac:dyDescent="0.2">
      <c r="A95" s="23"/>
      <c r="B95" s="23"/>
      <c r="C95" s="23"/>
      <c r="D95" s="23"/>
      <c r="E95" s="23"/>
      <c r="F95" s="23"/>
      <c r="G95" s="23"/>
      <c r="H95" s="23"/>
      <c r="I95" s="23"/>
      <c r="J95" s="23"/>
      <c r="K95" s="23"/>
      <c r="L95" s="23"/>
      <c r="M95" s="23"/>
      <c r="N95" s="23"/>
      <c r="O95" s="23"/>
      <c r="P95" s="23"/>
      <c r="Q95" s="23"/>
      <c r="R95" s="23"/>
      <c r="S95" s="23"/>
      <c r="T95" s="23"/>
      <c r="U95" s="23"/>
      <c r="V95" s="23"/>
      <c r="W95" s="23"/>
      <c r="X95" s="23"/>
      <c r="Y95" s="23"/>
      <c r="Z95" s="23"/>
      <c r="AA95" s="23"/>
      <c r="AB95" s="23"/>
      <c r="AC95" s="23"/>
      <c r="AD95" s="23"/>
      <c r="AE95" s="23"/>
      <c r="AF95" s="23"/>
      <c r="AG95" s="23"/>
      <c r="AH95" s="23"/>
      <c r="AI95" s="23"/>
      <c r="AJ95" s="23"/>
      <c r="AK95" s="23"/>
      <c r="AL95" s="23"/>
      <c r="AM95" s="23"/>
      <c r="AN95" s="23"/>
      <c r="AO95" s="23"/>
      <c r="AP95" s="23"/>
      <c r="AQ95" s="23"/>
      <c r="AR95" s="23"/>
      <c r="AS95" s="23"/>
      <c r="AT95" s="23"/>
      <c r="AU95" s="23"/>
      <c r="AV95" s="23"/>
      <c r="AW95" s="23"/>
      <c r="AX95" s="23"/>
      <c r="AY95" s="23"/>
      <c r="AZ95" s="23"/>
      <c r="BA95" s="23"/>
      <c r="BB95" s="23"/>
      <c r="BC95" s="23"/>
      <c r="BD95" s="23"/>
      <c r="BE95" s="23"/>
      <c r="BF95" s="23"/>
      <c r="BG95" s="23"/>
      <c r="BH95" s="23"/>
      <c r="BI95" s="23"/>
      <c r="BJ95" s="23"/>
      <c r="BK95" s="23"/>
      <c r="BL95" s="23"/>
      <c r="BM95" s="23"/>
      <c r="BN95" s="23"/>
      <c r="BO95" s="23"/>
      <c r="BP95" s="23"/>
      <c r="BQ95" s="23"/>
      <c r="BR95" s="23"/>
      <c r="BS95" s="23"/>
      <c r="BT95" s="23"/>
      <c r="BU95" s="23"/>
      <c r="BV95" s="23"/>
      <c r="BW95" s="23"/>
      <c r="BX95" s="23"/>
      <c r="BY95" s="23"/>
      <c r="BZ95" s="23"/>
      <c r="CA95" s="23"/>
      <c r="CB95" s="23"/>
      <c r="CC95" s="23"/>
      <c r="CD95" s="23"/>
      <c r="CE95" s="23"/>
      <c r="CF95" s="23"/>
      <c r="CG95" s="23"/>
      <c r="CH95" s="23"/>
      <c r="CI95" s="23"/>
      <c r="CJ95" s="23"/>
      <c r="CK95" s="23"/>
      <c r="CL95" s="23"/>
      <c r="CM95" s="23"/>
      <c r="CN95" s="23"/>
      <c r="CO95" s="23"/>
      <c r="CP95" s="23"/>
      <c r="CQ95" s="23"/>
      <c r="CR95" s="23"/>
      <c r="CS95" s="23"/>
      <c r="CT95" s="23"/>
      <c r="CU95" s="23"/>
      <c r="CV95" s="23"/>
      <c r="CW95" s="23"/>
      <c r="CX95" s="23"/>
      <c r="CY95" s="23"/>
      <c r="CZ95" s="23"/>
      <c r="DA95" s="23"/>
      <c r="DB95" s="23"/>
      <c r="DC95" s="23"/>
      <c r="DD95" s="23"/>
      <c r="DE95" s="23"/>
      <c r="DF95" s="23"/>
    </row>
    <row r="96" spans="1:110" x14ac:dyDescent="0.2">
      <c r="A96" s="23"/>
      <c r="B96" s="23"/>
      <c r="C96" s="23"/>
      <c r="D96" s="23"/>
      <c r="E96" s="23"/>
      <c r="F96" s="23"/>
      <c r="G96" s="23"/>
      <c r="H96" s="23"/>
      <c r="I96" s="23"/>
      <c r="J96" s="23"/>
      <c r="K96" s="23"/>
      <c r="L96" s="23"/>
      <c r="M96" s="23"/>
      <c r="N96" s="23"/>
      <c r="O96" s="23"/>
      <c r="P96" s="23"/>
      <c r="Q96" s="23"/>
      <c r="R96" s="23"/>
      <c r="S96" s="23"/>
      <c r="T96" s="23"/>
      <c r="U96" s="23"/>
      <c r="V96" s="23"/>
      <c r="W96" s="23"/>
      <c r="X96" s="23"/>
      <c r="Y96" s="23"/>
      <c r="Z96" s="23"/>
      <c r="AA96" s="23"/>
      <c r="AB96" s="23"/>
      <c r="AC96" s="23"/>
      <c r="AD96" s="23"/>
      <c r="AE96" s="23"/>
      <c r="AF96" s="23"/>
      <c r="AG96" s="23"/>
      <c r="AH96" s="23"/>
      <c r="AI96" s="23"/>
      <c r="AJ96" s="23"/>
      <c r="AK96" s="23"/>
      <c r="AL96" s="23"/>
      <c r="AM96" s="23"/>
      <c r="AN96" s="23"/>
      <c r="AO96" s="23"/>
      <c r="AP96" s="23"/>
      <c r="AQ96" s="23"/>
      <c r="AR96" s="23"/>
      <c r="AS96" s="23"/>
      <c r="AT96" s="23"/>
      <c r="AU96" s="23"/>
      <c r="AV96" s="23"/>
      <c r="AW96" s="23"/>
      <c r="AX96" s="23"/>
      <c r="AY96" s="23"/>
      <c r="AZ96" s="23"/>
      <c r="BA96" s="23"/>
      <c r="BB96" s="23"/>
      <c r="BC96" s="23"/>
      <c r="BD96" s="23"/>
      <c r="BE96" s="23"/>
      <c r="BF96" s="23"/>
      <c r="BG96" s="23"/>
      <c r="BH96" s="23"/>
      <c r="BI96" s="23"/>
      <c r="BJ96" s="23"/>
      <c r="BK96" s="23"/>
      <c r="BL96" s="23"/>
      <c r="BM96" s="23"/>
      <c r="BN96" s="23"/>
      <c r="BO96" s="23"/>
      <c r="BP96" s="23"/>
      <c r="BQ96" s="23"/>
      <c r="BR96" s="23"/>
      <c r="BS96" s="23"/>
      <c r="BT96" s="23"/>
      <c r="BU96" s="23"/>
      <c r="BV96" s="23"/>
      <c r="BW96" s="23"/>
      <c r="BX96" s="23"/>
      <c r="BY96" s="23"/>
      <c r="BZ96" s="23"/>
      <c r="CA96" s="23"/>
      <c r="CB96" s="23"/>
      <c r="CC96" s="23"/>
      <c r="CD96" s="23"/>
      <c r="CE96" s="23"/>
      <c r="CF96" s="23"/>
      <c r="CG96" s="23"/>
      <c r="CH96" s="23"/>
      <c r="CI96" s="23"/>
      <c r="CJ96" s="23"/>
      <c r="CK96" s="23"/>
      <c r="CL96" s="23"/>
      <c r="CM96" s="23"/>
      <c r="CN96" s="23"/>
      <c r="CO96" s="23"/>
      <c r="CP96" s="23"/>
      <c r="CQ96" s="23"/>
      <c r="CR96" s="23"/>
      <c r="CS96" s="23"/>
      <c r="CT96" s="23"/>
      <c r="CU96" s="23"/>
      <c r="CV96" s="23"/>
      <c r="CW96" s="23"/>
      <c r="CX96" s="23"/>
      <c r="CY96" s="23"/>
      <c r="CZ96" s="23"/>
      <c r="DA96" s="23"/>
      <c r="DB96" s="23"/>
      <c r="DC96" s="23"/>
      <c r="DD96" s="23"/>
      <c r="DE96" s="23"/>
      <c r="DF96" s="23"/>
    </row>
    <row r="97" spans="1:110" x14ac:dyDescent="0.2">
      <c r="A97" s="23"/>
      <c r="B97" s="23"/>
      <c r="C97" s="23"/>
      <c r="D97" s="23"/>
      <c r="E97" s="23"/>
      <c r="F97" s="23"/>
      <c r="G97" s="23"/>
      <c r="H97" s="23"/>
      <c r="I97" s="23"/>
      <c r="J97" s="23"/>
      <c r="K97" s="23"/>
      <c r="L97" s="23"/>
      <c r="M97" s="23"/>
      <c r="N97" s="23"/>
      <c r="O97" s="23"/>
      <c r="P97" s="23"/>
      <c r="Q97" s="23"/>
      <c r="R97" s="23"/>
      <c r="S97" s="23"/>
      <c r="T97" s="23"/>
      <c r="U97" s="23"/>
      <c r="V97" s="23"/>
      <c r="W97" s="23"/>
      <c r="X97" s="23"/>
      <c r="Y97" s="23"/>
      <c r="Z97" s="23"/>
      <c r="AA97" s="23"/>
      <c r="AB97" s="23"/>
      <c r="AC97" s="23"/>
      <c r="AD97" s="23"/>
      <c r="AE97" s="23"/>
      <c r="AF97" s="23"/>
      <c r="AG97" s="23"/>
      <c r="AH97" s="23"/>
      <c r="AI97" s="23"/>
      <c r="AJ97" s="23"/>
      <c r="AK97" s="23"/>
      <c r="AL97" s="23"/>
      <c r="AM97" s="23"/>
      <c r="AN97" s="23"/>
      <c r="AO97" s="23"/>
      <c r="AP97" s="23"/>
      <c r="AQ97" s="23"/>
      <c r="AR97" s="23"/>
      <c r="AS97" s="23"/>
      <c r="AT97" s="23"/>
      <c r="AU97" s="23"/>
      <c r="AV97" s="23"/>
      <c r="AW97" s="23"/>
      <c r="AX97" s="23"/>
      <c r="AY97" s="23"/>
      <c r="AZ97" s="23"/>
      <c r="BA97" s="23"/>
      <c r="BB97" s="23"/>
      <c r="BC97" s="23"/>
      <c r="BD97" s="23"/>
      <c r="BE97" s="23"/>
      <c r="BF97" s="23"/>
      <c r="BG97" s="23"/>
      <c r="BH97" s="23"/>
      <c r="BI97" s="23"/>
      <c r="BJ97" s="23"/>
      <c r="BK97" s="23"/>
      <c r="BL97" s="23"/>
      <c r="BM97" s="23"/>
      <c r="BN97" s="23"/>
      <c r="BO97" s="23"/>
      <c r="BP97" s="23"/>
      <c r="BQ97" s="23"/>
      <c r="BR97" s="23"/>
      <c r="BS97" s="23"/>
      <c r="BT97" s="23"/>
      <c r="BU97" s="23"/>
      <c r="BV97" s="23"/>
      <c r="BW97" s="23"/>
      <c r="BX97" s="23"/>
      <c r="BY97" s="23"/>
      <c r="BZ97" s="23"/>
      <c r="CA97" s="23"/>
      <c r="CB97" s="23"/>
      <c r="CC97" s="23"/>
      <c r="CD97" s="23"/>
      <c r="CE97" s="23"/>
      <c r="CF97" s="23"/>
      <c r="CG97" s="23"/>
      <c r="CH97" s="23"/>
      <c r="CI97" s="23"/>
      <c r="CJ97" s="23"/>
      <c r="CK97" s="23"/>
      <c r="CL97" s="23"/>
      <c r="CM97" s="23"/>
      <c r="CN97" s="23"/>
      <c r="CO97" s="23"/>
      <c r="CP97" s="23"/>
      <c r="CQ97" s="23"/>
      <c r="CR97" s="23"/>
      <c r="CS97" s="23"/>
      <c r="CT97" s="23"/>
      <c r="CU97" s="23"/>
      <c r="CV97" s="23"/>
      <c r="CW97" s="23"/>
      <c r="CX97" s="23"/>
      <c r="CY97" s="23"/>
      <c r="CZ97" s="23"/>
      <c r="DA97" s="23"/>
      <c r="DB97" s="23"/>
      <c r="DC97" s="23"/>
      <c r="DD97" s="23"/>
      <c r="DE97" s="23"/>
      <c r="DF97" s="23"/>
    </row>
    <row r="98" spans="1:110" x14ac:dyDescent="0.2">
      <c r="A98" s="23"/>
      <c r="B98" s="23"/>
      <c r="C98" s="23"/>
      <c r="D98" s="23"/>
      <c r="E98" s="23"/>
      <c r="F98" s="23"/>
      <c r="G98" s="23"/>
      <c r="H98" s="23"/>
      <c r="I98" s="23"/>
      <c r="J98" s="23"/>
      <c r="K98" s="23"/>
      <c r="L98" s="23"/>
      <c r="M98" s="23"/>
      <c r="N98" s="23"/>
      <c r="O98" s="23"/>
      <c r="P98" s="23"/>
      <c r="Q98" s="23"/>
      <c r="R98" s="23"/>
      <c r="S98" s="23"/>
      <c r="T98" s="23"/>
      <c r="U98" s="23"/>
      <c r="V98" s="23"/>
      <c r="W98" s="23"/>
      <c r="X98" s="23"/>
      <c r="Y98" s="23"/>
      <c r="Z98" s="23"/>
      <c r="AA98" s="23"/>
      <c r="AB98" s="23"/>
      <c r="AC98" s="23"/>
      <c r="AD98" s="23"/>
      <c r="AE98" s="23"/>
      <c r="AF98" s="23"/>
      <c r="AG98" s="23"/>
      <c r="AH98" s="23"/>
      <c r="AI98" s="23"/>
      <c r="AJ98" s="23"/>
      <c r="AK98" s="23"/>
      <c r="AL98" s="23"/>
      <c r="AM98" s="23"/>
      <c r="AN98" s="23"/>
      <c r="AO98" s="23"/>
      <c r="AP98" s="23"/>
      <c r="AQ98" s="23"/>
      <c r="AR98" s="23"/>
      <c r="AS98" s="23"/>
      <c r="AT98" s="23"/>
      <c r="AU98" s="23"/>
      <c r="AV98" s="23"/>
      <c r="AW98" s="23"/>
      <c r="AX98" s="23"/>
      <c r="AY98" s="23"/>
      <c r="AZ98" s="23"/>
      <c r="BA98" s="23"/>
      <c r="BB98" s="23"/>
      <c r="BC98" s="23"/>
      <c r="BD98" s="23"/>
      <c r="BE98" s="23"/>
      <c r="BF98" s="23"/>
      <c r="BG98" s="23"/>
      <c r="BH98" s="23"/>
      <c r="BI98" s="23"/>
      <c r="BJ98" s="23"/>
      <c r="BK98" s="23"/>
      <c r="BL98" s="23"/>
      <c r="BM98" s="23"/>
      <c r="BN98" s="23"/>
      <c r="BO98" s="23"/>
      <c r="BP98" s="23"/>
      <c r="BQ98" s="23"/>
      <c r="BR98" s="23"/>
      <c r="BS98" s="23"/>
      <c r="BT98" s="23"/>
      <c r="BU98" s="23"/>
      <c r="BV98" s="23"/>
      <c r="BW98" s="23"/>
      <c r="BX98" s="23"/>
      <c r="BY98" s="23"/>
      <c r="BZ98" s="23"/>
      <c r="CA98" s="23"/>
      <c r="CB98" s="23"/>
      <c r="CC98" s="23"/>
      <c r="CD98" s="23"/>
      <c r="CE98" s="23"/>
      <c r="CF98" s="23"/>
      <c r="CG98" s="23"/>
      <c r="CH98" s="23"/>
      <c r="CI98" s="23"/>
      <c r="CJ98" s="23"/>
      <c r="CK98" s="23"/>
      <c r="CL98" s="23"/>
      <c r="CM98" s="23"/>
      <c r="CN98" s="23"/>
      <c r="CO98" s="23"/>
      <c r="CP98" s="23"/>
      <c r="CQ98" s="23"/>
      <c r="CR98" s="23"/>
      <c r="CS98" s="23"/>
      <c r="CT98" s="23"/>
      <c r="CU98" s="23"/>
      <c r="CV98" s="23"/>
      <c r="CW98" s="23"/>
      <c r="CX98" s="23"/>
      <c r="CY98" s="23"/>
      <c r="CZ98" s="23"/>
      <c r="DA98" s="23"/>
      <c r="DB98" s="23"/>
      <c r="DC98" s="23"/>
      <c r="DD98" s="23"/>
      <c r="DE98" s="23"/>
      <c r="DF98" s="23"/>
    </row>
    <row r="99" spans="1:110" x14ac:dyDescent="0.2">
      <c r="A99" s="23"/>
      <c r="B99" s="23"/>
      <c r="C99" s="23"/>
      <c r="D99" s="23"/>
      <c r="E99" s="23"/>
      <c r="F99" s="23"/>
      <c r="G99" s="23"/>
      <c r="H99" s="23"/>
      <c r="I99" s="23"/>
      <c r="J99" s="23"/>
      <c r="K99" s="23"/>
      <c r="L99" s="23"/>
      <c r="M99" s="23"/>
      <c r="N99" s="23"/>
      <c r="O99" s="23"/>
      <c r="P99" s="23"/>
      <c r="Q99" s="23"/>
      <c r="R99" s="23"/>
      <c r="S99" s="23"/>
      <c r="T99" s="23"/>
      <c r="U99" s="23"/>
      <c r="V99" s="23"/>
      <c r="W99" s="23"/>
      <c r="X99" s="23"/>
      <c r="Y99" s="23"/>
      <c r="Z99" s="23"/>
      <c r="AA99" s="23"/>
      <c r="AB99" s="23"/>
      <c r="AC99" s="23"/>
      <c r="AD99" s="23"/>
      <c r="AE99" s="23"/>
      <c r="AF99" s="23"/>
      <c r="AG99" s="23"/>
      <c r="AH99" s="23"/>
      <c r="AI99" s="23"/>
      <c r="AJ99" s="23"/>
      <c r="AK99" s="23"/>
      <c r="AL99" s="23"/>
      <c r="AM99" s="23"/>
      <c r="AN99" s="23"/>
      <c r="AO99" s="23"/>
      <c r="AP99" s="23"/>
      <c r="AQ99" s="23"/>
      <c r="AR99" s="23"/>
      <c r="AS99" s="23"/>
      <c r="AT99" s="23"/>
      <c r="AU99" s="23"/>
      <c r="AV99" s="23"/>
      <c r="AW99" s="23"/>
      <c r="AX99" s="23"/>
      <c r="AY99" s="23"/>
      <c r="AZ99" s="23"/>
      <c r="BA99" s="23"/>
      <c r="BB99" s="23"/>
      <c r="BC99" s="23"/>
      <c r="BD99" s="23"/>
      <c r="BE99" s="23"/>
      <c r="BF99" s="23"/>
      <c r="BG99" s="23"/>
      <c r="BH99" s="23"/>
      <c r="BI99" s="23"/>
      <c r="BJ99" s="23"/>
      <c r="BK99" s="23"/>
      <c r="BL99" s="23"/>
      <c r="BM99" s="23"/>
      <c r="BN99" s="23"/>
      <c r="BO99" s="23"/>
      <c r="BP99" s="23"/>
      <c r="BQ99" s="23"/>
      <c r="BR99" s="23"/>
      <c r="BS99" s="23"/>
      <c r="BT99" s="23"/>
      <c r="BU99" s="23"/>
      <c r="BV99" s="23"/>
      <c r="BW99" s="23"/>
      <c r="BX99" s="23"/>
      <c r="BY99" s="23"/>
      <c r="BZ99" s="23"/>
      <c r="CA99" s="23"/>
      <c r="CB99" s="23"/>
      <c r="CC99" s="23"/>
      <c r="CD99" s="23"/>
      <c r="CE99" s="23"/>
      <c r="CF99" s="23"/>
      <c r="CG99" s="23"/>
      <c r="CH99" s="23"/>
      <c r="CI99" s="23"/>
      <c r="CJ99" s="23"/>
      <c r="CK99" s="23"/>
      <c r="CL99" s="23"/>
      <c r="CM99" s="23"/>
      <c r="CN99" s="23"/>
      <c r="CO99" s="23"/>
      <c r="CP99" s="23"/>
      <c r="CQ99" s="23"/>
      <c r="CR99" s="23"/>
      <c r="CS99" s="23"/>
      <c r="CT99" s="23"/>
      <c r="CU99" s="23"/>
      <c r="CV99" s="23"/>
      <c r="CW99" s="23"/>
      <c r="CX99" s="23"/>
      <c r="CY99" s="23"/>
      <c r="CZ99" s="23"/>
      <c r="DA99" s="23"/>
      <c r="DB99" s="23"/>
      <c r="DC99" s="23"/>
      <c r="DD99" s="23"/>
      <c r="DE99" s="23"/>
      <c r="DF99" s="23"/>
    </row>
    <row r="100" spans="1:110" x14ac:dyDescent="0.2">
      <c r="A100" s="23"/>
      <c r="B100" s="23"/>
      <c r="C100" s="23"/>
      <c r="D100" s="23"/>
      <c r="E100" s="23"/>
      <c r="F100" s="23"/>
      <c r="G100" s="23"/>
      <c r="H100" s="23"/>
      <c r="I100" s="23"/>
      <c r="J100" s="23"/>
      <c r="K100" s="23"/>
      <c r="L100" s="23"/>
      <c r="M100" s="23"/>
      <c r="N100" s="23"/>
      <c r="O100" s="23"/>
      <c r="P100" s="23"/>
      <c r="Q100" s="23"/>
      <c r="R100" s="23"/>
      <c r="S100" s="23"/>
      <c r="T100" s="23"/>
      <c r="U100" s="23"/>
      <c r="V100" s="23"/>
      <c r="W100" s="23"/>
      <c r="X100" s="23"/>
      <c r="Y100" s="23"/>
      <c r="Z100" s="23"/>
      <c r="AA100" s="23"/>
      <c r="AB100" s="23"/>
      <c r="AC100" s="23"/>
      <c r="AD100" s="23"/>
      <c r="AE100" s="23"/>
      <c r="AF100" s="23"/>
      <c r="AG100" s="23"/>
      <c r="AH100" s="23"/>
      <c r="AI100" s="23"/>
      <c r="AJ100" s="23"/>
      <c r="AK100" s="23"/>
      <c r="AL100" s="23"/>
      <c r="AM100" s="23"/>
      <c r="AN100" s="23"/>
      <c r="AO100" s="23"/>
      <c r="AP100" s="23"/>
      <c r="AQ100" s="23"/>
      <c r="AR100" s="23"/>
      <c r="AS100" s="23"/>
      <c r="AT100" s="23"/>
      <c r="AU100" s="23"/>
      <c r="AV100" s="23"/>
      <c r="AW100" s="23"/>
      <c r="AX100" s="23"/>
      <c r="AY100" s="23"/>
      <c r="AZ100" s="23"/>
      <c r="BA100" s="23"/>
      <c r="BB100" s="23"/>
      <c r="BC100" s="23"/>
      <c r="BD100" s="23"/>
      <c r="BE100" s="23"/>
      <c r="BF100" s="23"/>
      <c r="BG100" s="23"/>
      <c r="BH100" s="23"/>
      <c r="BI100" s="23"/>
      <c r="BJ100" s="23"/>
      <c r="BK100" s="23"/>
      <c r="BL100" s="23"/>
      <c r="BM100" s="23"/>
      <c r="BN100" s="23"/>
      <c r="BO100" s="23"/>
      <c r="BP100" s="23"/>
      <c r="BQ100" s="23"/>
      <c r="BR100" s="23"/>
      <c r="BS100" s="23"/>
      <c r="BT100" s="23"/>
      <c r="BU100" s="23"/>
      <c r="BV100" s="23"/>
      <c r="BW100" s="23"/>
      <c r="BX100" s="23"/>
      <c r="BY100" s="23"/>
      <c r="BZ100" s="23"/>
      <c r="CA100" s="23"/>
      <c r="CB100" s="23"/>
      <c r="CC100" s="23"/>
      <c r="CD100" s="23"/>
      <c r="CE100" s="23"/>
      <c r="CF100" s="23"/>
      <c r="CG100" s="23"/>
      <c r="CH100" s="23"/>
      <c r="CI100" s="23"/>
      <c r="CJ100" s="23"/>
      <c r="CK100" s="23"/>
      <c r="CL100" s="23"/>
      <c r="CM100" s="23"/>
      <c r="CN100" s="23"/>
      <c r="CO100" s="23"/>
      <c r="CP100" s="23"/>
      <c r="CQ100" s="23"/>
      <c r="CR100" s="23"/>
      <c r="CS100" s="23"/>
      <c r="CT100" s="23"/>
      <c r="CU100" s="23"/>
      <c r="CV100" s="23"/>
      <c r="CW100" s="23"/>
      <c r="CX100" s="23"/>
      <c r="CY100" s="23"/>
      <c r="CZ100" s="23"/>
      <c r="DA100" s="23"/>
      <c r="DB100" s="23"/>
      <c r="DC100" s="23"/>
      <c r="DD100" s="23"/>
      <c r="DE100" s="23"/>
      <c r="DF100" s="23"/>
    </row>
    <row r="101" spans="1:110" x14ac:dyDescent="0.2">
      <c r="B101" s="23"/>
      <c r="C101" s="23"/>
      <c r="D101" s="23"/>
      <c r="E101" s="23"/>
      <c r="F101" s="23"/>
      <c r="G101" s="23"/>
      <c r="H101" s="23"/>
      <c r="I101" s="23"/>
      <c r="J101" s="23"/>
      <c r="K101" s="23"/>
      <c r="L101" s="23"/>
      <c r="M101" s="23"/>
      <c r="N101" s="23"/>
      <c r="O101" s="23"/>
      <c r="P101" s="23"/>
      <c r="Q101" s="23"/>
      <c r="R101" s="23"/>
      <c r="S101" s="23"/>
      <c r="T101" s="23"/>
      <c r="U101" s="23"/>
      <c r="V101" s="23"/>
      <c r="W101" s="23"/>
      <c r="X101" s="23"/>
      <c r="Y101" s="23"/>
      <c r="Z101" s="23"/>
      <c r="AA101" s="23"/>
      <c r="AB101" s="23"/>
      <c r="AC101" s="23"/>
      <c r="AD101" s="23"/>
      <c r="AE101" s="23"/>
      <c r="AF101" s="23"/>
      <c r="AG101" s="23"/>
      <c r="AH101" s="23"/>
      <c r="AI101" s="23"/>
      <c r="AJ101" s="23"/>
      <c r="AK101" s="23"/>
      <c r="AL101" s="23"/>
      <c r="AM101" s="23"/>
      <c r="AN101" s="23"/>
      <c r="AO101" s="23"/>
      <c r="AP101" s="23"/>
      <c r="AQ101" s="23"/>
      <c r="AR101" s="23"/>
      <c r="AS101" s="23"/>
      <c r="AT101" s="23"/>
      <c r="AU101" s="23"/>
      <c r="AV101" s="23"/>
      <c r="AW101" s="23"/>
      <c r="AX101" s="23"/>
      <c r="AY101" s="23"/>
      <c r="AZ101" s="23"/>
      <c r="BA101" s="23"/>
      <c r="BB101" s="23"/>
      <c r="BC101" s="23"/>
      <c r="BD101" s="23"/>
      <c r="BE101" s="23"/>
      <c r="BF101" s="23"/>
      <c r="BG101" s="23"/>
      <c r="BH101" s="23"/>
      <c r="BI101" s="23"/>
      <c r="BJ101" s="23"/>
      <c r="BK101" s="23"/>
      <c r="BL101" s="23"/>
      <c r="BM101" s="23"/>
      <c r="BN101" s="23"/>
      <c r="BO101" s="23"/>
      <c r="BP101" s="23"/>
      <c r="BQ101" s="23"/>
      <c r="BR101" s="23"/>
      <c r="BS101" s="23"/>
      <c r="BT101" s="23"/>
      <c r="BU101" s="23"/>
      <c r="BV101" s="23"/>
      <c r="BW101" s="23"/>
      <c r="BX101" s="23"/>
      <c r="BY101" s="23"/>
      <c r="BZ101" s="23"/>
      <c r="CA101" s="23"/>
      <c r="CB101" s="23"/>
      <c r="CC101" s="23"/>
      <c r="CD101" s="23"/>
      <c r="CE101" s="23"/>
      <c r="CF101" s="23"/>
      <c r="CG101" s="23"/>
      <c r="CH101" s="23"/>
      <c r="CI101" s="23"/>
      <c r="CJ101" s="23"/>
      <c r="CK101" s="23"/>
      <c r="CL101" s="23"/>
      <c r="CM101" s="23"/>
      <c r="CN101" s="23"/>
      <c r="CO101" s="23"/>
      <c r="CP101" s="23"/>
      <c r="CQ101" s="23"/>
      <c r="CR101" s="23"/>
      <c r="CS101" s="23"/>
      <c r="CT101" s="23"/>
      <c r="CU101" s="23"/>
      <c r="CV101" s="23"/>
      <c r="CW101" s="23"/>
      <c r="CX101" s="23"/>
      <c r="CY101" s="23"/>
      <c r="CZ101" s="23"/>
      <c r="DA101" s="23"/>
      <c r="DB101" s="23"/>
      <c r="DC101" s="23"/>
      <c r="DD101" s="23"/>
      <c r="DE101" s="23"/>
      <c r="DF101" s="23"/>
    </row>
    <row r="102" spans="1:110" x14ac:dyDescent="0.2">
      <c r="B102" s="23"/>
      <c r="C102" s="23"/>
      <c r="D102" s="23"/>
      <c r="E102" s="23"/>
      <c r="F102" s="23"/>
      <c r="G102" s="23"/>
      <c r="H102" s="23"/>
      <c r="I102" s="23"/>
      <c r="J102" s="23"/>
      <c r="K102" s="23"/>
      <c r="L102" s="23"/>
      <c r="M102" s="23"/>
      <c r="N102" s="23"/>
      <c r="O102" s="23"/>
      <c r="P102" s="23"/>
      <c r="Q102" s="23"/>
      <c r="R102" s="23"/>
      <c r="S102" s="23"/>
      <c r="T102" s="23"/>
      <c r="U102" s="23"/>
      <c r="V102" s="23"/>
      <c r="W102" s="23"/>
      <c r="X102" s="23"/>
      <c r="Y102" s="23"/>
      <c r="Z102" s="23"/>
      <c r="AA102" s="23"/>
      <c r="AB102" s="23"/>
      <c r="AC102" s="23"/>
      <c r="AD102" s="23"/>
      <c r="AE102" s="23"/>
      <c r="AF102" s="23"/>
      <c r="AG102" s="23"/>
      <c r="AH102" s="23"/>
      <c r="AI102" s="23"/>
      <c r="AJ102" s="23"/>
      <c r="AK102" s="23"/>
      <c r="AL102" s="23"/>
      <c r="AM102" s="23"/>
      <c r="AN102" s="23"/>
      <c r="AO102" s="23"/>
      <c r="AP102" s="23"/>
      <c r="AQ102" s="23"/>
      <c r="AR102" s="23"/>
      <c r="AS102" s="23"/>
      <c r="AT102" s="23"/>
      <c r="AU102" s="23"/>
      <c r="AV102" s="23"/>
      <c r="AW102" s="23"/>
      <c r="AX102" s="23"/>
      <c r="AY102" s="23"/>
      <c r="AZ102" s="23"/>
      <c r="BA102" s="23"/>
      <c r="BB102" s="23"/>
      <c r="BC102" s="23"/>
      <c r="BD102" s="23"/>
      <c r="BE102" s="23"/>
      <c r="BF102" s="23"/>
      <c r="BG102" s="23"/>
      <c r="BH102" s="23"/>
      <c r="BI102" s="23"/>
      <c r="BJ102" s="23"/>
      <c r="BK102" s="23"/>
      <c r="BL102" s="23"/>
      <c r="BM102" s="23"/>
      <c r="BN102" s="23"/>
      <c r="BO102" s="23"/>
      <c r="BP102" s="23"/>
      <c r="BQ102" s="23"/>
      <c r="BR102" s="23"/>
      <c r="BS102" s="23"/>
      <c r="BT102" s="23"/>
      <c r="BU102" s="23"/>
      <c r="BV102" s="23"/>
      <c r="BW102" s="23"/>
      <c r="BX102" s="23"/>
      <c r="BY102" s="23"/>
      <c r="BZ102" s="23"/>
      <c r="CA102" s="23"/>
      <c r="CB102" s="23"/>
      <c r="CC102" s="23"/>
      <c r="CD102" s="23"/>
      <c r="CE102" s="23"/>
      <c r="CF102" s="23"/>
      <c r="CG102" s="23"/>
      <c r="CH102" s="23"/>
      <c r="CI102" s="23"/>
      <c r="CJ102" s="23"/>
      <c r="CK102" s="23"/>
      <c r="CL102" s="23"/>
      <c r="CM102" s="23"/>
      <c r="CN102" s="23"/>
      <c r="CO102" s="23"/>
      <c r="CP102" s="23"/>
      <c r="CQ102" s="23"/>
      <c r="CR102" s="23"/>
      <c r="CS102" s="23"/>
      <c r="CT102" s="23"/>
      <c r="CU102" s="23"/>
      <c r="CV102" s="23"/>
      <c r="CW102" s="23"/>
      <c r="CX102" s="23"/>
      <c r="CY102" s="23"/>
      <c r="CZ102" s="23"/>
      <c r="DA102" s="23"/>
      <c r="DB102" s="23"/>
    </row>
    <row r="103" spans="1:110" x14ac:dyDescent="0.2">
      <c r="B103" s="23"/>
      <c r="C103" s="23"/>
      <c r="D103" s="23"/>
      <c r="E103" s="23"/>
      <c r="F103" s="23"/>
      <c r="G103" s="23"/>
      <c r="H103" s="23"/>
      <c r="I103" s="23"/>
      <c r="J103" s="23"/>
      <c r="K103" s="23"/>
      <c r="L103" s="23"/>
      <c r="M103" s="23"/>
      <c r="N103" s="23"/>
      <c r="O103" s="23"/>
      <c r="P103" s="23"/>
      <c r="Q103" s="23"/>
      <c r="R103" s="23"/>
      <c r="S103" s="23"/>
      <c r="T103" s="23"/>
      <c r="U103" s="23"/>
      <c r="V103" s="23"/>
      <c r="W103" s="23"/>
      <c r="X103" s="23"/>
      <c r="Y103" s="23"/>
      <c r="Z103" s="23"/>
      <c r="AA103" s="23"/>
      <c r="AB103" s="23"/>
      <c r="AC103" s="23"/>
      <c r="AD103" s="23"/>
      <c r="AE103" s="23"/>
      <c r="AF103" s="23"/>
      <c r="AG103" s="23"/>
      <c r="AH103" s="23"/>
      <c r="AI103" s="23"/>
      <c r="AJ103" s="23"/>
      <c r="AK103" s="23"/>
      <c r="AL103" s="23"/>
      <c r="AM103" s="23"/>
      <c r="AN103" s="23"/>
      <c r="AO103" s="23"/>
      <c r="AP103" s="23"/>
      <c r="AQ103" s="23"/>
      <c r="AR103" s="23"/>
      <c r="AS103" s="23"/>
      <c r="AT103" s="23"/>
      <c r="AU103" s="23"/>
      <c r="AV103" s="23"/>
      <c r="AW103" s="23"/>
      <c r="AX103" s="23"/>
      <c r="AY103" s="23"/>
      <c r="AZ103" s="23"/>
      <c r="BA103" s="23"/>
      <c r="BB103" s="23"/>
      <c r="BC103" s="23"/>
      <c r="BD103" s="23"/>
      <c r="BE103" s="23"/>
      <c r="BF103" s="23"/>
      <c r="BG103" s="23"/>
      <c r="BH103" s="23"/>
      <c r="BI103" s="23"/>
      <c r="BJ103" s="23"/>
      <c r="BK103" s="23"/>
      <c r="BL103" s="23"/>
      <c r="BM103" s="23"/>
      <c r="BN103" s="23"/>
      <c r="BO103" s="23"/>
      <c r="BP103" s="23"/>
      <c r="BQ103" s="23"/>
      <c r="BR103" s="23"/>
      <c r="BS103" s="23"/>
      <c r="BT103" s="23"/>
      <c r="BU103" s="23"/>
      <c r="BV103" s="23"/>
      <c r="BW103" s="23"/>
      <c r="BX103" s="23"/>
      <c r="BY103" s="23"/>
      <c r="BZ103" s="23"/>
      <c r="CA103" s="23"/>
      <c r="CB103" s="23"/>
      <c r="CC103" s="23"/>
      <c r="CD103" s="23"/>
      <c r="CE103" s="23"/>
      <c r="CF103" s="23"/>
      <c r="CG103" s="23"/>
      <c r="CH103" s="23"/>
      <c r="CI103" s="23"/>
      <c r="CJ103" s="23"/>
      <c r="CK103" s="23"/>
      <c r="CL103" s="23"/>
      <c r="CM103" s="23"/>
      <c r="CN103" s="23"/>
      <c r="CO103" s="23"/>
      <c r="CP103" s="23"/>
      <c r="CQ103" s="23"/>
      <c r="CR103" s="23"/>
      <c r="CS103" s="23"/>
      <c r="CT103" s="23"/>
      <c r="CU103" s="23"/>
      <c r="CV103" s="23"/>
      <c r="CW103" s="23"/>
      <c r="CX103" s="23"/>
      <c r="CY103" s="23"/>
      <c r="CZ103" s="23"/>
      <c r="DA103" s="23"/>
      <c r="DB103" s="23"/>
    </row>
    <row r="104" spans="1:110" x14ac:dyDescent="0.2">
      <c r="B104" s="23"/>
      <c r="C104" s="23"/>
      <c r="D104" s="23"/>
      <c r="E104" s="23"/>
      <c r="F104" s="23"/>
      <c r="G104" s="23"/>
      <c r="H104" s="23"/>
      <c r="I104" s="23"/>
      <c r="J104" s="23"/>
      <c r="K104" s="23"/>
      <c r="L104" s="23"/>
      <c r="M104" s="23"/>
      <c r="N104" s="23"/>
      <c r="O104" s="23"/>
      <c r="P104" s="23"/>
      <c r="Q104" s="23"/>
      <c r="R104" s="23"/>
      <c r="S104" s="23"/>
      <c r="T104" s="23"/>
      <c r="U104" s="23"/>
      <c r="V104" s="23"/>
      <c r="W104" s="23"/>
      <c r="X104" s="23"/>
      <c r="Y104" s="23"/>
      <c r="Z104" s="23"/>
      <c r="AA104" s="23"/>
      <c r="AB104" s="23"/>
      <c r="AC104" s="23"/>
      <c r="AD104" s="23"/>
      <c r="AE104" s="23"/>
      <c r="AF104" s="23"/>
      <c r="AG104" s="23"/>
      <c r="AH104" s="23"/>
      <c r="AI104" s="23"/>
      <c r="AJ104" s="23"/>
      <c r="AK104" s="23"/>
      <c r="AL104" s="23"/>
      <c r="AM104" s="23"/>
      <c r="AN104" s="23"/>
      <c r="AO104" s="23"/>
      <c r="AP104" s="23"/>
      <c r="AQ104" s="23"/>
      <c r="AR104" s="23"/>
      <c r="AS104" s="23"/>
      <c r="AT104" s="23"/>
      <c r="AU104" s="23"/>
      <c r="AV104" s="23"/>
      <c r="AW104" s="23"/>
      <c r="AX104" s="23"/>
      <c r="AY104" s="23"/>
      <c r="AZ104" s="23"/>
      <c r="BA104" s="23"/>
      <c r="BB104" s="23"/>
      <c r="BC104" s="23"/>
      <c r="BD104" s="23"/>
      <c r="BE104" s="23"/>
      <c r="BF104" s="23"/>
      <c r="BG104" s="23"/>
      <c r="BH104" s="23"/>
      <c r="BI104" s="23"/>
      <c r="BJ104" s="23"/>
      <c r="BK104" s="23"/>
      <c r="BL104" s="23"/>
      <c r="BM104" s="23"/>
      <c r="BN104" s="23"/>
      <c r="BO104" s="23"/>
      <c r="BP104" s="23"/>
      <c r="BQ104" s="23"/>
      <c r="BR104" s="23"/>
      <c r="BS104" s="23"/>
      <c r="BT104" s="23"/>
      <c r="BU104" s="23"/>
      <c r="BV104" s="23"/>
      <c r="BW104" s="23"/>
      <c r="BX104" s="23"/>
      <c r="BY104" s="23"/>
      <c r="BZ104" s="23"/>
      <c r="CA104" s="23"/>
      <c r="CB104" s="23"/>
      <c r="CC104" s="23"/>
      <c r="CD104" s="23"/>
      <c r="CE104" s="23"/>
      <c r="CF104" s="23"/>
      <c r="CG104" s="23"/>
      <c r="CH104" s="23"/>
      <c r="CI104" s="23"/>
      <c r="CJ104" s="23"/>
      <c r="CK104" s="23"/>
      <c r="CL104" s="23"/>
      <c r="CM104" s="23"/>
      <c r="CN104" s="23"/>
      <c r="CO104" s="23"/>
      <c r="CP104" s="23"/>
      <c r="CQ104" s="23"/>
      <c r="CR104" s="23"/>
      <c r="CS104" s="23"/>
      <c r="CT104" s="23"/>
      <c r="CU104" s="23"/>
      <c r="CV104" s="23"/>
      <c r="CW104" s="23"/>
      <c r="CX104" s="23"/>
      <c r="CY104" s="23"/>
      <c r="CZ104" s="23"/>
      <c r="DA104" s="23"/>
      <c r="DB104" s="23"/>
    </row>
    <row r="105" spans="1:110" x14ac:dyDescent="0.2">
      <c r="B105" s="23"/>
      <c r="C105" s="23"/>
      <c r="D105" s="23"/>
      <c r="E105" s="23"/>
      <c r="F105" s="23"/>
      <c r="G105" s="23"/>
      <c r="H105" s="23"/>
      <c r="I105" s="23"/>
      <c r="J105" s="23"/>
      <c r="K105" s="23"/>
      <c r="L105" s="23"/>
      <c r="M105" s="23"/>
      <c r="N105" s="23"/>
      <c r="O105" s="23"/>
      <c r="P105" s="23"/>
      <c r="Q105" s="23"/>
      <c r="R105" s="23"/>
      <c r="S105" s="23"/>
      <c r="T105" s="23"/>
      <c r="U105" s="23"/>
      <c r="V105" s="23"/>
      <c r="W105" s="23"/>
      <c r="X105" s="23"/>
      <c r="Y105" s="23"/>
      <c r="Z105" s="23"/>
      <c r="AA105" s="23"/>
      <c r="AB105" s="23"/>
      <c r="AC105" s="23"/>
      <c r="AD105" s="23"/>
      <c r="AE105" s="23"/>
      <c r="AF105" s="23"/>
      <c r="AG105" s="23"/>
      <c r="AH105" s="23"/>
      <c r="AI105" s="23"/>
      <c r="AJ105" s="23"/>
      <c r="AK105" s="23"/>
      <c r="AL105" s="23"/>
      <c r="AM105" s="23"/>
      <c r="AN105" s="23"/>
      <c r="AO105" s="23"/>
      <c r="AP105" s="23"/>
      <c r="AQ105" s="23"/>
      <c r="AR105" s="23"/>
      <c r="AS105" s="23"/>
      <c r="AT105" s="23"/>
      <c r="AU105" s="23"/>
      <c r="AV105" s="23"/>
      <c r="AW105" s="23"/>
      <c r="AX105" s="23"/>
      <c r="AY105" s="23"/>
      <c r="AZ105" s="23"/>
      <c r="BA105" s="23"/>
      <c r="BB105" s="23"/>
      <c r="BC105" s="23"/>
      <c r="BD105" s="23"/>
      <c r="BE105" s="23"/>
      <c r="BF105" s="23"/>
      <c r="BG105" s="23"/>
      <c r="BH105" s="23"/>
      <c r="BI105" s="23"/>
      <c r="BJ105" s="23"/>
      <c r="BK105" s="23"/>
      <c r="BL105" s="23"/>
      <c r="BM105" s="23"/>
      <c r="BN105" s="23"/>
      <c r="BO105" s="23"/>
      <c r="BP105" s="23"/>
      <c r="BQ105" s="23"/>
      <c r="BR105" s="23"/>
      <c r="BS105" s="23"/>
      <c r="BT105" s="23"/>
      <c r="BU105" s="23"/>
      <c r="BV105" s="23"/>
      <c r="BW105" s="23"/>
      <c r="BX105" s="23"/>
      <c r="BY105" s="23"/>
      <c r="BZ105" s="23"/>
      <c r="CA105" s="23"/>
      <c r="CB105" s="23"/>
      <c r="CC105" s="23"/>
      <c r="CD105" s="23"/>
      <c r="CE105" s="23"/>
      <c r="CF105" s="23"/>
      <c r="CG105" s="23"/>
      <c r="CH105" s="23"/>
      <c r="CI105" s="23"/>
      <c r="CJ105" s="23"/>
      <c r="CK105" s="23"/>
      <c r="CL105" s="23"/>
      <c r="CM105" s="23"/>
      <c r="CN105" s="23"/>
      <c r="CO105" s="23"/>
      <c r="CP105" s="23"/>
      <c r="CQ105" s="23"/>
      <c r="CR105" s="23"/>
      <c r="CS105" s="23"/>
      <c r="CT105" s="23"/>
      <c r="CU105" s="23"/>
      <c r="CV105" s="23"/>
      <c r="CW105" s="23"/>
      <c r="CX105" s="23"/>
      <c r="CY105" s="23"/>
      <c r="CZ105" s="23"/>
      <c r="DA105" s="23"/>
      <c r="DB105" s="23"/>
    </row>
  </sheetData>
  <sheetProtection sheet="1" objects="1" scenarios="1" formatCells="0"/>
  <mergeCells count="271">
    <mergeCell ref="D74:E74"/>
    <mergeCell ref="G74:CY74"/>
    <mergeCell ref="D77:E77"/>
    <mergeCell ref="G77:CY77"/>
    <mergeCell ref="G76:CY76"/>
    <mergeCell ref="D78:CZ78"/>
    <mergeCell ref="D79:E79"/>
    <mergeCell ref="C83:DA83"/>
    <mergeCell ref="C84:DA84"/>
    <mergeCell ref="B86:DB86"/>
    <mergeCell ref="B87:DB87"/>
    <mergeCell ref="B88:DB88"/>
    <mergeCell ref="B89:DB89"/>
    <mergeCell ref="C62:CI62"/>
    <mergeCell ref="CJ62:DA62"/>
    <mergeCell ref="CJ63:DA63"/>
    <mergeCell ref="C64:DA64"/>
    <mergeCell ref="C65:DA65"/>
    <mergeCell ref="C66:DA66"/>
    <mergeCell ref="D67:E67"/>
    <mergeCell ref="G67:CY67"/>
    <mergeCell ref="D68:E68"/>
    <mergeCell ref="G68:CY68"/>
    <mergeCell ref="D69:E69"/>
    <mergeCell ref="G69:CY69"/>
    <mergeCell ref="G79:CY79"/>
    <mergeCell ref="D80:E80"/>
    <mergeCell ref="G80:CY80"/>
    <mergeCell ref="C81:DA81"/>
    <mergeCell ref="D75:CZ75"/>
    <mergeCell ref="D76:E76"/>
    <mergeCell ref="C82:DA82"/>
    <mergeCell ref="B85:DB85"/>
    <mergeCell ref="CJ57:DA57"/>
    <mergeCell ref="C57:CI57"/>
    <mergeCell ref="C63:CI63"/>
    <mergeCell ref="D72:CZ72"/>
    <mergeCell ref="D73:E73"/>
    <mergeCell ref="G73:CY73"/>
    <mergeCell ref="C58:CI58"/>
    <mergeCell ref="CJ58:DA58"/>
    <mergeCell ref="D70:E70"/>
    <mergeCell ref="G70:CY70"/>
    <mergeCell ref="D71:E71"/>
    <mergeCell ref="C59:CI59"/>
    <mergeCell ref="CJ59:DA59"/>
    <mergeCell ref="G71:CY71"/>
    <mergeCell ref="C60:CI60"/>
    <mergeCell ref="CJ60:DA60"/>
    <mergeCell ref="CJ49:DA49"/>
    <mergeCell ref="C61:CI61"/>
    <mergeCell ref="CJ61:DA61"/>
    <mergeCell ref="C56:R56"/>
    <mergeCell ref="S56:CI56"/>
    <mergeCell ref="CJ56:DA56"/>
    <mergeCell ref="C45:CI45"/>
    <mergeCell ref="CJ45:DA45"/>
    <mergeCell ref="CB51:CI51"/>
    <mergeCell ref="CJ51:DA51"/>
    <mergeCell ref="C50:F50"/>
    <mergeCell ref="G50:O50"/>
    <mergeCell ref="CB50:CI50"/>
    <mergeCell ref="CJ50:DA50"/>
    <mergeCell ref="C46:DA46"/>
    <mergeCell ref="C47:DA47"/>
    <mergeCell ref="C48:O48"/>
    <mergeCell ref="CJ48:DA48"/>
    <mergeCell ref="C52:CI52"/>
    <mergeCell ref="C51:F51"/>
    <mergeCell ref="G51:O51"/>
    <mergeCell ref="CJ52:DA52"/>
    <mergeCell ref="C53:DA53"/>
    <mergeCell ref="P48:AF48"/>
    <mergeCell ref="CJ43:DA43"/>
    <mergeCell ref="C44:F44"/>
    <mergeCell ref="V44:AJ44"/>
    <mergeCell ref="AK44:AY44"/>
    <mergeCell ref="AZ44:BQ44"/>
    <mergeCell ref="BR44:CI44"/>
    <mergeCell ref="CJ44:DA44"/>
    <mergeCell ref="C43:F43"/>
    <mergeCell ref="V43:AJ43"/>
    <mergeCell ref="AK43:AY43"/>
    <mergeCell ref="AZ43:BQ43"/>
    <mergeCell ref="BR43:CI43"/>
    <mergeCell ref="G43:M43"/>
    <mergeCell ref="N43:U43"/>
    <mergeCell ref="G44:M44"/>
    <mergeCell ref="N44:U44"/>
    <mergeCell ref="C42:F42"/>
    <mergeCell ref="V42:AJ42"/>
    <mergeCell ref="AK42:AY42"/>
    <mergeCell ref="AZ42:BQ42"/>
    <mergeCell ref="BR42:CI42"/>
    <mergeCell ref="CJ42:DA42"/>
    <mergeCell ref="C38:DA38"/>
    <mergeCell ref="C39:DA39"/>
    <mergeCell ref="C40:U40"/>
    <mergeCell ref="AZ40:BQ40"/>
    <mergeCell ref="G42:M42"/>
    <mergeCell ref="N42:U42"/>
    <mergeCell ref="V40:AJ41"/>
    <mergeCell ref="AK40:AY41"/>
    <mergeCell ref="BR40:CI41"/>
    <mergeCell ref="C41:U41"/>
    <mergeCell ref="AZ41:BQ41"/>
    <mergeCell ref="CJ41:DA41"/>
    <mergeCell ref="CJ40:DA40"/>
    <mergeCell ref="AK35:AY35"/>
    <mergeCell ref="AZ32:BQ32"/>
    <mergeCell ref="CJ32:DA32"/>
    <mergeCell ref="AZ35:BQ35"/>
    <mergeCell ref="BR35:CI35"/>
    <mergeCell ref="CJ35:DA35"/>
    <mergeCell ref="C34:F34"/>
    <mergeCell ref="V34:AJ34"/>
    <mergeCell ref="AK34:AY34"/>
    <mergeCell ref="AZ34:BQ34"/>
    <mergeCell ref="BR34:CI34"/>
    <mergeCell ref="G34:M34"/>
    <mergeCell ref="N34:U34"/>
    <mergeCell ref="G35:M35"/>
    <mergeCell ref="CJ34:DA34"/>
    <mergeCell ref="C35:F35"/>
    <mergeCell ref="V35:AJ35"/>
    <mergeCell ref="C23:DA23"/>
    <mergeCell ref="C24:U24"/>
    <mergeCell ref="AZ27:BQ27"/>
    <mergeCell ref="BR27:CI27"/>
    <mergeCell ref="G27:M27"/>
    <mergeCell ref="N27:U27"/>
    <mergeCell ref="CJ27:DA27"/>
    <mergeCell ref="V26:AJ26"/>
    <mergeCell ref="AK26:AY26"/>
    <mergeCell ref="CJ25:DA25"/>
    <mergeCell ref="AK24:AY25"/>
    <mergeCell ref="BR24:CI25"/>
    <mergeCell ref="C25:U25"/>
    <mergeCell ref="AZ25:BQ25"/>
    <mergeCell ref="C20:F20"/>
    <mergeCell ref="V20:AJ20"/>
    <mergeCell ref="AK20:AY20"/>
    <mergeCell ref="AZ20:BQ20"/>
    <mergeCell ref="BR20:CI20"/>
    <mergeCell ref="G20:M20"/>
    <mergeCell ref="N20:U20"/>
    <mergeCell ref="CJ20:DA20"/>
    <mergeCell ref="CJ21:DA21"/>
    <mergeCell ref="C21:CI21"/>
    <mergeCell ref="AK12:AY13"/>
    <mergeCell ref="C13:U13"/>
    <mergeCell ref="V13:AJ13"/>
    <mergeCell ref="AZ13:BQ13"/>
    <mergeCell ref="BR13:CI13"/>
    <mergeCell ref="CJ13:DA13"/>
    <mergeCell ref="C28:F28"/>
    <mergeCell ref="V28:AJ28"/>
    <mergeCell ref="AK28:AY28"/>
    <mergeCell ref="AZ28:BQ28"/>
    <mergeCell ref="BR28:CI28"/>
    <mergeCell ref="N28:U28"/>
    <mergeCell ref="G28:M28"/>
    <mergeCell ref="CJ28:DA28"/>
    <mergeCell ref="AZ24:BQ24"/>
    <mergeCell ref="CJ24:DA24"/>
    <mergeCell ref="C26:F26"/>
    <mergeCell ref="BR26:CI26"/>
    <mergeCell ref="CJ26:DA26"/>
    <mergeCell ref="C27:F27"/>
    <mergeCell ref="V27:AJ27"/>
    <mergeCell ref="AK27:AY27"/>
    <mergeCell ref="AZ26:BQ26"/>
    <mergeCell ref="V24:AJ25"/>
    <mergeCell ref="C14:U14"/>
    <mergeCell ref="V14:AJ14"/>
    <mergeCell ref="C15:E15"/>
    <mergeCell ref="F15:DA15"/>
    <mergeCell ref="V16:AJ17"/>
    <mergeCell ref="AK16:AY16"/>
    <mergeCell ref="BR16:CI17"/>
    <mergeCell ref="C16:U16"/>
    <mergeCell ref="C17:U17"/>
    <mergeCell ref="AZ16:BQ16"/>
    <mergeCell ref="CJ16:DA16"/>
    <mergeCell ref="AZ17:BQ17"/>
    <mergeCell ref="CJ17:DA17"/>
    <mergeCell ref="B1:DB1"/>
    <mergeCell ref="AK17:AU17"/>
    <mergeCell ref="AV17:AY17"/>
    <mergeCell ref="CJ18:DA18"/>
    <mergeCell ref="C19:F19"/>
    <mergeCell ref="V19:AJ19"/>
    <mergeCell ref="AK19:AY19"/>
    <mergeCell ref="AZ19:BQ19"/>
    <mergeCell ref="BR19:CI19"/>
    <mergeCell ref="CJ19:DA19"/>
    <mergeCell ref="C18:F18"/>
    <mergeCell ref="V18:AJ18"/>
    <mergeCell ref="AK18:AY18"/>
    <mergeCell ref="AZ18:BQ18"/>
    <mergeCell ref="BR18:CI18"/>
    <mergeCell ref="G18:M18"/>
    <mergeCell ref="N18:U18"/>
    <mergeCell ref="G19:M19"/>
    <mergeCell ref="N19:U19"/>
    <mergeCell ref="C6:DA6"/>
    <mergeCell ref="C7:N7"/>
    <mergeCell ref="O7:BQ7"/>
    <mergeCell ref="BR7:CD7"/>
    <mergeCell ref="CE7:DA7"/>
    <mergeCell ref="B2:DB2"/>
    <mergeCell ref="B3:DB3"/>
    <mergeCell ref="B4:DB4"/>
    <mergeCell ref="B5:DB5"/>
    <mergeCell ref="C55:DA55"/>
    <mergeCell ref="C54:DA54"/>
    <mergeCell ref="C22:DA22"/>
    <mergeCell ref="C9:DA9"/>
    <mergeCell ref="N35:U35"/>
    <mergeCell ref="G36:M36"/>
    <mergeCell ref="C8:N8"/>
    <mergeCell ref="O8:DA8"/>
    <mergeCell ref="C10:DA10"/>
    <mergeCell ref="AK14:AY14"/>
    <mergeCell ref="AZ14:BQ14"/>
    <mergeCell ref="BR14:CI14"/>
    <mergeCell ref="CJ14:DA14"/>
    <mergeCell ref="C11:DA11"/>
    <mergeCell ref="C12:U12"/>
    <mergeCell ref="V12:AJ12"/>
    <mergeCell ref="AZ12:BQ12"/>
    <mergeCell ref="BR12:CI12"/>
    <mergeCell ref="CJ12:DA12"/>
    <mergeCell ref="P50:AF50"/>
    <mergeCell ref="BL50:CA50"/>
    <mergeCell ref="P51:AF51"/>
    <mergeCell ref="AG51:AV51"/>
    <mergeCell ref="AW51:BK51"/>
    <mergeCell ref="BL51:CA51"/>
    <mergeCell ref="AG48:AV49"/>
    <mergeCell ref="CB48:CI49"/>
    <mergeCell ref="C49:O49"/>
    <mergeCell ref="P49:AF49"/>
    <mergeCell ref="AW49:BK49"/>
    <mergeCell ref="BL49:CA49"/>
    <mergeCell ref="BL48:CA48"/>
    <mergeCell ref="AG50:AV50"/>
    <mergeCell ref="AW50:BK50"/>
    <mergeCell ref="AW48:BK48"/>
    <mergeCell ref="N36:U36"/>
    <mergeCell ref="C37:CI37"/>
    <mergeCell ref="CJ37:DA37"/>
    <mergeCell ref="CJ36:DA36"/>
    <mergeCell ref="C36:F36"/>
    <mergeCell ref="V36:AJ36"/>
    <mergeCell ref="AK36:AY36"/>
    <mergeCell ref="AZ36:BQ36"/>
    <mergeCell ref="BR36:CI36"/>
    <mergeCell ref="C30:DA30"/>
    <mergeCell ref="G26:M26"/>
    <mergeCell ref="N26:U26"/>
    <mergeCell ref="C29:CI29"/>
    <mergeCell ref="CJ29:DA29"/>
    <mergeCell ref="V32:AJ33"/>
    <mergeCell ref="AK32:AY33"/>
    <mergeCell ref="BR32:CI33"/>
    <mergeCell ref="C33:U33"/>
    <mergeCell ref="AZ33:BQ33"/>
    <mergeCell ref="CJ33:DA33"/>
    <mergeCell ref="C31:DA31"/>
    <mergeCell ref="C32:U32"/>
  </mergeCells>
  <conditionalFormatting sqref="BR14:CI14">
    <cfRule type="expression" dxfId="13" priority="1">
      <formula>$AZ$14&lt;&gt;"Hourly (H)"</formula>
    </cfRule>
  </conditionalFormatting>
  <dataValidations disablePrompts="1" count="2">
    <dataValidation type="list" allowBlank="1" showInputMessage="1" showErrorMessage="1" sqref="C14:U14">
      <formula1>M_PAYDOCS</formula1>
    </dataValidation>
    <dataValidation type="list" allowBlank="1" showInputMessage="1" showErrorMessage="1" sqref="AZ14:BQ14">
      <formula1>FREQUENCY</formula1>
    </dataValidation>
  </dataValidations>
  <printOptions horizontalCentered="1"/>
  <pageMargins left="0.5" right="0.5" top="0.5" bottom="0.8" header="0.5" footer="0.5"/>
  <pageSetup paperSize="5" fitToHeight="2" orientation="portrait" blackAndWhite="1" r:id="rId1"/>
  <headerFooter alignWithMargins="0">
    <oddFooter>&amp;LIncome Calculations – Written VOE&amp;CPage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00" r:id="rId4" name="Check Box 20">
              <controlPr defaultSize="0" autoFill="0" autoLine="0" autoPict="0">
                <anchor moveWithCells="1">
                  <from>
                    <xdr:col>2</xdr:col>
                    <xdr:colOff>9525</xdr:colOff>
                    <xdr:row>13</xdr:row>
                    <xdr:rowOff>152400</xdr:rowOff>
                  </from>
                  <to>
                    <xdr:col>5</xdr:col>
                    <xdr:colOff>9525</xdr:colOff>
                    <xdr:row>15</xdr:row>
                    <xdr:rowOff>28575</xdr:rowOff>
                  </to>
                </anchor>
              </controlPr>
            </control>
          </mc:Choice>
        </mc:AlternateContent>
        <mc:AlternateContent xmlns:mc="http://schemas.openxmlformats.org/markup-compatibility/2006">
          <mc:Choice Requires="x14">
            <control shapeId="20501" r:id="rId5" name="Check Box 21">
              <controlPr defaultSize="0" autoFill="0" autoLine="0" autoPict="0">
                <anchor moveWithCells="1">
                  <from>
                    <xdr:col>3</xdr:col>
                    <xdr:colOff>19050</xdr:colOff>
                    <xdr:row>18</xdr:row>
                    <xdr:rowOff>171450</xdr:rowOff>
                  </from>
                  <to>
                    <xdr:col>6</xdr:col>
                    <xdr:colOff>19050</xdr:colOff>
                    <xdr:row>20</xdr:row>
                    <xdr:rowOff>19050</xdr:rowOff>
                  </to>
                </anchor>
              </controlPr>
            </control>
          </mc:Choice>
        </mc:AlternateContent>
        <mc:AlternateContent xmlns:mc="http://schemas.openxmlformats.org/markup-compatibility/2006">
          <mc:Choice Requires="x14">
            <control shapeId="20502" r:id="rId6" name="Check Box 22">
              <controlPr defaultSize="0" autoFill="0" autoLine="0" autoPict="0">
                <anchor moveWithCells="1">
                  <from>
                    <xdr:col>3</xdr:col>
                    <xdr:colOff>19050</xdr:colOff>
                    <xdr:row>17</xdr:row>
                    <xdr:rowOff>171450</xdr:rowOff>
                  </from>
                  <to>
                    <xdr:col>6</xdr:col>
                    <xdr:colOff>19050</xdr:colOff>
                    <xdr:row>19</xdr:row>
                    <xdr:rowOff>19050</xdr:rowOff>
                  </to>
                </anchor>
              </controlPr>
            </control>
          </mc:Choice>
        </mc:AlternateContent>
        <mc:AlternateContent xmlns:mc="http://schemas.openxmlformats.org/markup-compatibility/2006">
          <mc:Choice Requires="x14">
            <control shapeId="20503" r:id="rId7" name="Check Box 23">
              <controlPr defaultSize="0" autoFill="0" autoLine="0" autoPict="0">
                <anchor moveWithCells="1">
                  <from>
                    <xdr:col>3</xdr:col>
                    <xdr:colOff>19050</xdr:colOff>
                    <xdr:row>17</xdr:row>
                    <xdr:rowOff>0</xdr:rowOff>
                  </from>
                  <to>
                    <xdr:col>6</xdr:col>
                    <xdr:colOff>19050</xdr:colOff>
                    <xdr:row>18</xdr:row>
                    <xdr:rowOff>28575</xdr:rowOff>
                  </to>
                </anchor>
              </controlPr>
            </control>
          </mc:Choice>
        </mc:AlternateContent>
        <mc:AlternateContent xmlns:mc="http://schemas.openxmlformats.org/markup-compatibility/2006">
          <mc:Choice Requires="x14">
            <control shapeId="20504" r:id="rId8" name="Check Box 24">
              <controlPr defaultSize="0" autoFill="0" autoLine="0" autoPict="0">
                <anchor moveWithCells="1">
                  <from>
                    <xdr:col>3</xdr:col>
                    <xdr:colOff>19050</xdr:colOff>
                    <xdr:row>26</xdr:row>
                    <xdr:rowOff>171450</xdr:rowOff>
                  </from>
                  <to>
                    <xdr:col>6</xdr:col>
                    <xdr:colOff>19050</xdr:colOff>
                    <xdr:row>28</xdr:row>
                    <xdr:rowOff>19050</xdr:rowOff>
                  </to>
                </anchor>
              </controlPr>
            </control>
          </mc:Choice>
        </mc:AlternateContent>
        <mc:AlternateContent xmlns:mc="http://schemas.openxmlformats.org/markup-compatibility/2006">
          <mc:Choice Requires="x14">
            <control shapeId="20505" r:id="rId9" name="Check Box 25">
              <controlPr defaultSize="0" autoFill="0" autoLine="0" autoPict="0">
                <anchor moveWithCells="1">
                  <from>
                    <xdr:col>3</xdr:col>
                    <xdr:colOff>19050</xdr:colOff>
                    <xdr:row>25</xdr:row>
                    <xdr:rowOff>161925</xdr:rowOff>
                  </from>
                  <to>
                    <xdr:col>6</xdr:col>
                    <xdr:colOff>19050</xdr:colOff>
                    <xdr:row>27</xdr:row>
                    <xdr:rowOff>9525</xdr:rowOff>
                  </to>
                </anchor>
              </controlPr>
            </control>
          </mc:Choice>
        </mc:AlternateContent>
        <mc:AlternateContent xmlns:mc="http://schemas.openxmlformats.org/markup-compatibility/2006">
          <mc:Choice Requires="x14">
            <control shapeId="20506" r:id="rId10" name="Check Box 26">
              <controlPr defaultSize="0" autoFill="0" autoLine="0" autoPict="0">
                <anchor moveWithCells="1">
                  <from>
                    <xdr:col>3</xdr:col>
                    <xdr:colOff>19050</xdr:colOff>
                    <xdr:row>24</xdr:row>
                    <xdr:rowOff>361950</xdr:rowOff>
                  </from>
                  <to>
                    <xdr:col>6</xdr:col>
                    <xdr:colOff>19050</xdr:colOff>
                    <xdr:row>26</xdr:row>
                    <xdr:rowOff>38100</xdr:rowOff>
                  </to>
                </anchor>
              </controlPr>
            </control>
          </mc:Choice>
        </mc:AlternateContent>
        <mc:AlternateContent xmlns:mc="http://schemas.openxmlformats.org/markup-compatibility/2006">
          <mc:Choice Requires="x14">
            <control shapeId="20507" r:id="rId11" name="Check Box 27">
              <controlPr defaultSize="0" autoFill="0" autoLine="0" autoPict="0">
                <anchor moveWithCells="1">
                  <from>
                    <xdr:col>3</xdr:col>
                    <xdr:colOff>19050</xdr:colOff>
                    <xdr:row>34</xdr:row>
                    <xdr:rowOff>171450</xdr:rowOff>
                  </from>
                  <to>
                    <xdr:col>6</xdr:col>
                    <xdr:colOff>19050</xdr:colOff>
                    <xdr:row>36</xdr:row>
                    <xdr:rowOff>9525</xdr:rowOff>
                  </to>
                </anchor>
              </controlPr>
            </control>
          </mc:Choice>
        </mc:AlternateContent>
        <mc:AlternateContent xmlns:mc="http://schemas.openxmlformats.org/markup-compatibility/2006">
          <mc:Choice Requires="x14">
            <control shapeId="20508" r:id="rId12" name="Check Box 28">
              <controlPr defaultSize="0" autoFill="0" autoLine="0" autoPict="0">
                <anchor moveWithCells="1">
                  <from>
                    <xdr:col>3</xdr:col>
                    <xdr:colOff>19050</xdr:colOff>
                    <xdr:row>33</xdr:row>
                    <xdr:rowOff>171450</xdr:rowOff>
                  </from>
                  <to>
                    <xdr:col>6</xdr:col>
                    <xdr:colOff>19050</xdr:colOff>
                    <xdr:row>35</xdr:row>
                    <xdr:rowOff>19050</xdr:rowOff>
                  </to>
                </anchor>
              </controlPr>
            </control>
          </mc:Choice>
        </mc:AlternateContent>
        <mc:AlternateContent xmlns:mc="http://schemas.openxmlformats.org/markup-compatibility/2006">
          <mc:Choice Requires="x14">
            <control shapeId="20509" r:id="rId13" name="Check Box 29">
              <controlPr defaultSize="0" autoFill="0" autoLine="0" autoPict="0">
                <anchor moveWithCells="1">
                  <from>
                    <xdr:col>3</xdr:col>
                    <xdr:colOff>19050</xdr:colOff>
                    <xdr:row>32</xdr:row>
                    <xdr:rowOff>361950</xdr:rowOff>
                  </from>
                  <to>
                    <xdr:col>6</xdr:col>
                    <xdr:colOff>19050</xdr:colOff>
                    <xdr:row>34</xdr:row>
                    <xdr:rowOff>38100</xdr:rowOff>
                  </to>
                </anchor>
              </controlPr>
            </control>
          </mc:Choice>
        </mc:AlternateContent>
        <mc:AlternateContent xmlns:mc="http://schemas.openxmlformats.org/markup-compatibility/2006">
          <mc:Choice Requires="x14">
            <control shapeId="20510" r:id="rId14" name="Check Box 30">
              <controlPr defaultSize="0" autoFill="0" autoLine="0" autoPict="0">
                <anchor moveWithCells="1">
                  <from>
                    <xdr:col>3</xdr:col>
                    <xdr:colOff>19050</xdr:colOff>
                    <xdr:row>42</xdr:row>
                    <xdr:rowOff>171450</xdr:rowOff>
                  </from>
                  <to>
                    <xdr:col>6</xdr:col>
                    <xdr:colOff>19050</xdr:colOff>
                    <xdr:row>44</xdr:row>
                    <xdr:rowOff>19050</xdr:rowOff>
                  </to>
                </anchor>
              </controlPr>
            </control>
          </mc:Choice>
        </mc:AlternateContent>
        <mc:AlternateContent xmlns:mc="http://schemas.openxmlformats.org/markup-compatibility/2006">
          <mc:Choice Requires="x14">
            <control shapeId="20511" r:id="rId15" name="Check Box 31">
              <controlPr defaultSize="0" autoFill="0" autoLine="0" autoPict="0">
                <anchor moveWithCells="1">
                  <from>
                    <xdr:col>3</xdr:col>
                    <xdr:colOff>19050</xdr:colOff>
                    <xdr:row>41</xdr:row>
                    <xdr:rowOff>171450</xdr:rowOff>
                  </from>
                  <to>
                    <xdr:col>6</xdr:col>
                    <xdr:colOff>19050</xdr:colOff>
                    <xdr:row>43</xdr:row>
                    <xdr:rowOff>19050</xdr:rowOff>
                  </to>
                </anchor>
              </controlPr>
            </control>
          </mc:Choice>
        </mc:AlternateContent>
        <mc:AlternateContent xmlns:mc="http://schemas.openxmlformats.org/markup-compatibility/2006">
          <mc:Choice Requires="x14">
            <control shapeId="20512" r:id="rId16" name="Check Box 32">
              <controlPr defaultSize="0" autoFill="0" autoLine="0" autoPict="0">
                <anchor moveWithCells="1">
                  <from>
                    <xdr:col>3</xdr:col>
                    <xdr:colOff>19050</xdr:colOff>
                    <xdr:row>40</xdr:row>
                    <xdr:rowOff>361950</xdr:rowOff>
                  </from>
                  <to>
                    <xdr:col>6</xdr:col>
                    <xdr:colOff>19050</xdr:colOff>
                    <xdr:row>42</xdr:row>
                    <xdr:rowOff>38100</xdr:rowOff>
                  </to>
                </anchor>
              </controlPr>
            </control>
          </mc:Choice>
        </mc:AlternateContent>
        <mc:AlternateContent xmlns:mc="http://schemas.openxmlformats.org/markup-compatibility/2006">
          <mc:Choice Requires="x14">
            <control shapeId="20513" r:id="rId17" name="Check Box 33">
              <controlPr defaultSize="0" autoFill="0" autoLine="0" autoPict="0">
                <anchor moveWithCells="1">
                  <from>
                    <xdr:col>2</xdr:col>
                    <xdr:colOff>38100</xdr:colOff>
                    <xdr:row>49</xdr:row>
                    <xdr:rowOff>171450</xdr:rowOff>
                  </from>
                  <to>
                    <xdr:col>5</xdr:col>
                    <xdr:colOff>38100</xdr:colOff>
                    <xdr:row>51</xdr:row>
                    <xdr:rowOff>19050</xdr:rowOff>
                  </to>
                </anchor>
              </controlPr>
            </control>
          </mc:Choice>
        </mc:AlternateContent>
        <mc:AlternateContent xmlns:mc="http://schemas.openxmlformats.org/markup-compatibility/2006">
          <mc:Choice Requires="x14">
            <control shapeId="20514" r:id="rId18" name="Check Box 34">
              <controlPr defaultSize="0" autoFill="0" autoLine="0" autoPict="0">
                <anchor moveWithCells="1">
                  <from>
                    <xdr:col>2</xdr:col>
                    <xdr:colOff>38100</xdr:colOff>
                    <xdr:row>48</xdr:row>
                    <xdr:rowOff>361950</xdr:rowOff>
                  </from>
                  <to>
                    <xdr:col>5</xdr:col>
                    <xdr:colOff>38100</xdr:colOff>
                    <xdr:row>50</xdr:row>
                    <xdr:rowOff>38100</xdr:rowOff>
                  </to>
                </anchor>
              </controlPr>
            </control>
          </mc:Choice>
        </mc:AlternateContent>
        <mc:AlternateContent xmlns:mc="http://schemas.openxmlformats.org/markup-compatibility/2006">
          <mc:Choice Requires="x14">
            <control shapeId="20515" r:id="rId19" name="Check Box 35">
              <controlPr defaultSize="0" autoFill="0" autoLine="0" autoPict="0">
                <anchor moveWithCells="1">
                  <from>
                    <xdr:col>82</xdr:col>
                    <xdr:colOff>28575</xdr:colOff>
                    <xdr:row>56</xdr:row>
                    <xdr:rowOff>9525</xdr:rowOff>
                  </from>
                  <to>
                    <xdr:col>85</xdr:col>
                    <xdr:colOff>28575</xdr:colOff>
                    <xdr:row>56</xdr:row>
                    <xdr:rowOff>228600</xdr:rowOff>
                  </to>
                </anchor>
              </controlPr>
            </control>
          </mc:Choice>
        </mc:AlternateContent>
        <mc:AlternateContent xmlns:mc="http://schemas.openxmlformats.org/markup-compatibility/2006">
          <mc:Choice Requires="x14">
            <control shapeId="20517" r:id="rId20" name="Check Box 37">
              <controlPr defaultSize="0" autoFill="0" autoLine="0" autoPict="0">
                <anchor moveWithCells="1">
                  <from>
                    <xdr:col>82</xdr:col>
                    <xdr:colOff>28575</xdr:colOff>
                    <xdr:row>58</xdr:row>
                    <xdr:rowOff>9525</xdr:rowOff>
                  </from>
                  <to>
                    <xdr:col>85</xdr:col>
                    <xdr:colOff>28575</xdr:colOff>
                    <xdr:row>58</xdr:row>
                    <xdr:rowOff>228600</xdr:rowOff>
                  </to>
                </anchor>
              </controlPr>
            </control>
          </mc:Choice>
        </mc:AlternateContent>
        <mc:AlternateContent xmlns:mc="http://schemas.openxmlformats.org/markup-compatibility/2006">
          <mc:Choice Requires="x14">
            <control shapeId="20518" r:id="rId21" name="Check Box 38">
              <controlPr defaultSize="0" autoFill="0" autoLine="0" autoPict="0">
                <anchor moveWithCells="1">
                  <from>
                    <xdr:col>82</xdr:col>
                    <xdr:colOff>28575</xdr:colOff>
                    <xdr:row>59</xdr:row>
                    <xdr:rowOff>9525</xdr:rowOff>
                  </from>
                  <to>
                    <xdr:col>85</xdr:col>
                    <xdr:colOff>28575</xdr:colOff>
                    <xdr:row>59</xdr:row>
                    <xdr:rowOff>228600</xdr:rowOff>
                  </to>
                </anchor>
              </controlPr>
            </control>
          </mc:Choice>
        </mc:AlternateContent>
        <mc:AlternateContent xmlns:mc="http://schemas.openxmlformats.org/markup-compatibility/2006">
          <mc:Choice Requires="x14">
            <control shapeId="20519" r:id="rId22" name="Check Box 39">
              <controlPr defaultSize="0" autoFill="0" autoLine="0" autoPict="0">
                <anchor moveWithCells="1">
                  <from>
                    <xdr:col>82</xdr:col>
                    <xdr:colOff>28575</xdr:colOff>
                    <xdr:row>60</xdr:row>
                    <xdr:rowOff>9525</xdr:rowOff>
                  </from>
                  <to>
                    <xdr:col>85</xdr:col>
                    <xdr:colOff>28575</xdr:colOff>
                    <xdr:row>60</xdr:row>
                    <xdr:rowOff>228600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0080"/>
    <pageSetUpPr autoPageBreaks="0"/>
  </sheetPr>
  <dimension ref="A1:DC85"/>
  <sheetViews>
    <sheetView showGridLines="0" showRowColHeaders="0" zoomScaleNormal="100" workbookViewId="0">
      <selection activeCell="O7" sqref="O7:BQ7"/>
    </sheetView>
  </sheetViews>
  <sheetFormatPr defaultRowHeight="12.75" x14ac:dyDescent="0.2"/>
  <cols>
    <col min="1" max="1" width="2.7109375" customWidth="1"/>
    <col min="2" max="2" width="1.7109375" customWidth="1"/>
    <col min="3" max="105" width="0.85546875" customWidth="1"/>
    <col min="106" max="106" width="1.7109375" customWidth="1"/>
    <col min="107" max="107" width="2.7109375" customWidth="1"/>
    <col min="108" max="111" width="0.85546875" customWidth="1"/>
  </cols>
  <sheetData>
    <row r="1" spans="1:107" ht="12" customHeight="1" thickBot="1" x14ac:dyDescent="0.25">
      <c r="A1" s="24"/>
      <c r="B1" s="569"/>
      <c r="C1" s="569"/>
      <c r="D1" s="569"/>
      <c r="E1" s="569"/>
      <c r="F1" s="569"/>
      <c r="G1" s="569"/>
      <c r="H1" s="569"/>
      <c r="I1" s="569"/>
      <c r="J1" s="569"/>
      <c r="K1" s="569"/>
      <c r="L1" s="569"/>
      <c r="M1" s="569"/>
      <c r="N1" s="569"/>
      <c r="O1" s="569"/>
      <c r="P1" s="569"/>
      <c r="Q1" s="569"/>
      <c r="R1" s="569"/>
      <c r="S1" s="569"/>
      <c r="T1" s="569"/>
      <c r="U1" s="569"/>
      <c r="V1" s="569"/>
      <c r="W1" s="569"/>
      <c r="X1" s="569"/>
      <c r="Y1" s="569"/>
      <c r="Z1" s="569"/>
      <c r="AA1" s="569"/>
      <c r="AB1" s="569"/>
      <c r="AC1" s="569"/>
      <c r="AD1" s="569"/>
      <c r="AE1" s="569"/>
      <c r="AF1" s="569"/>
      <c r="AG1" s="569"/>
      <c r="AH1" s="569"/>
      <c r="AI1" s="569"/>
      <c r="AJ1" s="569"/>
      <c r="AK1" s="569"/>
      <c r="AL1" s="569"/>
      <c r="AM1" s="569"/>
      <c r="AN1" s="569"/>
      <c r="AO1" s="569"/>
      <c r="AP1" s="569"/>
      <c r="AQ1" s="569"/>
      <c r="AR1" s="569"/>
      <c r="AS1" s="569"/>
      <c r="AT1" s="569"/>
      <c r="AU1" s="569"/>
      <c r="AV1" s="569"/>
      <c r="AW1" s="569"/>
      <c r="AX1" s="569"/>
      <c r="AY1" s="569"/>
      <c r="AZ1" s="569"/>
      <c r="BA1" s="569"/>
      <c r="BB1" s="569"/>
      <c r="BC1" s="569"/>
      <c r="BD1" s="569"/>
      <c r="BE1" s="569"/>
      <c r="BF1" s="569"/>
      <c r="BG1" s="569"/>
      <c r="BH1" s="569"/>
      <c r="BI1" s="569"/>
      <c r="BJ1" s="569"/>
      <c r="BK1" s="569"/>
      <c r="BL1" s="569"/>
      <c r="BM1" s="569"/>
      <c r="BN1" s="569"/>
      <c r="BO1" s="569"/>
      <c r="BP1" s="569"/>
      <c r="BQ1" s="569"/>
      <c r="BR1" s="569"/>
      <c r="BS1" s="569"/>
      <c r="BT1" s="569"/>
      <c r="BU1" s="569"/>
      <c r="BV1" s="569"/>
      <c r="BW1" s="569"/>
      <c r="BX1" s="569"/>
      <c r="BY1" s="569"/>
      <c r="BZ1" s="569"/>
      <c r="CA1" s="569"/>
      <c r="CB1" s="569"/>
      <c r="CC1" s="569"/>
      <c r="CD1" s="569"/>
      <c r="CE1" s="569"/>
      <c r="CF1" s="569"/>
      <c r="CG1" s="569"/>
      <c r="CH1" s="569"/>
      <c r="CI1" s="569"/>
      <c r="CJ1" s="569"/>
      <c r="CK1" s="569"/>
      <c r="CL1" s="569"/>
      <c r="CM1" s="569"/>
      <c r="CN1" s="569"/>
      <c r="CO1" s="569"/>
      <c r="CP1" s="569"/>
      <c r="CQ1" s="569"/>
      <c r="CR1" s="569"/>
      <c r="CS1" s="569"/>
      <c r="CT1" s="569"/>
      <c r="CU1" s="569"/>
      <c r="CV1" s="569"/>
      <c r="CW1" s="569"/>
      <c r="CX1" s="569"/>
      <c r="CY1" s="569"/>
      <c r="CZ1" s="569"/>
      <c r="DA1" s="569"/>
      <c r="DB1" s="569"/>
      <c r="DC1" s="24"/>
    </row>
    <row r="2" spans="1:107"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78"/>
    </row>
    <row r="3" spans="1:107" ht="18" customHeight="1" x14ac:dyDescent="0.2">
      <c r="A3" s="24"/>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78"/>
    </row>
    <row r="4" spans="1:107" ht="12" customHeight="1" x14ac:dyDescent="0.2">
      <c r="A4" s="24"/>
      <c r="B4" s="683" t="s">
        <v>389</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78"/>
    </row>
    <row r="5" spans="1:107" ht="6" customHeight="1" thickBot="1" x14ac:dyDescent="0.25">
      <c r="A5" s="24"/>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78"/>
    </row>
    <row r="6" spans="1:107" ht="12" customHeight="1" x14ac:dyDescent="0.2">
      <c r="A6" s="731"/>
      <c r="B6" s="12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78"/>
    </row>
    <row r="7" spans="1:107" ht="15" customHeight="1" x14ac:dyDescent="0.2">
      <c r="A7" s="731"/>
      <c r="B7" s="98"/>
      <c r="C7" s="874" t="s">
        <v>0</v>
      </c>
      <c r="D7" s="874"/>
      <c r="E7" s="874"/>
      <c r="F7" s="874"/>
      <c r="G7" s="874"/>
      <c r="H7" s="874"/>
      <c r="I7" s="874"/>
      <c r="J7" s="874"/>
      <c r="K7" s="874"/>
      <c r="L7" s="874"/>
      <c r="M7" s="874"/>
      <c r="N7" s="874"/>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689" t="str">
        <f>IF('B-Paystubs'!CE7="","",'B-Paystubs'!CE7)</f>
        <v/>
      </c>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178"/>
    </row>
    <row r="8" spans="1:107" ht="15" customHeight="1" x14ac:dyDescent="0.2">
      <c r="A8" s="731"/>
      <c r="B8" s="98"/>
      <c r="C8" s="874" t="s">
        <v>1</v>
      </c>
      <c r="D8" s="874"/>
      <c r="E8" s="874"/>
      <c r="F8" s="874"/>
      <c r="G8" s="874"/>
      <c r="H8" s="874"/>
      <c r="I8" s="874"/>
      <c r="J8" s="874"/>
      <c r="K8" s="874"/>
      <c r="L8" s="874"/>
      <c r="M8" s="874"/>
      <c r="N8" s="874"/>
      <c r="O8" s="875" t="s">
        <v>380</v>
      </c>
      <c r="P8" s="875"/>
      <c r="Q8" s="875"/>
      <c r="R8" s="875"/>
      <c r="S8" s="875"/>
      <c r="T8" s="875"/>
      <c r="U8" s="875"/>
      <c r="V8" s="875"/>
      <c r="W8" s="875"/>
      <c r="X8" s="875"/>
      <c r="Y8" s="875"/>
      <c r="Z8" s="875"/>
      <c r="AA8" s="875"/>
      <c r="AB8" s="875"/>
      <c r="AC8" s="875"/>
      <c r="AD8" s="875"/>
      <c r="AE8" s="875"/>
      <c r="AF8" s="875"/>
      <c r="AG8" s="875"/>
      <c r="AH8" s="875"/>
      <c r="AI8" s="875"/>
      <c r="AJ8" s="875"/>
      <c r="AK8" s="875"/>
      <c r="AL8" s="875"/>
      <c r="AM8" s="875"/>
      <c r="AN8" s="875"/>
      <c r="AO8" s="875"/>
      <c r="AP8" s="875"/>
      <c r="AQ8" s="875"/>
      <c r="AR8" s="875"/>
      <c r="AS8" s="875"/>
      <c r="AT8" s="875"/>
      <c r="AU8" s="875"/>
      <c r="AV8" s="875"/>
      <c r="AW8" s="875"/>
      <c r="AX8" s="875"/>
      <c r="AY8" s="875"/>
      <c r="AZ8" s="875"/>
      <c r="BA8" s="875"/>
      <c r="BB8" s="875"/>
      <c r="BC8" s="875"/>
      <c r="BD8" s="875"/>
      <c r="BE8" s="875"/>
      <c r="BF8" s="875"/>
      <c r="BG8" s="875"/>
      <c r="BH8" s="875"/>
      <c r="BI8" s="875"/>
      <c r="BJ8" s="875"/>
      <c r="BK8" s="875"/>
      <c r="BL8" s="875"/>
      <c r="BM8" s="875"/>
      <c r="BN8" s="875"/>
      <c r="BO8" s="875"/>
      <c r="BP8" s="875"/>
      <c r="BQ8" s="875"/>
      <c r="BR8" s="691" t="s">
        <v>379</v>
      </c>
      <c r="BS8" s="651"/>
      <c r="BT8" s="651"/>
      <c r="BU8" s="651"/>
      <c r="BV8" s="651"/>
      <c r="BW8" s="651"/>
      <c r="BX8" s="651"/>
      <c r="BY8" s="651"/>
      <c r="BZ8" s="651"/>
      <c r="CA8" s="651"/>
      <c r="CB8" s="651"/>
      <c r="CC8" s="651"/>
      <c r="CD8" s="651"/>
      <c r="CE8" s="876"/>
      <c r="CF8" s="877"/>
      <c r="CG8" s="877"/>
      <c r="CH8" s="877"/>
      <c r="CI8" s="877"/>
      <c r="CJ8" s="877"/>
      <c r="CK8" s="877"/>
      <c r="CL8" s="877"/>
      <c r="CM8" s="877"/>
      <c r="CN8" s="877"/>
      <c r="CO8" s="877"/>
      <c r="CP8" s="877"/>
      <c r="CQ8" s="877"/>
      <c r="CR8" s="877"/>
      <c r="CS8" s="877"/>
      <c r="CT8" s="877"/>
      <c r="CU8" s="877"/>
      <c r="CV8" s="877"/>
      <c r="CW8" s="877"/>
      <c r="CX8" s="877"/>
      <c r="CY8" s="877"/>
      <c r="CZ8" s="877"/>
      <c r="DA8" s="877"/>
      <c r="DB8" s="99"/>
      <c r="DC8" s="178"/>
    </row>
    <row r="9" spans="1:107" ht="12" customHeight="1" thickBot="1" x14ac:dyDescent="0.25">
      <c r="A9" s="113"/>
      <c r="B9" s="144"/>
      <c r="C9" s="651"/>
      <c r="D9" s="651"/>
      <c r="E9" s="651"/>
      <c r="F9" s="651"/>
      <c r="G9" s="651"/>
      <c r="H9" s="651"/>
      <c r="I9" s="651"/>
      <c r="J9" s="651"/>
      <c r="K9" s="651"/>
      <c r="L9" s="651"/>
      <c r="M9" s="651"/>
      <c r="N9" s="651"/>
      <c r="O9" s="819"/>
      <c r="P9" s="819"/>
      <c r="Q9" s="819"/>
      <c r="R9" s="819"/>
      <c r="S9" s="819"/>
      <c r="T9" s="819"/>
      <c r="U9" s="819"/>
      <c r="V9" s="819"/>
      <c r="W9" s="819"/>
      <c r="X9" s="819"/>
      <c r="Y9" s="819"/>
      <c r="Z9" s="819"/>
      <c r="AA9" s="819"/>
      <c r="AB9" s="819"/>
      <c r="AC9" s="819"/>
      <c r="AD9" s="819"/>
      <c r="AE9" s="819"/>
      <c r="AF9" s="819"/>
      <c r="AG9" s="819"/>
      <c r="AH9" s="819"/>
      <c r="AI9" s="819"/>
      <c r="AJ9" s="819"/>
      <c r="AK9" s="819"/>
      <c r="AL9" s="819"/>
      <c r="AM9" s="819"/>
      <c r="AN9" s="819"/>
      <c r="AO9" s="819"/>
      <c r="AP9" s="819"/>
      <c r="AQ9" s="819"/>
      <c r="AR9" s="819"/>
      <c r="AS9" s="819"/>
      <c r="AT9" s="819"/>
      <c r="AU9" s="819"/>
      <c r="AV9" s="819"/>
      <c r="AW9" s="819"/>
      <c r="AX9" s="819"/>
      <c r="AY9" s="819"/>
      <c r="AZ9" s="819"/>
      <c r="BA9" s="819"/>
      <c r="BB9" s="819"/>
      <c r="BC9" s="819"/>
      <c r="BD9" s="819"/>
      <c r="BE9" s="819"/>
      <c r="BF9" s="819"/>
      <c r="BG9" s="819"/>
      <c r="BH9" s="819"/>
      <c r="BI9" s="819"/>
      <c r="BJ9" s="819"/>
      <c r="BK9" s="819"/>
      <c r="BL9" s="819"/>
      <c r="BM9" s="819"/>
      <c r="BN9" s="819"/>
      <c r="BO9" s="819"/>
      <c r="BP9" s="819"/>
      <c r="BQ9" s="819"/>
      <c r="BR9" s="651"/>
      <c r="BS9" s="651"/>
      <c r="BT9" s="651"/>
      <c r="BU9" s="651"/>
      <c r="BV9" s="651"/>
      <c r="BW9" s="651"/>
      <c r="BX9" s="651"/>
      <c r="BY9" s="651"/>
      <c r="BZ9" s="651"/>
      <c r="CA9" s="651"/>
      <c r="CB9" s="651"/>
      <c r="CC9" s="651"/>
      <c r="CD9" s="651"/>
      <c r="CE9" s="819"/>
      <c r="CF9" s="819"/>
      <c r="CG9" s="819"/>
      <c r="CH9" s="819"/>
      <c r="CI9" s="819"/>
      <c r="CJ9" s="819"/>
      <c r="CK9" s="819"/>
      <c r="CL9" s="819"/>
      <c r="CM9" s="819"/>
      <c r="CN9" s="819"/>
      <c r="CO9" s="819"/>
      <c r="CP9" s="819"/>
      <c r="CQ9" s="819"/>
      <c r="CR9" s="819"/>
      <c r="CS9" s="819"/>
      <c r="CT9" s="819"/>
      <c r="CU9" s="819"/>
      <c r="CV9" s="819"/>
      <c r="CW9" s="819"/>
      <c r="CX9" s="819"/>
      <c r="CY9" s="819"/>
      <c r="CZ9" s="819"/>
      <c r="DA9" s="819"/>
      <c r="DB9" s="99"/>
      <c r="DC9" s="178"/>
    </row>
    <row r="10" spans="1:107" ht="15.95" customHeight="1" x14ac:dyDescent="0.2">
      <c r="A10" s="228"/>
      <c r="B10" s="250"/>
      <c r="C10" s="686"/>
      <c r="D10" s="686"/>
      <c r="E10" s="686"/>
      <c r="F10" s="686"/>
      <c r="G10" s="686"/>
      <c r="H10" s="686"/>
      <c r="I10" s="686"/>
      <c r="J10" s="686"/>
      <c r="K10" s="686"/>
      <c r="L10" s="686"/>
      <c r="M10" s="686"/>
      <c r="N10" s="686"/>
      <c r="O10" s="686"/>
      <c r="P10" s="686"/>
      <c r="Q10" s="686"/>
      <c r="R10" s="686"/>
      <c r="S10" s="686"/>
      <c r="T10" s="68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c r="AT10" s="686"/>
      <c r="AU10" s="686"/>
      <c r="AV10" s="686"/>
      <c r="AW10" s="686"/>
      <c r="AX10" s="686"/>
      <c r="AY10" s="686"/>
      <c r="AZ10" s="686"/>
      <c r="BA10" s="686"/>
      <c r="BB10" s="686"/>
      <c r="BC10" s="686"/>
      <c r="BD10" s="686"/>
      <c r="BE10" s="686"/>
      <c r="BF10" s="686"/>
      <c r="BG10" s="686"/>
      <c r="BH10" s="686"/>
      <c r="BI10" s="686"/>
      <c r="BJ10" s="686"/>
      <c r="BK10" s="686"/>
      <c r="BL10" s="686"/>
      <c r="BM10" s="686"/>
      <c r="BN10" s="686"/>
      <c r="BO10" s="686"/>
      <c r="BP10" s="686"/>
      <c r="BQ10" s="686"/>
      <c r="BR10" s="686"/>
      <c r="BS10" s="686"/>
      <c r="BT10" s="686"/>
      <c r="BU10" s="686"/>
      <c r="BV10" s="686"/>
      <c r="BW10" s="686"/>
      <c r="BX10" s="686"/>
      <c r="BY10" s="686"/>
      <c r="BZ10" s="686"/>
      <c r="CA10" s="686"/>
      <c r="CB10" s="686"/>
      <c r="CC10" s="686"/>
      <c r="CD10" s="686"/>
      <c r="CE10" s="686"/>
      <c r="CF10" s="686"/>
      <c r="CG10" s="686"/>
      <c r="CH10" s="686"/>
      <c r="CI10" s="686"/>
      <c r="CJ10" s="686"/>
      <c r="CK10" s="686"/>
      <c r="CL10" s="686"/>
      <c r="CM10" s="686"/>
      <c r="CN10" s="686"/>
      <c r="CO10" s="686"/>
      <c r="CP10" s="686"/>
      <c r="CQ10" s="686"/>
      <c r="CR10" s="686"/>
      <c r="CS10" s="686"/>
      <c r="CT10" s="686"/>
      <c r="CU10" s="686"/>
      <c r="CV10" s="686"/>
      <c r="CW10" s="686"/>
      <c r="CX10" s="686"/>
      <c r="CY10" s="686"/>
      <c r="CZ10" s="686"/>
      <c r="DA10" s="686"/>
      <c r="DB10" s="252"/>
      <c r="DC10" s="178"/>
    </row>
    <row r="11" spans="1:107" ht="18" customHeight="1" x14ac:dyDescent="0.2">
      <c r="A11" s="840"/>
      <c r="B11" s="249"/>
      <c r="C11" s="574" t="s">
        <v>483</v>
      </c>
      <c r="D11" s="574"/>
      <c r="E11" s="574"/>
      <c r="F11" s="574"/>
      <c r="G11" s="574"/>
      <c r="H11" s="574"/>
      <c r="I11" s="574"/>
      <c r="J11" s="574"/>
      <c r="K11" s="574"/>
      <c r="L11" s="574"/>
      <c r="M11" s="574"/>
      <c r="N11" s="574"/>
      <c r="O11" s="574"/>
      <c r="P11" s="574"/>
      <c r="Q11" s="574"/>
      <c r="R11" s="574"/>
      <c r="S11" s="574"/>
      <c r="T11" s="574"/>
      <c r="U11" s="574"/>
      <c r="V11" s="574"/>
      <c r="W11" s="574"/>
      <c r="X11" s="574"/>
      <c r="Y11" s="574"/>
      <c r="Z11" s="574"/>
      <c r="AA11" s="574"/>
      <c r="AB11" s="574"/>
      <c r="AC11" s="574"/>
      <c r="AD11" s="574"/>
      <c r="AE11" s="574"/>
      <c r="AF11" s="574"/>
      <c r="AG11" s="574"/>
      <c r="AH11" s="574"/>
      <c r="AI11" s="574"/>
      <c r="AJ11" s="574"/>
      <c r="AK11" s="574"/>
      <c r="AL11" s="574"/>
      <c r="AM11" s="574"/>
      <c r="AN11" s="574"/>
      <c r="AO11" s="574"/>
      <c r="AP11" s="574"/>
      <c r="AQ11" s="574"/>
      <c r="AR11" s="574"/>
      <c r="AS11" s="574"/>
      <c r="AT11" s="574"/>
      <c r="AU11" s="574"/>
      <c r="AV11" s="574"/>
      <c r="AW11" s="574"/>
      <c r="AX11" s="574"/>
      <c r="AY11" s="574"/>
      <c r="AZ11" s="574"/>
      <c r="BA11" s="574"/>
      <c r="BB11" s="574"/>
      <c r="BC11" s="574"/>
      <c r="BD11" s="574"/>
      <c r="BE11" s="574"/>
      <c r="BF11" s="574"/>
      <c r="BG11" s="574"/>
      <c r="BH11" s="574"/>
      <c r="BI11" s="574"/>
      <c r="BJ11" s="574"/>
      <c r="BK11" s="574"/>
      <c r="BL11" s="574"/>
      <c r="BM11" s="574"/>
      <c r="BN11" s="574"/>
      <c r="BO11" s="574"/>
      <c r="BP11" s="574"/>
      <c r="BQ11" s="574"/>
      <c r="BR11" s="574"/>
      <c r="BS11" s="574"/>
      <c r="BT11" s="574"/>
      <c r="BU11" s="574"/>
      <c r="BV11" s="574"/>
      <c r="BW11" s="574"/>
      <c r="BX11" s="574"/>
      <c r="BY11" s="574"/>
      <c r="BZ11" s="574"/>
      <c r="CA11" s="574"/>
      <c r="CB11" s="574"/>
      <c r="CC11" s="574"/>
      <c r="CD11" s="574"/>
      <c r="CE11" s="574"/>
      <c r="CF11" s="574"/>
      <c r="CG11" s="574"/>
      <c r="CH11" s="574"/>
      <c r="CI11" s="574"/>
      <c r="CJ11" s="574"/>
      <c r="CK11" s="574"/>
      <c r="CL11" s="574"/>
      <c r="CM11" s="574"/>
      <c r="CN11" s="574"/>
      <c r="CO11" s="574"/>
      <c r="CP11" s="574"/>
      <c r="CQ11" s="574"/>
      <c r="CR11" s="574"/>
      <c r="CS11" s="574"/>
      <c r="CT11" s="574"/>
      <c r="CU11" s="574"/>
      <c r="CV11" s="574"/>
      <c r="CW11" s="574"/>
      <c r="CX11" s="574"/>
      <c r="CY11" s="574"/>
      <c r="CZ11" s="574"/>
      <c r="DA11" s="575"/>
      <c r="DB11" s="251"/>
      <c r="DC11" s="178"/>
    </row>
    <row r="12" spans="1:107" ht="12" customHeight="1" x14ac:dyDescent="0.2">
      <c r="A12" s="840"/>
      <c r="B12" s="249"/>
      <c r="C12" s="546" t="s">
        <v>883</v>
      </c>
      <c r="D12" s="546"/>
      <c r="E12" s="546"/>
      <c r="F12" s="546"/>
      <c r="G12" s="546"/>
      <c r="H12" s="546"/>
      <c r="I12" s="546"/>
      <c r="J12" s="546"/>
      <c r="K12" s="546"/>
      <c r="L12" s="546"/>
      <c r="M12" s="546"/>
      <c r="N12" s="546"/>
      <c r="O12" s="546"/>
      <c r="P12" s="546"/>
      <c r="Q12" s="546"/>
      <c r="R12" s="546"/>
      <c r="S12" s="546"/>
      <c r="T12" s="546"/>
      <c r="U12" s="546"/>
      <c r="V12" s="665" t="s">
        <v>56</v>
      </c>
      <c r="W12" s="666"/>
      <c r="X12" s="666"/>
      <c r="Y12" s="666"/>
      <c r="Z12" s="666"/>
      <c r="AA12" s="666"/>
      <c r="AB12" s="666"/>
      <c r="AC12" s="666"/>
      <c r="AD12" s="666"/>
      <c r="AE12" s="666"/>
      <c r="AF12" s="666"/>
      <c r="AG12" s="666"/>
      <c r="AH12" s="666"/>
      <c r="AI12" s="666"/>
      <c r="AJ12" s="667"/>
      <c r="AK12" s="645" t="s">
        <v>13</v>
      </c>
      <c r="AL12" s="646"/>
      <c r="AM12" s="646"/>
      <c r="AN12" s="646"/>
      <c r="AO12" s="646"/>
      <c r="AP12" s="646"/>
      <c r="AQ12" s="646"/>
      <c r="AR12" s="646"/>
      <c r="AS12" s="646"/>
      <c r="AT12" s="646"/>
      <c r="AU12" s="646"/>
      <c r="AV12" s="646"/>
      <c r="AW12" s="646"/>
      <c r="AX12" s="646"/>
      <c r="AY12" s="727"/>
      <c r="AZ12" s="665" t="s">
        <v>886</v>
      </c>
      <c r="BA12" s="666"/>
      <c r="BB12" s="666"/>
      <c r="BC12" s="666"/>
      <c r="BD12" s="666"/>
      <c r="BE12" s="666"/>
      <c r="BF12" s="666"/>
      <c r="BG12" s="666"/>
      <c r="BH12" s="666"/>
      <c r="BI12" s="666"/>
      <c r="BJ12" s="666"/>
      <c r="BK12" s="666"/>
      <c r="BL12" s="666"/>
      <c r="BM12" s="666"/>
      <c r="BN12" s="666"/>
      <c r="BO12" s="666"/>
      <c r="BP12" s="666"/>
      <c r="BQ12" s="667"/>
      <c r="BR12" s="668" t="str">
        <f>Data_Income!D766</f>
        <v>Weekly</v>
      </c>
      <c r="BS12" s="788"/>
      <c r="BT12" s="788"/>
      <c r="BU12" s="788"/>
      <c r="BV12" s="788"/>
      <c r="BW12" s="788"/>
      <c r="BX12" s="788"/>
      <c r="BY12" s="788"/>
      <c r="BZ12" s="788"/>
      <c r="CA12" s="788"/>
      <c r="CB12" s="788"/>
      <c r="CC12" s="788"/>
      <c r="CD12" s="788"/>
      <c r="CE12" s="788"/>
      <c r="CF12" s="788"/>
      <c r="CG12" s="788"/>
      <c r="CH12" s="788"/>
      <c r="CI12" s="789"/>
      <c r="CJ12" s="665" t="s">
        <v>105</v>
      </c>
      <c r="CK12" s="666"/>
      <c r="CL12" s="666"/>
      <c r="CM12" s="666"/>
      <c r="CN12" s="666"/>
      <c r="CO12" s="666"/>
      <c r="CP12" s="666"/>
      <c r="CQ12" s="666"/>
      <c r="CR12" s="666"/>
      <c r="CS12" s="666"/>
      <c r="CT12" s="666"/>
      <c r="CU12" s="666"/>
      <c r="CV12" s="666"/>
      <c r="CW12" s="666"/>
      <c r="CX12" s="666"/>
      <c r="CY12" s="666"/>
      <c r="CZ12" s="666"/>
      <c r="DA12" s="687"/>
      <c r="DB12" s="251"/>
      <c r="DC12" s="178"/>
    </row>
    <row r="13" spans="1:107" s="394" customFormat="1" ht="12" customHeight="1" x14ac:dyDescent="0.2">
      <c r="A13" s="840"/>
      <c r="B13" s="249"/>
      <c r="C13" s="849" t="s">
        <v>884</v>
      </c>
      <c r="D13" s="849"/>
      <c r="E13" s="849"/>
      <c r="F13" s="849"/>
      <c r="G13" s="849"/>
      <c r="H13" s="849"/>
      <c r="I13" s="849"/>
      <c r="J13" s="849"/>
      <c r="K13" s="849"/>
      <c r="L13" s="849"/>
      <c r="M13" s="849"/>
      <c r="N13" s="849"/>
      <c r="O13" s="849"/>
      <c r="P13" s="849"/>
      <c r="Q13" s="849"/>
      <c r="R13" s="849"/>
      <c r="S13" s="849"/>
      <c r="T13" s="849"/>
      <c r="U13" s="849"/>
      <c r="V13" s="850" t="s">
        <v>885</v>
      </c>
      <c r="W13" s="851"/>
      <c r="X13" s="851"/>
      <c r="Y13" s="851"/>
      <c r="Z13" s="851"/>
      <c r="AA13" s="851"/>
      <c r="AB13" s="851"/>
      <c r="AC13" s="851"/>
      <c r="AD13" s="851"/>
      <c r="AE13" s="851"/>
      <c r="AF13" s="851"/>
      <c r="AG13" s="851"/>
      <c r="AH13" s="851"/>
      <c r="AI13" s="851"/>
      <c r="AJ13" s="852"/>
      <c r="AK13" s="648"/>
      <c r="AL13" s="649"/>
      <c r="AM13" s="649"/>
      <c r="AN13" s="649"/>
      <c r="AO13" s="649"/>
      <c r="AP13" s="649"/>
      <c r="AQ13" s="649"/>
      <c r="AR13" s="649"/>
      <c r="AS13" s="649"/>
      <c r="AT13" s="649"/>
      <c r="AU13" s="649"/>
      <c r="AV13" s="649"/>
      <c r="AW13" s="649"/>
      <c r="AX13" s="649"/>
      <c r="AY13" s="728"/>
      <c r="AZ13" s="850" t="s">
        <v>23</v>
      </c>
      <c r="BA13" s="851"/>
      <c r="BB13" s="851"/>
      <c r="BC13" s="851"/>
      <c r="BD13" s="851"/>
      <c r="BE13" s="851"/>
      <c r="BF13" s="851"/>
      <c r="BG13" s="851"/>
      <c r="BH13" s="851"/>
      <c r="BI13" s="851"/>
      <c r="BJ13" s="851"/>
      <c r="BK13" s="851"/>
      <c r="BL13" s="851"/>
      <c r="BM13" s="851"/>
      <c r="BN13" s="851"/>
      <c r="BO13" s="851"/>
      <c r="BP13" s="851"/>
      <c r="BQ13" s="852"/>
      <c r="BR13" s="648" t="s">
        <v>902</v>
      </c>
      <c r="BS13" s="649"/>
      <c r="BT13" s="649"/>
      <c r="BU13" s="649"/>
      <c r="BV13" s="649"/>
      <c r="BW13" s="649"/>
      <c r="BX13" s="649"/>
      <c r="BY13" s="649"/>
      <c r="BZ13" s="649"/>
      <c r="CA13" s="649"/>
      <c r="CB13" s="649"/>
      <c r="CC13" s="649"/>
      <c r="CD13" s="649"/>
      <c r="CE13" s="649"/>
      <c r="CF13" s="649"/>
      <c r="CG13" s="649"/>
      <c r="CH13" s="649"/>
      <c r="CI13" s="728"/>
      <c r="CJ13" s="850" t="s">
        <v>57</v>
      </c>
      <c r="CK13" s="851"/>
      <c r="CL13" s="851"/>
      <c r="CM13" s="851"/>
      <c r="CN13" s="851"/>
      <c r="CO13" s="851"/>
      <c r="CP13" s="851"/>
      <c r="CQ13" s="851"/>
      <c r="CR13" s="851"/>
      <c r="CS13" s="851"/>
      <c r="CT13" s="851"/>
      <c r="CU13" s="851"/>
      <c r="CV13" s="851"/>
      <c r="CW13" s="851"/>
      <c r="CX13" s="851"/>
      <c r="CY13" s="851"/>
      <c r="CZ13" s="851"/>
      <c r="DA13" s="873"/>
      <c r="DB13" s="251"/>
      <c r="DC13" s="178"/>
    </row>
    <row r="14" spans="1:107" ht="15" customHeight="1" x14ac:dyDescent="0.2">
      <c r="A14" s="840"/>
      <c r="B14" s="249"/>
      <c r="C14" s="656" t="s">
        <v>17</v>
      </c>
      <c r="D14" s="657"/>
      <c r="E14" s="657"/>
      <c r="F14" s="657"/>
      <c r="G14" s="657"/>
      <c r="H14" s="657"/>
      <c r="I14" s="657"/>
      <c r="J14" s="657"/>
      <c r="K14" s="657"/>
      <c r="L14" s="657"/>
      <c r="M14" s="657"/>
      <c r="N14" s="657"/>
      <c r="O14" s="657"/>
      <c r="P14" s="657"/>
      <c r="Q14" s="657"/>
      <c r="R14" s="657"/>
      <c r="S14" s="657"/>
      <c r="T14" s="657"/>
      <c r="U14" s="658"/>
      <c r="V14" s="595"/>
      <c r="W14" s="595"/>
      <c r="X14" s="595"/>
      <c r="Y14" s="595"/>
      <c r="Z14" s="595"/>
      <c r="AA14" s="595"/>
      <c r="AB14" s="595"/>
      <c r="AC14" s="595"/>
      <c r="AD14" s="595"/>
      <c r="AE14" s="595"/>
      <c r="AF14" s="595"/>
      <c r="AG14" s="595"/>
      <c r="AH14" s="595"/>
      <c r="AI14" s="595"/>
      <c r="AJ14" s="595"/>
      <c r="AK14" s="878"/>
      <c r="AL14" s="878"/>
      <c r="AM14" s="878"/>
      <c r="AN14" s="878"/>
      <c r="AO14" s="878"/>
      <c r="AP14" s="878"/>
      <c r="AQ14" s="878"/>
      <c r="AR14" s="878"/>
      <c r="AS14" s="878"/>
      <c r="AT14" s="878"/>
      <c r="AU14" s="878"/>
      <c r="AV14" s="878"/>
      <c r="AW14" s="878"/>
      <c r="AX14" s="878"/>
      <c r="AY14" s="878"/>
      <c r="AZ14" s="882"/>
      <c r="BA14" s="882"/>
      <c r="BB14" s="882"/>
      <c r="BC14" s="882"/>
      <c r="BD14" s="882"/>
      <c r="BE14" s="882"/>
      <c r="BF14" s="882"/>
      <c r="BG14" s="882"/>
      <c r="BH14" s="882"/>
      <c r="BI14" s="882"/>
      <c r="BJ14" s="882"/>
      <c r="BK14" s="882"/>
      <c r="BL14" s="882"/>
      <c r="BM14" s="882"/>
      <c r="BN14" s="882"/>
      <c r="BO14" s="882"/>
      <c r="BP14" s="882"/>
      <c r="BQ14" s="882"/>
      <c r="BR14" s="879" t="str">
        <f>IF(AZ14="Hourly (H)",40,"")</f>
        <v/>
      </c>
      <c r="BS14" s="880"/>
      <c r="BT14" s="880"/>
      <c r="BU14" s="880"/>
      <c r="BV14" s="880"/>
      <c r="BW14" s="880"/>
      <c r="BX14" s="880"/>
      <c r="BY14" s="880"/>
      <c r="BZ14" s="880"/>
      <c r="CA14" s="880"/>
      <c r="CB14" s="880"/>
      <c r="CC14" s="880"/>
      <c r="CD14" s="880"/>
      <c r="CE14" s="880"/>
      <c r="CF14" s="880"/>
      <c r="CG14" s="880"/>
      <c r="CH14" s="880"/>
      <c r="CI14" s="881"/>
      <c r="CJ14" s="524" t="str">
        <f>Data_Income!D739</f>
        <v/>
      </c>
      <c r="CK14" s="524"/>
      <c r="CL14" s="524"/>
      <c r="CM14" s="524"/>
      <c r="CN14" s="524"/>
      <c r="CO14" s="524"/>
      <c r="CP14" s="524"/>
      <c r="CQ14" s="524"/>
      <c r="CR14" s="524"/>
      <c r="CS14" s="524"/>
      <c r="CT14" s="524"/>
      <c r="CU14" s="524"/>
      <c r="CV14" s="524"/>
      <c r="CW14" s="524"/>
      <c r="CX14" s="524"/>
      <c r="CY14" s="524"/>
      <c r="CZ14" s="524"/>
      <c r="DA14" s="525"/>
      <c r="DB14" s="251"/>
      <c r="DC14" s="178"/>
    </row>
    <row r="15" spans="1:107" ht="12" customHeight="1" x14ac:dyDescent="0.2">
      <c r="A15" s="840"/>
      <c r="B15" s="249"/>
      <c r="C15" s="724"/>
      <c r="D15" s="724"/>
      <c r="E15" s="725"/>
      <c r="F15" s="692" t="s">
        <v>89</v>
      </c>
      <c r="G15" s="693"/>
      <c r="H15" s="693"/>
      <c r="I15" s="693"/>
      <c r="J15" s="693"/>
      <c r="K15" s="693"/>
      <c r="L15" s="693"/>
      <c r="M15" s="693"/>
      <c r="N15" s="693"/>
      <c r="O15" s="693"/>
      <c r="P15" s="693"/>
      <c r="Q15" s="693"/>
      <c r="R15" s="693"/>
      <c r="S15" s="693"/>
      <c r="T15" s="693"/>
      <c r="U15" s="693"/>
      <c r="V15" s="693"/>
      <c r="W15" s="693"/>
      <c r="X15" s="693"/>
      <c r="Y15" s="693"/>
      <c r="Z15" s="693"/>
      <c r="AA15" s="693"/>
      <c r="AB15" s="693"/>
      <c r="AC15" s="693"/>
      <c r="AD15" s="693"/>
      <c r="AE15" s="693"/>
      <c r="AF15" s="693"/>
      <c r="AG15" s="693"/>
      <c r="AH15" s="693"/>
      <c r="AI15" s="693"/>
      <c r="AJ15" s="693"/>
      <c r="AK15" s="693"/>
      <c r="AL15" s="693"/>
      <c r="AM15" s="693"/>
      <c r="AN15" s="693"/>
      <c r="AO15" s="693"/>
      <c r="AP15" s="693"/>
      <c r="AQ15" s="693"/>
      <c r="AR15" s="693"/>
      <c r="AS15" s="693"/>
      <c r="AT15" s="693"/>
      <c r="AU15" s="693"/>
      <c r="AV15" s="693"/>
      <c r="AW15" s="693"/>
      <c r="AX15" s="693"/>
      <c r="AY15" s="693"/>
      <c r="AZ15" s="693"/>
      <c r="BA15" s="693"/>
      <c r="BB15" s="693"/>
      <c r="BC15" s="693"/>
      <c r="BD15" s="693"/>
      <c r="BE15" s="693"/>
      <c r="BF15" s="693"/>
      <c r="BG15" s="693"/>
      <c r="BH15" s="693"/>
      <c r="BI15" s="693"/>
      <c r="BJ15" s="693"/>
      <c r="BK15" s="693"/>
      <c r="BL15" s="693"/>
      <c r="BM15" s="693"/>
      <c r="BN15" s="693"/>
      <c r="BO15" s="693"/>
      <c r="BP15" s="693"/>
      <c r="BQ15" s="693"/>
      <c r="BR15" s="693"/>
      <c r="BS15" s="693"/>
      <c r="BT15" s="693"/>
      <c r="BU15" s="693"/>
      <c r="BV15" s="693"/>
      <c r="BW15" s="693"/>
      <c r="BX15" s="693"/>
      <c r="BY15" s="693"/>
      <c r="BZ15" s="693"/>
      <c r="CA15" s="693"/>
      <c r="CB15" s="693"/>
      <c r="CC15" s="693"/>
      <c r="CD15" s="693"/>
      <c r="CE15" s="693"/>
      <c r="CF15" s="693"/>
      <c r="CG15" s="693"/>
      <c r="CH15" s="693"/>
      <c r="CI15" s="693"/>
      <c r="CJ15" s="693"/>
      <c r="CK15" s="693"/>
      <c r="CL15" s="693"/>
      <c r="CM15" s="693"/>
      <c r="CN15" s="693"/>
      <c r="CO15" s="693"/>
      <c r="CP15" s="693"/>
      <c r="CQ15" s="693"/>
      <c r="CR15" s="693"/>
      <c r="CS15" s="693"/>
      <c r="CT15" s="693"/>
      <c r="CU15" s="693"/>
      <c r="CV15" s="693"/>
      <c r="CW15" s="693"/>
      <c r="CX15" s="693"/>
      <c r="CY15" s="693"/>
      <c r="CZ15" s="693"/>
      <c r="DA15" s="694"/>
      <c r="DB15" s="251"/>
      <c r="DC15" s="178"/>
    </row>
    <row r="16" spans="1:107" ht="12" customHeight="1" x14ac:dyDescent="0.2">
      <c r="A16" s="840"/>
      <c r="B16" s="249"/>
      <c r="C16" s="546" t="s">
        <v>903</v>
      </c>
      <c r="D16" s="546"/>
      <c r="E16" s="546"/>
      <c r="F16" s="546"/>
      <c r="G16" s="546"/>
      <c r="H16" s="546"/>
      <c r="I16" s="546"/>
      <c r="J16" s="546"/>
      <c r="K16" s="546"/>
      <c r="L16" s="546"/>
      <c r="M16" s="546"/>
      <c r="N16" s="546"/>
      <c r="O16" s="546"/>
      <c r="P16" s="546"/>
      <c r="Q16" s="546"/>
      <c r="R16" s="546"/>
      <c r="S16" s="546"/>
      <c r="T16" s="546"/>
      <c r="U16" s="546"/>
      <c r="V16" s="534" t="s">
        <v>14</v>
      </c>
      <c r="W16" s="535"/>
      <c r="X16" s="535"/>
      <c r="Y16" s="535"/>
      <c r="Z16" s="535"/>
      <c r="AA16" s="535"/>
      <c r="AB16" s="535"/>
      <c r="AC16" s="535"/>
      <c r="AD16" s="535"/>
      <c r="AE16" s="535"/>
      <c r="AF16" s="535"/>
      <c r="AG16" s="535"/>
      <c r="AH16" s="535"/>
      <c r="AI16" s="535"/>
      <c r="AJ16" s="536"/>
      <c r="AK16" s="659" t="s">
        <v>15</v>
      </c>
      <c r="AL16" s="551"/>
      <c r="AM16" s="551"/>
      <c r="AN16" s="551"/>
      <c r="AO16" s="551"/>
      <c r="AP16" s="551"/>
      <c r="AQ16" s="551"/>
      <c r="AR16" s="551"/>
      <c r="AS16" s="551"/>
      <c r="AT16" s="551"/>
      <c r="AU16" s="551"/>
      <c r="AV16" s="551"/>
      <c r="AW16" s="551"/>
      <c r="AX16" s="551"/>
      <c r="AY16" s="551"/>
      <c r="AZ16" s="542" t="s">
        <v>407</v>
      </c>
      <c r="BA16" s="543"/>
      <c r="BB16" s="543"/>
      <c r="BC16" s="543"/>
      <c r="BD16" s="543"/>
      <c r="BE16" s="543"/>
      <c r="BF16" s="543"/>
      <c r="BG16" s="543"/>
      <c r="BH16" s="543"/>
      <c r="BI16" s="543"/>
      <c r="BJ16" s="543"/>
      <c r="BK16" s="543"/>
      <c r="BL16" s="543"/>
      <c r="BM16" s="543"/>
      <c r="BN16" s="543"/>
      <c r="BO16" s="543"/>
      <c r="BP16" s="543"/>
      <c r="BQ16" s="543"/>
      <c r="BR16" s="534" t="s">
        <v>12</v>
      </c>
      <c r="BS16" s="535"/>
      <c r="BT16" s="535"/>
      <c r="BU16" s="535"/>
      <c r="BV16" s="535"/>
      <c r="BW16" s="535"/>
      <c r="BX16" s="535"/>
      <c r="BY16" s="535"/>
      <c r="BZ16" s="535"/>
      <c r="CA16" s="535"/>
      <c r="CB16" s="535"/>
      <c r="CC16" s="535"/>
      <c r="CD16" s="535"/>
      <c r="CE16" s="535"/>
      <c r="CF16" s="535"/>
      <c r="CG16" s="535"/>
      <c r="CH16" s="535"/>
      <c r="CI16" s="536"/>
      <c r="CJ16" s="645" t="s">
        <v>105</v>
      </c>
      <c r="CK16" s="646"/>
      <c r="CL16" s="646"/>
      <c r="CM16" s="646"/>
      <c r="CN16" s="646"/>
      <c r="CO16" s="646"/>
      <c r="CP16" s="646"/>
      <c r="CQ16" s="646"/>
      <c r="CR16" s="646"/>
      <c r="CS16" s="646"/>
      <c r="CT16" s="646"/>
      <c r="CU16" s="646"/>
      <c r="CV16" s="646"/>
      <c r="CW16" s="646"/>
      <c r="CX16" s="646"/>
      <c r="CY16" s="646"/>
      <c r="CZ16" s="646"/>
      <c r="DA16" s="647"/>
      <c r="DB16" s="251"/>
      <c r="DC16" s="178"/>
    </row>
    <row r="17" spans="1:107" ht="12" customHeight="1" x14ac:dyDescent="0.2">
      <c r="A17" s="840"/>
      <c r="B17" s="249"/>
      <c r="C17" s="547" t="s">
        <v>904</v>
      </c>
      <c r="D17" s="547"/>
      <c r="E17" s="547"/>
      <c r="F17" s="547"/>
      <c r="G17" s="547"/>
      <c r="H17" s="547"/>
      <c r="I17" s="547"/>
      <c r="J17" s="547"/>
      <c r="K17" s="547"/>
      <c r="L17" s="547"/>
      <c r="M17" s="547"/>
      <c r="N17" s="547"/>
      <c r="O17" s="547"/>
      <c r="P17" s="547"/>
      <c r="Q17" s="547"/>
      <c r="R17" s="547"/>
      <c r="S17" s="547"/>
      <c r="T17" s="547"/>
      <c r="U17" s="547"/>
      <c r="V17" s="537"/>
      <c r="W17" s="538"/>
      <c r="X17" s="538"/>
      <c r="Y17" s="538"/>
      <c r="Z17" s="538"/>
      <c r="AA17" s="538"/>
      <c r="AB17" s="538"/>
      <c r="AC17" s="538"/>
      <c r="AD17" s="538"/>
      <c r="AE17" s="538"/>
      <c r="AF17" s="538"/>
      <c r="AG17" s="538"/>
      <c r="AH17" s="538"/>
      <c r="AI17" s="538"/>
      <c r="AJ17" s="539"/>
      <c r="AK17" s="654" t="s">
        <v>21</v>
      </c>
      <c r="AL17" s="655"/>
      <c r="AM17" s="655"/>
      <c r="AN17" s="655"/>
      <c r="AO17" s="655"/>
      <c r="AP17" s="655"/>
      <c r="AQ17" s="655"/>
      <c r="AR17" s="655"/>
      <c r="AS17" s="655"/>
      <c r="AT17" s="655"/>
      <c r="AU17" s="655"/>
      <c r="AV17" s="670"/>
      <c r="AW17" s="670"/>
      <c r="AX17" s="670"/>
      <c r="AY17" s="671"/>
      <c r="AZ17" s="544" t="s">
        <v>57</v>
      </c>
      <c r="BA17" s="545"/>
      <c r="BB17" s="545"/>
      <c r="BC17" s="545"/>
      <c r="BD17" s="545"/>
      <c r="BE17" s="545"/>
      <c r="BF17" s="545"/>
      <c r="BG17" s="545"/>
      <c r="BH17" s="545"/>
      <c r="BI17" s="545"/>
      <c r="BJ17" s="545"/>
      <c r="BK17" s="545"/>
      <c r="BL17" s="545"/>
      <c r="BM17" s="545"/>
      <c r="BN17" s="545"/>
      <c r="BO17" s="545"/>
      <c r="BP17" s="545"/>
      <c r="BQ17" s="545"/>
      <c r="BR17" s="537"/>
      <c r="BS17" s="538"/>
      <c r="BT17" s="538"/>
      <c r="BU17" s="538"/>
      <c r="BV17" s="538"/>
      <c r="BW17" s="538"/>
      <c r="BX17" s="538"/>
      <c r="BY17" s="538"/>
      <c r="BZ17" s="538"/>
      <c r="CA17" s="538"/>
      <c r="CB17" s="538"/>
      <c r="CC17" s="538"/>
      <c r="CD17" s="538"/>
      <c r="CE17" s="538"/>
      <c r="CF17" s="538"/>
      <c r="CG17" s="538"/>
      <c r="CH17" s="538"/>
      <c r="CI17" s="539"/>
      <c r="CJ17" s="648" t="s">
        <v>57</v>
      </c>
      <c r="CK17" s="649"/>
      <c r="CL17" s="649"/>
      <c r="CM17" s="649"/>
      <c r="CN17" s="649"/>
      <c r="CO17" s="649"/>
      <c r="CP17" s="649"/>
      <c r="CQ17" s="649"/>
      <c r="CR17" s="649"/>
      <c r="CS17" s="649"/>
      <c r="CT17" s="649"/>
      <c r="CU17" s="649"/>
      <c r="CV17" s="649"/>
      <c r="CW17" s="649"/>
      <c r="CX17" s="649"/>
      <c r="CY17" s="649"/>
      <c r="CZ17" s="649"/>
      <c r="DA17" s="650"/>
      <c r="DB17" s="251"/>
      <c r="DC17" s="178"/>
    </row>
    <row r="18" spans="1:107" ht="15" customHeight="1" x14ac:dyDescent="0.2">
      <c r="A18" s="840"/>
      <c r="B18" s="249"/>
      <c r="C18" s="717"/>
      <c r="D18" s="717"/>
      <c r="E18" s="717"/>
      <c r="F18" s="718"/>
      <c r="G18" s="716" t="s">
        <v>103</v>
      </c>
      <c r="H18" s="716"/>
      <c r="I18" s="716"/>
      <c r="J18" s="716"/>
      <c r="K18" s="716"/>
      <c r="L18" s="716"/>
      <c r="M18" s="716"/>
      <c r="N18" s="532">
        <v>2018</v>
      </c>
      <c r="O18" s="532"/>
      <c r="P18" s="532"/>
      <c r="Q18" s="532"/>
      <c r="R18" s="532"/>
      <c r="S18" s="532"/>
      <c r="T18" s="532"/>
      <c r="U18" s="533"/>
      <c r="V18" s="540">
        <f>DATE(N18,1,1)</f>
        <v>43101</v>
      </c>
      <c r="W18" s="540"/>
      <c r="X18" s="540"/>
      <c r="Y18" s="540"/>
      <c r="Z18" s="540"/>
      <c r="AA18" s="540"/>
      <c r="AB18" s="540"/>
      <c r="AC18" s="540"/>
      <c r="AD18" s="540"/>
      <c r="AE18" s="540"/>
      <c r="AF18" s="540"/>
      <c r="AG18" s="540"/>
      <c r="AH18" s="540"/>
      <c r="AI18" s="540"/>
      <c r="AJ18" s="540"/>
      <c r="AK18" s="595" t="str">
        <f>IF(V14="","",V14)</f>
        <v/>
      </c>
      <c r="AL18" s="595"/>
      <c r="AM18" s="595"/>
      <c r="AN18" s="595"/>
      <c r="AO18" s="595"/>
      <c r="AP18" s="595"/>
      <c r="AQ18" s="595"/>
      <c r="AR18" s="595"/>
      <c r="AS18" s="595"/>
      <c r="AT18" s="595"/>
      <c r="AU18" s="595"/>
      <c r="AV18" s="595"/>
      <c r="AW18" s="595"/>
      <c r="AX18" s="595"/>
      <c r="AY18" s="595"/>
      <c r="AZ18" s="550">
        <v>0</v>
      </c>
      <c r="BA18" s="550"/>
      <c r="BB18" s="550"/>
      <c r="BC18" s="550"/>
      <c r="BD18" s="550"/>
      <c r="BE18" s="550"/>
      <c r="BF18" s="550"/>
      <c r="BG18" s="550"/>
      <c r="BH18" s="550"/>
      <c r="BI18" s="550"/>
      <c r="BJ18" s="550"/>
      <c r="BK18" s="550"/>
      <c r="BL18" s="550"/>
      <c r="BM18" s="550"/>
      <c r="BN18" s="550"/>
      <c r="BO18" s="550"/>
      <c r="BP18" s="550"/>
      <c r="BQ18" s="550"/>
      <c r="BR18" s="705" t="str">
        <f>Data_Income!F744</f>
        <v/>
      </c>
      <c r="BS18" s="705"/>
      <c r="BT18" s="705"/>
      <c r="BU18" s="705"/>
      <c r="BV18" s="705"/>
      <c r="BW18" s="705"/>
      <c r="BX18" s="705"/>
      <c r="BY18" s="705"/>
      <c r="BZ18" s="705"/>
      <c r="CA18" s="705"/>
      <c r="CB18" s="705"/>
      <c r="CC18" s="705"/>
      <c r="CD18" s="705"/>
      <c r="CE18" s="705"/>
      <c r="CF18" s="705"/>
      <c r="CG18" s="705"/>
      <c r="CH18" s="705"/>
      <c r="CI18" s="705"/>
      <c r="CJ18" s="524" t="str">
        <f>Data_Income!G744</f>
        <v/>
      </c>
      <c r="CK18" s="524"/>
      <c r="CL18" s="524"/>
      <c r="CM18" s="524"/>
      <c r="CN18" s="524"/>
      <c r="CO18" s="524"/>
      <c r="CP18" s="524"/>
      <c r="CQ18" s="524"/>
      <c r="CR18" s="524"/>
      <c r="CS18" s="524"/>
      <c r="CT18" s="524"/>
      <c r="CU18" s="524"/>
      <c r="CV18" s="524"/>
      <c r="CW18" s="524"/>
      <c r="CX18" s="524"/>
      <c r="CY18" s="524"/>
      <c r="CZ18" s="524"/>
      <c r="DA18" s="525"/>
      <c r="DB18" s="251"/>
      <c r="DC18" s="178"/>
    </row>
    <row r="19" spans="1:107" ht="15" customHeight="1" x14ac:dyDescent="0.2">
      <c r="A19" s="840"/>
      <c r="B19" s="249"/>
      <c r="C19" s="717"/>
      <c r="D19" s="717"/>
      <c r="E19" s="717"/>
      <c r="F19" s="718"/>
      <c r="G19" s="716" t="s">
        <v>69</v>
      </c>
      <c r="H19" s="716"/>
      <c r="I19" s="716"/>
      <c r="J19" s="716"/>
      <c r="K19" s="716"/>
      <c r="L19" s="716"/>
      <c r="M19" s="716"/>
      <c r="N19" s="532">
        <f>N18-1</f>
        <v>2017</v>
      </c>
      <c r="O19" s="532"/>
      <c r="P19" s="532"/>
      <c r="Q19" s="532"/>
      <c r="R19" s="532"/>
      <c r="S19" s="532"/>
      <c r="T19" s="532"/>
      <c r="U19" s="533"/>
      <c r="V19" s="540">
        <f t="shared" ref="V19:V20" si="0">DATE(N19,1,1)</f>
        <v>42736</v>
      </c>
      <c r="W19" s="540"/>
      <c r="X19" s="540"/>
      <c r="Y19" s="540"/>
      <c r="Z19" s="540"/>
      <c r="AA19" s="540"/>
      <c r="AB19" s="540"/>
      <c r="AC19" s="540"/>
      <c r="AD19" s="540"/>
      <c r="AE19" s="540"/>
      <c r="AF19" s="540"/>
      <c r="AG19" s="540"/>
      <c r="AH19" s="540"/>
      <c r="AI19" s="540"/>
      <c r="AJ19" s="540"/>
      <c r="AK19" s="540">
        <f>DATE(N19,12,31)</f>
        <v>43100</v>
      </c>
      <c r="AL19" s="540"/>
      <c r="AM19" s="540"/>
      <c r="AN19" s="540"/>
      <c r="AO19" s="540"/>
      <c r="AP19" s="540"/>
      <c r="AQ19" s="540"/>
      <c r="AR19" s="540"/>
      <c r="AS19" s="540"/>
      <c r="AT19" s="540"/>
      <c r="AU19" s="540"/>
      <c r="AV19" s="540"/>
      <c r="AW19" s="540"/>
      <c r="AX19" s="540"/>
      <c r="AY19" s="540"/>
      <c r="AZ19" s="550">
        <v>0</v>
      </c>
      <c r="BA19" s="550"/>
      <c r="BB19" s="550"/>
      <c r="BC19" s="550"/>
      <c r="BD19" s="550"/>
      <c r="BE19" s="550"/>
      <c r="BF19" s="550"/>
      <c r="BG19" s="550"/>
      <c r="BH19" s="550"/>
      <c r="BI19" s="550"/>
      <c r="BJ19" s="550"/>
      <c r="BK19" s="550"/>
      <c r="BL19" s="550"/>
      <c r="BM19" s="550"/>
      <c r="BN19" s="550"/>
      <c r="BO19" s="550"/>
      <c r="BP19" s="550"/>
      <c r="BQ19" s="550"/>
      <c r="BR19" s="705" t="str">
        <f>Data_Income!F745</f>
        <v/>
      </c>
      <c r="BS19" s="705"/>
      <c r="BT19" s="705"/>
      <c r="BU19" s="705"/>
      <c r="BV19" s="705"/>
      <c r="BW19" s="705"/>
      <c r="BX19" s="705"/>
      <c r="BY19" s="705"/>
      <c r="BZ19" s="705"/>
      <c r="CA19" s="705"/>
      <c r="CB19" s="705"/>
      <c r="CC19" s="705"/>
      <c r="CD19" s="705"/>
      <c r="CE19" s="705"/>
      <c r="CF19" s="705"/>
      <c r="CG19" s="705"/>
      <c r="CH19" s="705"/>
      <c r="CI19" s="705"/>
      <c r="CJ19" s="524" t="str">
        <f>Data_Income!G745</f>
        <v/>
      </c>
      <c r="CK19" s="524"/>
      <c r="CL19" s="524"/>
      <c r="CM19" s="524"/>
      <c r="CN19" s="524"/>
      <c r="CO19" s="524"/>
      <c r="CP19" s="524"/>
      <c r="CQ19" s="524"/>
      <c r="CR19" s="524"/>
      <c r="CS19" s="524"/>
      <c r="CT19" s="524"/>
      <c r="CU19" s="524"/>
      <c r="CV19" s="524"/>
      <c r="CW19" s="524"/>
      <c r="CX19" s="524"/>
      <c r="CY19" s="524"/>
      <c r="CZ19" s="524"/>
      <c r="DA19" s="525"/>
      <c r="DB19" s="251"/>
      <c r="DC19" s="178"/>
    </row>
    <row r="20" spans="1:107" ht="15" customHeight="1" thickBot="1" x14ac:dyDescent="0.25">
      <c r="A20" s="840"/>
      <c r="B20" s="249"/>
      <c r="C20" s="709"/>
      <c r="D20" s="709"/>
      <c r="E20" s="709"/>
      <c r="F20" s="710"/>
      <c r="G20" s="711" t="s">
        <v>69</v>
      </c>
      <c r="H20" s="711"/>
      <c r="I20" s="711"/>
      <c r="J20" s="711"/>
      <c r="K20" s="711"/>
      <c r="L20" s="711"/>
      <c r="M20" s="711"/>
      <c r="N20" s="615">
        <f>N18-2</f>
        <v>2016</v>
      </c>
      <c r="O20" s="615"/>
      <c r="P20" s="615"/>
      <c r="Q20" s="615"/>
      <c r="R20" s="615"/>
      <c r="S20" s="615"/>
      <c r="T20" s="615"/>
      <c r="U20" s="616"/>
      <c r="V20" s="529">
        <f t="shared" si="0"/>
        <v>42370</v>
      </c>
      <c r="W20" s="529"/>
      <c r="X20" s="529"/>
      <c r="Y20" s="529"/>
      <c r="Z20" s="529"/>
      <c r="AA20" s="529"/>
      <c r="AB20" s="529"/>
      <c r="AC20" s="529"/>
      <c r="AD20" s="529"/>
      <c r="AE20" s="529"/>
      <c r="AF20" s="529"/>
      <c r="AG20" s="529"/>
      <c r="AH20" s="529"/>
      <c r="AI20" s="529"/>
      <c r="AJ20" s="529"/>
      <c r="AK20" s="529">
        <f>DATE(N20,12,31)</f>
        <v>42735</v>
      </c>
      <c r="AL20" s="529"/>
      <c r="AM20" s="529"/>
      <c r="AN20" s="529"/>
      <c r="AO20" s="529"/>
      <c r="AP20" s="529"/>
      <c r="AQ20" s="529"/>
      <c r="AR20" s="529"/>
      <c r="AS20" s="529"/>
      <c r="AT20" s="529"/>
      <c r="AU20" s="529"/>
      <c r="AV20" s="529"/>
      <c r="AW20" s="529"/>
      <c r="AX20" s="529"/>
      <c r="AY20" s="529"/>
      <c r="AZ20" s="617">
        <v>0</v>
      </c>
      <c r="BA20" s="617"/>
      <c r="BB20" s="617"/>
      <c r="BC20" s="617"/>
      <c r="BD20" s="617"/>
      <c r="BE20" s="617"/>
      <c r="BF20" s="617"/>
      <c r="BG20" s="617"/>
      <c r="BH20" s="617"/>
      <c r="BI20" s="617"/>
      <c r="BJ20" s="617"/>
      <c r="BK20" s="617"/>
      <c r="BL20" s="617"/>
      <c r="BM20" s="617"/>
      <c r="BN20" s="617"/>
      <c r="BO20" s="617"/>
      <c r="BP20" s="617"/>
      <c r="BQ20" s="617"/>
      <c r="BR20" s="705" t="str">
        <f>Data_Income!F746</f>
        <v/>
      </c>
      <c r="BS20" s="705"/>
      <c r="BT20" s="705"/>
      <c r="BU20" s="705"/>
      <c r="BV20" s="705"/>
      <c r="BW20" s="705"/>
      <c r="BX20" s="705"/>
      <c r="BY20" s="705"/>
      <c r="BZ20" s="705"/>
      <c r="CA20" s="705"/>
      <c r="CB20" s="705"/>
      <c r="CC20" s="705"/>
      <c r="CD20" s="705"/>
      <c r="CE20" s="705"/>
      <c r="CF20" s="705"/>
      <c r="CG20" s="705"/>
      <c r="CH20" s="705"/>
      <c r="CI20" s="705"/>
      <c r="CJ20" s="524" t="str">
        <f>Data_Income!G746</f>
        <v/>
      </c>
      <c r="CK20" s="524"/>
      <c r="CL20" s="524"/>
      <c r="CM20" s="524"/>
      <c r="CN20" s="524"/>
      <c r="CO20" s="524"/>
      <c r="CP20" s="524"/>
      <c r="CQ20" s="524"/>
      <c r="CR20" s="524"/>
      <c r="CS20" s="524"/>
      <c r="CT20" s="524"/>
      <c r="CU20" s="524"/>
      <c r="CV20" s="524"/>
      <c r="CW20" s="524"/>
      <c r="CX20" s="524"/>
      <c r="CY20" s="524"/>
      <c r="CZ20" s="524"/>
      <c r="DA20" s="525"/>
      <c r="DB20" s="251"/>
      <c r="DC20" s="178"/>
    </row>
    <row r="21" spans="1:107" ht="18" customHeight="1" thickBot="1" x14ac:dyDescent="0.3">
      <c r="A21" s="840"/>
      <c r="B21" s="249"/>
      <c r="C21" s="626" t="s">
        <v>58</v>
      </c>
      <c r="D21" s="627"/>
      <c r="E21" s="627"/>
      <c r="F21" s="627"/>
      <c r="G21" s="627"/>
      <c r="H21" s="627"/>
      <c r="I21" s="627"/>
      <c r="J21" s="627"/>
      <c r="K21" s="627"/>
      <c r="L21" s="627"/>
      <c r="M21" s="627"/>
      <c r="N21" s="627"/>
      <c r="O21" s="627"/>
      <c r="P21" s="627"/>
      <c r="Q21" s="627"/>
      <c r="R21" s="627"/>
      <c r="S21" s="627"/>
      <c r="T21" s="627"/>
      <c r="U21" s="627"/>
      <c r="V21" s="627"/>
      <c r="W21" s="627"/>
      <c r="X21" s="627"/>
      <c r="Y21" s="627"/>
      <c r="Z21" s="627"/>
      <c r="AA21" s="627"/>
      <c r="AB21" s="627"/>
      <c r="AC21" s="627"/>
      <c r="AD21" s="627"/>
      <c r="AE21" s="627"/>
      <c r="AF21" s="627"/>
      <c r="AG21" s="627"/>
      <c r="AH21" s="627"/>
      <c r="AI21" s="865" t="str">
        <f>IF(AZ14="Hourly (H)",CONCATENATE("(actual earnings reflect avg of ",IF(CJ18&gt;CJ14,"40+",ROUNDUP((AZ18/ROUNDUP((AK18-V18)/7,0))/AK14,1))," hours per week)"),IF(OR(AZ14="Part-Time",AZ14="Seasonal",AZ14="Varies"),CONCATENATE("Total Average Earnings For The Past ",SUM(BR18:BR20)," Months"),"(must be lower of current rate or YTD average)"))</f>
        <v>(must be lower of current rate or YTD average)</v>
      </c>
      <c r="AJ21" s="865"/>
      <c r="AK21" s="865"/>
      <c r="AL21" s="865"/>
      <c r="AM21" s="865"/>
      <c r="AN21" s="865"/>
      <c r="AO21" s="865"/>
      <c r="AP21" s="865"/>
      <c r="AQ21" s="865"/>
      <c r="AR21" s="865"/>
      <c r="AS21" s="865"/>
      <c r="AT21" s="865"/>
      <c r="AU21" s="865"/>
      <c r="AV21" s="865"/>
      <c r="AW21" s="865"/>
      <c r="AX21" s="865"/>
      <c r="AY21" s="865"/>
      <c r="AZ21" s="865"/>
      <c r="BA21" s="865"/>
      <c r="BB21" s="865"/>
      <c r="BC21" s="865"/>
      <c r="BD21" s="865"/>
      <c r="BE21" s="865"/>
      <c r="BF21" s="865"/>
      <c r="BG21" s="865"/>
      <c r="BH21" s="865"/>
      <c r="BI21" s="865"/>
      <c r="BJ21" s="865"/>
      <c r="BK21" s="865"/>
      <c r="BL21" s="865"/>
      <c r="BM21" s="865"/>
      <c r="BN21" s="865"/>
      <c r="BO21" s="865"/>
      <c r="BP21" s="865"/>
      <c r="BQ21" s="865"/>
      <c r="BR21" s="865"/>
      <c r="BS21" s="865"/>
      <c r="BT21" s="865"/>
      <c r="BU21" s="865"/>
      <c r="BV21" s="865"/>
      <c r="BW21" s="865"/>
      <c r="BX21" s="865"/>
      <c r="BY21" s="865"/>
      <c r="BZ21" s="865"/>
      <c r="CA21" s="865"/>
      <c r="CB21" s="865"/>
      <c r="CC21" s="865"/>
      <c r="CD21" s="865"/>
      <c r="CE21" s="865"/>
      <c r="CF21" s="865"/>
      <c r="CG21" s="865"/>
      <c r="CH21" s="865"/>
      <c r="CI21" s="866"/>
      <c r="CJ21" s="530">
        <f>Data_Income!G747</f>
        <v>0</v>
      </c>
      <c r="CK21" s="530"/>
      <c r="CL21" s="530"/>
      <c r="CM21" s="530"/>
      <c r="CN21" s="530"/>
      <c r="CO21" s="530"/>
      <c r="CP21" s="530"/>
      <c r="CQ21" s="530"/>
      <c r="CR21" s="530"/>
      <c r="CS21" s="530"/>
      <c r="CT21" s="530"/>
      <c r="CU21" s="530"/>
      <c r="CV21" s="530"/>
      <c r="CW21" s="530"/>
      <c r="CX21" s="530"/>
      <c r="CY21" s="530"/>
      <c r="CZ21" s="530"/>
      <c r="DA21" s="531"/>
      <c r="DB21" s="251"/>
      <c r="DC21" s="178"/>
    </row>
    <row r="22" spans="1:107" ht="15.95" customHeight="1" x14ac:dyDescent="0.2">
      <c r="A22" s="112"/>
      <c r="B22" s="250"/>
      <c r="C22" s="746"/>
      <c r="D22" s="746"/>
      <c r="E22" s="746"/>
      <c r="F22" s="746"/>
      <c r="G22" s="746"/>
      <c r="H22" s="746"/>
      <c r="I22" s="746"/>
      <c r="J22" s="746"/>
      <c r="K22" s="746"/>
      <c r="L22" s="746"/>
      <c r="M22" s="746"/>
      <c r="N22" s="746"/>
      <c r="O22" s="746"/>
      <c r="P22" s="746"/>
      <c r="Q22" s="746"/>
      <c r="R22" s="746"/>
      <c r="S22" s="746"/>
      <c r="T22" s="746"/>
      <c r="U22" s="746"/>
      <c r="V22" s="746"/>
      <c r="W22" s="746"/>
      <c r="X22" s="746"/>
      <c r="Y22" s="746"/>
      <c r="Z22" s="746"/>
      <c r="AA22" s="746"/>
      <c r="AB22" s="746"/>
      <c r="AC22" s="746"/>
      <c r="AD22" s="746"/>
      <c r="AE22" s="746"/>
      <c r="AF22" s="746"/>
      <c r="AG22" s="746"/>
      <c r="AH22" s="746"/>
      <c r="AI22" s="746"/>
      <c r="AJ22" s="746"/>
      <c r="AK22" s="746"/>
      <c r="AL22" s="746"/>
      <c r="AM22" s="746"/>
      <c r="AN22" s="746"/>
      <c r="AO22" s="746"/>
      <c r="AP22" s="746"/>
      <c r="AQ22" s="746"/>
      <c r="AR22" s="746"/>
      <c r="AS22" s="746"/>
      <c r="AT22" s="746"/>
      <c r="AU22" s="746"/>
      <c r="AV22" s="746"/>
      <c r="AW22" s="746"/>
      <c r="AX22" s="746"/>
      <c r="AY22" s="746"/>
      <c r="AZ22" s="746"/>
      <c r="BA22" s="746"/>
      <c r="BB22" s="746"/>
      <c r="BC22" s="746"/>
      <c r="BD22" s="746"/>
      <c r="BE22" s="746"/>
      <c r="BF22" s="746"/>
      <c r="BG22" s="746"/>
      <c r="BH22" s="746"/>
      <c r="BI22" s="746"/>
      <c r="BJ22" s="746"/>
      <c r="BK22" s="746"/>
      <c r="BL22" s="746"/>
      <c r="BM22" s="746"/>
      <c r="BN22" s="746"/>
      <c r="BO22" s="746"/>
      <c r="BP22" s="746"/>
      <c r="BQ22" s="746"/>
      <c r="BR22" s="746"/>
      <c r="BS22" s="746"/>
      <c r="BT22" s="746"/>
      <c r="BU22" s="746"/>
      <c r="BV22" s="746"/>
      <c r="BW22" s="746"/>
      <c r="BX22" s="746"/>
      <c r="BY22" s="746"/>
      <c r="BZ22" s="746"/>
      <c r="CA22" s="746"/>
      <c r="CB22" s="746"/>
      <c r="CC22" s="746"/>
      <c r="CD22" s="746"/>
      <c r="CE22" s="746"/>
      <c r="CF22" s="746"/>
      <c r="CG22" s="746"/>
      <c r="CH22" s="746"/>
      <c r="CI22" s="746"/>
      <c r="CJ22" s="746"/>
      <c r="CK22" s="746"/>
      <c r="CL22" s="746"/>
      <c r="CM22" s="746"/>
      <c r="CN22" s="746"/>
      <c r="CO22" s="746"/>
      <c r="CP22" s="746"/>
      <c r="CQ22" s="746"/>
      <c r="CR22" s="746"/>
      <c r="CS22" s="746"/>
      <c r="CT22" s="746"/>
      <c r="CU22" s="746"/>
      <c r="CV22" s="746"/>
      <c r="CW22" s="746"/>
      <c r="CX22" s="746"/>
      <c r="CY22" s="746"/>
      <c r="CZ22" s="746"/>
      <c r="DA22" s="746"/>
      <c r="DB22" s="252"/>
      <c r="DC22" s="178"/>
    </row>
    <row r="23" spans="1:107" ht="18" customHeight="1" x14ac:dyDescent="0.2">
      <c r="A23" s="839"/>
      <c r="B23" s="249"/>
      <c r="C23" s="592" t="s">
        <v>63</v>
      </c>
      <c r="D23" s="593"/>
      <c r="E23" s="593"/>
      <c r="F23" s="593"/>
      <c r="G23" s="593"/>
      <c r="H23" s="593"/>
      <c r="I23" s="593"/>
      <c r="J23" s="593"/>
      <c r="K23" s="593"/>
      <c r="L23" s="593"/>
      <c r="M23" s="593"/>
      <c r="N23" s="593"/>
      <c r="O23" s="593"/>
      <c r="P23" s="593"/>
      <c r="Q23" s="593"/>
      <c r="R23" s="593"/>
      <c r="S23" s="593"/>
      <c r="T23" s="593"/>
      <c r="U23" s="593"/>
      <c r="V23" s="593"/>
      <c r="W23" s="593"/>
      <c r="X23" s="593"/>
      <c r="Y23" s="593"/>
      <c r="Z23" s="593"/>
      <c r="AA23" s="593"/>
      <c r="AB23" s="593"/>
      <c r="AC23" s="593"/>
      <c r="AD23" s="593"/>
      <c r="AE23" s="593"/>
      <c r="AF23" s="593"/>
      <c r="AG23" s="593"/>
      <c r="AH23" s="593"/>
      <c r="AI23" s="593"/>
      <c r="AJ23" s="593"/>
      <c r="AK23" s="593"/>
      <c r="AL23" s="593"/>
      <c r="AM23" s="593"/>
      <c r="AN23" s="593"/>
      <c r="AO23" s="593"/>
      <c r="AP23" s="593"/>
      <c r="AQ23" s="593"/>
      <c r="AR23" s="593"/>
      <c r="AS23" s="593"/>
      <c r="AT23" s="593"/>
      <c r="AU23" s="593"/>
      <c r="AV23" s="593"/>
      <c r="AW23" s="593"/>
      <c r="AX23" s="593"/>
      <c r="AY23" s="593"/>
      <c r="AZ23" s="593"/>
      <c r="BA23" s="593"/>
      <c r="BB23" s="594"/>
      <c r="BC23" s="864" t="s">
        <v>62</v>
      </c>
      <c r="BD23" s="593"/>
      <c r="BE23" s="593"/>
      <c r="BF23" s="593"/>
      <c r="BG23" s="593"/>
      <c r="BH23" s="593"/>
      <c r="BI23" s="593"/>
      <c r="BJ23" s="593"/>
      <c r="BK23" s="593"/>
      <c r="BL23" s="593"/>
      <c r="BM23" s="593"/>
      <c r="BN23" s="593"/>
      <c r="BO23" s="593"/>
      <c r="BP23" s="593"/>
      <c r="BQ23" s="593"/>
      <c r="BR23" s="593"/>
      <c r="BS23" s="593"/>
      <c r="BT23" s="593"/>
      <c r="BU23" s="593"/>
      <c r="BV23" s="593"/>
      <c r="BW23" s="593"/>
      <c r="BX23" s="593"/>
      <c r="BY23" s="593"/>
      <c r="BZ23" s="593"/>
      <c r="CA23" s="593"/>
      <c r="CB23" s="593"/>
      <c r="CC23" s="593"/>
      <c r="CD23" s="593"/>
      <c r="CE23" s="593"/>
      <c r="CF23" s="593"/>
      <c r="CG23" s="593"/>
      <c r="CH23" s="593"/>
      <c r="CI23" s="593"/>
      <c r="CJ23" s="593"/>
      <c r="CK23" s="593"/>
      <c r="CL23" s="593"/>
      <c r="CM23" s="593"/>
      <c r="CN23" s="593"/>
      <c r="CO23" s="593"/>
      <c r="CP23" s="593"/>
      <c r="CQ23" s="593"/>
      <c r="CR23" s="593"/>
      <c r="CS23" s="593"/>
      <c r="CT23" s="593"/>
      <c r="CU23" s="593"/>
      <c r="CV23" s="593"/>
      <c r="CW23" s="593"/>
      <c r="CX23" s="593"/>
      <c r="CY23" s="593"/>
      <c r="CZ23" s="593"/>
      <c r="DA23" s="594"/>
      <c r="DB23" s="251"/>
      <c r="DC23" s="178"/>
    </row>
    <row r="24" spans="1:107" ht="15" customHeight="1" x14ac:dyDescent="0.2">
      <c r="A24" s="839"/>
      <c r="B24" s="249"/>
      <c r="C24" s="826" t="s">
        <v>552</v>
      </c>
      <c r="D24" s="827"/>
      <c r="E24" s="827"/>
      <c r="F24" s="827"/>
      <c r="G24" s="827"/>
      <c r="H24" s="827"/>
      <c r="I24" s="827"/>
      <c r="J24" s="827"/>
      <c r="K24" s="827"/>
      <c r="L24" s="827"/>
      <c r="M24" s="827"/>
      <c r="N24" s="827"/>
      <c r="O24" s="827"/>
      <c r="P24" s="827"/>
      <c r="Q24" s="827"/>
      <c r="R24" s="827"/>
      <c r="S24" s="827"/>
      <c r="T24" s="827"/>
      <c r="U24" s="827"/>
      <c r="V24" s="827"/>
      <c r="W24" s="827"/>
      <c r="X24" s="827"/>
      <c r="Y24" s="827"/>
      <c r="Z24" s="827"/>
      <c r="AA24" s="827"/>
      <c r="AB24" s="827"/>
      <c r="AC24" s="827"/>
      <c r="AD24" s="827"/>
      <c r="AE24" s="827"/>
      <c r="AF24" s="827"/>
      <c r="AG24" s="827"/>
      <c r="AH24" s="827"/>
      <c r="AI24" s="827"/>
      <c r="AJ24" s="827"/>
      <c r="AK24" s="827"/>
      <c r="AL24" s="827"/>
      <c r="AM24" s="828"/>
      <c r="AN24" s="845"/>
      <c r="AO24" s="845"/>
      <c r="AP24" s="845"/>
      <c r="AQ24" s="845"/>
      <c r="AR24" s="845"/>
      <c r="AS24" s="845"/>
      <c r="AT24" s="845"/>
      <c r="AU24" s="845"/>
      <c r="AV24" s="845"/>
      <c r="AW24" s="845"/>
      <c r="AX24" s="845"/>
      <c r="AY24" s="845"/>
      <c r="AZ24" s="845"/>
      <c r="BA24" s="845"/>
      <c r="BB24" s="846"/>
      <c r="BC24" s="842" t="str">
        <f ca="1">Data_Income!D803</f>
        <v>BAS rate for year 2018</v>
      </c>
      <c r="BD24" s="843"/>
      <c r="BE24" s="843"/>
      <c r="BF24" s="843"/>
      <c r="BG24" s="843"/>
      <c r="BH24" s="843"/>
      <c r="BI24" s="843"/>
      <c r="BJ24" s="843"/>
      <c r="BK24" s="843"/>
      <c r="BL24" s="843"/>
      <c r="BM24" s="843"/>
      <c r="BN24" s="843"/>
      <c r="BO24" s="843"/>
      <c r="BP24" s="843"/>
      <c r="BQ24" s="843"/>
      <c r="BR24" s="843"/>
      <c r="BS24" s="843"/>
      <c r="BT24" s="843"/>
      <c r="BU24" s="843"/>
      <c r="BV24" s="843"/>
      <c r="BW24" s="843"/>
      <c r="BX24" s="843"/>
      <c r="BY24" s="843"/>
      <c r="BZ24" s="843"/>
      <c r="CA24" s="843"/>
      <c r="CB24" s="843"/>
      <c r="CC24" s="843"/>
      <c r="CD24" s="843"/>
      <c r="CE24" s="843"/>
      <c r="CF24" s="843"/>
      <c r="CG24" s="843"/>
      <c r="CH24" s="843"/>
      <c r="CI24" s="843"/>
      <c r="CJ24" s="843"/>
      <c r="CK24" s="843"/>
      <c r="CL24" s="843"/>
      <c r="CM24" s="843"/>
      <c r="CN24" s="843"/>
      <c r="CO24" s="843"/>
      <c r="CP24" s="843"/>
      <c r="CQ24" s="843"/>
      <c r="CR24" s="843"/>
      <c r="CS24" s="843"/>
      <c r="CT24" s="843"/>
      <c r="CU24" s="843"/>
      <c r="CV24" s="843"/>
      <c r="CW24" s="843"/>
      <c r="CX24" s="843"/>
      <c r="CY24" s="843"/>
      <c r="CZ24" s="843"/>
      <c r="DA24" s="844"/>
      <c r="DB24" s="251"/>
      <c r="DC24" s="178"/>
    </row>
    <row r="25" spans="1:107" ht="15" customHeight="1" x14ac:dyDescent="0.2">
      <c r="A25" s="839"/>
      <c r="B25" s="249"/>
      <c r="C25" s="826" t="s">
        <v>553</v>
      </c>
      <c r="D25" s="827"/>
      <c r="E25" s="827"/>
      <c r="F25" s="827"/>
      <c r="G25" s="827"/>
      <c r="H25" s="827"/>
      <c r="I25" s="827"/>
      <c r="J25" s="827"/>
      <c r="K25" s="827"/>
      <c r="L25" s="827"/>
      <c r="M25" s="827"/>
      <c r="N25" s="827"/>
      <c r="O25" s="827"/>
      <c r="P25" s="827"/>
      <c r="Q25" s="827"/>
      <c r="R25" s="827"/>
      <c r="S25" s="827"/>
      <c r="T25" s="827"/>
      <c r="U25" s="827"/>
      <c r="V25" s="827"/>
      <c r="W25" s="827"/>
      <c r="X25" s="827"/>
      <c r="Y25" s="827"/>
      <c r="Z25" s="827"/>
      <c r="AA25" s="827"/>
      <c r="AB25" s="827"/>
      <c r="AC25" s="827"/>
      <c r="AD25" s="827"/>
      <c r="AE25" s="827"/>
      <c r="AF25" s="827"/>
      <c r="AG25" s="827"/>
      <c r="AH25" s="827"/>
      <c r="AI25" s="827"/>
      <c r="AJ25" s="827"/>
      <c r="AK25" s="827"/>
      <c r="AL25" s="827"/>
      <c r="AM25" s="828"/>
      <c r="AN25" s="860">
        <v>0</v>
      </c>
      <c r="AO25" s="860"/>
      <c r="AP25" s="860"/>
      <c r="AQ25" s="860"/>
      <c r="AR25" s="860"/>
      <c r="AS25" s="860"/>
      <c r="AT25" s="860"/>
      <c r="AU25" s="860"/>
      <c r="AV25" s="860"/>
      <c r="AW25" s="860"/>
      <c r="AX25" s="860"/>
      <c r="AY25" s="860"/>
      <c r="AZ25" s="860"/>
      <c r="BA25" s="860"/>
      <c r="BB25" s="861"/>
      <c r="BC25" s="855" t="s">
        <v>554</v>
      </c>
      <c r="BD25" s="827"/>
      <c r="BE25" s="827"/>
      <c r="BF25" s="827"/>
      <c r="BG25" s="827"/>
      <c r="BH25" s="827"/>
      <c r="BI25" s="827"/>
      <c r="BJ25" s="827"/>
      <c r="BK25" s="827"/>
      <c r="BL25" s="827"/>
      <c r="BM25" s="827"/>
      <c r="BN25" s="827"/>
      <c r="BO25" s="827"/>
      <c r="BP25" s="827"/>
      <c r="BQ25" s="827"/>
      <c r="BR25" s="827"/>
      <c r="BS25" s="827"/>
      <c r="BT25" s="827"/>
      <c r="BU25" s="827"/>
      <c r="BV25" s="827"/>
      <c r="BW25" s="827"/>
      <c r="BX25" s="827"/>
      <c r="BY25" s="827"/>
      <c r="BZ25" s="827"/>
      <c r="CA25" s="827"/>
      <c r="CB25" s="827"/>
      <c r="CC25" s="827"/>
      <c r="CD25" s="827"/>
      <c r="CE25" s="827"/>
      <c r="CF25" s="827"/>
      <c r="CG25" s="827"/>
      <c r="CH25" s="827"/>
      <c r="CI25" s="827"/>
      <c r="CJ25" s="827"/>
      <c r="CK25" s="827"/>
      <c r="CL25" s="828"/>
      <c r="CM25" s="867">
        <v>0</v>
      </c>
      <c r="CN25" s="868"/>
      <c r="CO25" s="868"/>
      <c r="CP25" s="868"/>
      <c r="CQ25" s="868"/>
      <c r="CR25" s="868"/>
      <c r="CS25" s="868"/>
      <c r="CT25" s="868"/>
      <c r="CU25" s="868"/>
      <c r="CV25" s="868"/>
      <c r="CW25" s="868"/>
      <c r="CX25" s="868"/>
      <c r="CY25" s="868"/>
      <c r="CZ25" s="868"/>
      <c r="DA25" s="869"/>
      <c r="DB25" s="251"/>
    </row>
    <row r="26" spans="1:107" ht="15" customHeight="1" thickBot="1" x14ac:dyDescent="0.25">
      <c r="A26" s="839"/>
      <c r="B26" s="249"/>
      <c r="C26" s="820" t="s">
        <v>61</v>
      </c>
      <c r="D26" s="821"/>
      <c r="E26" s="821"/>
      <c r="F26" s="821"/>
      <c r="G26" s="821"/>
      <c r="H26" s="821"/>
      <c r="I26" s="821"/>
      <c r="J26" s="821"/>
      <c r="K26" s="821"/>
      <c r="L26" s="821"/>
      <c r="M26" s="821"/>
      <c r="N26" s="821"/>
      <c r="O26" s="821"/>
      <c r="P26" s="821"/>
      <c r="Q26" s="821"/>
      <c r="R26" s="821"/>
      <c r="S26" s="821"/>
      <c r="T26" s="821"/>
      <c r="U26" s="821"/>
      <c r="V26" s="821"/>
      <c r="W26" s="821"/>
      <c r="X26" s="821"/>
      <c r="Y26" s="821"/>
      <c r="Z26" s="821"/>
      <c r="AA26" s="821"/>
      <c r="AB26" s="821"/>
      <c r="AC26" s="821"/>
      <c r="AD26" s="821"/>
      <c r="AE26" s="821"/>
      <c r="AF26" s="821"/>
      <c r="AG26" s="821"/>
      <c r="AH26" s="821"/>
      <c r="AI26" s="821"/>
      <c r="AJ26" s="821"/>
      <c r="AK26" s="821"/>
      <c r="AL26" s="821"/>
      <c r="AM26" s="822"/>
      <c r="AN26" s="862">
        <v>0</v>
      </c>
      <c r="AO26" s="862"/>
      <c r="AP26" s="862"/>
      <c r="AQ26" s="862"/>
      <c r="AR26" s="862"/>
      <c r="AS26" s="862"/>
      <c r="AT26" s="862"/>
      <c r="AU26" s="862"/>
      <c r="AV26" s="862"/>
      <c r="AW26" s="862"/>
      <c r="AX26" s="862"/>
      <c r="AY26" s="862"/>
      <c r="AZ26" s="862"/>
      <c r="BA26" s="862"/>
      <c r="BB26" s="863"/>
      <c r="BC26" s="856" t="s">
        <v>61</v>
      </c>
      <c r="BD26" s="857"/>
      <c r="BE26" s="857"/>
      <c r="BF26" s="857"/>
      <c r="BG26" s="857"/>
      <c r="BH26" s="857"/>
      <c r="BI26" s="857"/>
      <c r="BJ26" s="857"/>
      <c r="BK26" s="857"/>
      <c r="BL26" s="857"/>
      <c r="BM26" s="857"/>
      <c r="BN26" s="857"/>
      <c r="BO26" s="857"/>
      <c r="BP26" s="857"/>
      <c r="BQ26" s="857"/>
      <c r="BR26" s="857"/>
      <c r="BS26" s="857"/>
      <c r="BT26" s="857"/>
      <c r="BU26" s="857"/>
      <c r="BV26" s="857"/>
      <c r="BW26" s="857"/>
      <c r="BX26" s="857"/>
      <c r="BY26" s="857"/>
      <c r="BZ26" s="857"/>
      <c r="CA26" s="857"/>
      <c r="CB26" s="857"/>
      <c r="CC26" s="857"/>
      <c r="CD26" s="857"/>
      <c r="CE26" s="857"/>
      <c r="CF26" s="857"/>
      <c r="CG26" s="857"/>
      <c r="CH26" s="857"/>
      <c r="CI26" s="857"/>
      <c r="CJ26" s="857"/>
      <c r="CK26" s="857"/>
      <c r="CL26" s="858"/>
      <c r="CM26" s="870">
        <v>0</v>
      </c>
      <c r="CN26" s="871"/>
      <c r="CO26" s="871"/>
      <c r="CP26" s="871"/>
      <c r="CQ26" s="871"/>
      <c r="CR26" s="871"/>
      <c r="CS26" s="871"/>
      <c r="CT26" s="871"/>
      <c r="CU26" s="871"/>
      <c r="CV26" s="871"/>
      <c r="CW26" s="871"/>
      <c r="CX26" s="871"/>
      <c r="CY26" s="871"/>
      <c r="CZ26" s="871"/>
      <c r="DA26" s="872"/>
      <c r="DB26" s="251"/>
    </row>
    <row r="27" spans="1:107" ht="18" customHeight="1" thickBot="1" x14ac:dyDescent="0.25">
      <c r="A27" s="839"/>
      <c r="B27" s="249"/>
      <c r="C27" s="823" t="str">
        <f>IF(AN26&lt;&gt;0,CONCATENATE("  Calculated BAH (grossed up) ",AN26*100,"%"),"  Calculated BAH (not grossed up)")</f>
        <v xml:space="preserve">  Calculated BAH (not grossed up)</v>
      </c>
      <c r="D27" s="824"/>
      <c r="E27" s="824"/>
      <c r="F27" s="824"/>
      <c r="G27" s="824"/>
      <c r="H27" s="824"/>
      <c r="I27" s="824"/>
      <c r="J27" s="824"/>
      <c r="K27" s="824"/>
      <c r="L27" s="824"/>
      <c r="M27" s="824"/>
      <c r="N27" s="824"/>
      <c r="O27" s="824"/>
      <c r="P27" s="824"/>
      <c r="Q27" s="824"/>
      <c r="R27" s="824"/>
      <c r="S27" s="824"/>
      <c r="T27" s="824"/>
      <c r="U27" s="824"/>
      <c r="V27" s="824"/>
      <c r="W27" s="824"/>
      <c r="X27" s="824"/>
      <c r="Y27" s="824"/>
      <c r="Z27" s="824"/>
      <c r="AA27" s="824"/>
      <c r="AB27" s="824"/>
      <c r="AC27" s="824"/>
      <c r="AD27" s="824"/>
      <c r="AE27" s="824"/>
      <c r="AF27" s="824"/>
      <c r="AG27" s="824"/>
      <c r="AH27" s="824"/>
      <c r="AI27" s="824"/>
      <c r="AJ27" s="824"/>
      <c r="AK27" s="824"/>
      <c r="AL27" s="824"/>
      <c r="AM27" s="825"/>
      <c r="AN27" s="847">
        <f>Data_Income!D808</f>
        <v>0</v>
      </c>
      <c r="AO27" s="847"/>
      <c r="AP27" s="847"/>
      <c r="AQ27" s="847"/>
      <c r="AR27" s="847"/>
      <c r="AS27" s="847"/>
      <c r="AT27" s="847"/>
      <c r="AU27" s="847"/>
      <c r="AV27" s="847"/>
      <c r="AW27" s="847"/>
      <c r="AX27" s="847"/>
      <c r="AY27" s="847"/>
      <c r="AZ27" s="847"/>
      <c r="BA27" s="847"/>
      <c r="BB27" s="848"/>
      <c r="BC27" s="859" t="str">
        <f>IF(CM26&lt;&gt;0,CONCATENATE("  Calculated BAS (grossed up) ",CM26*100,"%"),"  Calculated BAS (not grossed up)")</f>
        <v xml:space="preserve">  Calculated BAS (not grossed up)</v>
      </c>
      <c r="BD27" s="824"/>
      <c r="BE27" s="824"/>
      <c r="BF27" s="824"/>
      <c r="BG27" s="824"/>
      <c r="BH27" s="824"/>
      <c r="BI27" s="824"/>
      <c r="BJ27" s="824"/>
      <c r="BK27" s="824"/>
      <c r="BL27" s="824"/>
      <c r="BM27" s="824"/>
      <c r="BN27" s="824"/>
      <c r="BO27" s="824"/>
      <c r="BP27" s="824"/>
      <c r="BQ27" s="824"/>
      <c r="BR27" s="824"/>
      <c r="BS27" s="824"/>
      <c r="BT27" s="824"/>
      <c r="BU27" s="824"/>
      <c r="BV27" s="824"/>
      <c r="BW27" s="824"/>
      <c r="BX27" s="824"/>
      <c r="BY27" s="824"/>
      <c r="BZ27" s="824"/>
      <c r="CA27" s="824"/>
      <c r="CB27" s="824"/>
      <c r="CC27" s="824"/>
      <c r="CD27" s="824"/>
      <c r="CE27" s="824"/>
      <c r="CF27" s="824"/>
      <c r="CG27" s="824"/>
      <c r="CH27" s="824"/>
      <c r="CI27" s="824"/>
      <c r="CJ27" s="824"/>
      <c r="CK27" s="824"/>
      <c r="CL27" s="825"/>
      <c r="CM27" s="848">
        <f>Data_Income!D809</f>
        <v>0</v>
      </c>
      <c r="CN27" s="853"/>
      <c r="CO27" s="853"/>
      <c r="CP27" s="853"/>
      <c r="CQ27" s="853"/>
      <c r="CR27" s="853"/>
      <c r="CS27" s="853"/>
      <c r="CT27" s="853"/>
      <c r="CU27" s="853"/>
      <c r="CV27" s="853"/>
      <c r="CW27" s="853"/>
      <c r="CX27" s="853"/>
      <c r="CY27" s="853"/>
      <c r="CZ27" s="853"/>
      <c r="DA27" s="854"/>
      <c r="DB27" s="251"/>
    </row>
    <row r="28" spans="1:107" ht="15.95" customHeight="1" x14ac:dyDescent="0.2">
      <c r="A28" s="839"/>
      <c r="B28" s="250"/>
      <c r="C28" s="746"/>
      <c r="D28" s="746"/>
      <c r="E28" s="746"/>
      <c r="F28" s="746"/>
      <c r="G28" s="746"/>
      <c r="H28" s="746"/>
      <c r="I28" s="746"/>
      <c r="J28" s="746"/>
      <c r="K28" s="746"/>
      <c r="L28" s="746"/>
      <c r="M28" s="746"/>
      <c r="N28" s="746"/>
      <c r="O28" s="746"/>
      <c r="P28" s="746"/>
      <c r="Q28" s="746"/>
      <c r="R28" s="746"/>
      <c r="S28" s="746"/>
      <c r="T28" s="746"/>
      <c r="U28" s="746"/>
      <c r="V28" s="746"/>
      <c r="W28" s="746"/>
      <c r="X28" s="746"/>
      <c r="Y28" s="746"/>
      <c r="Z28" s="746"/>
      <c r="AA28" s="746"/>
      <c r="AB28" s="746"/>
      <c r="AC28" s="746"/>
      <c r="AD28" s="746"/>
      <c r="AE28" s="746"/>
      <c r="AF28" s="746"/>
      <c r="AG28" s="746"/>
      <c r="AH28" s="746"/>
      <c r="AI28" s="746"/>
      <c r="AJ28" s="746"/>
      <c r="AK28" s="746"/>
      <c r="AL28" s="746"/>
      <c r="AM28" s="746"/>
      <c r="AN28" s="746"/>
      <c r="AO28" s="746"/>
      <c r="AP28" s="746"/>
      <c r="AQ28" s="746"/>
      <c r="AR28" s="746"/>
      <c r="AS28" s="746"/>
      <c r="AT28" s="746"/>
      <c r="AU28" s="746"/>
      <c r="AV28" s="746"/>
      <c r="AW28" s="746"/>
      <c r="AX28" s="746"/>
      <c r="AY28" s="746"/>
      <c r="AZ28" s="746"/>
      <c r="BA28" s="746"/>
      <c r="BB28" s="746"/>
      <c r="BC28" s="746"/>
      <c r="BD28" s="746"/>
      <c r="BE28" s="746"/>
      <c r="BF28" s="746"/>
      <c r="BG28" s="746"/>
      <c r="BH28" s="746"/>
      <c r="BI28" s="746"/>
      <c r="BJ28" s="746"/>
      <c r="BK28" s="746"/>
      <c r="BL28" s="746"/>
      <c r="BM28" s="746"/>
      <c r="BN28" s="746"/>
      <c r="BO28" s="746"/>
      <c r="BP28" s="746"/>
      <c r="BQ28" s="746"/>
      <c r="BR28" s="746"/>
      <c r="BS28" s="746"/>
      <c r="BT28" s="746"/>
      <c r="BU28" s="746"/>
      <c r="BV28" s="746"/>
      <c r="BW28" s="746"/>
      <c r="BX28" s="746"/>
      <c r="BY28" s="746"/>
      <c r="BZ28" s="746"/>
      <c r="CA28" s="746"/>
      <c r="CB28" s="746"/>
      <c r="CC28" s="746"/>
      <c r="CD28" s="746"/>
      <c r="CE28" s="746"/>
      <c r="CF28" s="746"/>
      <c r="CG28" s="746"/>
      <c r="CH28" s="746"/>
      <c r="CI28" s="746"/>
      <c r="CJ28" s="746"/>
      <c r="CK28" s="746"/>
      <c r="CL28" s="746"/>
      <c r="CM28" s="746"/>
      <c r="CN28" s="746"/>
      <c r="CO28" s="746"/>
      <c r="CP28" s="746"/>
      <c r="CQ28" s="746"/>
      <c r="CR28" s="746"/>
      <c r="CS28" s="746"/>
      <c r="CT28" s="746"/>
      <c r="CU28" s="746"/>
      <c r="CV28" s="746"/>
      <c r="CW28" s="746"/>
      <c r="CX28" s="746"/>
      <c r="CY28" s="746"/>
      <c r="CZ28" s="746"/>
      <c r="DA28" s="746"/>
      <c r="DB28" s="252"/>
      <c r="DC28" s="178"/>
    </row>
    <row r="29" spans="1:107" ht="45" customHeight="1" x14ac:dyDescent="0.2">
      <c r="A29" s="840"/>
      <c r="B29" s="253"/>
      <c r="C29" s="841" t="s">
        <v>508</v>
      </c>
      <c r="D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74"/>
      <c r="AO29" s="574"/>
      <c r="AP29" s="574"/>
      <c r="AQ29" s="574"/>
      <c r="AR29" s="574"/>
      <c r="AS29" s="574"/>
      <c r="AT29" s="574"/>
      <c r="AU29" s="574"/>
      <c r="AV29" s="574"/>
      <c r="AW29" s="574"/>
      <c r="AX29" s="574"/>
      <c r="AY29" s="574"/>
      <c r="AZ29" s="574"/>
      <c r="BA29" s="574"/>
      <c r="BB29" s="574"/>
      <c r="BC29" s="574"/>
      <c r="BD29" s="574"/>
      <c r="BE29" s="574"/>
      <c r="BF29" s="574"/>
      <c r="BG29" s="574"/>
      <c r="BH29" s="574"/>
      <c r="BI29" s="574"/>
      <c r="BJ29" s="574"/>
      <c r="BK29" s="574"/>
      <c r="BL29" s="574"/>
      <c r="BM29" s="574"/>
      <c r="BN29" s="574"/>
      <c r="BO29" s="574"/>
      <c r="BP29" s="574"/>
      <c r="BQ29" s="574"/>
      <c r="BR29" s="574"/>
      <c r="BS29" s="574"/>
      <c r="BT29" s="574"/>
      <c r="BU29" s="574"/>
      <c r="BV29" s="574"/>
      <c r="BW29" s="574"/>
      <c r="BX29" s="574"/>
      <c r="BY29" s="574"/>
      <c r="BZ29" s="574"/>
      <c r="CA29" s="574"/>
      <c r="CB29" s="574"/>
      <c r="CC29" s="574"/>
      <c r="CD29" s="574"/>
      <c r="CE29" s="574"/>
      <c r="CF29" s="574"/>
      <c r="CG29" s="574"/>
      <c r="CH29" s="574"/>
      <c r="CI29" s="574"/>
      <c r="CJ29" s="574"/>
      <c r="CK29" s="574"/>
      <c r="CL29" s="574"/>
      <c r="CM29" s="574"/>
      <c r="CN29" s="574"/>
      <c r="CO29" s="574"/>
      <c r="CP29" s="574"/>
      <c r="CQ29" s="574"/>
      <c r="CR29" s="574"/>
      <c r="CS29" s="574"/>
      <c r="CT29" s="574"/>
      <c r="CU29" s="574"/>
      <c r="CV29" s="574"/>
      <c r="CW29" s="574"/>
      <c r="CX29" s="574"/>
      <c r="CY29" s="574"/>
      <c r="CZ29" s="574"/>
      <c r="DA29" s="575"/>
      <c r="DB29" s="257"/>
      <c r="DC29" s="178"/>
    </row>
    <row r="30" spans="1:107" ht="12" customHeight="1" x14ac:dyDescent="0.2">
      <c r="A30" s="840"/>
      <c r="B30" s="249"/>
      <c r="C30" s="792" t="s">
        <v>887</v>
      </c>
      <c r="D30" s="793"/>
      <c r="E30" s="793"/>
      <c r="F30" s="793"/>
      <c r="G30" s="793"/>
      <c r="H30" s="793"/>
      <c r="I30" s="793"/>
      <c r="J30" s="793"/>
      <c r="K30" s="793"/>
      <c r="L30" s="793"/>
      <c r="M30" s="793"/>
      <c r="N30" s="793"/>
      <c r="O30" s="793"/>
      <c r="P30" s="542" t="s">
        <v>889</v>
      </c>
      <c r="Q30" s="542"/>
      <c r="R30" s="542"/>
      <c r="S30" s="542"/>
      <c r="T30" s="542"/>
      <c r="U30" s="542"/>
      <c r="V30" s="542"/>
      <c r="W30" s="542"/>
      <c r="X30" s="542"/>
      <c r="Y30" s="542"/>
      <c r="Z30" s="542"/>
      <c r="AA30" s="542"/>
      <c r="AB30" s="542"/>
      <c r="AC30" s="542"/>
      <c r="AD30" s="542"/>
      <c r="AE30" s="542"/>
      <c r="AF30" s="542"/>
      <c r="AG30" s="798" t="s">
        <v>419</v>
      </c>
      <c r="AH30" s="799"/>
      <c r="AI30" s="799"/>
      <c r="AJ30" s="799"/>
      <c r="AK30" s="799"/>
      <c r="AL30" s="799"/>
      <c r="AM30" s="799"/>
      <c r="AN30" s="799"/>
      <c r="AO30" s="799"/>
      <c r="AP30" s="799"/>
      <c r="AQ30" s="799"/>
      <c r="AR30" s="799"/>
      <c r="AS30" s="799"/>
      <c r="AT30" s="799"/>
      <c r="AU30" s="799"/>
      <c r="AV30" s="800"/>
      <c r="AW30" s="794" t="s">
        <v>892</v>
      </c>
      <c r="AX30" s="666"/>
      <c r="AY30" s="666"/>
      <c r="AZ30" s="666"/>
      <c r="BA30" s="666"/>
      <c r="BB30" s="666"/>
      <c r="BC30" s="666"/>
      <c r="BD30" s="666"/>
      <c r="BE30" s="666"/>
      <c r="BF30" s="666"/>
      <c r="BG30" s="666"/>
      <c r="BH30" s="666"/>
      <c r="BI30" s="666"/>
      <c r="BJ30" s="666"/>
      <c r="BK30" s="667"/>
      <c r="BL30" s="794" t="s">
        <v>704</v>
      </c>
      <c r="BM30" s="666"/>
      <c r="BN30" s="666"/>
      <c r="BO30" s="666"/>
      <c r="BP30" s="666"/>
      <c r="BQ30" s="666"/>
      <c r="BR30" s="666"/>
      <c r="BS30" s="666"/>
      <c r="BT30" s="666"/>
      <c r="BU30" s="666"/>
      <c r="BV30" s="666"/>
      <c r="BW30" s="666"/>
      <c r="BX30" s="666"/>
      <c r="BY30" s="666"/>
      <c r="BZ30" s="666"/>
      <c r="CA30" s="667"/>
      <c r="CB30" s="645" t="s">
        <v>199</v>
      </c>
      <c r="CC30" s="646"/>
      <c r="CD30" s="646"/>
      <c r="CE30" s="646"/>
      <c r="CF30" s="646"/>
      <c r="CG30" s="646"/>
      <c r="CH30" s="646"/>
      <c r="CI30" s="727"/>
      <c r="CJ30" s="542" t="s">
        <v>105</v>
      </c>
      <c r="CK30" s="543"/>
      <c r="CL30" s="543"/>
      <c r="CM30" s="543"/>
      <c r="CN30" s="543"/>
      <c r="CO30" s="543"/>
      <c r="CP30" s="543"/>
      <c r="CQ30" s="543"/>
      <c r="CR30" s="543"/>
      <c r="CS30" s="543"/>
      <c r="CT30" s="543"/>
      <c r="CU30" s="543"/>
      <c r="CV30" s="543"/>
      <c r="CW30" s="543"/>
      <c r="CX30" s="543"/>
      <c r="CY30" s="543"/>
      <c r="CZ30" s="543"/>
      <c r="DA30" s="669"/>
      <c r="DB30" s="251"/>
      <c r="DC30" s="112"/>
    </row>
    <row r="31" spans="1:107" s="394" customFormat="1" ht="12" customHeight="1" x14ac:dyDescent="0.2">
      <c r="A31" s="840"/>
      <c r="B31" s="249"/>
      <c r="C31" s="795" t="s">
        <v>888</v>
      </c>
      <c r="D31" s="796"/>
      <c r="E31" s="796"/>
      <c r="F31" s="796"/>
      <c r="G31" s="796"/>
      <c r="H31" s="796"/>
      <c r="I31" s="796"/>
      <c r="J31" s="796"/>
      <c r="K31" s="796"/>
      <c r="L31" s="796"/>
      <c r="M31" s="796"/>
      <c r="N31" s="796"/>
      <c r="O31" s="796"/>
      <c r="P31" s="544" t="s">
        <v>890</v>
      </c>
      <c r="Q31" s="544"/>
      <c r="R31" s="544"/>
      <c r="S31" s="544"/>
      <c r="T31" s="544"/>
      <c r="U31" s="544"/>
      <c r="V31" s="544"/>
      <c r="W31" s="544"/>
      <c r="X31" s="544"/>
      <c r="Y31" s="544"/>
      <c r="Z31" s="544"/>
      <c r="AA31" s="544"/>
      <c r="AB31" s="544"/>
      <c r="AC31" s="544"/>
      <c r="AD31" s="544"/>
      <c r="AE31" s="544"/>
      <c r="AF31" s="544"/>
      <c r="AG31" s="797"/>
      <c r="AH31" s="699"/>
      <c r="AI31" s="699"/>
      <c r="AJ31" s="699"/>
      <c r="AK31" s="699"/>
      <c r="AL31" s="699"/>
      <c r="AM31" s="699"/>
      <c r="AN31" s="699"/>
      <c r="AO31" s="699"/>
      <c r="AP31" s="699"/>
      <c r="AQ31" s="699"/>
      <c r="AR31" s="699"/>
      <c r="AS31" s="699"/>
      <c r="AT31" s="699"/>
      <c r="AU31" s="699"/>
      <c r="AV31" s="700"/>
      <c r="AW31" s="797" t="s">
        <v>891</v>
      </c>
      <c r="AX31" s="699"/>
      <c r="AY31" s="699"/>
      <c r="AZ31" s="699"/>
      <c r="BA31" s="699"/>
      <c r="BB31" s="699"/>
      <c r="BC31" s="699"/>
      <c r="BD31" s="699"/>
      <c r="BE31" s="699"/>
      <c r="BF31" s="699"/>
      <c r="BG31" s="699"/>
      <c r="BH31" s="699"/>
      <c r="BI31" s="699"/>
      <c r="BJ31" s="699"/>
      <c r="BK31" s="700"/>
      <c r="BL31" s="797" t="s">
        <v>893</v>
      </c>
      <c r="BM31" s="699"/>
      <c r="BN31" s="699"/>
      <c r="BO31" s="699"/>
      <c r="BP31" s="699"/>
      <c r="BQ31" s="699"/>
      <c r="BR31" s="699"/>
      <c r="BS31" s="699"/>
      <c r="BT31" s="699"/>
      <c r="BU31" s="699"/>
      <c r="BV31" s="699"/>
      <c r="BW31" s="699"/>
      <c r="BX31" s="699"/>
      <c r="BY31" s="699"/>
      <c r="BZ31" s="699"/>
      <c r="CA31" s="700"/>
      <c r="CB31" s="648"/>
      <c r="CC31" s="649"/>
      <c r="CD31" s="649"/>
      <c r="CE31" s="649"/>
      <c r="CF31" s="649"/>
      <c r="CG31" s="649"/>
      <c r="CH31" s="649"/>
      <c r="CI31" s="728"/>
      <c r="CJ31" s="544" t="s">
        <v>71</v>
      </c>
      <c r="CK31" s="545"/>
      <c r="CL31" s="545"/>
      <c r="CM31" s="545"/>
      <c r="CN31" s="545"/>
      <c r="CO31" s="545"/>
      <c r="CP31" s="545"/>
      <c r="CQ31" s="545"/>
      <c r="CR31" s="545"/>
      <c r="CS31" s="545"/>
      <c r="CT31" s="545"/>
      <c r="CU31" s="545"/>
      <c r="CV31" s="545"/>
      <c r="CW31" s="545"/>
      <c r="CX31" s="545"/>
      <c r="CY31" s="545"/>
      <c r="CZ31" s="545"/>
      <c r="DA31" s="638"/>
      <c r="DB31" s="251"/>
      <c r="DC31" s="393"/>
    </row>
    <row r="32" spans="1:107" ht="15.95" customHeight="1" x14ac:dyDescent="0.2">
      <c r="A32" s="840"/>
      <c r="B32" s="249"/>
      <c r="C32" s="548"/>
      <c r="D32" s="548"/>
      <c r="E32" s="548"/>
      <c r="F32" s="549"/>
      <c r="G32" s="621">
        <f>N19</f>
        <v>2017</v>
      </c>
      <c r="H32" s="621"/>
      <c r="I32" s="621"/>
      <c r="J32" s="621"/>
      <c r="K32" s="621"/>
      <c r="L32" s="621"/>
      <c r="M32" s="621"/>
      <c r="N32" s="621"/>
      <c r="O32" s="622"/>
      <c r="P32" s="550">
        <v>0</v>
      </c>
      <c r="Q32" s="550"/>
      <c r="R32" s="550"/>
      <c r="S32" s="550"/>
      <c r="T32" s="550"/>
      <c r="U32" s="550"/>
      <c r="V32" s="550"/>
      <c r="W32" s="550"/>
      <c r="X32" s="550"/>
      <c r="Y32" s="550"/>
      <c r="Z32" s="550"/>
      <c r="AA32" s="550"/>
      <c r="AB32" s="550"/>
      <c r="AC32" s="550"/>
      <c r="AD32" s="550"/>
      <c r="AE32" s="550"/>
      <c r="AF32" s="550"/>
      <c r="AG32" s="561">
        <v>0</v>
      </c>
      <c r="AH32" s="562"/>
      <c r="AI32" s="562"/>
      <c r="AJ32" s="562"/>
      <c r="AK32" s="562"/>
      <c r="AL32" s="562"/>
      <c r="AM32" s="562"/>
      <c r="AN32" s="562"/>
      <c r="AO32" s="562"/>
      <c r="AP32" s="562"/>
      <c r="AQ32" s="562"/>
      <c r="AR32" s="562"/>
      <c r="AS32" s="562"/>
      <c r="AT32" s="562"/>
      <c r="AU32" s="562"/>
      <c r="AV32" s="563"/>
      <c r="AW32" s="564">
        <v>0</v>
      </c>
      <c r="AX32" s="565"/>
      <c r="AY32" s="565"/>
      <c r="AZ32" s="565"/>
      <c r="BA32" s="565"/>
      <c r="BB32" s="565"/>
      <c r="BC32" s="565"/>
      <c r="BD32" s="565"/>
      <c r="BE32" s="565"/>
      <c r="BF32" s="565"/>
      <c r="BG32" s="565"/>
      <c r="BH32" s="565"/>
      <c r="BI32" s="565"/>
      <c r="BJ32" s="565"/>
      <c r="BK32" s="565"/>
      <c r="BL32" s="566">
        <f>Data_Income!F789</f>
        <v>0</v>
      </c>
      <c r="BM32" s="567"/>
      <c r="BN32" s="567"/>
      <c r="BO32" s="567"/>
      <c r="BP32" s="567"/>
      <c r="BQ32" s="567"/>
      <c r="BR32" s="567"/>
      <c r="BS32" s="567"/>
      <c r="BT32" s="567"/>
      <c r="BU32" s="567"/>
      <c r="BV32" s="567"/>
      <c r="BW32" s="567"/>
      <c r="BX32" s="567"/>
      <c r="BY32" s="567"/>
      <c r="BZ32" s="567"/>
      <c r="CA32" s="568"/>
      <c r="CB32" s="556">
        <f>IF(P32="","",12)</f>
        <v>12</v>
      </c>
      <c r="CC32" s="557"/>
      <c r="CD32" s="557"/>
      <c r="CE32" s="557"/>
      <c r="CF32" s="557"/>
      <c r="CG32" s="557"/>
      <c r="CH32" s="557"/>
      <c r="CI32" s="558"/>
      <c r="CJ32" s="524">
        <f>Data_Income!K789</f>
        <v>0</v>
      </c>
      <c r="CK32" s="524"/>
      <c r="CL32" s="524"/>
      <c r="CM32" s="524"/>
      <c r="CN32" s="524"/>
      <c r="CO32" s="524"/>
      <c r="CP32" s="524"/>
      <c r="CQ32" s="524"/>
      <c r="CR32" s="524"/>
      <c r="CS32" s="524"/>
      <c r="CT32" s="524"/>
      <c r="CU32" s="524"/>
      <c r="CV32" s="524"/>
      <c r="CW32" s="524"/>
      <c r="CX32" s="524"/>
      <c r="CY32" s="524"/>
      <c r="CZ32" s="524"/>
      <c r="DA32" s="525"/>
      <c r="DB32" s="251"/>
      <c r="DC32" s="112"/>
    </row>
    <row r="33" spans="1:107" ht="15.95" customHeight="1" thickBot="1" x14ac:dyDescent="0.25">
      <c r="A33" s="840"/>
      <c r="B33" s="249"/>
      <c r="C33" s="559"/>
      <c r="D33" s="559"/>
      <c r="E33" s="559"/>
      <c r="F33" s="560"/>
      <c r="G33" s="608">
        <f>N20</f>
        <v>2016</v>
      </c>
      <c r="H33" s="608"/>
      <c r="I33" s="608"/>
      <c r="J33" s="608"/>
      <c r="K33" s="608"/>
      <c r="L33" s="608"/>
      <c r="M33" s="608"/>
      <c r="N33" s="608"/>
      <c r="O33" s="609"/>
      <c r="P33" s="617">
        <v>0</v>
      </c>
      <c r="Q33" s="617"/>
      <c r="R33" s="617"/>
      <c r="S33" s="617"/>
      <c r="T33" s="617"/>
      <c r="U33" s="617"/>
      <c r="V33" s="617"/>
      <c r="W33" s="617"/>
      <c r="X33" s="617"/>
      <c r="Y33" s="617"/>
      <c r="Z33" s="617"/>
      <c r="AA33" s="617"/>
      <c r="AB33" s="617"/>
      <c r="AC33" s="617"/>
      <c r="AD33" s="617"/>
      <c r="AE33" s="617"/>
      <c r="AF33" s="617"/>
      <c r="AG33" s="599">
        <v>0</v>
      </c>
      <c r="AH33" s="600"/>
      <c r="AI33" s="600"/>
      <c r="AJ33" s="600"/>
      <c r="AK33" s="600"/>
      <c r="AL33" s="600"/>
      <c r="AM33" s="600"/>
      <c r="AN33" s="600"/>
      <c r="AO33" s="600"/>
      <c r="AP33" s="600"/>
      <c r="AQ33" s="600"/>
      <c r="AR33" s="600"/>
      <c r="AS33" s="600"/>
      <c r="AT33" s="600"/>
      <c r="AU33" s="600"/>
      <c r="AV33" s="601"/>
      <c r="AW33" s="602">
        <v>0</v>
      </c>
      <c r="AX33" s="603"/>
      <c r="AY33" s="603"/>
      <c r="AZ33" s="603"/>
      <c r="BA33" s="603"/>
      <c r="BB33" s="603"/>
      <c r="BC33" s="603"/>
      <c r="BD33" s="603"/>
      <c r="BE33" s="603"/>
      <c r="BF33" s="603"/>
      <c r="BG33" s="603"/>
      <c r="BH33" s="603"/>
      <c r="BI33" s="603"/>
      <c r="BJ33" s="603"/>
      <c r="BK33" s="603"/>
      <c r="BL33" s="604">
        <f>Data_Income!F790</f>
        <v>0</v>
      </c>
      <c r="BM33" s="605"/>
      <c r="BN33" s="605"/>
      <c r="BO33" s="605"/>
      <c r="BP33" s="605"/>
      <c r="BQ33" s="605"/>
      <c r="BR33" s="605"/>
      <c r="BS33" s="605"/>
      <c r="BT33" s="605"/>
      <c r="BU33" s="605"/>
      <c r="BV33" s="605"/>
      <c r="BW33" s="605"/>
      <c r="BX33" s="605"/>
      <c r="BY33" s="605"/>
      <c r="BZ33" s="605"/>
      <c r="CA33" s="606"/>
      <c r="CB33" s="808">
        <f>IF(P33="","",12)</f>
        <v>12</v>
      </c>
      <c r="CC33" s="809"/>
      <c r="CD33" s="809"/>
      <c r="CE33" s="809"/>
      <c r="CF33" s="809"/>
      <c r="CG33" s="809"/>
      <c r="CH33" s="809"/>
      <c r="CI33" s="810"/>
      <c r="CJ33" s="527">
        <f>Data_Income!K790</f>
        <v>0</v>
      </c>
      <c r="CK33" s="527"/>
      <c r="CL33" s="527"/>
      <c r="CM33" s="527"/>
      <c r="CN33" s="527"/>
      <c r="CO33" s="527"/>
      <c r="CP33" s="527"/>
      <c r="CQ33" s="527"/>
      <c r="CR33" s="527"/>
      <c r="CS33" s="527"/>
      <c r="CT33" s="527"/>
      <c r="CU33" s="527"/>
      <c r="CV33" s="527"/>
      <c r="CW33" s="527"/>
      <c r="CX33" s="527"/>
      <c r="CY33" s="527"/>
      <c r="CZ33" s="527"/>
      <c r="DA33" s="528"/>
      <c r="DB33" s="251"/>
      <c r="DC33" s="112"/>
    </row>
    <row r="34" spans="1:107" ht="18" customHeight="1" thickBot="1" x14ac:dyDescent="0.3">
      <c r="A34" s="840"/>
      <c r="B34" s="249"/>
      <c r="C34" s="618" t="s">
        <v>481</v>
      </c>
      <c r="D34" s="619"/>
      <c r="E34" s="619"/>
      <c r="F34" s="619"/>
      <c r="G34" s="619"/>
      <c r="H34" s="619"/>
      <c r="I34" s="619"/>
      <c r="J34" s="619"/>
      <c r="K34" s="619"/>
      <c r="L34" s="619"/>
      <c r="M34" s="619"/>
      <c r="N34" s="619"/>
      <c r="O34" s="619"/>
      <c r="P34" s="619"/>
      <c r="Q34" s="619"/>
      <c r="R34" s="619"/>
      <c r="S34" s="619"/>
      <c r="T34" s="619"/>
      <c r="U34" s="619"/>
      <c r="V34" s="619"/>
      <c r="W34" s="619"/>
      <c r="X34" s="619"/>
      <c r="Y34" s="619"/>
      <c r="Z34" s="619"/>
      <c r="AA34" s="619"/>
      <c r="AB34" s="619"/>
      <c r="AC34" s="619"/>
      <c r="AD34" s="619"/>
      <c r="AE34" s="619"/>
      <c r="AF34" s="619"/>
      <c r="AG34" s="619"/>
      <c r="AH34" s="619"/>
      <c r="AI34" s="619"/>
      <c r="AJ34" s="619"/>
      <c r="AK34" s="619"/>
      <c r="AL34" s="619"/>
      <c r="AM34" s="619"/>
      <c r="AN34" s="619"/>
      <c r="AO34" s="619"/>
      <c r="AP34" s="619"/>
      <c r="AQ34" s="619"/>
      <c r="AR34" s="619"/>
      <c r="AS34" s="619"/>
      <c r="AT34" s="619"/>
      <c r="AU34" s="619"/>
      <c r="AV34" s="619"/>
      <c r="AW34" s="619"/>
      <c r="AX34" s="619"/>
      <c r="AY34" s="619"/>
      <c r="AZ34" s="619"/>
      <c r="BA34" s="619"/>
      <c r="BB34" s="619"/>
      <c r="BC34" s="619"/>
      <c r="BD34" s="619"/>
      <c r="BE34" s="619"/>
      <c r="BF34" s="619"/>
      <c r="BG34" s="619"/>
      <c r="BH34" s="619"/>
      <c r="BI34" s="619"/>
      <c r="BJ34" s="619"/>
      <c r="BK34" s="619"/>
      <c r="BL34" s="619"/>
      <c r="BM34" s="619"/>
      <c r="BN34" s="619"/>
      <c r="BO34" s="619"/>
      <c r="BP34" s="619"/>
      <c r="BQ34" s="619"/>
      <c r="BR34" s="619"/>
      <c r="BS34" s="619"/>
      <c r="BT34" s="619"/>
      <c r="BU34" s="619"/>
      <c r="BV34" s="619"/>
      <c r="BW34" s="619"/>
      <c r="BX34" s="619"/>
      <c r="BY34" s="619"/>
      <c r="BZ34" s="619"/>
      <c r="CA34" s="619"/>
      <c r="CB34" s="619"/>
      <c r="CC34" s="619"/>
      <c r="CD34" s="619"/>
      <c r="CE34" s="619"/>
      <c r="CF34" s="619"/>
      <c r="CG34" s="619"/>
      <c r="CH34" s="619"/>
      <c r="CI34" s="620"/>
      <c r="CJ34" s="530">
        <f>Data_Income!K791</f>
        <v>0</v>
      </c>
      <c r="CK34" s="530"/>
      <c r="CL34" s="530"/>
      <c r="CM34" s="530"/>
      <c r="CN34" s="530"/>
      <c r="CO34" s="530"/>
      <c r="CP34" s="530"/>
      <c r="CQ34" s="530"/>
      <c r="CR34" s="530"/>
      <c r="CS34" s="530"/>
      <c r="CT34" s="530"/>
      <c r="CU34" s="530"/>
      <c r="CV34" s="530"/>
      <c r="CW34" s="530"/>
      <c r="CX34" s="530"/>
      <c r="CY34" s="530"/>
      <c r="CZ34" s="530"/>
      <c r="DA34" s="531"/>
      <c r="DB34" s="251"/>
      <c r="DC34" s="112"/>
    </row>
    <row r="35" spans="1:107" ht="60" customHeight="1" thickBot="1" x14ac:dyDescent="0.25">
      <c r="A35" s="840"/>
      <c r="B35" s="249"/>
      <c r="C35" s="662" t="s">
        <v>1457</v>
      </c>
      <c r="D35" s="663"/>
      <c r="E35" s="663"/>
      <c r="F35" s="663"/>
      <c r="G35" s="663"/>
      <c r="H35" s="663"/>
      <c r="I35" s="663"/>
      <c r="J35" s="663"/>
      <c r="K35" s="663"/>
      <c r="L35" s="663"/>
      <c r="M35" s="663"/>
      <c r="N35" s="663"/>
      <c r="O35" s="663"/>
      <c r="P35" s="663"/>
      <c r="Q35" s="663"/>
      <c r="R35" s="663"/>
      <c r="S35" s="663"/>
      <c r="T35" s="663"/>
      <c r="U35" s="663"/>
      <c r="V35" s="663"/>
      <c r="W35" s="663"/>
      <c r="X35" s="663"/>
      <c r="Y35" s="663"/>
      <c r="Z35" s="663"/>
      <c r="AA35" s="663"/>
      <c r="AB35" s="663"/>
      <c r="AC35" s="663"/>
      <c r="AD35" s="663"/>
      <c r="AE35" s="663"/>
      <c r="AF35" s="663"/>
      <c r="AG35" s="663"/>
      <c r="AH35" s="663"/>
      <c r="AI35" s="663"/>
      <c r="AJ35" s="663"/>
      <c r="AK35" s="663"/>
      <c r="AL35" s="663"/>
      <c r="AM35" s="663"/>
      <c r="AN35" s="663"/>
      <c r="AO35" s="663"/>
      <c r="AP35" s="663"/>
      <c r="AQ35" s="663"/>
      <c r="AR35" s="663"/>
      <c r="AS35" s="663"/>
      <c r="AT35" s="663"/>
      <c r="AU35" s="663"/>
      <c r="AV35" s="663"/>
      <c r="AW35" s="663"/>
      <c r="AX35" s="663"/>
      <c r="AY35" s="663"/>
      <c r="AZ35" s="663"/>
      <c r="BA35" s="663"/>
      <c r="BB35" s="663"/>
      <c r="BC35" s="663"/>
      <c r="BD35" s="663"/>
      <c r="BE35" s="663"/>
      <c r="BF35" s="663"/>
      <c r="BG35" s="663"/>
      <c r="BH35" s="663"/>
      <c r="BI35" s="663"/>
      <c r="BJ35" s="663"/>
      <c r="BK35" s="663"/>
      <c r="BL35" s="663"/>
      <c r="BM35" s="663"/>
      <c r="BN35" s="663"/>
      <c r="BO35" s="663"/>
      <c r="BP35" s="663"/>
      <c r="BQ35" s="663"/>
      <c r="BR35" s="663"/>
      <c r="BS35" s="663"/>
      <c r="BT35" s="663"/>
      <c r="BU35" s="663"/>
      <c r="BV35" s="663"/>
      <c r="BW35" s="663"/>
      <c r="BX35" s="663"/>
      <c r="BY35" s="663"/>
      <c r="BZ35" s="663"/>
      <c r="CA35" s="663"/>
      <c r="CB35" s="663"/>
      <c r="CC35" s="663"/>
      <c r="CD35" s="663"/>
      <c r="CE35" s="663"/>
      <c r="CF35" s="663"/>
      <c r="CG35" s="663"/>
      <c r="CH35" s="663"/>
      <c r="CI35" s="663"/>
      <c r="CJ35" s="663"/>
      <c r="CK35" s="663"/>
      <c r="CL35" s="663"/>
      <c r="CM35" s="663"/>
      <c r="CN35" s="663"/>
      <c r="CO35" s="663"/>
      <c r="CP35" s="663"/>
      <c r="CQ35" s="663"/>
      <c r="CR35" s="663"/>
      <c r="CS35" s="663"/>
      <c r="CT35" s="663"/>
      <c r="CU35" s="663"/>
      <c r="CV35" s="663"/>
      <c r="CW35" s="663"/>
      <c r="CX35" s="663"/>
      <c r="CY35" s="663"/>
      <c r="CZ35" s="663"/>
      <c r="DA35" s="664"/>
      <c r="DB35" s="251"/>
      <c r="DC35" s="112"/>
    </row>
    <row r="36" spans="1:107" ht="15.95" customHeight="1" x14ac:dyDescent="0.2">
      <c r="A36" s="106"/>
      <c r="B36" s="254"/>
      <c r="C36" s="746"/>
      <c r="D36" s="746"/>
      <c r="E36" s="746"/>
      <c r="F36" s="746"/>
      <c r="G36" s="746"/>
      <c r="H36" s="746"/>
      <c r="I36" s="746"/>
      <c r="J36" s="746"/>
      <c r="K36" s="746"/>
      <c r="L36" s="746"/>
      <c r="M36" s="746"/>
      <c r="N36" s="746"/>
      <c r="O36" s="746"/>
      <c r="P36" s="746"/>
      <c r="Q36" s="746"/>
      <c r="R36" s="746"/>
      <c r="S36" s="746"/>
      <c r="T36" s="746"/>
      <c r="U36" s="746"/>
      <c r="V36" s="746"/>
      <c r="W36" s="746"/>
      <c r="X36" s="746"/>
      <c r="Y36" s="746"/>
      <c r="Z36" s="746"/>
      <c r="AA36" s="746"/>
      <c r="AB36" s="746"/>
      <c r="AC36" s="746"/>
      <c r="AD36" s="746"/>
      <c r="AE36" s="746"/>
      <c r="AF36" s="746"/>
      <c r="AG36" s="746"/>
      <c r="AH36" s="746"/>
      <c r="AI36" s="746"/>
      <c r="AJ36" s="746"/>
      <c r="AK36" s="746"/>
      <c r="AL36" s="746"/>
      <c r="AM36" s="746"/>
      <c r="AN36" s="746"/>
      <c r="AO36" s="746"/>
      <c r="AP36" s="746"/>
      <c r="AQ36" s="746"/>
      <c r="AR36" s="746"/>
      <c r="AS36" s="746"/>
      <c r="AT36" s="746"/>
      <c r="AU36" s="746"/>
      <c r="AV36" s="746"/>
      <c r="AW36" s="746"/>
      <c r="AX36" s="746"/>
      <c r="AY36" s="746"/>
      <c r="AZ36" s="746"/>
      <c r="BA36" s="746"/>
      <c r="BB36" s="746"/>
      <c r="BC36" s="746"/>
      <c r="BD36" s="746"/>
      <c r="BE36" s="746"/>
      <c r="BF36" s="746"/>
      <c r="BG36" s="746"/>
      <c r="BH36" s="746"/>
      <c r="BI36" s="746"/>
      <c r="BJ36" s="746"/>
      <c r="BK36" s="746"/>
      <c r="BL36" s="746"/>
      <c r="BM36" s="746"/>
      <c r="BN36" s="746"/>
      <c r="BO36" s="746"/>
      <c r="BP36" s="746"/>
      <c r="BQ36" s="746"/>
      <c r="BR36" s="746"/>
      <c r="BS36" s="746"/>
      <c r="BT36" s="746"/>
      <c r="BU36" s="746"/>
      <c r="BV36" s="746"/>
      <c r="BW36" s="746"/>
      <c r="BX36" s="746"/>
      <c r="BY36" s="746"/>
      <c r="BZ36" s="746"/>
      <c r="CA36" s="746"/>
      <c r="CB36" s="746"/>
      <c r="CC36" s="746"/>
      <c r="CD36" s="746"/>
      <c r="CE36" s="746"/>
      <c r="CF36" s="746"/>
      <c r="CG36" s="746"/>
      <c r="CH36" s="746"/>
      <c r="CI36" s="746"/>
      <c r="CJ36" s="746"/>
      <c r="CK36" s="746"/>
      <c r="CL36" s="746"/>
      <c r="CM36" s="746"/>
      <c r="CN36" s="746"/>
      <c r="CO36" s="746"/>
      <c r="CP36" s="746"/>
      <c r="CQ36" s="746"/>
      <c r="CR36" s="746"/>
      <c r="CS36" s="746"/>
      <c r="CT36" s="746"/>
      <c r="CU36" s="746"/>
      <c r="CV36" s="746"/>
      <c r="CW36" s="746"/>
      <c r="CX36" s="746"/>
      <c r="CY36" s="746"/>
      <c r="CZ36" s="746"/>
      <c r="DA36" s="746"/>
      <c r="DB36" s="258"/>
      <c r="DC36" s="106"/>
    </row>
    <row r="37" spans="1:107" ht="18" customHeight="1" x14ac:dyDescent="0.2">
      <c r="A37" s="840"/>
      <c r="B37" s="255"/>
      <c r="C37" s="748" t="s">
        <v>27</v>
      </c>
      <c r="D37" s="749"/>
      <c r="E37" s="749"/>
      <c r="F37" s="749"/>
      <c r="G37" s="749"/>
      <c r="H37" s="749"/>
      <c r="I37" s="749"/>
      <c r="J37" s="749"/>
      <c r="K37" s="749"/>
      <c r="L37" s="749"/>
      <c r="M37" s="749"/>
      <c r="N37" s="749"/>
      <c r="O37" s="749"/>
      <c r="P37" s="749"/>
      <c r="Q37" s="749"/>
      <c r="R37" s="749"/>
      <c r="S37" s="749"/>
      <c r="T37" s="749"/>
      <c r="U37" s="749"/>
      <c r="V37" s="749"/>
      <c r="W37" s="749"/>
      <c r="X37" s="749"/>
      <c r="Y37" s="749"/>
      <c r="Z37" s="749"/>
      <c r="AA37" s="749"/>
      <c r="AB37" s="749"/>
      <c r="AC37" s="749"/>
      <c r="AD37" s="749"/>
      <c r="AE37" s="749"/>
      <c r="AF37" s="749"/>
      <c r="AG37" s="749"/>
      <c r="AH37" s="749"/>
      <c r="AI37" s="749"/>
      <c r="AJ37" s="749"/>
      <c r="AK37" s="749"/>
      <c r="AL37" s="749"/>
      <c r="AM37" s="749"/>
      <c r="AN37" s="749"/>
      <c r="AO37" s="749"/>
      <c r="AP37" s="749"/>
      <c r="AQ37" s="749"/>
      <c r="AR37" s="749"/>
      <c r="AS37" s="749"/>
      <c r="AT37" s="749"/>
      <c r="AU37" s="749"/>
      <c r="AV37" s="749"/>
      <c r="AW37" s="749"/>
      <c r="AX37" s="749"/>
      <c r="AY37" s="749"/>
      <c r="AZ37" s="749"/>
      <c r="BA37" s="749"/>
      <c r="BB37" s="749"/>
      <c r="BC37" s="749"/>
      <c r="BD37" s="749"/>
      <c r="BE37" s="749"/>
      <c r="BF37" s="749"/>
      <c r="BG37" s="749"/>
      <c r="BH37" s="749"/>
      <c r="BI37" s="749"/>
      <c r="BJ37" s="749"/>
      <c r="BK37" s="749"/>
      <c r="BL37" s="749"/>
      <c r="BM37" s="749"/>
      <c r="BN37" s="749"/>
      <c r="BO37" s="749"/>
      <c r="BP37" s="749"/>
      <c r="BQ37" s="749"/>
      <c r="BR37" s="749"/>
      <c r="BS37" s="749"/>
      <c r="BT37" s="749"/>
      <c r="BU37" s="749"/>
      <c r="BV37" s="749"/>
      <c r="BW37" s="749"/>
      <c r="BX37" s="749"/>
      <c r="BY37" s="749"/>
      <c r="BZ37" s="749"/>
      <c r="CA37" s="749"/>
      <c r="CB37" s="749"/>
      <c r="CC37" s="749"/>
      <c r="CD37" s="749"/>
      <c r="CE37" s="749"/>
      <c r="CF37" s="749"/>
      <c r="CG37" s="749"/>
      <c r="CH37" s="749"/>
      <c r="CI37" s="749"/>
      <c r="CJ37" s="749"/>
      <c r="CK37" s="749"/>
      <c r="CL37" s="749"/>
      <c r="CM37" s="749"/>
      <c r="CN37" s="749"/>
      <c r="CO37" s="749"/>
      <c r="CP37" s="749"/>
      <c r="CQ37" s="749"/>
      <c r="CR37" s="749"/>
      <c r="CS37" s="749"/>
      <c r="CT37" s="749"/>
      <c r="CU37" s="749"/>
      <c r="CV37" s="749"/>
      <c r="CW37" s="749"/>
      <c r="CX37" s="749"/>
      <c r="CY37" s="749"/>
      <c r="CZ37" s="749"/>
      <c r="DA37" s="750"/>
      <c r="DB37" s="259"/>
      <c r="DC37" s="112"/>
    </row>
    <row r="38" spans="1:107" ht="20.100000000000001" customHeight="1" x14ac:dyDescent="0.25">
      <c r="A38" s="840"/>
      <c r="B38" s="249"/>
      <c r="C38" s="758" t="s">
        <v>482</v>
      </c>
      <c r="D38" s="634"/>
      <c r="E38" s="634"/>
      <c r="F38" s="634"/>
      <c r="G38" s="634"/>
      <c r="H38" s="634"/>
      <c r="I38" s="634"/>
      <c r="J38" s="634"/>
      <c r="K38" s="634"/>
      <c r="L38" s="634"/>
      <c r="M38" s="634"/>
      <c r="N38" s="634"/>
      <c r="O38" s="634"/>
      <c r="P38" s="634"/>
      <c r="Q38" s="634"/>
      <c r="R38" s="634"/>
      <c r="S38" s="634"/>
      <c r="T38" s="634"/>
      <c r="U38" s="634"/>
      <c r="V38" s="634"/>
      <c r="W38" s="634"/>
      <c r="X38" s="634"/>
      <c r="Y38" s="634"/>
      <c r="Z38" s="634"/>
      <c r="AA38" s="634"/>
      <c r="AB38" s="634"/>
      <c r="AC38" s="634"/>
      <c r="AD38" s="634"/>
      <c r="AE38" s="634"/>
      <c r="AF38" s="634"/>
      <c r="AG38" s="634"/>
      <c r="AH38" s="634"/>
      <c r="AI38" s="634"/>
      <c r="AJ38" s="634"/>
      <c r="AK38" s="634"/>
      <c r="AL38" s="634"/>
      <c r="AM38" s="634"/>
      <c r="AN38" s="634"/>
      <c r="AO38" s="634"/>
      <c r="AP38" s="634"/>
      <c r="AQ38" s="634"/>
      <c r="AR38" s="634"/>
      <c r="AS38" s="634"/>
      <c r="AT38" s="634"/>
      <c r="AU38" s="634"/>
      <c r="AV38" s="634"/>
      <c r="AW38" s="634"/>
      <c r="AX38" s="634"/>
      <c r="AY38" s="634"/>
      <c r="AZ38" s="634"/>
      <c r="BA38" s="634"/>
      <c r="BB38" s="634"/>
      <c r="BC38" s="634"/>
      <c r="BD38" s="634"/>
      <c r="BE38" s="634"/>
      <c r="BF38" s="634"/>
      <c r="BG38" s="634"/>
      <c r="BH38" s="634"/>
      <c r="BI38" s="634"/>
      <c r="BJ38" s="634"/>
      <c r="BK38" s="634"/>
      <c r="BL38" s="634"/>
      <c r="BM38" s="634"/>
      <c r="BN38" s="634"/>
      <c r="BO38" s="634"/>
      <c r="BP38" s="634"/>
      <c r="BQ38" s="634"/>
      <c r="BR38" s="634"/>
      <c r="BS38" s="634"/>
      <c r="BT38" s="634"/>
      <c r="BU38" s="634"/>
      <c r="BV38" s="634"/>
      <c r="BW38" s="634"/>
      <c r="BX38" s="634"/>
      <c r="BY38" s="634"/>
      <c r="BZ38" s="634"/>
      <c r="CA38" s="634"/>
      <c r="CB38" s="634"/>
      <c r="CC38" s="634"/>
      <c r="CD38" s="634"/>
      <c r="CE38" s="634"/>
      <c r="CF38" s="634"/>
      <c r="CG38" s="634"/>
      <c r="CH38" s="634"/>
      <c r="CI38" s="635"/>
      <c r="CJ38" s="581">
        <f>Data_Income!D807</f>
        <v>0</v>
      </c>
      <c r="CK38" s="581"/>
      <c r="CL38" s="581"/>
      <c r="CM38" s="581"/>
      <c r="CN38" s="581"/>
      <c r="CO38" s="581"/>
      <c r="CP38" s="581"/>
      <c r="CQ38" s="581"/>
      <c r="CR38" s="581"/>
      <c r="CS38" s="581"/>
      <c r="CT38" s="581"/>
      <c r="CU38" s="581"/>
      <c r="CV38" s="581"/>
      <c r="CW38" s="581"/>
      <c r="CX38" s="581"/>
      <c r="CY38" s="581"/>
      <c r="CZ38" s="581"/>
      <c r="DA38" s="737"/>
      <c r="DB38" s="251"/>
      <c r="DC38" s="112"/>
    </row>
    <row r="39" spans="1:107" ht="20.100000000000001" customHeight="1" x14ac:dyDescent="0.25">
      <c r="A39" s="840"/>
      <c r="B39" s="249"/>
      <c r="C39" s="758" t="str">
        <f>C27</f>
        <v xml:space="preserve">  Calculated BAH (not grossed up)</v>
      </c>
      <c r="D39" s="634"/>
      <c r="E39" s="634"/>
      <c r="F39" s="634"/>
      <c r="G39" s="634"/>
      <c r="H39" s="634"/>
      <c r="I39" s="634"/>
      <c r="J39" s="634"/>
      <c r="K39" s="634"/>
      <c r="L39" s="634"/>
      <c r="M39" s="634"/>
      <c r="N39" s="634"/>
      <c r="O39" s="634"/>
      <c r="P39" s="634"/>
      <c r="Q39" s="634"/>
      <c r="R39" s="634"/>
      <c r="S39" s="634"/>
      <c r="T39" s="634"/>
      <c r="U39" s="634"/>
      <c r="V39" s="634"/>
      <c r="W39" s="634"/>
      <c r="X39" s="634"/>
      <c r="Y39" s="634"/>
      <c r="Z39" s="634"/>
      <c r="AA39" s="634"/>
      <c r="AB39" s="634"/>
      <c r="AC39" s="634"/>
      <c r="AD39" s="634"/>
      <c r="AE39" s="634"/>
      <c r="AF39" s="634"/>
      <c r="AG39" s="634"/>
      <c r="AH39" s="634"/>
      <c r="AI39" s="634"/>
      <c r="AJ39" s="634"/>
      <c r="AK39" s="634"/>
      <c r="AL39" s="634"/>
      <c r="AM39" s="634"/>
      <c r="AN39" s="634"/>
      <c r="AO39" s="634"/>
      <c r="AP39" s="634"/>
      <c r="AQ39" s="634"/>
      <c r="AR39" s="634"/>
      <c r="AS39" s="634"/>
      <c r="AT39" s="634"/>
      <c r="AU39" s="634"/>
      <c r="AV39" s="634"/>
      <c r="AW39" s="634"/>
      <c r="AX39" s="634"/>
      <c r="AY39" s="634"/>
      <c r="AZ39" s="634"/>
      <c r="BA39" s="634"/>
      <c r="BB39" s="634"/>
      <c r="BC39" s="634"/>
      <c r="BD39" s="634"/>
      <c r="BE39" s="634"/>
      <c r="BF39" s="634"/>
      <c r="BG39" s="634"/>
      <c r="BH39" s="634"/>
      <c r="BI39" s="634"/>
      <c r="BJ39" s="634"/>
      <c r="BK39" s="634"/>
      <c r="BL39" s="634"/>
      <c r="BM39" s="634"/>
      <c r="BN39" s="634"/>
      <c r="BO39" s="634"/>
      <c r="BP39" s="634"/>
      <c r="BQ39" s="634"/>
      <c r="BR39" s="634"/>
      <c r="BS39" s="634"/>
      <c r="BT39" s="634"/>
      <c r="BU39" s="634"/>
      <c r="BV39" s="634"/>
      <c r="BW39" s="634"/>
      <c r="BX39" s="634"/>
      <c r="BY39" s="634"/>
      <c r="BZ39" s="634"/>
      <c r="CA39" s="634"/>
      <c r="CB39" s="634"/>
      <c r="CC39" s="634"/>
      <c r="CD39" s="634"/>
      <c r="CE39" s="634"/>
      <c r="CF39" s="634"/>
      <c r="CG39" s="634"/>
      <c r="CH39" s="634"/>
      <c r="CI39" s="635"/>
      <c r="CJ39" s="581">
        <f>Data_Income!D808</f>
        <v>0</v>
      </c>
      <c r="CK39" s="581"/>
      <c r="CL39" s="581"/>
      <c r="CM39" s="581"/>
      <c r="CN39" s="581"/>
      <c r="CO39" s="581"/>
      <c r="CP39" s="581"/>
      <c r="CQ39" s="581"/>
      <c r="CR39" s="581"/>
      <c r="CS39" s="581"/>
      <c r="CT39" s="581"/>
      <c r="CU39" s="581"/>
      <c r="CV39" s="581"/>
      <c r="CW39" s="581"/>
      <c r="CX39" s="581"/>
      <c r="CY39" s="581"/>
      <c r="CZ39" s="581"/>
      <c r="DA39" s="737"/>
      <c r="DB39" s="251"/>
      <c r="DC39" s="112"/>
    </row>
    <row r="40" spans="1:107" ht="20.100000000000001" customHeight="1" x14ac:dyDescent="0.25">
      <c r="A40" s="840"/>
      <c r="B40" s="249"/>
      <c r="C40" s="758" t="str">
        <f>BC27</f>
        <v xml:space="preserve">  Calculated BAS (not grossed up)</v>
      </c>
      <c r="D40" s="634"/>
      <c r="E40" s="634"/>
      <c r="F40" s="634"/>
      <c r="G40" s="634"/>
      <c r="H40" s="634"/>
      <c r="I40" s="634"/>
      <c r="J40" s="634"/>
      <c r="K40" s="634"/>
      <c r="L40" s="634"/>
      <c r="M40" s="634"/>
      <c r="N40" s="634"/>
      <c r="O40" s="634"/>
      <c r="P40" s="634"/>
      <c r="Q40" s="634"/>
      <c r="R40" s="634"/>
      <c r="S40" s="634"/>
      <c r="T40" s="634"/>
      <c r="U40" s="634"/>
      <c r="V40" s="634"/>
      <c r="W40" s="634"/>
      <c r="X40" s="634"/>
      <c r="Y40" s="634"/>
      <c r="Z40" s="634"/>
      <c r="AA40" s="634"/>
      <c r="AB40" s="634"/>
      <c r="AC40" s="634"/>
      <c r="AD40" s="634"/>
      <c r="AE40" s="634"/>
      <c r="AF40" s="634"/>
      <c r="AG40" s="634"/>
      <c r="AH40" s="634"/>
      <c r="AI40" s="634"/>
      <c r="AJ40" s="634"/>
      <c r="AK40" s="634"/>
      <c r="AL40" s="634"/>
      <c r="AM40" s="634"/>
      <c r="AN40" s="634"/>
      <c r="AO40" s="634"/>
      <c r="AP40" s="634"/>
      <c r="AQ40" s="634"/>
      <c r="AR40" s="634"/>
      <c r="AS40" s="634"/>
      <c r="AT40" s="634"/>
      <c r="AU40" s="634"/>
      <c r="AV40" s="634"/>
      <c r="AW40" s="634"/>
      <c r="AX40" s="634"/>
      <c r="AY40" s="634"/>
      <c r="AZ40" s="634"/>
      <c r="BA40" s="634"/>
      <c r="BB40" s="634"/>
      <c r="BC40" s="634"/>
      <c r="BD40" s="634"/>
      <c r="BE40" s="634"/>
      <c r="BF40" s="634"/>
      <c r="BG40" s="634"/>
      <c r="BH40" s="634"/>
      <c r="BI40" s="634"/>
      <c r="BJ40" s="634"/>
      <c r="BK40" s="634"/>
      <c r="BL40" s="634"/>
      <c r="BM40" s="634"/>
      <c r="BN40" s="634"/>
      <c r="BO40" s="634"/>
      <c r="BP40" s="634"/>
      <c r="BQ40" s="634"/>
      <c r="BR40" s="634"/>
      <c r="BS40" s="634"/>
      <c r="BT40" s="634"/>
      <c r="BU40" s="634"/>
      <c r="BV40" s="634"/>
      <c r="BW40" s="634"/>
      <c r="BX40" s="634"/>
      <c r="BY40" s="634"/>
      <c r="BZ40" s="634"/>
      <c r="CA40" s="634"/>
      <c r="CB40" s="634"/>
      <c r="CC40" s="634"/>
      <c r="CD40" s="634"/>
      <c r="CE40" s="634"/>
      <c r="CF40" s="634"/>
      <c r="CG40" s="634"/>
      <c r="CH40" s="634"/>
      <c r="CI40" s="635"/>
      <c r="CJ40" s="581">
        <f>Data_Income!D809</f>
        <v>0</v>
      </c>
      <c r="CK40" s="581"/>
      <c r="CL40" s="581"/>
      <c r="CM40" s="581"/>
      <c r="CN40" s="581"/>
      <c r="CO40" s="581"/>
      <c r="CP40" s="581"/>
      <c r="CQ40" s="581"/>
      <c r="CR40" s="581"/>
      <c r="CS40" s="581"/>
      <c r="CT40" s="581"/>
      <c r="CU40" s="581"/>
      <c r="CV40" s="581"/>
      <c r="CW40" s="581"/>
      <c r="CX40" s="581"/>
      <c r="CY40" s="581"/>
      <c r="CZ40" s="581"/>
      <c r="DA40" s="737"/>
      <c r="DB40" s="251"/>
      <c r="DC40" s="112"/>
    </row>
    <row r="41" spans="1:107" ht="20.100000000000001" customHeight="1" x14ac:dyDescent="0.25">
      <c r="A41" s="840"/>
      <c r="B41" s="249"/>
      <c r="C41" s="633" t="s">
        <v>485</v>
      </c>
      <c r="D41" s="634"/>
      <c r="E41" s="634"/>
      <c r="F41" s="634"/>
      <c r="G41" s="634"/>
      <c r="H41" s="634"/>
      <c r="I41" s="634"/>
      <c r="J41" s="634"/>
      <c r="K41" s="634"/>
      <c r="L41" s="634"/>
      <c r="M41" s="634"/>
      <c r="N41" s="634"/>
      <c r="O41" s="634"/>
      <c r="P41" s="634"/>
      <c r="Q41" s="634"/>
      <c r="R41" s="634"/>
      <c r="S41" s="634"/>
      <c r="T41" s="634"/>
      <c r="U41" s="634"/>
      <c r="V41" s="634"/>
      <c r="W41" s="634"/>
      <c r="X41" s="634"/>
      <c r="Y41" s="634"/>
      <c r="Z41" s="634"/>
      <c r="AA41" s="634"/>
      <c r="AB41" s="634"/>
      <c r="AC41" s="634"/>
      <c r="AD41" s="634"/>
      <c r="AE41" s="634"/>
      <c r="AF41" s="634"/>
      <c r="AG41" s="634"/>
      <c r="AH41" s="634"/>
      <c r="AI41" s="634"/>
      <c r="AJ41" s="634"/>
      <c r="AK41" s="634"/>
      <c r="AL41" s="634"/>
      <c r="AM41" s="634"/>
      <c r="AN41" s="634"/>
      <c r="AO41" s="634"/>
      <c r="AP41" s="634"/>
      <c r="AQ41" s="634"/>
      <c r="AR41" s="634"/>
      <c r="AS41" s="634"/>
      <c r="AT41" s="634"/>
      <c r="AU41" s="634"/>
      <c r="AV41" s="634"/>
      <c r="AW41" s="634"/>
      <c r="AX41" s="634"/>
      <c r="AY41" s="634"/>
      <c r="AZ41" s="634"/>
      <c r="BA41" s="634"/>
      <c r="BB41" s="634"/>
      <c r="BC41" s="634"/>
      <c r="BD41" s="634"/>
      <c r="BE41" s="634"/>
      <c r="BF41" s="634"/>
      <c r="BG41" s="634"/>
      <c r="BH41" s="634"/>
      <c r="BI41" s="634"/>
      <c r="BJ41" s="634"/>
      <c r="BK41" s="634"/>
      <c r="BL41" s="634"/>
      <c r="BM41" s="634"/>
      <c r="BN41" s="634"/>
      <c r="BO41" s="634"/>
      <c r="BP41" s="634"/>
      <c r="BQ41" s="634"/>
      <c r="BR41" s="634"/>
      <c r="BS41" s="634"/>
      <c r="BT41" s="634"/>
      <c r="BU41" s="634"/>
      <c r="BV41" s="634"/>
      <c r="BW41" s="634"/>
      <c r="BX41" s="634"/>
      <c r="BY41" s="634"/>
      <c r="BZ41" s="634"/>
      <c r="CA41" s="634"/>
      <c r="CB41" s="634"/>
      <c r="CC41" s="634"/>
      <c r="CD41" s="634"/>
      <c r="CE41" s="634"/>
      <c r="CF41" s="634"/>
      <c r="CG41" s="634"/>
      <c r="CH41" s="634"/>
      <c r="CI41" s="635"/>
      <c r="CJ41" s="837">
        <f>Data_Income!K791</f>
        <v>0</v>
      </c>
      <c r="CK41" s="837"/>
      <c r="CL41" s="837"/>
      <c r="CM41" s="837"/>
      <c r="CN41" s="837"/>
      <c r="CO41" s="837"/>
      <c r="CP41" s="837"/>
      <c r="CQ41" s="837"/>
      <c r="CR41" s="837"/>
      <c r="CS41" s="837"/>
      <c r="CT41" s="837"/>
      <c r="CU41" s="837"/>
      <c r="CV41" s="837"/>
      <c r="CW41" s="837"/>
      <c r="CX41" s="837"/>
      <c r="CY41" s="837"/>
      <c r="CZ41" s="837"/>
      <c r="DA41" s="838"/>
      <c r="DB41" s="251"/>
      <c r="DC41" s="317"/>
    </row>
    <row r="42" spans="1:107" ht="20.100000000000001" customHeight="1" x14ac:dyDescent="0.25">
      <c r="A42" s="840"/>
      <c r="B42" s="249"/>
      <c r="C42" s="758" t="s">
        <v>194</v>
      </c>
      <c r="D42" s="634"/>
      <c r="E42" s="634"/>
      <c r="F42" s="634"/>
      <c r="G42" s="634"/>
      <c r="H42" s="634"/>
      <c r="I42" s="634"/>
      <c r="J42" s="634"/>
      <c r="K42" s="634"/>
      <c r="L42" s="634"/>
      <c r="M42" s="634"/>
      <c r="N42" s="634"/>
      <c r="O42" s="634"/>
      <c r="P42" s="634"/>
      <c r="Q42" s="634"/>
      <c r="R42" s="634"/>
      <c r="S42" s="634"/>
      <c r="T42" s="634"/>
      <c r="U42" s="634"/>
      <c r="V42" s="634"/>
      <c r="W42" s="634"/>
      <c r="X42" s="634"/>
      <c r="Y42" s="634"/>
      <c r="Z42" s="634"/>
      <c r="AA42" s="634"/>
      <c r="AB42" s="634"/>
      <c r="AC42" s="634"/>
      <c r="AD42" s="634"/>
      <c r="AE42" s="634"/>
      <c r="AF42" s="634"/>
      <c r="AG42" s="634"/>
      <c r="AH42" s="634"/>
      <c r="AI42" s="634"/>
      <c r="AJ42" s="634"/>
      <c r="AK42" s="634"/>
      <c r="AL42" s="634"/>
      <c r="AM42" s="634"/>
      <c r="AN42" s="634"/>
      <c r="AO42" s="634"/>
      <c r="AP42" s="634"/>
      <c r="AQ42" s="634"/>
      <c r="AR42" s="634"/>
      <c r="AS42" s="634"/>
      <c r="AT42" s="634"/>
      <c r="AU42" s="634"/>
      <c r="AV42" s="634"/>
      <c r="AW42" s="634"/>
      <c r="AX42" s="634"/>
      <c r="AY42" s="634"/>
      <c r="AZ42" s="634"/>
      <c r="BA42" s="634"/>
      <c r="BB42" s="634"/>
      <c r="BC42" s="634"/>
      <c r="BD42" s="634"/>
      <c r="BE42" s="634"/>
      <c r="BF42" s="634"/>
      <c r="BG42" s="634"/>
      <c r="BH42" s="634"/>
      <c r="BI42" s="634"/>
      <c r="BJ42" s="634"/>
      <c r="BK42" s="634"/>
      <c r="BL42" s="634"/>
      <c r="BM42" s="634"/>
      <c r="BN42" s="634"/>
      <c r="BO42" s="634"/>
      <c r="BP42" s="634"/>
      <c r="BQ42" s="634"/>
      <c r="BR42" s="634"/>
      <c r="BS42" s="634"/>
      <c r="BT42" s="634"/>
      <c r="BU42" s="634"/>
      <c r="BV42" s="634"/>
      <c r="BW42" s="634"/>
      <c r="BX42" s="634"/>
      <c r="BY42" s="634"/>
      <c r="BZ42" s="634"/>
      <c r="CA42" s="634"/>
      <c r="CB42" s="634"/>
      <c r="CC42" s="634"/>
      <c r="CD42" s="634"/>
      <c r="CE42" s="634"/>
      <c r="CF42" s="634"/>
      <c r="CG42" s="634"/>
      <c r="CH42" s="634"/>
      <c r="CI42" s="635"/>
      <c r="CJ42" s="589">
        <v>0</v>
      </c>
      <c r="CK42" s="589"/>
      <c r="CL42" s="589"/>
      <c r="CM42" s="589"/>
      <c r="CN42" s="589"/>
      <c r="CO42" s="589"/>
      <c r="CP42" s="589"/>
      <c r="CQ42" s="589"/>
      <c r="CR42" s="589"/>
      <c r="CS42" s="589"/>
      <c r="CT42" s="589"/>
      <c r="CU42" s="589"/>
      <c r="CV42" s="589"/>
      <c r="CW42" s="589"/>
      <c r="CX42" s="589"/>
      <c r="CY42" s="589"/>
      <c r="CZ42" s="589"/>
      <c r="DA42" s="834"/>
      <c r="DB42" s="251"/>
      <c r="DC42" s="112"/>
    </row>
    <row r="43" spans="1:107" ht="20.100000000000001" customHeight="1" thickBot="1" x14ac:dyDescent="0.3">
      <c r="A43" s="840"/>
      <c r="B43" s="249"/>
      <c r="C43" s="829" t="s">
        <v>195</v>
      </c>
      <c r="D43" s="830"/>
      <c r="E43" s="830"/>
      <c r="F43" s="830"/>
      <c r="G43" s="830"/>
      <c r="H43" s="830"/>
      <c r="I43" s="830"/>
      <c r="J43" s="830"/>
      <c r="K43" s="830"/>
      <c r="L43" s="830"/>
      <c r="M43" s="830"/>
      <c r="N43" s="830"/>
      <c r="O43" s="830"/>
      <c r="P43" s="830"/>
      <c r="Q43" s="830"/>
      <c r="R43" s="830"/>
      <c r="S43" s="830"/>
      <c r="T43" s="830"/>
      <c r="U43" s="830"/>
      <c r="V43" s="830"/>
      <c r="W43" s="830"/>
      <c r="X43" s="830"/>
      <c r="Y43" s="830"/>
      <c r="Z43" s="830"/>
      <c r="AA43" s="830"/>
      <c r="AB43" s="830"/>
      <c r="AC43" s="830"/>
      <c r="AD43" s="830"/>
      <c r="AE43" s="830"/>
      <c r="AF43" s="830"/>
      <c r="AG43" s="830"/>
      <c r="AH43" s="830"/>
      <c r="AI43" s="830"/>
      <c r="AJ43" s="830"/>
      <c r="AK43" s="830"/>
      <c r="AL43" s="830"/>
      <c r="AM43" s="830"/>
      <c r="AN43" s="830"/>
      <c r="AO43" s="830"/>
      <c r="AP43" s="830"/>
      <c r="AQ43" s="830"/>
      <c r="AR43" s="830"/>
      <c r="AS43" s="830"/>
      <c r="AT43" s="830"/>
      <c r="AU43" s="830"/>
      <c r="AV43" s="830"/>
      <c r="AW43" s="830"/>
      <c r="AX43" s="830"/>
      <c r="AY43" s="830"/>
      <c r="AZ43" s="830"/>
      <c r="BA43" s="830"/>
      <c r="BB43" s="830"/>
      <c r="BC43" s="830"/>
      <c r="BD43" s="830"/>
      <c r="BE43" s="830"/>
      <c r="BF43" s="830"/>
      <c r="BG43" s="830"/>
      <c r="BH43" s="830"/>
      <c r="BI43" s="830"/>
      <c r="BJ43" s="830"/>
      <c r="BK43" s="830"/>
      <c r="BL43" s="830"/>
      <c r="BM43" s="830"/>
      <c r="BN43" s="830"/>
      <c r="BO43" s="830"/>
      <c r="BP43" s="830"/>
      <c r="BQ43" s="830"/>
      <c r="BR43" s="830"/>
      <c r="BS43" s="830"/>
      <c r="BT43" s="830"/>
      <c r="BU43" s="830"/>
      <c r="BV43" s="830"/>
      <c r="BW43" s="830"/>
      <c r="BX43" s="830"/>
      <c r="BY43" s="830"/>
      <c r="BZ43" s="830"/>
      <c r="CA43" s="830"/>
      <c r="CB43" s="830"/>
      <c r="CC43" s="830"/>
      <c r="CD43" s="830"/>
      <c r="CE43" s="830"/>
      <c r="CF43" s="830"/>
      <c r="CG43" s="830"/>
      <c r="CH43" s="830"/>
      <c r="CI43" s="831"/>
      <c r="CJ43" s="832">
        <f>Data_Income!D812</f>
        <v>0</v>
      </c>
      <c r="CK43" s="832"/>
      <c r="CL43" s="832"/>
      <c r="CM43" s="832"/>
      <c r="CN43" s="832"/>
      <c r="CO43" s="832"/>
      <c r="CP43" s="832"/>
      <c r="CQ43" s="832"/>
      <c r="CR43" s="832"/>
      <c r="CS43" s="832"/>
      <c r="CT43" s="832"/>
      <c r="CU43" s="832"/>
      <c r="CV43" s="832"/>
      <c r="CW43" s="832"/>
      <c r="CX43" s="832"/>
      <c r="CY43" s="832"/>
      <c r="CZ43" s="832"/>
      <c r="DA43" s="833"/>
      <c r="DB43" s="251"/>
      <c r="DC43" s="112"/>
    </row>
    <row r="44" spans="1:107" ht="15.95" customHeight="1" x14ac:dyDescent="0.2">
      <c r="A44" s="839"/>
      <c r="B44" s="250"/>
      <c r="C44" s="746"/>
      <c r="D44" s="746"/>
      <c r="E44" s="746"/>
      <c r="F44" s="746"/>
      <c r="G44" s="746"/>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c r="AL44" s="746"/>
      <c r="AM44" s="746"/>
      <c r="AN44" s="746"/>
      <c r="AO44" s="746"/>
      <c r="AP44" s="746"/>
      <c r="AQ44" s="746"/>
      <c r="AR44" s="746"/>
      <c r="AS44" s="746"/>
      <c r="AT44" s="746"/>
      <c r="AU44" s="746"/>
      <c r="AV44" s="746"/>
      <c r="AW44" s="746"/>
      <c r="AX44" s="746"/>
      <c r="AY44" s="746"/>
      <c r="AZ44" s="746"/>
      <c r="BA44" s="746"/>
      <c r="BB44" s="746"/>
      <c r="BC44" s="746"/>
      <c r="BD44" s="746"/>
      <c r="BE44" s="746"/>
      <c r="BF44" s="746"/>
      <c r="BG44" s="746"/>
      <c r="BH44" s="746"/>
      <c r="BI44" s="746"/>
      <c r="BJ44" s="746"/>
      <c r="BK44" s="746"/>
      <c r="BL44" s="746"/>
      <c r="BM44" s="746"/>
      <c r="BN44" s="746"/>
      <c r="BO44" s="746"/>
      <c r="BP44" s="746"/>
      <c r="BQ44" s="746"/>
      <c r="BR44" s="746"/>
      <c r="BS44" s="746"/>
      <c r="BT44" s="746"/>
      <c r="BU44" s="746"/>
      <c r="BV44" s="746"/>
      <c r="BW44" s="746"/>
      <c r="BX44" s="746"/>
      <c r="BY44" s="746"/>
      <c r="BZ44" s="746"/>
      <c r="CA44" s="746"/>
      <c r="CB44" s="746"/>
      <c r="CC44" s="746"/>
      <c r="CD44" s="746"/>
      <c r="CE44" s="746"/>
      <c r="CF44" s="746"/>
      <c r="CG44" s="746"/>
      <c r="CH44" s="746"/>
      <c r="CI44" s="746"/>
      <c r="CJ44" s="746"/>
      <c r="CK44" s="746"/>
      <c r="CL44" s="746"/>
      <c r="CM44" s="746"/>
      <c r="CN44" s="746"/>
      <c r="CO44" s="746"/>
      <c r="CP44" s="746"/>
      <c r="CQ44" s="746"/>
      <c r="CR44" s="746"/>
      <c r="CS44" s="746"/>
      <c r="CT44" s="746"/>
      <c r="CU44" s="746"/>
      <c r="CV44" s="746"/>
      <c r="CW44" s="746"/>
      <c r="CX44" s="746"/>
      <c r="CY44" s="746"/>
      <c r="CZ44" s="746"/>
      <c r="DA44" s="746"/>
      <c r="DB44" s="252"/>
      <c r="DC44" s="112"/>
    </row>
    <row r="45" spans="1:107" ht="18" customHeight="1" x14ac:dyDescent="0.2">
      <c r="A45" s="840"/>
      <c r="B45" s="253"/>
      <c r="C45" s="835" t="s">
        <v>24</v>
      </c>
      <c r="D45" s="835"/>
      <c r="E45" s="835"/>
      <c r="F45" s="835"/>
      <c r="G45" s="835"/>
      <c r="H45" s="835"/>
      <c r="I45" s="835"/>
      <c r="J45" s="835"/>
      <c r="K45" s="835"/>
      <c r="L45" s="835"/>
      <c r="M45" s="835"/>
      <c r="N45" s="835"/>
      <c r="O45" s="835"/>
      <c r="P45" s="835"/>
      <c r="Q45" s="835"/>
      <c r="R45" s="835"/>
      <c r="S45" s="835"/>
      <c r="T45" s="835"/>
      <c r="U45" s="835"/>
      <c r="V45" s="835"/>
      <c r="W45" s="835"/>
      <c r="X45" s="835"/>
      <c r="Y45" s="835"/>
      <c r="Z45" s="835"/>
      <c r="AA45" s="835"/>
      <c r="AB45" s="835"/>
      <c r="AC45" s="835"/>
      <c r="AD45" s="835"/>
      <c r="AE45" s="835"/>
      <c r="AF45" s="835"/>
      <c r="AG45" s="835"/>
      <c r="AH45" s="835"/>
      <c r="AI45" s="835"/>
      <c r="AJ45" s="835"/>
      <c r="AK45" s="835"/>
      <c r="AL45" s="835"/>
      <c r="AM45" s="835"/>
      <c r="AN45" s="835"/>
      <c r="AO45" s="835"/>
      <c r="AP45" s="835"/>
      <c r="AQ45" s="835"/>
      <c r="AR45" s="835"/>
      <c r="AS45" s="835"/>
      <c r="AT45" s="835"/>
      <c r="AU45" s="835"/>
      <c r="AV45" s="835"/>
      <c r="AW45" s="835"/>
      <c r="AX45" s="835"/>
      <c r="AY45" s="835"/>
      <c r="AZ45" s="835"/>
      <c r="BA45" s="835"/>
      <c r="BB45" s="835"/>
      <c r="BC45" s="835"/>
      <c r="BD45" s="835"/>
      <c r="BE45" s="835"/>
      <c r="BF45" s="835"/>
      <c r="BG45" s="835"/>
      <c r="BH45" s="835"/>
      <c r="BI45" s="835"/>
      <c r="BJ45" s="835"/>
      <c r="BK45" s="835"/>
      <c r="BL45" s="835"/>
      <c r="BM45" s="835"/>
      <c r="BN45" s="835"/>
      <c r="BO45" s="835"/>
      <c r="BP45" s="835"/>
      <c r="BQ45" s="835"/>
      <c r="BR45" s="835"/>
      <c r="BS45" s="835"/>
      <c r="BT45" s="835"/>
      <c r="BU45" s="835"/>
      <c r="BV45" s="835"/>
      <c r="BW45" s="835"/>
      <c r="BX45" s="835"/>
      <c r="BY45" s="835"/>
      <c r="BZ45" s="835"/>
      <c r="CA45" s="835"/>
      <c r="CB45" s="835"/>
      <c r="CC45" s="835"/>
      <c r="CD45" s="835"/>
      <c r="CE45" s="835"/>
      <c r="CF45" s="835"/>
      <c r="CG45" s="835"/>
      <c r="CH45" s="835"/>
      <c r="CI45" s="835"/>
      <c r="CJ45" s="835"/>
      <c r="CK45" s="835"/>
      <c r="CL45" s="835"/>
      <c r="CM45" s="835"/>
      <c r="CN45" s="835"/>
      <c r="CO45" s="835"/>
      <c r="CP45" s="835"/>
      <c r="CQ45" s="835"/>
      <c r="CR45" s="835"/>
      <c r="CS45" s="835"/>
      <c r="CT45" s="835"/>
      <c r="CU45" s="835"/>
      <c r="CV45" s="835"/>
      <c r="CW45" s="835"/>
      <c r="CX45" s="835"/>
      <c r="CY45" s="835"/>
      <c r="CZ45" s="835"/>
      <c r="DA45" s="836"/>
      <c r="DB45" s="257"/>
      <c r="DC45" s="112"/>
    </row>
    <row r="46" spans="1:107" ht="80.099999999999994" customHeight="1" thickBot="1" x14ac:dyDescent="0.25">
      <c r="A46" s="840"/>
      <c r="B46" s="253"/>
      <c r="C46" s="570"/>
      <c r="D46" s="571"/>
      <c r="E46" s="571"/>
      <c r="F46" s="571"/>
      <c r="G46" s="571"/>
      <c r="H46" s="571"/>
      <c r="I46" s="571"/>
      <c r="J46" s="571"/>
      <c r="K46" s="571"/>
      <c r="L46" s="571"/>
      <c r="M46" s="571"/>
      <c r="N46" s="571"/>
      <c r="O46" s="571"/>
      <c r="P46" s="571"/>
      <c r="Q46" s="571"/>
      <c r="R46" s="571"/>
      <c r="S46" s="571"/>
      <c r="T46" s="571"/>
      <c r="U46" s="571"/>
      <c r="V46" s="571"/>
      <c r="W46" s="571"/>
      <c r="X46" s="571"/>
      <c r="Y46" s="571"/>
      <c r="Z46" s="571"/>
      <c r="AA46" s="571"/>
      <c r="AB46" s="571"/>
      <c r="AC46" s="571"/>
      <c r="AD46" s="571"/>
      <c r="AE46" s="571"/>
      <c r="AF46" s="571"/>
      <c r="AG46" s="571"/>
      <c r="AH46" s="571"/>
      <c r="AI46" s="571"/>
      <c r="AJ46" s="571"/>
      <c r="AK46" s="571"/>
      <c r="AL46" s="571"/>
      <c r="AM46" s="571"/>
      <c r="AN46" s="571"/>
      <c r="AO46" s="571"/>
      <c r="AP46" s="571"/>
      <c r="AQ46" s="571"/>
      <c r="AR46" s="571"/>
      <c r="AS46" s="571"/>
      <c r="AT46" s="571"/>
      <c r="AU46" s="571"/>
      <c r="AV46" s="571"/>
      <c r="AW46" s="571"/>
      <c r="AX46" s="571"/>
      <c r="AY46" s="571"/>
      <c r="AZ46" s="571"/>
      <c r="BA46" s="571"/>
      <c r="BB46" s="571"/>
      <c r="BC46" s="571"/>
      <c r="BD46" s="571"/>
      <c r="BE46" s="571"/>
      <c r="BF46" s="571"/>
      <c r="BG46" s="571"/>
      <c r="BH46" s="571"/>
      <c r="BI46" s="571"/>
      <c r="BJ46" s="571"/>
      <c r="BK46" s="571"/>
      <c r="BL46" s="571"/>
      <c r="BM46" s="571"/>
      <c r="BN46" s="571"/>
      <c r="BO46" s="571"/>
      <c r="BP46" s="571"/>
      <c r="BQ46" s="571"/>
      <c r="BR46" s="571"/>
      <c r="BS46" s="571"/>
      <c r="BT46" s="571"/>
      <c r="BU46" s="571"/>
      <c r="BV46" s="571"/>
      <c r="BW46" s="571"/>
      <c r="BX46" s="571"/>
      <c r="BY46" s="571"/>
      <c r="BZ46" s="571"/>
      <c r="CA46" s="571"/>
      <c r="CB46" s="571"/>
      <c r="CC46" s="571"/>
      <c r="CD46" s="571"/>
      <c r="CE46" s="571"/>
      <c r="CF46" s="571"/>
      <c r="CG46" s="571"/>
      <c r="CH46" s="571"/>
      <c r="CI46" s="571"/>
      <c r="CJ46" s="571"/>
      <c r="CK46" s="571"/>
      <c r="CL46" s="571"/>
      <c r="CM46" s="571"/>
      <c r="CN46" s="571"/>
      <c r="CO46" s="571"/>
      <c r="CP46" s="571"/>
      <c r="CQ46" s="571"/>
      <c r="CR46" s="571"/>
      <c r="CS46" s="571"/>
      <c r="CT46" s="571"/>
      <c r="CU46" s="571"/>
      <c r="CV46" s="571"/>
      <c r="CW46" s="571"/>
      <c r="CX46" s="571"/>
      <c r="CY46" s="571"/>
      <c r="CZ46" s="571"/>
      <c r="DA46" s="572"/>
      <c r="DB46" s="257"/>
      <c r="DC46" s="112"/>
    </row>
    <row r="47" spans="1:107" ht="13.5" thickBot="1" x14ac:dyDescent="0.25">
      <c r="A47" s="840"/>
      <c r="B47" s="256"/>
      <c r="C47" s="573"/>
      <c r="D47" s="573"/>
      <c r="E47" s="573"/>
      <c r="F47" s="573"/>
      <c r="G47" s="573"/>
      <c r="H47" s="573"/>
      <c r="I47" s="573"/>
      <c r="J47" s="573"/>
      <c r="K47" s="573"/>
      <c r="L47" s="573"/>
      <c r="M47" s="573"/>
      <c r="N47" s="573"/>
      <c r="O47" s="573"/>
      <c r="P47" s="573"/>
      <c r="Q47" s="573"/>
      <c r="R47" s="573"/>
      <c r="S47" s="573"/>
      <c r="T47" s="573"/>
      <c r="U47" s="573"/>
      <c r="V47" s="573"/>
      <c r="W47" s="573"/>
      <c r="X47" s="573"/>
      <c r="Y47" s="573"/>
      <c r="Z47" s="573"/>
      <c r="AA47" s="573"/>
      <c r="AB47" s="573"/>
      <c r="AC47" s="573"/>
      <c r="AD47" s="573"/>
      <c r="AE47" s="573"/>
      <c r="AF47" s="573"/>
      <c r="AG47" s="573"/>
      <c r="AH47" s="573"/>
      <c r="AI47" s="573"/>
      <c r="AJ47" s="573"/>
      <c r="AK47" s="573"/>
      <c r="AL47" s="573"/>
      <c r="AM47" s="573"/>
      <c r="AN47" s="573"/>
      <c r="AO47" s="573"/>
      <c r="AP47" s="573"/>
      <c r="AQ47" s="573"/>
      <c r="AR47" s="573"/>
      <c r="AS47" s="573"/>
      <c r="AT47" s="573"/>
      <c r="AU47" s="573"/>
      <c r="AV47" s="573"/>
      <c r="AW47" s="573"/>
      <c r="AX47" s="573"/>
      <c r="AY47" s="573"/>
      <c r="AZ47" s="573"/>
      <c r="BA47" s="573"/>
      <c r="BB47" s="573"/>
      <c r="BC47" s="573"/>
      <c r="BD47" s="573"/>
      <c r="BE47" s="573"/>
      <c r="BF47" s="573"/>
      <c r="BG47" s="573"/>
      <c r="BH47" s="573"/>
      <c r="BI47" s="573"/>
      <c r="BJ47" s="573"/>
      <c r="BK47" s="573"/>
      <c r="BL47" s="573"/>
      <c r="BM47" s="573"/>
      <c r="BN47" s="573"/>
      <c r="BO47" s="573"/>
      <c r="BP47" s="573"/>
      <c r="BQ47" s="573"/>
      <c r="BR47" s="573"/>
      <c r="BS47" s="573"/>
      <c r="BT47" s="573"/>
      <c r="BU47" s="573"/>
      <c r="BV47" s="573"/>
      <c r="BW47" s="573"/>
      <c r="BX47" s="573"/>
      <c r="BY47" s="573"/>
      <c r="BZ47" s="573"/>
      <c r="CA47" s="573"/>
      <c r="CB47" s="573"/>
      <c r="CC47" s="573"/>
      <c r="CD47" s="573"/>
      <c r="CE47" s="573"/>
      <c r="CF47" s="573"/>
      <c r="CG47" s="573"/>
      <c r="CH47" s="573"/>
      <c r="CI47" s="573"/>
      <c r="CJ47" s="573"/>
      <c r="CK47" s="573"/>
      <c r="CL47" s="573"/>
      <c r="CM47" s="573"/>
      <c r="CN47" s="573"/>
      <c r="CO47" s="573"/>
      <c r="CP47" s="573"/>
      <c r="CQ47" s="573"/>
      <c r="CR47" s="573"/>
      <c r="CS47" s="573"/>
      <c r="CT47" s="573"/>
      <c r="CU47" s="573"/>
      <c r="CV47" s="573"/>
      <c r="CW47" s="573"/>
      <c r="CX47" s="573"/>
      <c r="CY47" s="573"/>
      <c r="CZ47" s="573"/>
      <c r="DA47" s="573"/>
      <c r="DB47" s="260"/>
      <c r="DC47" s="112"/>
    </row>
    <row r="48" spans="1:107" ht="9.9499999999999993" customHeight="1" x14ac:dyDescent="0.2">
      <c r="A48" s="106"/>
      <c r="B48" s="651"/>
      <c r="C48" s="651"/>
      <c r="D48" s="651"/>
      <c r="E48" s="651"/>
      <c r="F48" s="651"/>
      <c r="G48" s="651"/>
      <c r="H48" s="651"/>
      <c r="I48" s="651"/>
      <c r="J48" s="651"/>
      <c r="K48" s="651"/>
      <c r="L48" s="651"/>
      <c r="M48" s="651"/>
      <c r="N48" s="651"/>
      <c r="O48" s="651"/>
      <c r="P48" s="651"/>
      <c r="Q48" s="651"/>
      <c r="R48" s="651"/>
      <c r="S48" s="651"/>
      <c r="T48" s="651"/>
      <c r="U48" s="651"/>
      <c r="V48" s="651"/>
      <c r="W48" s="651"/>
      <c r="X48" s="651"/>
      <c r="Y48" s="651"/>
      <c r="Z48" s="651"/>
      <c r="AA48" s="651"/>
      <c r="AB48" s="651"/>
      <c r="AC48" s="651"/>
      <c r="AD48" s="651"/>
      <c r="AE48" s="651"/>
      <c r="AF48" s="651"/>
      <c r="AG48" s="651"/>
      <c r="AH48" s="651"/>
      <c r="AI48" s="651"/>
      <c r="AJ48" s="651"/>
      <c r="AK48" s="651"/>
      <c r="AL48" s="651"/>
      <c r="AM48" s="651"/>
      <c r="AN48" s="651"/>
      <c r="AO48" s="651"/>
      <c r="AP48" s="651"/>
      <c r="AQ48" s="651"/>
      <c r="AR48" s="651"/>
      <c r="AS48" s="651"/>
      <c r="AT48" s="651"/>
      <c r="AU48" s="651"/>
      <c r="AV48" s="651"/>
      <c r="AW48" s="651"/>
      <c r="AX48" s="651"/>
      <c r="AY48" s="651"/>
      <c r="AZ48" s="651"/>
      <c r="BA48" s="651"/>
      <c r="BB48" s="651"/>
      <c r="BC48" s="651"/>
      <c r="BD48" s="651"/>
      <c r="BE48" s="651"/>
      <c r="BF48" s="651"/>
      <c r="BG48" s="651"/>
      <c r="BH48" s="651"/>
      <c r="BI48" s="651"/>
      <c r="BJ48" s="651"/>
      <c r="BK48" s="651"/>
      <c r="BL48" s="651"/>
      <c r="BM48" s="651"/>
      <c r="BN48" s="651"/>
      <c r="BO48" s="651"/>
      <c r="BP48" s="651"/>
      <c r="BQ48" s="651"/>
      <c r="BR48" s="651"/>
      <c r="BS48" s="651"/>
      <c r="BT48" s="651"/>
      <c r="BU48" s="651"/>
      <c r="BV48" s="651"/>
      <c r="BW48" s="651"/>
      <c r="BX48" s="651"/>
      <c r="BY48" s="651"/>
      <c r="BZ48" s="651"/>
      <c r="CA48" s="651"/>
      <c r="CB48" s="651"/>
      <c r="CC48" s="651"/>
      <c r="CD48" s="651"/>
      <c r="CE48" s="651"/>
      <c r="CF48" s="651"/>
      <c r="CG48" s="651"/>
      <c r="CH48" s="651"/>
      <c r="CI48" s="651"/>
      <c r="CJ48" s="651"/>
      <c r="CK48" s="651"/>
      <c r="CL48" s="651"/>
      <c r="CM48" s="651"/>
      <c r="CN48" s="651"/>
      <c r="CO48" s="651"/>
      <c r="CP48" s="651"/>
      <c r="CQ48" s="651"/>
      <c r="CR48" s="651"/>
      <c r="CS48" s="651"/>
      <c r="CT48" s="651"/>
      <c r="CU48" s="651"/>
      <c r="CV48" s="651"/>
      <c r="CW48" s="651"/>
      <c r="CX48" s="651"/>
      <c r="CY48" s="651"/>
      <c r="CZ48" s="651"/>
      <c r="DA48" s="651"/>
      <c r="DB48" s="651"/>
      <c r="DC48" s="106"/>
    </row>
    <row r="49" spans="1:107" ht="7.9" customHeight="1" x14ac:dyDescent="0.2">
      <c r="A49" s="106"/>
      <c r="B49" s="673" t="s">
        <v>1169</v>
      </c>
      <c r="C49" s="673"/>
      <c r="D49" s="673"/>
      <c r="E49" s="673"/>
      <c r="F49" s="673"/>
      <c r="G49" s="673"/>
      <c r="H49" s="673"/>
      <c r="I49" s="673"/>
      <c r="J49" s="673"/>
      <c r="K49" s="673"/>
      <c r="L49" s="673"/>
      <c r="M49" s="673"/>
      <c r="N49" s="673"/>
      <c r="O49" s="673"/>
      <c r="P49" s="673"/>
      <c r="Q49" s="673"/>
      <c r="R49" s="673"/>
      <c r="S49" s="673"/>
      <c r="T49" s="673"/>
      <c r="U49" s="673"/>
      <c r="V49" s="673"/>
      <c r="W49" s="673"/>
      <c r="X49" s="673"/>
      <c r="Y49" s="673"/>
      <c r="Z49" s="673"/>
      <c r="AA49" s="673"/>
      <c r="AB49" s="673"/>
      <c r="AC49" s="673"/>
      <c r="AD49" s="673"/>
      <c r="AE49" s="673"/>
      <c r="AF49" s="673"/>
      <c r="AG49" s="673"/>
      <c r="AH49" s="673"/>
      <c r="AI49" s="673"/>
      <c r="AJ49" s="673"/>
      <c r="AK49" s="673"/>
      <c r="AL49" s="673"/>
      <c r="AM49" s="673"/>
      <c r="AN49" s="673"/>
      <c r="AO49" s="673"/>
      <c r="AP49" s="673"/>
      <c r="AQ49" s="673"/>
      <c r="AR49" s="673"/>
      <c r="AS49" s="673"/>
      <c r="AT49" s="673"/>
      <c r="AU49" s="673"/>
      <c r="AV49" s="673"/>
      <c r="AW49" s="673"/>
      <c r="AX49" s="673"/>
      <c r="AY49" s="673"/>
      <c r="AZ49" s="673"/>
      <c r="BA49" s="673"/>
      <c r="BB49" s="673"/>
      <c r="BC49" s="673"/>
      <c r="BD49" s="673"/>
      <c r="BE49" s="673"/>
      <c r="BF49" s="673"/>
      <c r="BG49" s="673"/>
      <c r="BH49" s="673"/>
      <c r="BI49" s="673"/>
      <c r="BJ49" s="673"/>
      <c r="BK49" s="673"/>
      <c r="BL49" s="673"/>
      <c r="BM49" s="673"/>
      <c r="BN49" s="673"/>
      <c r="BO49" s="673"/>
      <c r="BP49" s="673"/>
      <c r="BQ49" s="673"/>
      <c r="BR49" s="673"/>
      <c r="BS49" s="673"/>
      <c r="BT49" s="673"/>
      <c r="BU49" s="673"/>
      <c r="BV49" s="673"/>
      <c r="BW49" s="673"/>
      <c r="BX49" s="673"/>
      <c r="BY49" s="673"/>
      <c r="BZ49" s="673"/>
      <c r="CA49" s="673"/>
      <c r="CB49" s="673"/>
      <c r="CC49" s="673"/>
      <c r="CD49" s="673"/>
      <c r="CE49" s="673"/>
      <c r="CF49" s="673"/>
      <c r="CG49" s="673"/>
      <c r="CH49" s="673"/>
      <c r="CI49" s="673"/>
      <c r="CJ49" s="673"/>
      <c r="CK49" s="673"/>
      <c r="CL49" s="673"/>
      <c r="CM49" s="673"/>
      <c r="CN49" s="673"/>
      <c r="CO49" s="673"/>
      <c r="CP49" s="673"/>
      <c r="CQ49" s="673"/>
      <c r="CR49" s="673"/>
      <c r="CS49" s="673"/>
      <c r="CT49" s="673"/>
      <c r="CU49" s="673"/>
      <c r="CV49" s="673"/>
      <c r="CW49" s="673"/>
      <c r="CX49" s="673"/>
      <c r="CY49" s="673"/>
      <c r="CZ49" s="673"/>
      <c r="DA49" s="673"/>
      <c r="DB49" s="673"/>
      <c r="DC49" s="106"/>
    </row>
    <row r="50" spans="1:107" ht="7.9" customHeight="1" x14ac:dyDescent="0.2">
      <c r="A50" s="106"/>
      <c r="B50" s="673" t="s">
        <v>1170</v>
      </c>
      <c r="C50" s="673"/>
      <c r="D50" s="673"/>
      <c r="E50" s="673"/>
      <c r="F50" s="673"/>
      <c r="G50" s="673"/>
      <c r="H50" s="673"/>
      <c r="I50" s="673"/>
      <c r="J50" s="673"/>
      <c r="K50" s="673"/>
      <c r="L50" s="673"/>
      <c r="M50" s="673"/>
      <c r="N50" s="673"/>
      <c r="O50" s="673"/>
      <c r="P50" s="673"/>
      <c r="Q50" s="673"/>
      <c r="R50" s="673"/>
      <c r="S50" s="673"/>
      <c r="T50" s="673"/>
      <c r="U50" s="673"/>
      <c r="V50" s="673"/>
      <c r="W50" s="673"/>
      <c r="X50" s="673"/>
      <c r="Y50" s="673"/>
      <c r="Z50" s="673"/>
      <c r="AA50" s="673"/>
      <c r="AB50" s="673"/>
      <c r="AC50" s="673"/>
      <c r="AD50" s="673"/>
      <c r="AE50" s="673"/>
      <c r="AF50" s="673"/>
      <c r="AG50" s="673"/>
      <c r="AH50" s="673"/>
      <c r="AI50" s="673"/>
      <c r="AJ50" s="673"/>
      <c r="AK50" s="673"/>
      <c r="AL50" s="673"/>
      <c r="AM50" s="673"/>
      <c r="AN50" s="673"/>
      <c r="AO50" s="673"/>
      <c r="AP50" s="673"/>
      <c r="AQ50" s="673"/>
      <c r="AR50" s="673"/>
      <c r="AS50" s="673"/>
      <c r="AT50" s="673"/>
      <c r="AU50" s="673"/>
      <c r="AV50" s="673"/>
      <c r="AW50" s="673"/>
      <c r="AX50" s="673"/>
      <c r="AY50" s="673"/>
      <c r="AZ50" s="673"/>
      <c r="BA50" s="673"/>
      <c r="BB50" s="673"/>
      <c r="BC50" s="673"/>
      <c r="BD50" s="673"/>
      <c r="BE50" s="673"/>
      <c r="BF50" s="673"/>
      <c r="BG50" s="673"/>
      <c r="BH50" s="673"/>
      <c r="BI50" s="673"/>
      <c r="BJ50" s="673"/>
      <c r="BK50" s="673"/>
      <c r="BL50" s="673"/>
      <c r="BM50" s="673"/>
      <c r="BN50" s="673"/>
      <c r="BO50" s="673"/>
      <c r="BP50" s="673"/>
      <c r="BQ50" s="673"/>
      <c r="BR50" s="673"/>
      <c r="BS50" s="673"/>
      <c r="BT50" s="673"/>
      <c r="BU50" s="673"/>
      <c r="BV50" s="673"/>
      <c r="BW50" s="673"/>
      <c r="BX50" s="673"/>
      <c r="BY50" s="673"/>
      <c r="BZ50" s="673"/>
      <c r="CA50" s="673"/>
      <c r="CB50" s="673"/>
      <c r="CC50" s="673"/>
      <c r="CD50" s="673"/>
      <c r="CE50" s="673"/>
      <c r="CF50" s="673"/>
      <c r="CG50" s="673"/>
      <c r="CH50" s="673"/>
      <c r="CI50" s="673"/>
      <c r="CJ50" s="673"/>
      <c r="CK50" s="673"/>
      <c r="CL50" s="673"/>
      <c r="CM50" s="673"/>
      <c r="CN50" s="673"/>
      <c r="CO50" s="673"/>
      <c r="CP50" s="673"/>
      <c r="CQ50" s="673"/>
      <c r="CR50" s="673"/>
      <c r="CS50" s="673"/>
      <c r="CT50" s="673"/>
      <c r="CU50" s="673"/>
      <c r="CV50" s="673"/>
      <c r="CW50" s="673"/>
      <c r="CX50" s="673"/>
      <c r="CY50" s="673"/>
      <c r="CZ50" s="673"/>
      <c r="DA50" s="673"/>
      <c r="DB50" s="673"/>
      <c r="DC50" s="106"/>
    </row>
    <row r="51" spans="1:107" ht="7.9" customHeight="1" x14ac:dyDescent="0.2">
      <c r="A51" s="106"/>
      <c r="B51" s="673" t="s">
        <v>1171</v>
      </c>
      <c r="C51" s="673"/>
      <c r="D51" s="673"/>
      <c r="E51" s="673"/>
      <c r="F51" s="673"/>
      <c r="G51" s="673"/>
      <c r="H51" s="673"/>
      <c r="I51" s="673"/>
      <c r="J51" s="673"/>
      <c r="K51" s="673"/>
      <c r="L51" s="673"/>
      <c r="M51" s="673"/>
      <c r="N51" s="673"/>
      <c r="O51" s="673"/>
      <c r="P51" s="673"/>
      <c r="Q51" s="673"/>
      <c r="R51" s="673"/>
      <c r="S51" s="673"/>
      <c r="T51" s="673"/>
      <c r="U51" s="673"/>
      <c r="V51" s="673"/>
      <c r="W51" s="673"/>
      <c r="X51" s="673"/>
      <c r="Y51" s="673"/>
      <c r="Z51" s="673"/>
      <c r="AA51" s="673"/>
      <c r="AB51" s="673"/>
      <c r="AC51" s="673"/>
      <c r="AD51" s="673"/>
      <c r="AE51" s="673"/>
      <c r="AF51" s="673"/>
      <c r="AG51" s="673"/>
      <c r="AH51" s="673"/>
      <c r="AI51" s="673"/>
      <c r="AJ51" s="673"/>
      <c r="AK51" s="673"/>
      <c r="AL51" s="673"/>
      <c r="AM51" s="673"/>
      <c r="AN51" s="673"/>
      <c r="AO51" s="673"/>
      <c r="AP51" s="673"/>
      <c r="AQ51" s="673"/>
      <c r="AR51" s="673"/>
      <c r="AS51" s="673"/>
      <c r="AT51" s="673"/>
      <c r="AU51" s="673"/>
      <c r="AV51" s="673"/>
      <c r="AW51" s="673"/>
      <c r="AX51" s="673"/>
      <c r="AY51" s="673"/>
      <c r="AZ51" s="673"/>
      <c r="BA51" s="673"/>
      <c r="BB51" s="673"/>
      <c r="BC51" s="673"/>
      <c r="BD51" s="673"/>
      <c r="BE51" s="673"/>
      <c r="BF51" s="673"/>
      <c r="BG51" s="673"/>
      <c r="BH51" s="673"/>
      <c r="BI51" s="673"/>
      <c r="BJ51" s="673"/>
      <c r="BK51" s="673"/>
      <c r="BL51" s="673"/>
      <c r="BM51" s="673"/>
      <c r="BN51" s="673"/>
      <c r="BO51" s="673"/>
      <c r="BP51" s="673"/>
      <c r="BQ51" s="673"/>
      <c r="BR51" s="673"/>
      <c r="BS51" s="673"/>
      <c r="BT51" s="673"/>
      <c r="BU51" s="673"/>
      <c r="BV51" s="673"/>
      <c r="BW51" s="673"/>
      <c r="BX51" s="673"/>
      <c r="BY51" s="673"/>
      <c r="BZ51" s="673"/>
      <c r="CA51" s="673"/>
      <c r="CB51" s="673"/>
      <c r="CC51" s="673"/>
      <c r="CD51" s="673"/>
      <c r="CE51" s="673"/>
      <c r="CF51" s="673"/>
      <c r="CG51" s="673"/>
      <c r="CH51" s="673"/>
      <c r="CI51" s="673"/>
      <c r="CJ51" s="673"/>
      <c r="CK51" s="673"/>
      <c r="CL51" s="673"/>
      <c r="CM51" s="673"/>
      <c r="CN51" s="673"/>
      <c r="CO51" s="673"/>
      <c r="CP51" s="673"/>
      <c r="CQ51" s="673"/>
      <c r="CR51" s="673"/>
      <c r="CS51" s="673"/>
      <c r="CT51" s="673"/>
      <c r="CU51" s="673"/>
      <c r="CV51" s="673"/>
      <c r="CW51" s="673"/>
      <c r="CX51" s="673"/>
      <c r="CY51" s="673"/>
      <c r="CZ51" s="673"/>
      <c r="DA51" s="673"/>
      <c r="DB51" s="673"/>
      <c r="DC51" s="106"/>
    </row>
    <row r="52" spans="1:107" ht="7.9" customHeight="1" x14ac:dyDescent="0.2">
      <c r="A52" s="106"/>
      <c r="B52" s="673" t="s">
        <v>1172</v>
      </c>
      <c r="C52" s="673"/>
      <c r="D52" s="673"/>
      <c r="E52" s="673"/>
      <c r="F52" s="673"/>
      <c r="G52" s="673"/>
      <c r="H52" s="673"/>
      <c r="I52" s="673"/>
      <c r="J52" s="673"/>
      <c r="K52" s="673"/>
      <c r="L52" s="673"/>
      <c r="M52" s="673"/>
      <c r="N52" s="673"/>
      <c r="O52" s="673"/>
      <c r="P52" s="673"/>
      <c r="Q52" s="673"/>
      <c r="R52" s="673"/>
      <c r="S52" s="673"/>
      <c r="T52" s="673"/>
      <c r="U52" s="673"/>
      <c r="V52" s="673"/>
      <c r="W52" s="673"/>
      <c r="X52" s="673"/>
      <c r="Y52" s="673"/>
      <c r="Z52" s="673"/>
      <c r="AA52" s="673"/>
      <c r="AB52" s="673"/>
      <c r="AC52" s="673"/>
      <c r="AD52" s="673"/>
      <c r="AE52" s="673"/>
      <c r="AF52" s="673"/>
      <c r="AG52" s="673"/>
      <c r="AH52" s="673"/>
      <c r="AI52" s="673"/>
      <c r="AJ52" s="673"/>
      <c r="AK52" s="673"/>
      <c r="AL52" s="673"/>
      <c r="AM52" s="673"/>
      <c r="AN52" s="673"/>
      <c r="AO52" s="673"/>
      <c r="AP52" s="673"/>
      <c r="AQ52" s="673"/>
      <c r="AR52" s="673"/>
      <c r="AS52" s="673"/>
      <c r="AT52" s="673"/>
      <c r="AU52" s="673"/>
      <c r="AV52" s="673"/>
      <c r="AW52" s="673"/>
      <c r="AX52" s="673"/>
      <c r="AY52" s="673"/>
      <c r="AZ52" s="673"/>
      <c r="BA52" s="673"/>
      <c r="BB52" s="673"/>
      <c r="BC52" s="673"/>
      <c r="BD52" s="673"/>
      <c r="BE52" s="673"/>
      <c r="BF52" s="673"/>
      <c r="BG52" s="673"/>
      <c r="BH52" s="673"/>
      <c r="BI52" s="673"/>
      <c r="BJ52" s="673"/>
      <c r="BK52" s="673"/>
      <c r="BL52" s="673"/>
      <c r="BM52" s="673"/>
      <c r="BN52" s="673"/>
      <c r="BO52" s="673"/>
      <c r="BP52" s="673"/>
      <c r="BQ52" s="673"/>
      <c r="BR52" s="673"/>
      <c r="BS52" s="673"/>
      <c r="BT52" s="673"/>
      <c r="BU52" s="673"/>
      <c r="BV52" s="673"/>
      <c r="BW52" s="673"/>
      <c r="BX52" s="673"/>
      <c r="BY52" s="673"/>
      <c r="BZ52" s="673"/>
      <c r="CA52" s="673"/>
      <c r="CB52" s="673"/>
      <c r="CC52" s="673"/>
      <c r="CD52" s="673"/>
      <c r="CE52" s="673"/>
      <c r="CF52" s="673"/>
      <c r="CG52" s="673"/>
      <c r="CH52" s="673"/>
      <c r="CI52" s="673"/>
      <c r="CJ52" s="673"/>
      <c r="CK52" s="673"/>
      <c r="CL52" s="673"/>
      <c r="CM52" s="673"/>
      <c r="CN52" s="673"/>
      <c r="CO52" s="673"/>
      <c r="CP52" s="673"/>
      <c r="CQ52" s="673"/>
      <c r="CR52" s="673"/>
      <c r="CS52" s="673"/>
      <c r="CT52" s="673"/>
      <c r="CU52" s="673"/>
      <c r="CV52" s="673"/>
      <c r="CW52" s="673"/>
      <c r="CX52" s="673"/>
      <c r="CY52" s="673"/>
      <c r="CZ52" s="673"/>
      <c r="DA52" s="673"/>
      <c r="DB52" s="673"/>
      <c r="DC52" s="106"/>
    </row>
    <row r="53" spans="1:107" x14ac:dyDescent="0.2">
      <c r="A53" s="106"/>
      <c r="B53" s="106"/>
      <c r="C53" s="106"/>
      <c r="D53" s="106"/>
      <c r="E53" s="106"/>
      <c r="F53" s="106"/>
      <c r="G53" s="106"/>
      <c r="H53" s="106"/>
      <c r="I53" s="106"/>
      <c r="J53" s="106"/>
      <c r="K53" s="106"/>
      <c r="L53" s="106"/>
      <c r="M53" s="106"/>
      <c r="N53" s="106"/>
      <c r="O53" s="106"/>
      <c r="P53" s="106"/>
      <c r="Q53" s="106"/>
      <c r="R53" s="106"/>
      <c r="S53" s="106"/>
      <c r="T53" s="106"/>
      <c r="U53" s="106"/>
      <c r="V53" s="106"/>
      <c r="W53" s="106"/>
      <c r="X53" s="106"/>
      <c r="Y53" s="106"/>
      <c r="Z53" s="106"/>
      <c r="AA53" s="106"/>
      <c r="AB53" s="106"/>
      <c r="AC53" s="106"/>
      <c r="AD53" s="106"/>
      <c r="AE53" s="106"/>
      <c r="AF53" s="106"/>
      <c r="AG53" s="106"/>
      <c r="AH53" s="106"/>
      <c r="AI53" s="106"/>
      <c r="AJ53" s="106"/>
      <c r="AK53" s="106"/>
      <c r="AL53" s="106"/>
      <c r="AM53" s="106"/>
      <c r="AN53" s="106"/>
      <c r="AO53" s="106"/>
      <c r="AP53" s="106"/>
      <c r="AQ53" s="106"/>
      <c r="AR53" s="106"/>
      <c r="AS53" s="106"/>
      <c r="AT53" s="106"/>
      <c r="AU53" s="106"/>
      <c r="AV53" s="106"/>
      <c r="AW53" s="106"/>
      <c r="AX53" s="106"/>
      <c r="AY53" s="106"/>
      <c r="AZ53" s="106"/>
      <c r="BA53" s="106"/>
      <c r="BB53" s="106"/>
      <c r="BC53" s="106"/>
      <c r="BD53" s="106"/>
      <c r="BE53" s="106"/>
      <c r="BF53" s="106"/>
      <c r="BG53" s="106"/>
      <c r="BH53" s="106"/>
      <c r="BI53" s="106"/>
      <c r="BJ53" s="106"/>
      <c r="BK53" s="106"/>
      <c r="BL53" s="106"/>
      <c r="BM53" s="106"/>
      <c r="BN53" s="106"/>
      <c r="BO53" s="106"/>
      <c r="BP53" s="106"/>
      <c r="BQ53" s="106"/>
      <c r="BR53" s="106"/>
      <c r="BS53" s="106"/>
      <c r="BT53" s="106"/>
      <c r="BU53" s="106"/>
      <c r="BV53" s="106"/>
      <c r="BW53" s="106"/>
      <c r="BX53" s="106"/>
      <c r="BY53" s="106"/>
      <c r="BZ53" s="106"/>
      <c r="CA53" s="106"/>
      <c r="CB53" s="106"/>
      <c r="CC53" s="106"/>
      <c r="CD53" s="106"/>
      <c r="CE53" s="106"/>
      <c r="CF53" s="106"/>
      <c r="CG53" s="106"/>
      <c r="CH53" s="106"/>
      <c r="CI53" s="106"/>
      <c r="CJ53" s="106"/>
      <c r="CK53" s="106"/>
      <c r="CL53" s="106"/>
      <c r="CM53" s="106"/>
      <c r="CN53" s="106"/>
      <c r="CO53" s="106"/>
      <c r="CP53" s="106"/>
      <c r="CQ53" s="106"/>
      <c r="CR53" s="106"/>
      <c r="CS53" s="106"/>
      <c r="CT53" s="106"/>
      <c r="CU53" s="106"/>
      <c r="CV53" s="106"/>
      <c r="CW53" s="106"/>
      <c r="CX53" s="106"/>
      <c r="CY53" s="106"/>
      <c r="CZ53" s="106"/>
      <c r="DA53" s="106"/>
      <c r="DB53" s="106"/>
      <c r="DC53" s="106"/>
    </row>
    <row r="54" spans="1:107" x14ac:dyDescent="0.2">
      <c r="A54" s="106"/>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6"/>
      <c r="Z54" s="106"/>
      <c r="AA54" s="106"/>
      <c r="AB54" s="106"/>
      <c r="AC54" s="106"/>
      <c r="AD54" s="106"/>
      <c r="AE54" s="106"/>
      <c r="AF54" s="106"/>
      <c r="AG54" s="106"/>
      <c r="AH54" s="106"/>
      <c r="AI54" s="106"/>
      <c r="AJ54" s="106"/>
      <c r="AK54" s="106"/>
      <c r="AL54" s="106"/>
      <c r="AM54" s="106"/>
      <c r="AN54" s="106"/>
      <c r="AO54" s="106"/>
      <c r="AP54" s="106"/>
      <c r="AQ54" s="106"/>
      <c r="AR54" s="106"/>
      <c r="AS54" s="106"/>
      <c r="AT54" s="106"/>
      <c r="AU54" s="106"/>
      <c r="AV54" s="106"/>
      <c r="AW54" s="106"/>
      <c r="AX54" s="106"/>
      <c r="AY54" s="106"/>
      <c r="AZ54" s="106"/>
      <c r="BA54" s="106"/>
      <c r="BB54" s="106"/>
      <c r="BC54" s="106"/>
      <c r="BD54" s="106"/>
      <c r="BE54" s="106"/>
      <c r="BF54" s="106"/>
      <c r="BG54" s="106"/>
      <c r="BH54" s="106"/>
      <c r="BI54" s="106"/>
      <c r="BJ54" s="106"/>
      <c r="BK54" s="106"/>
      <c r="BL54" s="106"/>
      <c r="BM54" s="106"/>
      <c r="BN54" s="106"/>
      <c r="BO54" s="106"/>
      <c r="BP54" s="106"/>
      <c r="BQ54" s="106"/>
      <c r="BR54" s="106"/>
      <c r="BS54" s="106"/>
      <c r="BT54" s="106"/>
      <c r="BU54" s="106"/>
      <c r="BV54" s="106"/>
      <c r="BW54" s="106"/>
      <c r="BX54" s="106"/>
      <c r="BY54" s="106"/>
      <c r="BZ54" s="106"/>
      <c r="CA54" s="106"/>
      <c r="CB54" s="106"/>
      <c r="CC54" s="106"/>
      <c r="CD54" s="106"/>
      <c r="CE54" s="106"/>
      <c r="CF54" s="106"/>
      <c r="CG54" s="106"/>
      <c r="CH54" s="106"/>
      <c r="CI54" s="106"/>
      <c r="CJ54" s="106"/>
      <c r="CK54" s="106"/>
      <c r="CL54" s="106"/>
      <c r="CM54" s="106"/>
      <c r="CN54" s="106"/>
      <c r="CO54" s="106"/>
      <c r="CP54" s="106"/>
      <c r="CQ54" s="106"/>
      <c r="CR54" s="106"/>
      <c r="CS54" s="106"/>
      <c r="CT54" s="106"/>
      <c r="CU54" s="106"/>
      <c r="CV54" s="106"/>
      <c r="CW54" s="106"/>
      <c r="CX54" s="106"/>
      <c r="CY54" s="106"/>
      <c r="CZ54" s="106"/>
      <c r="DA54" s="106"/>
      <c r="DB54" s="106"/>
      <c r="DC54" s="106"/>
    </row>
    <row r="55" spans="1:107" x14ac:dyDescent="0.2">
      <c r="A55" s="106"/>
      <c r="B55" s="106"/>
      <c r="C55" s="106"/>
      <c r="D55" s="106"/>
      <c r="E55" s="106"/>
      <c r="F55" s="106"/>
      <c r="G55" s="106"/>
      <c r="H55" s="106"/>
      <c r="I55" s="106"/>
      <c r="J55" s="106"/>
      <c r="K55" s="106"/>
      <c r="L55" s="106"/>
      <c r="M55" s="106"/>
      <c r="N55" s="106"/>
      <c r="O55" s="106"/>
      <c r="P55" s="106"/>
      <c r="Q55" s="106"/>
      <c r="R55" s="106"/>
      <c r="S55" s="106"/>
      <c r="T55" s="106"/>
      <c r="U55" s="106"/>
      <c r="V55" s="106"/>
      <c r="W55" s="106"/>
      <c r="X55" s="106"/>
      <c r="Y55" s="106"/>
      <c r="Z55" s="106"/>
      <c r="AA55" s="106"/>
      <c r="AB55" s="106"/>
      <c r="AC55" s="106"/>
      <c r="AD55" s="106"/>
      <c r="AE55" s="106"/>
      <c r="AF55" s="106"/>
      <c r="AG55" s="106"/>
      <c r="AH55" s="106"/>
      <c r="AI55" s="106"/>
      <c r="AJ55" s="106"/>
      <c r="AK55" s="106"/>
      <c r="AL55" s="106"/>
      <c r="AM55" s="106"/>
      <c r="AN55" s="106"/>
      <c r="AO55" s="106"/>
      <c r="AP55" s="106"/>
      <c r="AQ55" s="106"/>
      <c r="AR55" s="106"/>
      <c r="AS55" s="106"/>
      <c r="AT55" s="106"/>
      <c r="AU55" s="106"/>
      <c r="AV55" s="106"/>
      <c r="AW55" s="106"/>
      <c r="AX55" s="106"/>
      <c r="AY55" s="106"/>
      <c r="AZ55" s="106"/>
      <c r="BA55" s="106"/>
      <c r="BB55" s="106"/>
      <c r="BC55" s="106"/>
      <c r="BD55" s="106"/>
      <c r="BE55" s="106"/>
      <c r="BF55" s="106"/>
      <c r="BG55" s="106"/>
      <c r="BH55" s="106"/>
      <c r="BI55" s="106"/>
      <c r="BJ55" s="106"/>
      <c r="BK55" s="106"/>
      <c r="BL55" s="106"/>
      <c r="BM55" s="106"/>
      <c r="BN55" s="106"/>
      <c r="BO55" s="106"/>
      <c r="BP55" s="106"/>
      <c r="BQ55" s="106"/>
      <c r="BR55" s="106"/>
      <c r="BS55" s="106"/>
      <c r="BT55" s="106"/>
      <c r="BU55" s="106"/>
      <c r="BV55" s="106"/>
      <c r="BW55" s="106"/>
      <c r="BX55" s="106"/>
      <c r="BY55" s="106"/>
      <c r="BZ55" s="106"/>
      <c r="CA55" s="106"/>
      <c r="CB55" s="106"/>
      <c r="CC55" s="106"/>
      <c r="CD55" s="106"/>
      <c r="CE55" s="106"/>
      <c r="CF55" s="106"/>
      <c r="CG55" s="106"/>
      <c r="CH55" s="106"/>
      <c r="CI55" s="106"/>
      <c r="CJ55" s="106"/>
      <c r="CK55" s="106"/>
      <c r="CL55" s="106"/>
      <c r="CM55" s="106"/>
      <c r="CN55" s="106"/>
      <c r="CO55" s="106"/>
      <c r="CP55" s="106"/>
      <c r="CQ55" s="106"/>
      <c r="CR55" s="106"/>
      <c r="CS55" s="106"/>
      <c r="CT55" s="106"/>
      <c r="CU55" s="106"/>
      <c r="CV55" s="106"/>
      <c r="CW55" s="106"/>
      <c r="CX55" s="106"/>
      <c r="CY55" s="106"/>
      <c r="CZ55" s="106"/>
      <c r="DA55" s="106"/>
      <c r="DB55" s="106"/>
      <c r="DC55" s="106"/>
    </row>
    <row r="56" spans="1:107" x14ac:dyDescent="0.2">
      <c r="A56" s="106"/>
      <c r="B56" s="106"/>
      <c r="C56" s="106"/>
      <c r="D56" s="106"/>
      <c r="E56" s="106"/>
      <c r="F56" s="106"/>
      <c r="G56" s="106"/>
      <c r="H56" s="106"/>
      <c r="I56" s="106"/>
      <c r="J56" s="106"/>
      <c r="K56" s="106"/>
      <c r="L56" s="106"/>
      <c r="M56" s="106"/>
      <c r="N56" s="106"/>
      <c r="O56" s="106"/>
      <c r="P56" s="106"/>
      <c r="Q56" s="106"/>
      <c r="R56" s="106"/>
      <c r="S56" s="106"/>
      <c r="T56" s="106"/>
      <c r="U56" s="106"/>
      <c r="V56" s="106"/>
      <c r="W56" s="106"/>
      <c r="X56" s="106"/>
      <c r="Y56" s="106"/>
      <c r="Z56" s="106"/>
      <c r="AA56" s="106"/>
      <c r="AB56" s="106"/>
      <c r="AC56" s="106"/>
      <c r="AD56" s="106"/>
      <c r="AE56" s="106"/>
      <c r="AF56" s="106"/>
      <c r="AG56" s="106"/>
      <c r="AH56" s="106"/>
      <c r="AI56" s="106"/>
      <c r="AJ56" s="106"/>
      <c r="AK56" s="106"/>
      <c r="AL56" s="106"/>
      <c r="AM56" s="106"/>
      <c r="AN56" s="106"/>
      <c r="AO56" s="106"/>
      <c r="AP56" s="106"/>
      <c r="AQ56" s="106"/>
      <c r="AR56" s="106"/>
      <c r="AS56" s="106"/>
      <c r="AT56" s="106"/>
      <c r="AU56" s="106"/>
      <c r="AV56" s="106"/>
      <c r="AW56" s="106"/>
      <c r="AX56" s="106"/>
      <c r="AY56" s="106"/>
      <c r="AZ56" s="106"/>
      <c r="BA56" s="106"/>
      <c r="BB56" s="106"/>
      <c r="BC56" s="106"/>
      <c r="BD56" s="106"/>
      <c r="BE56" s="106"/>
      <c r="BF56" s="106"/>
      <c r="BG56" s="106"/>
      <c r="BH56" s="106"/>
      <c r="BI56" s="106"/>
      <c r="BJ56" s="106"/>
      <c r="BK56" s="106"/>
      <c r="BL56" s="106"/>
      <c r="BM56" s="106"/>
      <c r="BN56" s="106"/>
      <c r="BO56" s="106"/>
      <c r="BP56" s="106"/>
      <c r="BQ56" s="106"/>
      <c r="BR56" s="106"/>
      <c r="BS56" s="106"/>
      <c r="BT56" s="106"/>
      <c r="BU56" s="106"/>
      <c r="BV56" s="106"/>
      <c r="BW56" s="106"/>
      <c r="BX56" s="106"/>
      <c r="BY56" s="106"/>
      <c r="BZ56" s="106"/>
      <c r="CA56" s="106"/>
      <c r="CB56" s="106"/>
      <c r="CC56" s="106"/>
      <c r="CD56" s="106"/>
      <c r="CE56" s="106"/>
      <c r="CF56" s="106"/>
      <c r="CG56" s="106"/>
      <c r="CH56" s="106"/>
      <c r="CI56" s="106"/>
      <c r="CJ56" s="106"/>
      <c r="CK56" s="106"/>
      <c r="CL56" s="106"/>
      <c r="CM56" s="106"/>
      <c r="CN56" s="106"/>
      <c r="CO56" s="106"/>
      <c r="CP56" s="106"/>
      <c r="CQ56" s="106"/>
      <c r="CR56" s="106"/>
      <c r="CS56" s="106"/>
      <c r="CT56" s="106"/>
      <c r="CU56" s="106"/>
      <c r="CV56" s="106"/>
      <c r="CW56" s="106"/>
      <c r="CX56" s="106"/>
      <c r="CY56" s="106"/>
      <c r="CZ56" s="106"/>
      <c r="DA56" s="106"/>
      <c r="DB56" s="106"/>
      <c r="DC56" s="106"/>
    </row>
    <row r="57" spans="1:107" x14ac:dyDescent="0.2">
      <c r="A57" s="106"/>
      <c r="B57" s="106"/>
      <c r="C57" s="106"/>
      <c r="D57" s="106"/>
      <c r="E57" s="106"/>
      <c r="F57" s="106"/>
      <c r="G57" s="106"/>
      <c r="H57" s="106"/>
      <c r="I57" s="106"/>
      <c r="J57" s="106"/>
      <c r="K57" s="106"/>
      <c r="L57" s="106"/>
      <c r="M57" s="106"/>
      <c r="N57" s="106"/>
      <c r="O57" s="106"/>
      <c r="P57" s="106"/>
      <c r="Q57" s="106"/>
      <c r="R57" s="106"/>
      <c r="S57" s="106"/>
      <c r="T57" s="106"/>
      <c r="U57" s="106"/>
      <c r="V57" s="106"/>
      <c r="W57" s="106"/>
      <c r="X57" s="106"/>
      <c r="Y57" s="106"/>
      <c r="Z57" s="106"/>
      <c r="AA57" s="106"/>
      <c r="AB57" s="106"/>
      <c r="AC57" s="106"/>
      <c r="AD57" s="106"/>
      <c r="AE57" s="106"/>
      <c r="AF57" s="106"/>
      <c r="AG57" s="106"/>
      <c r="AH57" s="106"/>
      <c r="AI57" s="106"/>
      <c r="AJ57" s="106"/>
      <c r="AK57" s="106"/>
      <c r="AL57" s="106"/>
      <c r="AM57" s="106"/>
      <c r="AN57" s="106"/>
      <c r="AO57" s="106"/>
      <c r="AP57" s="106"/>
      <c r="AQ57" s="106"/>
      <c r="AR57" s="106"/>
      <c r="AS57" s="106"/>
      <c r="AT57" s="106"/>
      <c r="AU57" s="106"/>
      <c r="AV57" s="106"/>
      <c r="AW57" s="106"/>
      <c r="AX57" s="106"/>
      <c r="AY57" s="106"/>
      <c r="AZ57" s="106"/>
      <c r="BA57" s="106"/>
      <c r="BB57" s="106"/>
      <c r="BC57" s="106"/>
      <c r="BD57" s="106"/>
      <c r="BE57" s="106"/>
      <c r="BF57" s="106"/>
      <c r="BG57" s="106"/>
      <c r="BH57" s="106"/>
      <c r="BI57" s="106"/>
      <c r="BJ57" s="106"/>
      <c r="BK57" s="106"/>
      <c r="BL57" s="106"/>
      <c r="BM57" s="106"/>
      <c r="BN57" s="106"/>
      <c r="BO57" s="106"/>
      <c r="BP57" s="106"/>
      <c r="BQ57" s="106"/>
      <c r="BR57" s="106"/>
      <c r="BS57" s="106"/>
      <c r="BT57" s="106"/>
      <c r="BU57" s="106"/>
      <c r="BV57" s="106"/>
      <c r="BW57" s="106"/>
      <c r="BX57" s="106"/>
      <c r="BY57" s="106"/>
      <c r="BZ57" s="106"/>
      <c r="CA57" s="106"/>
      <c r="CB57" s="106"/>
      <c r="CC57" s="106"/>
      <c r="CD57" s="106"/>
      <c r="CE57" s="106"/>
      <c r="CF57" s="106"/>
      <c r="CG57" s="106"/>
      <c r="CH57" s="106"/>
      <c r="CI57" s="106"/>
      <c r="CJ57" s="106"/>
      <c r="CK57" s="106"/>
      <c r="CL57" s="106"/>
      <c r="CM57" s="106"/>
      <c r="CN57" s="106"/>
      <c r="CO57" s="106"/>
      <c r="CP57" s="106"/>
      <c r="CQ57" s="106"/>
      <c r="CR57" s="106"/>
      <c r="CS57" s="106"/>
      <c r="CT57" s="106"/>
      <c r="CU57" s="106"/>
      <c r="CV57" s="106"/>
      <c r="CW57" s="106"/>
      <c r="CX57" s="106"/>
      <c r="CY57" s="106"/>
      <c r="CZ57" s="106"/>
      <c r="DA57" s="106"/>
      <c r="DB57" s="106"/>
      <c r="DC57" s="106"/>
    </row>
    <row r="58" spans="1:107" x14ac:dyDescent="0.2">
      <c r="A58" s="106"/>
      <c r="B58" s="106"/>
      <c r="C58" s="106"/>
      <c r="D58" s="106"/>
      <c r="E58" s="106"/>
      <c r="F58" s="106"/>
      <c r="G58" s="106"/>
      <c r="H58" s="106"/>
      <c r="I58" s="106"/>
      <c r="J58" s="106"/>
      <c r="K58" s="106"/>
      <c r="L58" s="106"/>
      <c r="M58" s="106"/>
      <c r="N58" s="106"/>
      <c r="O58" s="106"/>
      <c r="P58" s="106"/>
      <c r="Q58" s="106"/>
      <c r="R58" s="106"/>
      <c r="S58" s="106"/>
      <c r="T58" s="106"/>
      <c r="U58" s="106"/>
      <c r="V58" s="106"/>
      <c r="W58" s="106"/>
      <c r="X58" s="106"/>
      <c r="Y58" s="106"/>
      <c r="Z58" s="106"/>
      <c r="AA58" s="106"/>
      <c r="AB58" s="106"/>
      <c r="AC58" s="106"/>
      <c r="AD58" s="106"/>
      <c r="AE58" s="106"/>
      <c r="AF58" s="106"/>
      <c r="AG58" s="106"/>
      <c r="AH58" s="106"/>
      <c r="AI58" s="106"/>
      <c r="AJ58" s="106"/>
      <c r="AK58" s="106"/>
      <c r="AL58" s="106"/>
      <c r="AM58" s="106"/>
      <c r="AN58" s="106"/>
      <c r="AO58" s="106"/>
      <c r="AP58" s="106"/>
      <c r="AQ58" s="106"/>
      <c r="AR58" s="106"/>
      <c r="AS58" s="106"/>
      <c r="AT58" s="106"/>
      <c r="AU58" s="106"/>
      <c r="AV58" s="106"/>
      <c r="AW58" s="106"/>
      <c r="AX58" s="106"/>
      <c r="AY58" s="106"/>
      <c r="AZ58" s="106"/>
      <c r="BA58" s="106"/>
      <c r="BB58" s="106"/>
      <c r="BC58" s="106"/>
      <c r="BD58" s="106"/>
      <c r="BE58" s="106"/>
      <c r="BF58" s="106"/>
      <c r="BG58" s="106"/>
      <c r="BH58" s="106"/>
      <c r="BI58" s="106"/>
      <c r="BJ58" s="106"/>
      <c r="BK58" s="106"/>
      <c r="BL58" s="106"/>
      <c r="BM58" s="106"/>
      <c r="BN58" s="106"/>
      <c r="BO58" s="106"/>
      <c r="BP58" s="106"/>
      <c r="BQ58" s="106"/>
      <c r="BR58" s="106"/>
      <c r="BS58" s="106"/>
      <c r="BT58" s="106"/>
      <c r="BU58" s="106"/>
      <c r="BV58" s="106"/>
      <c r="BW58" s="106"/>
      <c r="BX58" s="106"/>
      <c r="BY58" s="106"/>
      <c r="BZ58" s="106"/>
      <c r="CA58" s="106"/>
      <c r="CB58" s="106"/>
      <c r="CC58" s="106"/>
      <c r="CD58" s="106"/>
      <c r="CE58" s="106"/>
      <c r="CF58" s="106"/>
      <c r="CG58" s="106"/>
      <c r="CH58" s="106"/>
      <c r="CI58" s="106"/>
      <c r="CJ58" s="106"/>
      <c r="CK58" s="106"/>
      <c r="CL58" s="106"/>
      <c r="CM58" s="106"/>
      <c r="CN58" s="106"/>
      <c r="CO58" s="106"/>
      <c r="CP58" s="106"/>
      <c r="CQ58" s="106"/>
      <c r="CR58" s="106"/>
      <c r="CS58" s="106"/>
      <c r="CT58" s="106"/>
      <c r="CU58" s="106"/>
      <c r="CV58" s="106"/>
      <c r="CW58" s="106"/>
      <c r="CX58" s="106"/>
      <c r="CY58" s="106"/>
      <c r="CZ58" s="106"/>
      <c r="DA58" s="106"/>
      <c r="DB58" s="106"/>
      <c r="DC58" s="106"/>
    </row>
    <row r="59" spans="1:107" x14ac:dyDescent="0.2">
      <c r="A59" s="106"/>
      <c r="B59" s="106"/>
      <c r="C59" s="106"/>
      <c r="D59" s="106"/>
      <c r="E59" s="106"/>
      <c r="F59" s="106"/>
      <c r="G59" s="106"/>
      <c r="H59" s="106"/>
      <c r="I59" s="106"/>
      <c r="J59" s="106"/>
      <c r="K59" s="106"/>
      <c r="L59" s="106"/>
      <c r="M59" s="106"/>
      <c r="N59" s="106"/>
      <c r="O59" s="106"/>
      <c r="P59" s="106"/>
      <c r="Q59" s="106"/>
      <c r="R59" s="106"/>
      <c r="S59" s="106"/>
      <c r="T59" s="106"/>
      <c r="U59" s="106"/>
      <c r="V59" s="106"/>
      <c r="W59" s="106"/>
      <c r="X59" s="106"/>
      <c r="Y59" s="106"/>
      <c r="Z59" s="106"/>
      <c r="AA59" s="106"/>
      <c r="AB59" s="106"/>
      <c r="AC59" s="106"/>
      <c r="AD59" s="106"/>
      <c r="AE59" s="106"/>
      <c r="AF59" s="106"/>
      <c r="AG59" s="106"/>
      <c r="AH59" s="106"/>
      <c r="AI59" s="106"/>
      <c r="AJ59" s="106"/>
      <c r="AK59" s="106"/>
      <c r="AL59" s="106"/>
      <c r="AM59" s="106"/>
      <c r="AN59" s="106"/>
      <c r="AO59" s="106"/>
      <c r="AP59" s="106"/>
      <c r="AQ59" s="106"/>
      <c r="AR59" s="106"/>
      <c r="AS59" s="106"/>
      <c r="AT59" s="106"/>
      <c r="AU59" s="106"/>
      <c r="AV59" s="106"/>
      <c r="AW59" s="106"/>
      <c r="AX59" s="106"/>
      <c r="AY59" s="106"/>
      <c r="AZ59" s="106"/>
      <c r="BA59" s="106"/>
      <c r="BB59" s="106"/>
      <c r="BC59" s="106"/>
      <c r="BD59" s="106"/>
      <c r="BE59" s="106"/>
      <c r="BF59" s="106"/>
      <c r="BG59" s="106"/>
      <c r="BH59" s="106"/>
      <c r="BI59" s="106"/>
      <c r="BJ59" s="106"/>
      <c r="BK59" s="106"/>
      <c r="BL59" s="106"/>
      <c r="BM59" s="106"/>
      <c r="BN59" s="106"/>
      <c r="BO59" s="106"/>
      <c r="BP59" s="106"/>
      <c r="BQ59" s="106"/>
      <c r="BR59" s="106"/>
      <c r="BS59" s="106"/>
      <c r="BT59" s="106"/>
      <c r="BU59" s="106"/>
      <c r="BV59" s="106"/>
      <c r="BW59" s="106"/>
      <c r="BX59" s="106"/>
      <c r="BY59" s="106"/>
      <c r="BZ59" s="106"/>
      <c r="CA59" s="106"/>
      <c r="CB59" s="106"/>
      <c r="CC59" s="106"/>
      <c r="CD59" s="106"/>
      <c r="CE59" s="106"/>
      <c r="CF59" s="106"/>
      <c r="CG59" s="106"/>
      <c r="CH59" s="106"/>
      <c r="CI59" s="106"/>
      <c r="CJ59" s="106"/>
      <c r="CK59" s="106"/>
      <c r="CL59" s="106"/>
      <c r="CM59" s="106"/>
      <c r="CN59" s="106"/>
      <c r="CO59" s="106"/>
      <c r="CP59" s="106"/>
      <c r="CQ59" s="106"/>
      <c r="CR59" s="106"/>
      <c r="CS59" s="106"/>
      <c r="CT59" s="106"/>
      <c r="CU59" s="106"/>
      <c r="CV59" s="106"/>
      <c r="CW59" s="106"/>
      <c r="CX59" s="106"/>
      <c r="CY59" s="106"/>
      <c r="CZ59" s="106"/>
      <c r="DA59" s="106"/>
      <c r="DB59" s="106"/>
      <c r="DC59" s="106"/>
    </row>
    <row r="60" spans="1:107" x14ac:dyDescent="0.2">
      <c r="A60" s="106"/>
      <c r="B60" s="106"/>
      <c r="C60" s="106"/>
      <c r="D60" s="106"/>
      <c r="E60" s="106"/>
      <c r="F60" s="106"/>
      <c r="G60" s="106"/>
      <c r="H60" s="106"/>
      <c r="I60" s="106"/>
      <c r="J60" s="106"/>
      <c r="K60" s="106"/>
      <c r="L60" s="106"/>
      <c r="M60" s="106"/>
      <c r="N60" s="106"/>
      <c r="O60" s="106"/>
      <c r="P60" s="106"/>
      <c r="Q60" s="106"/>
      <c r="R60" s="106"/>
      <c r="S60" s="106"/>
      <c r="T60" s="106"/>
      <c r="U60" s="106"/>
      <c r="V60" s="106"/>
      <c r="W60" s="106"/>
      <c r="X60" s="106"/>
      <c r="Y60" s="106"/>
      <c r="Z60" s="106"/>
      <c r="AA60" s="106"/>
      <c r="AB60" s="106"/>
      <c r="AC60" s="106"/>
      <c r="AD60" s="106"/>
      <c r="AE60" s="106"/>
      <c r="AF60" s="106"/>
      <c r="AG60" s="106"/>
      <c r="AH60" s="106"/>
      <c r="AI60" s="106"/>
      <c r="AJ60" s="106"/>
      <c r="AK60" s="106"/>
      <c r="AL60" s="106"/>
      <c r="AM60" s="106"/>
      <c r="AN60" s="106"/>
      <c r="AO60" s="106"/>
      <c r="AP60" s="106"/>
      <c r="AQ60" s="106"/>
      <c r="AR60" s="106"/>
      <c r="AS60" s="106"/>
      <c r="AT60" s="106"/>
      <c r="AU60" s="106"/>
      <c r="AV60" s="106"/>
      <c r="AW60" s="106"/>
      <c r="AX60" s="106"/>
      <c r="AY60" s="106"/>
      <c r="AZ60" s="106"/>
      <c r="BA60" s="106"/>
      <c r="BB60" s="106"/>
      <c r="BC60" s="106"/>
      <c r="BD60" s="106"/>
      <c r="BE60" s="106"/>
      <c r="BF60" s="106"/>
      <c r="BG60" s="106"/>
      <c r="BH60" s="106"/>
      <c r="BI60" s="106"/>
      <c r="BJ60" s="106"/>
      <c r="BK60" s="106"/>
      <c r="BL60" s="106"/>
      <c r="BM60" s="106"/>
      <c r="BN60" s="106"/>
      <c r="BO60" s="106"/>
      <c r="BP60" s="106"/>
      <c r="BQ60" s="106"/>
      <c r="BR60" s="106"/>
      <c r="BS60" s="106"/>
      <c r="BT60" s="106"/>
      <c r="BU60" s="106"/>
      <c r="BV60" s="106"/>
      <c r="BW60" s="106"/>
      <c r="BX60" s="106"/>
      <c r="BY60" s="106"/>
      <c r="BZ60" s="106"/>
      <c r="CA60" s="106"/>
      <c r="CB60" s="106"/>
      <c r="CC60" s="106"/>
      <c r="CD60" s="106"/>
      <c r="CE60" s="106"/>
      <c r="CF60" s="106"/>
      <c r="CG60" s="106"/>
      <c r="CH60" s="106"/>
      <c r="CI60" s="106"/>
      <c r="CJ60" s="106"/>
      <c r="CK60" s="106"/>
      <c r="CL60" s="106"/>
      <c r="CM60" s="106"/>
      <c r="CN60" s="106"/>
      <c r="CO60" s="106"/>
      <c r="CP60" s="106"/>
      <c r="CQ60" s="106"/>
      <c r="CR60" s="106"/>
      <c r="CS60" s="106"/>
      <c r="CT60" s="106"/>
      <c r="CU60" s="106"/>
      <c r="CV60" s="106"/>
      <c r="CW60" s="106"/>
      <c r="CX60" s="106"/>
      <c r="CY60" s="106"/>
      <c r="CZ60" s="106"/>
      <c r="DA60" s="106"/>
      <c r="DB60" s="106"/>
      <c r="DC60" s="106"/>
    </row>
    <row r="61" spans="1:107" x14ac:dyDescent="0.2">
      <c r="A61" s="106"/>
      <c r="B61" s="106"/>
      <c r="C61" s="106"/>
      <c r="D61" s="106"/>
      <c r="E61" s="106"/>
      <c r="F61" s="106"/>
      <c r="G61" s="106"/>
      <c r="H61" s="106"/>
      <c r="I61" s="106"/>
      <c r="J61" s="106"/>
      <c r="K61" s="106"/>
      <c r="L61" s="106"/>
      <c r="M61" s="106"/>
      <c r="N61" s="106"/>
      <c r="O61" s="106"/>
      <c r="P61" s="106"/>
      <c r="Q61" s="106"/>
      <c r="R61" s="106"/>
      <c r="S61" s="106"/>
      <c r="T61" s="106"/>
      <c r="U61" s="106"/>
      <c r="V61" s="106"/>
      <c r="W61" s="106"/>
      <c r="X61" s="106"/>
      <c r="Y61" s="106"/>
      <c r="Z61" s="106"/>
      <c r="AA61" s="106"/>
      <c r="AB61" s="106"/>
      <c r="AC61" s="106"/>
      <c r="AD61" s="106"/>
      <c r="AE61" s="106"/>
      <c r="AF61" s="106"/>
      <c r="AG61" s="106"/>
      <c r="AH61" s="106"/>
      <c r="AI61" s="106"/>
      <c r="AJ61" s="106"/>
      <c r="AK61" s="106"/>
      <c r="AL61" s="106"/>
      <c r="AM61" s="106"/>
      <c r="AN61" s="106"/>
      <c r="AO61" s="106"/>
      <c r="AP61" s="106"/>
      <c r="AQ61" s="106"/>
      <c r="AR61" s="106"/>
      <c r="AS61" s="106"/>
      <c r="AT61" s="106"/>
      <c r="AU61" s="106"/>
      <c r="AV61" s="106"/>
      <c r="AW61" s="106"/>
      <c r="AX61" s="106"/>
      <c r="AY61" s="106"/>
      <c r="AZ61" s="106"/>
      <c r="BA61" s="106"/>
      <c r="BB61" s="106"/>
      <c r="BC61" s="106"/>
      <c r="BD61" s="106"/>
      <c r="BE61" s="106"/>
      <c r="BF61" s="106"/>
      <c r="BG61" s="106"/>
      <c r="BH61" s="106"/>
      <c r="BI61" s="106"/>
      <c r="BJ61" s="106"/>
      <c r="BK61" s="106"/>
      <c r="BL61" s="106"/>
      <c r="BM61" s="106"/>
      <c r="BN61" s="106"/>
      <c r="BO61" s="106"/>
      <c r="BP61" s="106"/>
      <c r="BQ61" s="106"/>
      <c r="BR61" s="106"/>
      <c r="BS61" s="106"/>
      <c r="BT61" s="106"/>
      <c r="BU61" s="106"/>
      <c r="BV61" s="106"/>
      <c r="BW61" s="106"/>
      <c r="BX61" s="106"/>
      <c r="BY61" s="106"/>
      <c r="BZ61" s="106"/>
      <c r="CA61" s="106"/>
      <c r="CB61" s="106"/>
      <c r="CC61" s="106"/>
      <c r="CD61" s="106"/>
      <c r="CE61" s="106"/>
      <c r="CF61" s="106"/>
      <c r="CG61" s="106"/>
      <c r="CH61" s="106"/>
      <c r="CI61" s="106"/>
      <c r="CJ61" s="106"/>
      <c r="CK61" s="106"/>
      <c r="CL61" s="106"/>
      <c r="CM61" s="106"/>
      <c r="CN61" s="106"/>
      <c r="CO61" s="106"/>
      <c r="CP61" s="106"/>
      <c r="CQ61" s="106"/>
      <c r="CR61" s="106"/>
      <c r="CS61" s="106"/>
      <c r="CT61" s="106"/>
      <c r="CU61" s="106"/>
      <c r="CV61" s="106"/>
      <c r="CW61" s="106"/>
      <c r="CX61" s="106"/>
      <c r="CY61" s="106"/>
      <c r="CZ61" s="106"/>
      <c r="DA61" s="106"/>
      <c r="DB61" s="106"/>
      <c r="DC61" s="106"/>
    </row>
    <row r="62" spans="1:107" x14ac:dyDescent="0.2">
      <c r="A62" s="106"/>
      <c r="B62" s="106"/>
      <c r="C62" s="106"/>
      <c r="D62" s="106"/>
      <c r="E62" s="106"/>
      <c r="F62" s="106"/>
      <c r="G62" s="106"/>
      <c r="H62" s="106"/>
      <c r="I62" s="106"/>
      <c r="J62" s="106"/>
      <c r="K62" s="106"/>
      <c r="L62" s="106"/>
      <c r="M62" s="106"/>
      <c r="N62" s="106"/>
      <c r="O62" s="106"/>
      <c r="P62" s="106"/>
      <c r="Q62" s="106"/>
      <c r="R62" s="106"/>
      <c r="S62" s="106"/>
      <c r="T62" s="106"/>
      <c r="U62" s="106"/>
      <c r="V62" s="106"/>
      <c r="W62" s="106"/>
      <c r="X62" s="106"/>
      <c r="Y62" s="106"/>
      <c r="Z62" s="106"/>
      <c r="AA62" s="106"/>
      <c r="AB62" s="106"/>
      <c r="AC62" s="106"/>
      <c r="AD62" s="106"/>
      <c r="AE62" s="106"/>
      <c r="AF62" s="106"/>
      <c r="AG62" s="106"/>
      <c r="AH62" s="106"/>
      <c r="AI62" s="106"/>
      <c r="AJ62" s="106"/>
      <c r="AK62" s="106"/>
      <c r="AL62" s="106"/>
      <c r="AM62" s="106"/>
      <c r="AN62" s="106"/>
      <c r="AO62" s="106"/>
      <c r="AP62" s="106"/>
      <c r="AQ62" s="106"/>
      <c r="AR62" s="106"/>
      <c r="AS62" s="106"/>
      <c r="AT62" s="106"/>
      <c r="AU62" s="106"/>
      <c r="AV62" s="106"/>
      <c r="AW62" s="106"/>
      <c r="AX62" s="106"/>
      <c r="AY62" s="106"/>
      <c r="AZ62" s="106"/>
      <c r="BA62" s="106"/>
      <c r="BB62" s="106"/>
      <c r="BC62" s="106"/>
      <c r="BD62" s="106"/>
      <c r="BE62" s="106"/>
      <c r="BF62" s="106"/>
      <c r="BG62" s="106"/>
      <c r="BH62" s="106"/>
      <c r="BI62" s="106"/>
      <c r="BJ62" s="106"/>
      <c r="BK62" s="106"/>
      <c r="BL62" s="106"/>
      <c r="BM62" s="106"/>
      <c r="BN62" s="106"/>
      <c r="BO62" s="106"/>
      <c r="BP62" s="106"/>
      <c r="BQ62" s="106"/>
      <c r="BR62" s="106"/>
      <c r="BS62" s="106"/>
      <c r="BT62" s="106"/>
      <c r="BU62" s="106"/>
      <c r="BV62" s="106"/>
      <c r="BW62" s="106"/>
      <c r="BX62" s="106"/>
      <c r="BY62" s="106"/>
      <c r="BZ62" s="106"/>
      <c r="CA62" s="106"/>
      <c r="CB62" s="106"/>
      <c r="CC62" s="106"/>
      <c r="CD62" s="106"/>
      <c r="CE62" s="106"/>
      <c r="CF62" s="106"/>
      <c r="CG62" s="106"/>
      <c r="CH62" s="106"/>
      <c r="CI62" s="106"/>
      <c r="CJ62" s="106"/>
      <c r="CK62" s="106"/>
      <c r="CL62" s="106"/>
      <c r="CM62" s="106"/>
      <c r="CN62" s="106"/>
      <c r="CO62" s="106"/>
      <c r="CP62" s="106"/>
      <c r="CQ62" s="106"/>
      <c r="CR62" s="106"/>
      <c r="CS62" s="106"/>
      <c r="CT62" s="106"/>
      <c r="CU62" s="106"/>
      <c r="CV62" s="106"/>
      <c r="CW62" s="106"/>
      <c r="CX62" s="106"/>
      <c r="CY62" s="106"/>
      <c r="CZ62" s="106"/>
      <c r="DA62" s="106"/>
      <c r="DB62" s="106"/>
      <c r="DC62" s="106"/>
    </row>
    <row r="63" spans="1:107" x14ac:dyDescent="0.2">
      <c r="B63" s="23"/>
      <c r="C63" s="23"/>
      <c r="D63" s="23"/>
      <c r="E63" s="23"/>
      <c r="F63" s="23"/>
      <c r="G63" s="23"/>
      <c r="H63" s="23"/>
      <c r="I63" s="23"/>
      <c r="J63" s="23"/>
      <c r="K63" s="23"/>
      <c r="L63" s="23"/>
      <c r="M63" s="23"/>
      <c r="N63" s="23"/>
      <c r="O63" s="23"/>
      <c r="P63" s="23"/>
      <c r="Q63" s="23"/>
      <c r="R63" s="23"/>
      <c r="S63" s="23"/>
      <c r="T63" s="23"/>
      <c r="U63" s="23"/>
      <c r="V63" s="23"/>
      <c r="W63" s="23"/>
      <c r="X63" s="23"/>
      <c r="Y63" s="23"/>
      <c r="Z63" s="23"/>
      <c r="AA63" s="23"/>
      <c r="AB63" s="23"/>
      <c r="AC63" s="23"/>
      <c r="AD63" s="23"/>
      <c r="AE63" s="23"/>
      <c r="AF63" s="23"/>
      <c r="AG63" s="23"/>
      <c r="AH63" s="23"/>
      <c r="AI63" s="23"/>
      <c r="AJ63" s="23"/>
      <c r="AK63" s="23"/>
      <c r="AL63" s="23"/>
      <c r="AM63" s="23"/>
      <c r="AN63" s="23"/>
      <c r="AO63" s="23"/>
      <c r="AP63" s="23"/>
      <c r="AQ63" s="23"/>
      <c r="AR63" s="23"/>
      <c r="AS63" s="23"/>
      <c r="AT63" s="23"/>
      <c r="AU63" s="23"/>
      <c r="AV63" s="23"/>
      <c r="AW63" s="23"/>
      <c r="AX63" s="23"/>
      <c r="AY63" s="23"/>
      <c r="AZ63" s="23"/>
      <c r="BA63" s="23"/>
      <c r="BB63" s="23"/>
      <c r="BC63" s="23"/>
      <c r="BD63" s="23"/>
      <c r="BE63" s="23"/>
      <c r="BF63" s="23"/>
      <c r="BG63" s="23"/>
      <c r="BH63" s="23"/>
      <c r="BI63" s="23"/>
      <c r="BJ63" s="23"/>
      <c r="BK63" s="23"/>
      <c r="BL63" s="23"/>
      <c r="BM63" s="23"/>
      <c r="BN63" s="23"/>
      <c r="BO63" s="23"/>
      <c r="BP63" s="23"/>
      <c r="BQ63" s="23"/>
      <c r="BR63" s="23"/>
      <c r="BS63" s="23"/>
      <c r="BT63" s="23"/>
      <c r="BU63" s="23"/>
      <c r="BV63" s="23"/>
      <c r="BW63" s="23"/>
      <c r="BX63" s="23"/>
      <c r="BY63" s="23"/>
      <c r="BZ63" s="23"/>
      <c r="CA63" s="23"/>
      <c r="CB63" s="23"/>
      <c r="CC63" s="23"/>
      <c r="CD63" s="23"/>
      <c r="CE63" s="23"/>
      <c r="CF63" s="23"/>
      <c r="CG63" s="23"/>
      <c r="CH63" s="23"/>
      <c r="CI63" s="23"/>
      <c r="CJ63" s="23"/>
      <c r="CK63" s="23"/>
      <c r="CL63" s="23"/>
      <c r="CM63" s="23"/>
      <c r="CN63" s="23"/>
      <c r="CO63" s="23"/>
      <c r="CP63" s="23"/>
      <c r="CQ63" s="23"/>
      <c r="CR63" s="23"/>
      <c r="CS63" s="23"/>
      <c r="CT63" s="23"/>
      <c r="CU63" s="23"/>
      <c r="CV63" s="23"/>
      <c r="CW63" s="23"/>
      <c r="CX63" s="23"/>
      <c r="CY63" s="23"/>
      <c r="CZ63" s="23"/>
      <c r="DA63" s="23"/>
      <c r="DB63" s="23"/>
      <c r="DC63" s="23"/>
    </row>
    <row r="64" spans="1:107" x14ac:dyDescent="0.2">
      <c r="B64" s="23"/>
      <c r="C64" s="23"/>
      <c r="D64" s="23"/>
      <c r="E64" s="23"/>
      <c r="F64" s="23"/>
      <c r="G64" s="23"/>
      <c r="H64" s="23"/>
      <c r="I64" s="23"/>
      <c r="J64" s="23"/>
      <c r="K64" s="23"/>
      <c r="L64" s="23"/>
      <c r="M64" s="23"/>
      <c r="N64" s="23"/>
      <c r="O64" s="23"/>
      <c r="P64" s="23"/>
      <c r="Q64" s="23"/>
      <c r="R64" s="23"/>
      <c r="S64" s="23"/>
      <c r="T64" s="23"/>
      <c r="U64" s="23"/>
      <c r="V64" s="23"/>
      <c r="W64" s="23"/>
      <c r="X64" s="23"/>
      <c r="Y64" s="23"/>
      <c r="Z64" s="23"/>
      <c r="AA64" s="23"/>
      <c r="AB64" s="23"/>
      <c r="AC64" s="23"/>
      <c r="AD64" s="23"/>
      <c r="AE64" s="23"/>
      <c r="AF64" s="23"/>
      <c r="AG64" s="23"/>
      <c r="AH64" s="23"/>
      <c r="AI64" s="23"/>
      <c r="AJ64" s="23"/>
      <c r="AK64" s="23"/>
      <c r="AL64" s="23"/>
      <c r="AM64" s="23"/>
      <c r="AN64" s="23"/>
      <c r="AO64" s="23"/>
      <c r="AP64" s="23"/>
      <c r="AQ64" s="23"/>
      <c r="AR64" s="23"/>
      <c r="AS64" s="23"/>
      <c r="AT64" s="23"/>
      <c r="AU64" s="23"/>
      <c r="AV64" s="23"/>
      <c r="AW64" s="23"/>
      <c r="AX64" s="23"/>
      <c r="AY64" s="23"/>
      <c r="AZ64" s="23"/>
      <c r="BA64" s="23"/>
      <c r="BB64" s="23"/>
      <c r="BC64" s="23"/>
      <c r="BD64" s="23"/>
      <c r="BE64" s="23"/>
      <c r="BF64" s="23"/>
      <c r="BG64" s="23"/>
      <c r="BH64" s="23"/>
      <c r="BI64" s="23"/>
      <c r="BJ64" s="23"/>
      <c r="BK64" s="23"/>
      <c r="BL64" s="23"/>
      <c r="BM64" s="23"/>
      <c r="BN64" s="23"/>
      <c r="BO64" s="23"/>
      <c r="BP64" s="23"/>
      <c r="BQ64" s="23"/>
      <c r="BR64" s="23"/>
      <c r="BS64" s="23"/>
      <c r="BT64" s="23"/>
      <c r="BU64" s="23"/>
      <c r="BV64" s="23"/>
      <c r="BW64" s="23"/>
      <c r="BX64" s="23"/>
      <c r="BY64" s="23"/>
      <c r="BZ64" s="23"/>
      <c r="CA64" s="23"/>
      <c r="CB64" s="23"/>
      <c r="CC64" s="23"/>
      <c r="CD64" s="23"/>
      <c r="CE64" s="23"/>
      <c r="CF64" s="23"/>
      <c r="CG64" s="23"/>
      <c r="CH64" s="23"/>
      <c r="CI64" s="23"/>
      <c r="CJ64" s="23"/>
      <c r="CK64" s="23"/>
      <c r="CL64" s="23"/>
      <c r="CM64" s="23"/>
      <c r="CN64" s="23"/>
      <c r="CO64" s="23"/>
      <c r="CP64" s="23"/>
      <c r="CQ64" s="23"/>
      <c r="CR64" s="23"/>
      <c r="CS64" s="23"/>
      <c r="CT64" s="23"/>
      <c r="CU64" s="23"/>
      <c r="CV64" s="23"/>
      <c r="CW64" s="23"/>
      <c r="CX64" s="23"/>
      <c r="CY64" s="23"/>
      <c r="CZ64" s="23"/>
      <c r="DA64" s="23"/>
      <c r="DB64" s="23"/>
      <c r="DC64" s="23"/>
    </row>
    <row r="65" spans="2:107" x14ac:dyDescent="0.2">
      <c r="B65" s="23"/>
      <c r="C65" s="23"/>
      <c r="D65" s="23"/>
      <c r="E65" s="23"/>
      <c r="F65" s="23"/>
      <c r="G65" s="23"/>
      <c r="H65" s="23"/>
      <c r="I65" s="23"/>
      <c r="J65" s="23"/>
      <c r="K65" s="23"/>
      <c r="L65" s="23"/>
      <c r="M65" s="23"/>
      <c r="N65" s="23"/>
      <c r="O65" s="23"/>
      <c r="P65" s="23"/>
      <c r="Q65" s="23"/>
      <c r="R65" s="23"/>
      <c r="S65" s="23"/>
      <c r="T65" s="23"/>
      <c r="U65" s="23"/>
      <c r="V65" s="23"/>
      <c r="W65" s="23"/>
      <c r="X65" s="23"/>
      <c r="Y65" s="23"/>
      <c r="Z65" s="23"/>
      <c r="AA65" s="23"/>
      <c r="AB65" s="23"/>
      <c r="AC65" s="23"/>
      <c r="AD65" s="23"/>
      <c r="AE65" s="23"/>
      <c r="AF65" s="23"/>
      <c r="AG65" s="23"/>
      <c r="AH65" s="23"/>
      <c r="AI65" s="23"/>
      <c r="AJ65" s="23"/>
      <c r="AK65" s="23"/>
      <c r="AL65" s="23"/>
      <c r="AM65" s="23"/>
      <c r="AN65" s="23"/>
      <c r="AO65" s="23"/>
      <c r="AP65" s="23"/>
      <c r="AQ65" s="23"/>
      <c r="AR65" s="23"/>
      <c r="AS65" s="23"/>
      <c r="AT65" s="23"/>
      <c r="AU65" s="23"/>
      <c r="AV65" s="23"/>
      <c r="AW65" s="23"/>
      <c r="AX65" s="23"/>
      <c r="AY65" s="23"/>
      <c r="AZ65" s="23"/>
      <c r="BA65" s="23"/>
      <c r="BB65" s="23"/>
      <c r="BC65" s="23"/>
      <c r="BD65" s="23"/>
      <c r="BE65" s="23"/>
      <c r="BF65" s="23"/>
      <c r="BG65" s="23"/>
      <c r="BH65" s="23"/>
      <c r="BI65" s="23"/>
      <c r="BJ65" s="23"/>
      <c r="BK65" s="23"/>
      <c r="BL65" s="23"/>
      <c r="BM65" s="23"/>
      <c r="BN65" s="23"/>
      <c r="BO65" s="23"/>
      <c r="BP65" s="23"/>
      <c r="BQ65" s="23"/>
      <c r="BR65" s="23"/>
      <c r="BS65" s="23"/>
      <c r="BT65" s="23"/>
      <c r="BU65" s="23"/>
      <c r="BV65" s="23"/>
      <c r="BW65" s="23"/>
      <c r="BX65" s="23"/>
      <c r="BY65" s="23"/>
      <c r="BZ65" s="23"/>
      <c r="CA65" s="23"/>
      <c r="CB65" s="23"/>
      <c r="CC65" s="23"/>
      <c r="CD65" s="23"/>
      <c r="CE65" s="23"/>
      <c r="CF65" s="23"/>
      <c r="CG65" s="23"/>
      <c r="CH65" s="23"/>
      <c r="CI65" s="23"/>
      <c r="CJ65" s="23"/>
      <c r="CK65" s="23"/>
      <c r="CL65" s="23"/>
      <c r="CM65" s="23"/>
      <c r="CN65" s="23"/>
      <c r="CO65" s="23"/>
      <c r="CP65" s="23"/>
      <c r="CQ65" s="23"/>
      <c r="CR65" s="23"/>
      <c r="CS65" s="23"/>
      <c r="CT65" s="23"/>
      <c r="CU65" s="23"/>
      <c r="CV65" s="23"/>
      <c r="CW65" s="23"/>
      <c r="CX65" s="23"/>
      <c r="CY65" s="23"/>
      <c r="CZ65" s="23"/>
      <c r="DA65" s="23"/>
      <c r="DB65" s="23"/>
      <c r="DC65" s="23"/>
    </row>
    <row r="66" spans="2:107" x14ac:dyDescent="0.2">
      <c r="B66" s="23"/>
      <c r="C66" s="23"/>
      <c r="D66" s="23"/>
      <c r="E66" s="23"/>
      <c r="F66" s="23"/>
      <c r="G66" s="23"/>
      <c r="H66" s="23"/>
      <c r="I66" s="23"/>
      <c r="J66" s="23"/>
      <c r="K66" s="23"/>
      <c r="L66" s="23"/>
      <c r="M66" s="23"/>
      <c r="N66" s="23"/>
      <c r="O66" s="23"/>
      <c r="P66" s="23"/>
      <c r="Q66" s="23"/>
      <c r="R66" s="23"/>
      <c r="S66" s="23"/>
      <c r="T66" s="23"/>
      <c r="U66" s="23"/>
      <c r="V66" s="23"/>
      <c r="W66" s="23"/>
      <c r="X66" s="23"/>
      <c r="Y66" s="23"/>
      <c r="Z66" s="23"/>
      <c r="AA66" s="23"/>
      <c r="AB66" s="23"/>
      <c r="AC66" s="23"/>
      <c r="AD66" s="23"/>
      <c r="AE66" s="23"/>
      <c r="AF66" s="23"/>
      <c r="AG66" s="23"/>
      <c r="AH66" s="23"/>
      <c r="AI66" s="23"/>
      <c r="AJ66" s="23"/>
      <c r="AK66" s="23"/>
      <c r="AL66" s="23"/>
      <c r="AM66" s="23"/>
      <c r="AN66" s="23"/>
      <c r="AO66" s="23"/>
      <c r="AP66" s="23"/>
      <c r="AQ66" s="23"/>
      <c r="AR66" s="23"/>
      <c r="AS66" s="23"/>
      <c r="AT66" s="23"/>
      <c r="AU66" s="23"/>
      <c r="AV66" s="23"/>
      <c r="AW66" s="23"/>
      <c r="AX66" s="23"/>
      <c r="AY66" s="23"/>
      <c r="AZ66" s="23"/>
      <c r="BA66" s="23"/>
      <c r="BB66" s="23"/>
      <c r="BC66" s="23"/>
      <c r="BD66" s="23"/>
      <c r="BE66" s="23"/>
      <c r="BF66" s="23"/>
      <c r="BG66" s="23"/>
      <c r="BH66" s="23"/>
      <c r="BI66" s="23"/>
      <c r="BJ66" s="23"/>
      <c r="BK66" s="23"/>
      <c r="BL66" s="23"/>
      <c r="BM66" s="23"/>
      <c r="BN66" s="23"/>
      <c r="BO66" s="23"/>
      <c r="BP66" s="23"/>
      <c r="BQ66" s="23"/>
      <c r="BR66" s="23"/>
      <c r="BS66" s="23"/>
      <c r="BT66" s="23"/>
      <c r="BU66" s="23"/>
      <c r="BV66" s="23"/>
      <c r="BW66" s="23"/>
      <c r="BX66" s="23"/>
      <c r="BY66" s="23"/>
      <c r="BZ66" s="23"/>
      <c r="CA66" s="23"/>
      <c r="CB66" s="23"/>
      <c r="CC66" s="23"/>
      <c r="CD66" s="23"/>
      <c r="CE66" s="23"/>
      <c r="CF66" s="23"/>
      <c r="CG66" s="23"/>
      <c r="CH66" s="23"/>
      <c r="CI66" s="23"/>
      <c r="CJ66" s="23"/>
      <c r="CK66" s="23"/>
      <c r="CL66" s="23"/>
      <c r="CM66" s="23"/>
      <c r="CN66" s="23"/>
      <c r="CO66" s="23"/>
      <c r="CP66" s="23"/>
      <c r="CQ66" s="23"/>
      <c r="CR66" s="23"/>
      <c r="CS66" s="23"/>
      <c r="CT66" s="23"/>
      <c r="CU66" s="23"/>
      <c r="CV66" s="23"/>
      <c r="CW66" s="23"/>
      <c r="CX66" s="23"/>
      <c r="CY66" s="23"/>
      <c r="CZ66" s="23"/>
      <c r="DA66" s="23"/>
      <c r="DB66" s="23"/>
      <c r="DC66" s="23"/>
    </row>
    <row r="67" spans="2:107" x14ac:dyDescent="0.2">
      <c r="B67" s="23"/>
      <c r="C67" s="23"/>
      <c r="D67" s="23"/>
      <c r="E67" s="23"/>
      <c r="F67" s="23"/>
      <c r="G67" s="23"/>
      <c r="H67" s="23"/>
      <c r="I67" s="23"/>
      <c r="J67" s="23"/>
      <c r="K67" s="23"/>
      <c r="L67" s="23"/>
      <c r="M67" s="23"/>
      <c r="N67" s="23"/>
      <c r="O67" s="23"/>
      <c r="P67" s="23"/>
      <c r="Q67" s="23"/>
      <c r="R67" s="23"/>
      <c r="S67" s="23"/>
      <c r="T67" s="23"/>
      <c r="U67" s="23"/>
      <c r="V67" s="23"/>
      <c r="W67" s="23"/>
      <c r="X67" s="23"/>
      <c r="Y67" s="23"/>
      <c r="Z67" s="23"/>
      <c r="AA67" s="23"/>
      <c r="AB67" s="23"/>
      <c r="AC67" s="23"/>
      <c r="AD67" s="23"/>
      <c r="AE67" s="23"/>
      <c r="AF67" s="23"/>
      <c r="AG67" s="23"/>
      <c r="AH67" s="23"/>
      <c r="AI67" s="23"/>
      <c r="AJ67" s="23"/>
      <c r="AK67" s="23"/>
      <c r="AL67" s="23"/>
      <c r="AM67" s="23"/>
      <c r="AN67" s="23"/>
      <c r="AO67" s="23"/>
      <c r="AP67" s="23"/>
      <c r="AQ67" s="23"/>
      <c r="AR67" s="23"/>
      <c r="AS67" s="23"/>
      <c r="AT67" s="23"/>
      <c r="AU67" s="23"/>
      <c r="AV67" s="23"/>
      <c r="AW67" s="23"/>
      <c r="AX67" s="23"/>
      <c r="AY67" s="23"/>
      <c r="AZ67" s="23"/>
      <c r="BA67" s="23"/>
      <c r="BB67" s="23"/>
      <c r="BC67" s="23"/>
      <c r="BD67" s="23"/>
      <c r="BE67" s="23"/>
      <c r="BF67" s="23"/>
      <c r="BG67" s="23"/>
      <c r="BH67" s="23"/>
      <c r="BI67" s="23"/>
      <c r="BJ67" s="23"/>
      <c r="BK67" s="23"/>
      <c r="BL67" s="23"/>
      <c r="BM67" s="23"/>
      <c r="BN67" s="23"/>
      <c r="BO67" s="23"/>
      <c r="BP67" s="23"/>
      <c r="BQ67" s="23"/>
      <c r="BR67" s="23"/>
      <c r="BS67" s="23"/>
      <c r="BT67" s="23"/>
      <c r="BU67" s="23"/>
      <c r="BV67" s="23"/>
      <c r="BW67" s="23"/>
      <c r="BX67" s="23"/>
      <c r="BY67" s="23"/>
      <c r="BZ67" s="23"/>
      <c r="CA67" s="23"/>
      <c r="CB67" s="23"/>
      <c r="CC67" s="23"/>
      <c r="CD67" s="23"/>
      <c r="CE67" s="23"/>
      <c r="CF67" s="23"/>
      <c r="CG67" s="23"/>
      <c r="CH67" s="23"/>
      <c r="CI67" s="23"/>
      <c r="CJ67" s="23"/>
      <c r="CK67" s="23"/>
      <c r="CL67" s="23"/>
      <c r="CM67" s="23"/>
      <c r="CN67" s="23"/>
      <c r="CO67" s="23"/>
      <c r="CP67" s="23"/>
      <c r="CQ67" s="23"/>
      <c r="CR67" s="23"/>
      <c r="CS67" s="23"/>
      <c r="CT67" s="23"/>
      <c r="CU67" s="23"/>
      <c r="CV67" s="23"/>
      <c r="CW67" s="23"/>
      <c r="CX67" s="23"/>
      <c r="CY67" s="23"/>
      <c r="CZ67" s="23"/>
      <c r="DA67" s="23"/>
      <c r="DB67" s="23"/>
      <c r="DC67" s="23"/>
    </row>
    <row r="68" spans="2:107" x14ac:dyDescent="0.2">
      <c r="B68" s="23"/>
      <c r="C68" s="23"/>
      <c r="D68" s="23"/>
      <c r="E68" s="23"/>
      <c r="F68" s="23"/>
      <c r="G68" s="23"/>
      <c r="H68" s="23"/>
      <c r="I68" s="23"/>
      <c r="J68" s="23"/>
      <c r="K68" s="23"/>
      <c r="L68" s="23"/>
      <c r="M68" s="23"/>
      <c r="N68" s="23"/>
      <c r="O68" s="23"/>
      <c r="P68" s="23"/>
      <c r="Q68" s="23"/>
      <c r="R68" s="23"/>
      <c r="S68" s="23"/>
      <c r="T68" s="23"/>
      <c r="U68" s="23"/>
      <c r="V68" s="23"/>
      <c r="W68" s="23"/>
      <c r="X68" s="23"/>
      <c r="Y68" s="23"/>
      <c r="Z68" s="23"/>
      <c r="AA68" s="23"/>
      <c r="AB68" s="23"/>
      <c r="AC68" s="23"/>
      <c r="AD68" s="23"/>
      <c r="AE68" s="23"/>
      <c r="AF68" s="23"/>
      <c r="AG68" s="23"/>
      <c r="AH68" s="23"/>
      <c r="AI68" s="23"/>
      <c r="AJ68" s="23"/>
      <c r="AK68" s="23"/>
      <c r="AL68" s="23"/>
      <c r="AM68" s="23"/>
      <c r="AN68" s="23"/>
      <c r="AO68" s="23"/>
      <c r="AP68" s="23"/>
      <c r="AQ68" s="23"/>
      <c r="AR68" s="23"/>
      <c r="AS68" s="23"/>
      <c r="AT68" s="23"/>
      <c r="AU68" s="23"/>
      <c r="AV68" s="23"/>
      <c r="AW68" s="23"/>
      <c r="AX68" s="23"/>
      <c r="AY68" s="23"/>
      <c r="AZ68" s="23"/>
      <c r="BA68" s="23"/>
      <c r="BB68" s="23"/>
      <c r="BC68" s="23"/>
      <c r="BD68" s="23"/>
      <c r="BE68" s="23"/>
      <c r="BF68" s="23"/>
      <c r="BG68" s="23"/>
      <c r="BH68" s="23"/>
      <c r="BI68" s="23"/>
      <c r="BJ68" s="23"/>
      <c r="BK68" s="23"/>
      <c r="BL68" s="23"/>
      <c r="BM68" s="23"/>
      <c r="BN68" s="23"/>
      <c r="BO68" s="23"/>
      <c r="BP68" s="23"/>
      <c r="BQ68" s="23"/>
      <c r="BR68" s="23"/>
      <c r="BS68" s="23"/>
      <c r="BT68" s="23"/>
      <c r="BU68" s="23"/>
      <c r="BV68" s="23"/>
      <c r="BW68" s="23"/>
      <c r="BX68" s="23"/>
      <c r="BY68" s="23"/>
      <c r="BZ68" s="23"/>
      <c r="CA68" s="23"/>
      <c r="CB68" s="23"/>
      <c r="CC68" s="23"/>
      <c r="CD68" s="23"/>
      <c r="CE68" s="23"/>
      <c r="CF68" s="23"/>
      <c r="CG68" s="23"/>
      <c r="CH68" s="23"/>
      <c r="CI68" s="23"/>
      <c r="CJ68" s="23"/>
      <c r="CK68" s="23"/>
      <c r="CL68" s="23"/>
      <c r="CM68" s="23"/>
      <c r="CN68" s="23"/>
      <c r="CO68" s="23"/>
      <c r="CP68" s="23"/>
      <c r="CQ68" s="23"/>
      <c r="CR68" s="23"/>
      <c r="CS68" s="23"/>
      <c r="CT68" s="23"/>
      <c r="CU68" s="23"/>
      <c r="CV68" s="23"/>
      <c r="CW68" s="23"/>
      <c r="CX68" s="23"/>
      <c r="CY68" s="23"/>
      <c r="CZ68" s="23"/>
      <c r="DA68" s="23"/>
      <c r="DB68" s="23"/>
      <c r="DC68" s="23"/>
    </row>
    <row r="69" spans="2:107" x14ac:dyDescent="0.2">
      <c r="B69" s="23"/>
      <c r="C69" s="23"/>
      <c r="D69" s="23"/>
      <c r="E69" s="23"/>
      <c r="F69" s="23"/>
      <c r="G69" s="23"/>
      <c r="H69" s="23"/>
      <c r="I69" s="23"/>
      <c r="J69" s="23"/>
      <c r="K69" s="23"/>
      <c r="L69" s="23"/>
      <c r="M69" s="23"/>
      <c r="N69" s="23"/>
      <c r="O69" s="23"/>
      <c r="P69" s="23"/>
      <c r="Q69" s="23"/>
      <c r="R69" s="23"/>
      <c r="S69" s="23"/>
      <c r="T69" s="23"/>
      <c r="U69" s="23"/>
      <c r="V69" s="23"/>
      <c r="W69" s="23"/>
      <c r="X69" s="23"/>
      <c r="Y69" s="23"/>
      <c r="Z69" s="23"/>
      <c r="AA69" s="23"/>
      <c r="AB69" s="23"/>
      <c r="AC69" s="23"/>
      <c r="AD69" s="23"/>
      <c r="AE69" s="23"/>
      <c r="AF69" s="23"/>
      <c r="AG69" s="23"/>
      <c r="AH69" s="23"/>
      <c r="AI69" s="23"/>
      <c r="AJ69" s="23"/>
      <c r="AK69" s="23"/>
      <c r="AL69" s="23"/>
      <c r="AM69" s="23"/>
      <c r="AN69" s="23"/>
      <c r="AO69" s="23"/>
      <c r="AP69" s="23"/>
      <c r="AQ69" s="23"/>
      <c r="AR69" s="23"/>
      <c r="AS69" s="23"/>
      <c r="AT69" s="23"/>
      <c r="AU69" s="23"/>
      <c r="AV69" s="23"/>
      <c r="AW69" s="23"/>
      <c r="AX69" s="23"/>
      <c r="AY69" s="23"/>
      <c r="AZ69" s="23"/>
      <c r="BA69" s="23"/>
      <c r="BB69" s="23"/>
      <c r="BC69" s="23"/>
      <c r="BD69" s="23"/>
      <c r="BE69" s="23"/>
      <c r="BF69" s="23"/>
      <c r="BG69" s="23"/>
      <c r="BH69" s="23"/>
      <c r="BI69" s="23"/>
      <c r="BJ69" s="23"/>
      <c r="BK69" s="23"/>
      <c r="BL69" s="23"/>
      <c r="BM69" s="23"/>
      <c r="BN69" s="23"/>
      <c r="BO69" s="23"/>
      <c r="BP69" s="23"/>
      <c r="BQ69" s="23"/>
      <c r="BR69" s="23"/>
      <c r="BS69" s="23"/>
      <c r="BT69" s="23"/>
      <c r="BU69" s="23"/>
      <c r="BV69" s="23"/>
      <c r="BW69" s="23"/>
      <c r="BX69" s="23"/>
      <c r="BY69" s="23"/>
      <c r="BZ69" s="23"/>
      <c r="CA69" s="23"/>
      <c r="CB69" s="23"/>
      <c r="CC69" s="23"/>
      <c r="CD69" s="23"/>
      <c r="CE69" s="23"/>
      <c r="CF69" s="23"/>
      <c r="CG69" s="23"/>
      <c r="CH69" s="23"/>
      <c r="CI69" s="23"/>
      <c r="CJ69" s="23"/>
      <c r="CK69" s="23"/>
      <c r="CL69" s="23"/>
      <c r="CM69" s="23"/>
      <c r="CN69" s="23"/>
      <c r="CO69" s="23"/>
      <c r="CP69" s="23"/>
      <c r="CQ69" s="23"/>
      <c r="CR69" s="23"/>
      <c r="CS69" s="23"/>
      <c r="CT69" s="23"/>
      <c r="CU69" s="23"/>
      <c r="CV69" s="23"/>
      <c r="CW69" s="23"/>
      <c r="CX69" s="23"/>
      <c r="CY69" s="23"/>
      <c r="CZ69" s="23"/>
      <c r="DA69" s="23"/>
      <c r="DB69" s="23"/>
      <c r="DC69" s="23"/>
    </row>
    <row r="70" spans="2:107" x14ac:dyDescent="0.2">
      <c r="B70" s="23"/>
      <c r="C70" s="23"/>
      <c r="D70" s="23"/>
      <c r="E70" s="23"/>
      <c r="F70" s="23"/>
      <c r="G70" s="23"/>
      <c r="H70" s="23"/>
      <c r="I70" s="23"/>
      <c r="J70" s="23"/>
      <c r="K70" s="23"/>
      <c r="L70" s="23"/>
      <c r="M70" s="23"/>
      <c r="N70" s="23"/>
      <c r="O70" s="23"/>
      <c r="P70" s="23"/>
      <c r="Q70" s="23"/>
      <c r="R70" s="23"/>
      <c r="S70" s="23"/>
      <c r="T70" s="23"/>
      <c r="U70" s="23"/>
      <c r="V70" s="23"/>
      <c r="W70" s="23"/>
      <c r="X70" s="23"/>
      <c r="Y70" s="23"/>
      <c r="Z70" s="23"/>
      <c r="AA70" s="23"/>
      <c r="AB70" s="23"/>
      <c r="AC70" s="23"/>
      <c r="AD70" s="23"/>
      <c r="AE70" s="23"/>
      <c r="AF70" s="23"/>
      <c r="AG70" s="23"/>
      <c r="AH70" s="23"/>
      <c r="AI70" s="23"/>
      <c r="AJ70" s="23"/>
      <c r="AK70" s="23"/>
      <c r="AL70" s="23"/>
      <c r="AM70" s="23"/>
      <c r="AN70" s="23"/>
      <c r="AO70" s="23"/>
      <c r="AP70" s="23"/>
      <c r="AQ70" s="23"/>
      <c r="AR70" s="23"/>
      <c r="AS70" s="23"/>
      <c r="AT70" s="23"/>
      <c r="AU70" s="23"/>
      <c r="AV70" s="23"/>
      <c r="AW70" s="23"/>
      <c r="AX70" s="23"/>
      <c r="AY70" s="23"/>
      <c r="AZ70" s="23"/>
      <c r="BA70" s="23"/>
      <c r="BB70" s="23"/>
      <c r="BC70" s="23"/>
      <c r="BD70" s="23"/>
      <c r="BE70" s="23"/>
      <c r="BF70" s="23"/>
      <c r="BG70" s="23"/>
      <c r="BH70" s="23"/>
      <c r="BI70" s="23"/>
      <c r="BJ70" s="23"/>
      <c r="BK70" s="23"/>
      <c r="BL70" s="23"/>
      <c r="BM70" s="23"/>
      <c r="BN70" s="23"/>
      <c r="BO70" s="23"/>
      <c r="BP70" s="23"/>
      <c r="BQ70" s="23"/>
      <c r="BR70" s="23"/>
      <c r="BS70" s="23"/>
      <c r="BT70" s="23"/>
      <c r="BU70" s="23"/>
      <c r="BV70" s="23"/>
      <c r="BW70" s="23"/>
      <c r="BX70" s="23"/>
      <c r="BY70" s="23"/>
      <c r="BZ70" s="23"/>
      <c r="CA70" s="23"/>
      <c r="CB70" s="23"/>
      <c r="CC70" s="23"/>
      <c r="CD70" s="23"/>
      <c r="CE70" s="23"/>
      <c r="CF70" s="23"/>
      <c r="CG70" s="23"/>
      <c r="CH70" s="23"/>
      <c r="CI70" s="23"/>
      <c r="CJ70" s="23"/>
      <c r="CK70" s="23"/>
      <c r="CL70" s="23"/>
      <c r="CM70" s="23"/>
      <c r="CN70" s="23"/>
      <c r="CO70" s="23"/>
      <c r="CP70" s="23"/>
      <c r="CQ70" s="23"/>
      <c r="CR70" s="23"/>
      <c r="CS70" s="23"/>
      <c r="CT70" s="23"/>
      <c r="CU70" s="23"/>
      <c r="CV70" s="23"/>
      <c r="CW70" s="23"/>
      <c r="CX70" s="23"/>
      <c r="CY70" s="23"/>
      <c r="CZ70" s="23"/>
      <c r="DA70" s="23"/>
      <c r="DB70" s="23"/>
      <c r="DC70" s="23"/>
    </row>
    <row r="71" spans="2:107" x14ac:dyDescent="0.2">
      <c r="B71" s="23"/>
      <c r="C71" s="23"/>
      <c r="D71" s="23"/>
      <c r="E71" s="23"/>
      <c r="F71" s="23"/>
      <c r="G71" s="23"/>
      <c r="H71" s="23"/>
      <c r="I71" s="23"/>
      <c r="J71" s="23"/>
      <c r="K71" s="23"/>
      <c r="L71" s="23"/>
      <c r="M71" s="23"/>
      <c r="N71" s="23"/>
      <c r="O71" s="23"/>
      <c r="P71" s="23"/>
      <c r="Q71" s="23"/>
      <c r="R71" s="23"/>
      <c r="S71" s="23"/>
      <c r="T71" s="23"/>
      <c r="U71" s="23"/>
      <c r="V71" s="23"/>
      <c r="W71" s="23"/>
      <c r="X71" s="23"/>
      <c r="Y71" s="23"/>
      <c r="Z71" s="23"/>
      <c r="AA71" s="23"/>
      <c r="AB71" s="23"/>
      <c r="AC71" s="23"/>
      <c r="AD71" s="23"/>
      <c r="AE71" s="23"/>
      <c r="AF71" s="23"/>
      <c r="AG71" s="23"/>
      <c r="AH71" s="23"/>
      <c r="AI71" s="23"/>
      <c r="AJ71" s="23"/>
      <c r="AK71" s="23"/>
      <c r="AL71" s="23"/>
      <c r="AM71" s="23"/>
      <c r="AN71" s="23"/>
      <c r="AO71" s="23"/>
      <c r="AP71" s="23"/>
      <c r="AQ71" s="23"/>
      <c r="AR71" s="23"/>
      <c r="AS71" s="23"/>
      <c r="AT71" s="23"/>
      <c r="AU71" s="23"/>
      <c r="AV71" s="23"/>
      <c r="AW71" s="23"/>
      <c r="AX71" s="23"/>
      <c r="AY71" s="23"/>
      <c r="AZ71" s="23"/>
      <c r="BA71" s="23"/>
      <c r="BB71" s="23"/>
      <c r="BC71" s="23"/>
      <c r="BD71" s="23"/>
      <c r="BE71" s="23"/>
      <c r="BF71" s="23"/>
      <c r="BG71" s="23"/>
      <c r="BH71" s="23"/>
      <c r="BI71" s="23"/>
      <c r="BJ71" s="23"/>
      <c r="BK71" s="23"/>
      <c r="BL71" s="23"/>
      <c r="BM71" s="23"/>
      <c r="BN71" s="23"/>
      <c r="BO71" s="23"/>
      <c r="BP71" s="23"/>
      <c r="BQ71" s="23"/>
      <c r="BR71" s="23"/>
      <c r="BS71" s="23"/>
      <c r="BT71" s="23"/>
      <c r="BU71" s="23"/>
      <c r="BV71" s="23"/>
      <c r="BW71" s="23"/>
      <c r="BX71" s="23"/>
      <c r="BY71" s="23"/>
      <c r="BZ71" s="23"/>
      <c r="CA71" s="23"/>
      <c r="CB71" s="23"/>
      <c r="CC71" s="23"/>
      <c r="CD71" s="23"/>
      <c r="CE71" s="23"/>
      <c r="CF71" s="23"/>
      <c r="CG71" s="23"/>
      <c r="CH71" s="23"/>
      <c r="CI71" s="23"/>
      <c r="CJ71" s="23"/>
      <c r="CK71" s="23"/>
      <c r="CL71" s="23"/>
      <c r="CM71" s="23"/>
      <c r="CN71" s="23"/>
      <c r="CO71" s="23"/>
      <c r="CP71" s="23"/>
      <c r="CQ71" s="23"/>
      <c r="CR71" s="23"/>
      <c r="CS71" s="23"/>
      <c r="CT71" s="23"/>
      <c r="CU71" s="23"/>
      <c r="CV71" s="23"/>
      <c r="CW71" s="23"/>
      <c r="CX71" s="23"/>
      <c r="CY71" s="23"/>
      <c r="CZ71" s="23"/>
      <c r="DA71" s="23"/>
      <c r="DB71" s="23"/>
      <c r="DC71" s="23"/>
    </row>
    <row r="72" spans="2:107" x14ac:dyDescent="0.2">
      <c r="B72" s="23"/>
      <c r="C72" s="23"/>
      <c r="D72" s="23"/>
      <c r="E72" s="23"/>
      <c r="F72" s="23"/>
      <c r="G72" s="23"/>
      <c r="H72" s="23"/>
      <c r="I72" s="23"/>
      <c r="J72" s="23"/>
      <c r="K72" s="23"/>
      <c r="L72" s="23"/>
      <c r="M72" s="23"/>
      <c r="N72" s="23"/>
      <c r="O72" s="23"/>
      <c r="P72" s="23"/>
      <c r="Q72" s="23"/>
      <c r="R72" s="23"/>
      <c r="S72" s="23"/>
      <c r="T72" s="23"/>
      <c r="U72" s="23"/>
      <c r="V72" s="23"/>
      <c r="W72" s="23"/>
      <c r="X72" s="23"/>
      <c r="Y72" s="23"/>
      <c r="Z72" s="23"/>
      <c r="AA72" s="23"/>
      <c r="AB72" s="23"/>
      <c r="AC72" s="23"/>
      <c r="AD72" s="23"/>
      <c r="AE72" s="23"/>
      <c r="AF72" s="23"/>
      <c r="AG72" s="23"/>
      <c r="AH72" s="23"/>
      <c r="AI72" s="23"/>
      <c r="AJ72" s="23"/>
      <c r="AK72" s="23"/>
      <c r="AL72" s="23"/>
      <c r="AM72" s="23"/>
      <c r="AN72" s="23"/>
      <c r="AO72" s="23"/>
      <c r="AP72" s="23"/>
      <c r="AQ72" s="23"/>
      <c r="AR72" s="23"/>
      <c r="AS72" s="23"/>
      <c r="AT72" s="23"/>
      <c r="AU72" s="23"/>
      <c r="AV72" s="23"/>
      <c r="AW72" s="23"/>
      <c r="AX72" s="23"/>
      <c r="AY72" s="23"/>
      <c r="AZ72" s="23"/>
      <c r="BA72" s="23"/>
      <c r="BB72" s="23"/>
      <c r="BC72" s="23"/>
      <c r="BD72" s="23"/>
      <c r="BE72" s="23"/>
      <c r="BF72" s="23"/>
      <c r="BG72" s="23"/>
      <c r="BH72" s="23"/>
      <c r="BI72" s="23"/>
      <c r="BJ72" s="23"/>
      <c r="BK72" s="23"/>
      <c r="BL72" s="23"/>
      <c r="BM72" s="23"/>
      <c r="BN72" s="23"/>
      <c r="BO72" s="23"/>
      <c r="BP72" s="23"/>
      <c r="BQ72" s="23"/>
      <c r="BR72" s="23"/>
      <c r="BS72" s="23"/>
      <c r="BT72" s="23"/>
      <c r="BU72" s="23"/>
      <c r="BV72" s="23"/>
      <c r="BW72" s="23"/>
      <c r="BX72" s="23"/>
      <c r="BY72" s="23"/>
      <c r="BZ72" s="23"/>
      <c r="CA72" s="23"/>
      <c r="CB72" s="23"/>
      <c r="CC72" s="23"/>
      <c r="CD72" s="23"/>
      <c r="CE72" s="23"/>
      <c r="CF72" s="23"/>
      <c r="CG72" s="23"/>
      <c r="CH72" s="23"/>
      <c r="CI72" s="23"/>
      <c r="CJ72" s="23"/>
      <c r="CK72" s="23"/>
      <c r="CL72" s="23"/>
      <c r="CM72" s="23"/>
      <c r="CN72" s="23"/>
      <c r="CO72" s="23"/>
      <c r="CP72" s="23"/>
      <c r="CQ72" s="23"/>
      <c r="CR72" s="23"/>
      <c r="CS72" s="23"/>
      <c r="CT72" s="23"/>
      <c r="CU72" s="23"/>
      <c r="CV72" s="23"/>
      <c r="CW72" s="23"/>
      <c r="CX72" s="23"/>
      <c r="CY72" s="23"/>
      <c r="CZ72" s="23"/>
      <c r="DA72" s="23"/>
      <c r="DB72" s="23"/>
      <c r="DC72" s="23"/>
    </row>
    <row r="73" spans="2:107" x14ac:dyDescent="0.2">
      <c r="B73" s="23"/>
      <c r="C73" s="23"/>
      <c r="D73" s="23"/>
      <c r="E73" s="23"/>
      <c r="F73" s="23"/>
      <c r="G73" s="23"/>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c r="AZ73" s="23"/>
      <c r="BA73" s="23"/>
      <c r="BB73" s="23"/>
      <c r="BC73" s="23"/>
      <c r="BD73" s="23"/>
      <c r="BE73" s="23"/>
      <c r="BF73" s="23"/>
      <c r="BG73" s="23"/>
      <c r="BH73" s="23"/>
      <c r="BI73" s="23"/>
      <c r="BJ73" s="23"/>
      <c r="BK73" s="23"/>
      <c r="BL73" s="23"/>
      <c r="BM73" s="23"/>
      <c r="BN73" s="23"/>
      <c r="BO73" s="23"/>
      <c r="BP73" s="23"/>
      <c r="BQ73" s="23"/>
      <c r="BR73" s="23"/>
      <c r="BS73" s="23"/>
      <c r="BT73" s="23"/>
      <c r="BU73" s="23"/>
      <c r="BV73" s="23"/>
      <c r="BW73" s="23"/>
      <c r="BX73" s="23"/>
      <c r="BY73" s="23"/>
      <c r="BZ73" s="23"/>
      <c r="CA73" s="23"/>
      <c r="CB73" s="23"/>
      <c r="CC73" s="23"/>
      <c r="CD73" s="23"/>
      <c r="CE73" s="23"/>
      <c r="CF73" s="23"/>
      <c r="CG73" s="23"/>
      <c r="CH73" s="23"/>
      <c r="CI73" s="23"/>
      <c r="CJ73" s="23"/>
      <c r="CK73" s="23"/>
      <c r="CL73" s="23"/>
      <c r="CM73" s="23"/>
      <c r="CN73" s="23"/>
      <c r="CO73" s="23"/>
      <c r="CP73" s="23"/>
      <c r="CQ73" s="23"/>
      <c r="CR73" s="23"/>
      <c r="CS73" s="23"/>
      <c r="CT73" s="23"/>
      <c r="CU73" s="23"/>
      <c r="CV73" s="23"/>
      <c r="CW73" s="23"/>
      <c r="CX73" s="23"/>
      <c r="CY73" s="23"/>
      <c r="CZ73" s="23"/>
      <c r="DA73" s="23"/>
      <c r="DB73" s="23"/>
      <c r="DC73" s="23"/>
    </row>
    <row r="74" spans="2:107" x14ac:dyDescent="0.2">
      <c r="B74" s="23"/>
      <c r="C74" s="23"/>
      <c r="D74" s="23"/>
      <c r="E74" s="23"/>
      <c r="F74" s="23"/>
      <c r="G74" s="23"/>
      <c r="H74" s="23"/>
      <c r="I74" s="23"/>
      <c r="J74" s="23"/>
      <c r="K74" s="23"/>
      <c r="L74" s="23"/>
      <c r="M74" s="23"/>
      <c r="N74" s="23"/>
      <c r="O74" s="23"/>
      <c r="P74" s="23"/>
      <c r="Q74" s="23"/>
      <c r="R74" s="23"/>
      <c r="S74" s="23"/>
      <c r="T74" s="23"/>
      <c r="U74" s="23"/>
      <c r="V74" s="23"/>
      <c r="W74" s="23"/>
      <c r="X74" s="23"/>
      <c r="Y74" s="23"/>
      <c r="Z74" s="23"/>
      <c r="AA74" s="23"/>
      <c r="AB74" s="23"/>
      <c r="AC74" s="23"/>
      <c r="AD74" s="23"/>
      <c r="AE74" s="23"/>
      <c r="AF74" s="23"/>
      <c r="AG74" s="23"/>
      <c r="AH74" s="23"/>
      <c r="AI74" s="23"/>
      <c r="AJ74" s="23"/>
      <c r="AK74" s="23"/>
      <c r="AL74" s="23"/>
      <c r="AM74" s="23"/>
      <c r="AN74" s="23"/>
      <c r="AO74" s="23"/>
      <c r="AP74" s="23"/>
      <c r="AQ74" s="23"/>
      <c r="AR74" s="23"/>
      <c r="AS74" s="23"/>
      <c r="AT74" s="23"/>
      <c r="AU74" s="23"/>
      <c r="AV74" s="23"/>
      <c r="AW74" s="23"/>
      <c r="AX74" s="23"/>
      <c r="AY74" s="23"/>
      <c r="AZ74" s="23"/>
      <c r="BA74" s="23"/>
      <c r="BB74" s="23"/>
      <c r="BC74" s="23"/>
      <c r="BD74" s="23"/>
      <c r="BE74" s="23"/>
      <c r="BF74" s="23"/>
      <c r="BG74" s="23"/>
      <c r="BH74" s="23"/>
      <c r="BI74" s="23"/>
      <c r="BJ74" s="23"/>
      <c r="BK74" s="23"/>
      <c r="BL74" s="23"/>
      <c r="BM74" s="23"/>
      <c r="BN74" s="23"/>
      <c r="BO74" s="23"/>
      <c r="BP74" s="23"/>
      <c r="BQ74" s="23"/>
      <c r="BR74" s="23"/>
      <c r="BS74" s="23"/>
      <c r="BT74" s="23"/>
      <c r="BU74" s="23"/>
      <c r="BV74" s="23"/>
      <c r="BW74" s="23"/>
      <c r="BX74" s="23"/>
      <c r="BY74" s="23"/>
      <c r="BZ74" s="23"/>
      <c r="CA74" s="23"/>
      <c r="CB74" s="23"/>
      <c r="CC74" s="23"/>
      <c r="CD74" s="23"/>
      <c r="CE74" s="23"/>
      <c r="CF74" s="23"/>
      <c r="CG74" s="23"/>
      <c r="CH74" s="23"/>
      <c r="CI74" s="23"/>
      <c r="CJ74" s="23"/>
      <c r="CK74" s="23"/>
      <c r="CL74" s="23"/>
      <c r="CM74" s="23"/>
      <c r="CN74" s="23"/>
      <c r="CO74" s="23"/>
      <c r="CP74" s="23"/>
      <c r="CQ74" s="23"/>
      <c r="CR74" s="23"/>
      <c r="CS74" s="23"/>
      <c r="CT74" s="23"/>
      <c r="CU74" s="23"/>
      <c r="CV74" s="23"/>
      <c r="CW74" s="23"/>
      <c r="CX74" s="23"/>
      <c r="CY74" s="23"/>
      <c r="CZ74" s="23"/>
      <c r="DA74" s="23"/>
      <c r="DB74" s="23"/>
      <c r="DC74" s="23"/>
    </row>
    <row r="75" spans="2:107" x14ac:dyDescent="0.2">
      <c r="B75" s="23"/>
      <c r="C75" s="23"/>
      <c r="D75" s="23"/>
      <c r="E75" s="23"/>
      <c r="F75" s="23"/>
      <c r="G75" s="23"/>
      <c r="H75" s="23"/>
      <c r="I75" s="23"/>
      <c r="J75" s="23"/>
      <c r="K75" s="23"/>
      <c r="L75" s="23"/>
      <c r="M75" s="23"/>
      <c r="N75" s="23"/>
      <c r="O75" s="23"/>
      <c r="P75" s="23"/>
      <c r="Q75" s="23"/>
      <c r="R75" s="23"/>
      <c r="S75" s="23"/>
      <c r="T75" s="23"/>
      <c r="U75" s="23"/>
      <c r="V75" s="23"/>
      <c r="W75" s="23"/>
      <c r="X75" s="23"/>
      <c r="Y75" s="23"/>
      <c r="Z75" s="23"/>
      <c r="AA75" s="23"/>
      <c r="AB75" s="23"/>
      <c r="AC75" s="23"/>
      <c r="AD75" s="23"/>
      <c r="AE75" s="23"/>
      <c r="AF75" s="23"/>
      <c r="AG75" s="23"/>
      <c r="AH75" s="23"/>
      <c r="AI75" s="23"/>
      <c r="AJ75" s="23"/>
      <c r="AK75" s="23"/>
      <c r="AL75" s="23"/>
      <c r="AM75" s="23"/>
      <c r="AN75" s="23"/>
      <c r="AO75" s="23"/>
      <c r="AP75" s="23"/>
      <c r="AQ75" s="23"/>
      <c r="AR75" s="23"/>
      <c r="AS75" s="23"/>
      <c r="AT75" s="23"/>
      <c r="AU75" s="23"/>
      <c r="AV75" s="23"/>
      <c r="AW75" s="23"/>
      <c r="AX75" s="23"/>
      <c r="AY75" s="23"/>
      <c r="AZ75" s="23"/>
      <c r="BA75" s="23"/>
      <c r="BB75" s="23"/>
      <c r="BC75" s="23"/>
      <c r="BD75" s="23"/>
      <c r="BE75" s="23"/>
      <c r="BF75" s="23"/>
      <c r="BG75" s="23"/>
      <c r="BH75" s="23"/>
      <c r="BI75" s="23"/>
      <c r="BJ75" s="23"/>
      <c r="BK75" s="23"/>
      <c r="BL75" s="23"/>
      <c r="BM75" s="23"/>
      <c r="BN75" s="23"/>
      <c r="BO75" s="23"/>
      <c r="BP75" s="23"/>
      <c r="BQ75" s="23"/>
      <c r="BR75" s="23"/>
      <c r="BS75" s="23"/>
      <c r="BT75" s="23"/>
      <c r="BU75" s="23"/>
      <c r="BV75" s="23"/>
      <c r="BW75" s="23"/>
      <c r="BX75" s="23"/>
      <c r="BY75" s="23"/>
      <c r="BZ75" s="23"/>
      <c r="CA75" s="23"/>
      <c r="CB75" s="23"/>
      <c r="CC75" s="23"/>
      <c r="CD75" s="23"/>
      <c r="CE75" s="23"/>
      <c r="CF75" s="23"/>
      <c r="CG75" s="23"/>
      <c r="CH75" s="23"/>
      <c r="CI75" s="23"/>
      <c r="CJ75" s="23"/>
      <c r="CK75" s="23"/>
      <c r="CL75" s="23"/>
      <c r="CM75" s="23"/>
      <c r="CN75" s="23"/>
      <c r="CO75" s="23"/>
      <c r="CP75" s="23"/>
      <c r="CQ75" s="23"/>
      <c r="CR75" s="23"/>
      <c r="CS75" s="23"/>
      <c r="CT75" s="23"/>
      <c r="CU75" s="23"/>
      <c r="CV75" s="23"/>
      <c r="CW75" s="23"/>
      <c r="CX75" s="23"/>
      <c r="CY75" s="23"/>
      <c r="CZ75" s="23"/>
      <c r="DA75" s="23"/>
      <c r="DB75" s="23"/>
      <c r="DC75" s="23"/>
    </row>
    <row r="76" spans="2:107" x14ac:dyDescent="0.2">
      <c r="B76" s="23"/>
      <c r="C76" s="23"/>
      <c r="D76" s="23"/>
      <c r="E76" s="23"/>
      <c r="F76" s="23"/>
      <c r="G76" s="23"/>
      <c r="H76" s="23"/>
      <c r="I76" s="23"/>
      <c r="J76" s="23"/>
      <c r="K76" s="23"/>
      <c r="L76" s="23"/>
      <c r="M76" s="23"/>
      <c r="N76" s="23"/>
      <c r="O76" s="23"/>
      <c r="P76" s="23"/>
      <c r="Q76" s="23"/>
      <c r="R76" s="23"/>
      <c r="S76" s="23"/>
      <c r="T76" s="23"/>
      <c r="U76" s="23"/>
      <c r="V76" s="23"/>
      <c r="W76" s="23"/>
      <c r="X76" s="23"/>
      <c r="Y76" s="23"/>
      <c r="Z76" s="23"/>
      <c r="AA76" s="23"/>
      <c r="AB76" s="23"/>
      <c r="AC76" s="23"/>
      <c r="AD76" s="23"/>
      <c r="AE76" s="23"/>
      <c r="AF76" s="23"/>
      <c r="AG76" s="23"/>
      <c r="AH76" s="23"/>
      <c r="AI76" s="23"/>
      <c r="AJ76" s="23"/>
      <c r="AK76" s="23"/>
      <c r="AL76" s="23"/>
      <c r="AM76" s="23"/>
      <c r="AN76" s="23"/>
      <c r="AO76" s="23"/>
      <c r="AP76" s="23"/>
      <c r="AQ76" s="23"/>
      <c r="AR76" s="23"/>
      <c r="AS76" s="23"/>
      <c r="AT76" s="23"/>
      <c r="AU76" s="23"/>
      <c r="AV76" s="23"/>
      <c r="AW76" s="23"/>
      <c r="AX76" s="23"/>
      <c r="AY76" s="23"/>
      <c r="AZ76" s="23"/>
      <c r="BA76" s="23"/>
      <c r="BB76" s="23"/>
      <c r="BC76" s="23"/>
      <c r="BD76" s="23"/>
      <c r="BE76" s="23"/>
      <c r="BF76" s="23"/>
      <c r="BG76" s="23"/>
      <c r="BH76" s="23"/>
      <c r="BI76" s="23"/>
      <c r="BJ76" s="23"/>
      <c r="BK76" s="23"/>
      <c r="BL76" s="23"/>
      <c r="BM76" s="23"/>
      <c r="BN76" s="23"/>
      <c r="BO76" s="23"/>
      <c r="BP76" s="23"/>
      <c r="BQ76" s="23"/>
      <c r="BR76" s="23"/>
      <c r="BS76" s="23"/>
      <c r="BT76" s="23"/>
      <c r="BU76" s="23"/>
      <c r="BV76" s="23"/>
      <c r="BW76" s="23"/>
      <c r="BX76" s="23"/>
      <c r="BY76" s="23"/>
      <c r="BZ76" s="23"/>
      <c r="CA76" s="23"/>
      <c r="CB76" s="23"/>
      <c r="CC76" s="23"/>
      <c r="CD76" s="23"/>
      <c r="CE76" s="23"/>
      <c r="CF76" s="23"/>
      <c r="CG76" s="23"/>
      <c r="CH76" s="23"/>
      <c r="CI76" s="23"/>
      <c r="CJ76" s="23"/>
      <c r="CK76" s="23"/>
      <c r="CL76" s="23"/>
      <c r="CM76" s="23"/>
      <c r="CN76" s="23"/>
      <c r="CO76" s="23"/>
      <c r="CP76" s="23"/>
      <c r="CQ76" s="23"/>
      <c r="CR76" s="23"/>
      <c r="CS76" s="23"/>
      <c r="CT76" s="23"/>
      <c r="CU76" s="23"/>
      <c r="CV76" s="23"/>
      <c r="CW76" s="23"/>
      <c r="CX76" s="23"/>
      <c r="CY76" s="23"/>
      <c r="CZ76" s="23"/>
      <c r="DA76" s="23"/>
      <c r="DB76" s="23"/>
      <c r="DC76" s="23"/>
    </row>
    <row r="77" spans="2:107" x14ac:dyDescent="0.2">
      <c r="B77" s="23"/>
      <c r="C77" s="23"/>
      <c r="D77" s="23"/>
      <c r="E77" s="23"/>
      <c r="F77" s="23"/>
      <c r="G77" s="23"/>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c r="AZ77" s="23"/>
      <c r="BA77" s="23"/>
      <c r="BB77" s="23"/>
      <c r="BC77" s="23"/>
      <c r="BD77" s="23"/>
      <c r="BE77" s="23"/>
      <c r="BF77" s="23"/>
      <c r="BG77" s="23"/>
      <c r="BH77" s="23"/>
      <c r="BI77" s="23"/>
      <c r="BJ77" s="23"/>
      <c r="BK77" s="23"/>
      <c r="BL77" s="23"/>
      <c r="BM77" s="23"/>
      <c r="BN77" s="23"/>
      <c r="BO77" s="23"/>
      <c r="BP77" s="23"/>
      <c r="BQ77" s="23"/>
      <c r="BR77" s="23"/>
      <c r="BS77" s="23"/>
      <c r="BT77" s="23"/>
      <c r="BU77" s="23"/>
      <c r="BV77" s="23"/>
      <c r="BW77" s="23"/>
      <c r="BX77" s="23"/>
      <c r="BY77" s="23"/>
      <c r="BZ77" s="23"/>
      <c r="CA77" s="23"/>
      <c r="CB77" s="23"/>
      <c r="CC77" s="23"/>
      <c r="CD77" s="23"/>
      <c r="CE77" s="23"/>
      <c r="CF77" s="23"/>
      <c r="CG77" s="23"/>
      <c r="CH77" s="23"/>
      <c r="CI77" s="23"/>
      <c r="CJ77" s="23"/>
      <c r="CK77" s="23"/>
      <c r="CL77" s="23"/>
      <c r="CM77" s="23"/>
      <c r="CN77" s="23"/>
      <c r="CO77" s="23"/>
      <c r="CP77" s="23"/>
      <c r="CQ77" s="23"/>
      <c r="CR77" s="23"/>
      <c r="CS77" s="23"/>
      <c r="CT77" s="23"/>
      <c r="CU77" s="23"/>
      <c r="CV77" s="23"/>
      <c r="CW77" s="23"/>
      <c r="CX77" s="23"/>
      <c r="CY77" s="23"/>
      <c r="CZ77" s="23"/>
      <c r="DA77" s="23"/>
      <c r="DB77" s="23"/>
      <c r="DC77" s="23"/>
    </row>
    <row r="78" spans="2:107" x14ac:dyDescent="0.2">
      <c r="B78" s="23"/>
      <c r="C78" s="23"/>
      <c r="D78" s="23"/>
      <c r="E78" s="23"/>
      <c r="F78" s="23"/>
      <c r="G78" s="23"/>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c r="AZ78" s="23"/>
      <c r="BA78" s="23"/>
      <c r="BB78" s="23"/>
      <c r="BC78" s="23"/>
      <c r="BD78" s="23"/>
      <c r="BE78" s="23"/>
      <c r="BF78" s="23"/>
      <c r="BG78" s="23"/>
      <c r="BH78" s="23"/>
      <c r="BI78" s="23"/>
      <c r="BJ78" s="23"/>
      <c r="BK78" s="23"/>
      <c r="BL78" s="23"/>
      <c r="BM78" s="23"/>
      <c r="BN78" s="23"/>
      <c r="BO78" s="23"/>
      <c r="BP78" s="23"/>
      <c r="BQ78" s="23"/>
      <c r="BR78" s="23"/>
      <c r="BS78" s="23"/>
      <c r="BT78" s="23"/>
      <c r="BU78" s="23"/>
      <c r="BV78" s="23"/>
      <c r="BW78" s="23"/>
      <c r="BX78" s="23"/>
      <c r="BY78" s="23"/>
      <c r="BZ78" s="23"/>
      <c r="CA78" s="23"/>
      <c r="CB78" s="23"/>
      <c r="CC78" s="23"/>
      <c r="CD78" s="23"/>
      <c r="CE78" s="23"/>
      <c r="CF78" s="23"/>
      <c r="CG78" s="23"/>
      <c r="CH78" s="23"/>
      <c r="CI78" s="23"/>
      <c r="CJ78" s="23"/>
      <c r="CK78" s="23"/>
      <c r="CL78" s="23"/>
      <c r="CM78" s="23"/>
      <c r="CN78" s="23"/>
      <c r="CO78" s="23"/>
      <c r="CP78" s="23"/>
      <c r="CQ78" s="23"/>
      <c r="CR78" s="23"/>
      <c r="CS78" s="23"/>
      <c r="CT78" s="23"/>
      <c r="CU78" s="23"/>
      <c r="CV78" s="23"/>
      <c r="CW78" s="23"/>
      <c r="CX78" s="23"/>
      <c r="CY78" s="23"/>
      <c r="CZ78" s="23"/>
      <c r="DA78" s="23"/>
      <c r="DB78" s="23"/>
      <c r="DC78" s="23"/>
    </row>
    <row r="79" spans="2:107" x14ac:dyDescent="0.2">
      <c r="DC79" s="23"/>
    </row>
    <row r="80" spans="2:107" x14ac:dyDescent="0.2">
      <c r="DC80" s="23"/>
    </row>
    <row r="81" spans="107:107" x14ac:dyDescent="0.2">
      <c r="DC81" s="23"/>
    </row>
    <row r="82" spans="107:107" x14ac:dyDescent="0.2">
      <c r="DC82" s="23"/>
    </row>
    <row r="83" spans="107:107" x14ac:dyDescent="0.2">
      <c r="DC83" s="23"/>
    </row>
    <row r="84" spans="107:107" x14ac:dyDescent="0.2">
      <c r="DC84" s="23"/>
    </row>
    <row r="85" spans="107:107" x14ac:dyDescent="0.2">
      <c r="DC85" s="23"/>
    </row>
  </sheetData>
  <sheetProtection sheet="1" objects="1" scenarios="1" formatCells="0"/>
  <mergeCells count="154">
    <mergeCell ref="AZ13:BQ13"/>
    <mergeCell ref="BR13:CI13"/>
    <mergeCell ref="CJ13:DA13"/>
    <mergeCell ref="AZ16:BQ16"/>
    <mergeCell ref="CJ16:DA16"/>
    <mergeCell ref="AZ17:BQ17"/>
    <mergeCell ref="C7:N7"/>
    <mergeCell ref="C20:F20"/>
    <mergeCell ref="O7:BQ7"/>
    <mergeCell ref="BR7:CD7"/>
    <mergeCell ref="CE7:DA7"/>
    <mergeCell ref="C18:F18"/>
    <mergeCell ref="C16:U16"/>
    <mergeCell ref="C17:U17"/>
    <mergeCell ref="C8:N8"/>
    <mergeCell ref="C15:E15"/>
    <mergeCell ref="F15:DA15"/>
    <mergeCell ref="O8:BQ8"/>
    <mergeCell ref="BR8:CD8"/>
    <mergeCell ref="CE8:DA8"/>
    <mergeCell ref="AK14:AY14"/>
    <mergeCell ref="BR14:CI14"/>
    <mergeCell ref="AZ14:BQ14"/>
    <mergeCell ref="C11:DA11"/>
    <mergeCell ref="C12:U12"/>
    <mergeCell ref="V12:AJ12"/>
    <mergeCell ref="AZ12:BQ12"/>
    <mergeCell ref="CJ14:DA14"/>
    <mergeCell ref="C13:U13"/>
    <mergeCell ref="V13:AJ13"/>
    <mergeCell ref="CM27:DA27"/>
    <mergeCell ref="BC25:CL25"/>
    <mergeCell ref="BC26:CL26"/>
    <mergeCell ref="BC27:CL27"/>
    <mergeCell ref="C19:F19"/>
    <mergeCell ref="N20:U20"/>
    <mergeCell ref="CJ17:DA17"/>
    <mergeCell ref="AN25:BB25"/>
    <mergeCell ref="AN26:BB26"/>
    <mergeCell ref="C23:BB23"/>
    <mergeCell ref="BC23:DA23"/>
    <mergeCell ref="CJ18:DA18"/>
    <mergeCell ref="CJ19:DA19"/>
    <mergeCell ref="AI21:CI21"/>
    <mergeCell ref="CJ21:DA21"/>
    <mergeCell ref="BR19:CI19"/>
    <mergeCell ref="CM25:DA25"/>
    <mergeCell ref="CM26:DA26"/>
    <mergeCell ref="A6:A8"/>
    <mergeCell ref="BR12:CI12"/>
    <mergeCell ref="CJ12:DA12"/>
    <mergeCell ref="A11:A21"/>
    <mergeCell ref="C10:DA10"/>
    <mergeCell ref="BR16:CI17"/>
    <mergeCell ref="AK17:AU17"/>
    <mergeCell ref="AV17:AY17"/>
    <mergeCell ref="C14:U14"/>
    <mergeCell ref="V14:AJ14"/>
    <mergeCell ref="AK18:AY18"/>
    <mergeCell ref="AZ18:BQ18"/>
    <mergeCell ref="V18:AJ18"/>
    <mergeCell ref="V19:AJ19"/>
    <mergeCell ref="AK19:AY19"/>
    <mergeCell ref="V16:AJ17"/>
    <mergeCell ref="C6:DA6"/>
    <mergeCell ref="V20:AJ20"/>
    <mergeCell ref="G18:M18"/>
    <mergeCell ref="N18:U18"/>
    <mergeCell ref="G19:M19"/>
    <mergeCell ref="N19:U19"/>
    <mergeCell ref="G20:M20"/>
    <mergeCell ref="BR18:CI18"/>
    <mergeCell ref="C24:AM24"/>
    <mergeCell ref="AN24:BB24"/>
    <mergeCell ref="C31:O31"/>
    <mergeCell ref="P31:AF31"/>
    <mergeCell ref="AW31:BK31"/>
    <mergeCell ref="BL31:CA31"/>
    <mergeCell ref="AG32:AV32"/>
    <mergeCell ref="AW32:BK32"/>
    <mergeCell ref="BL32:CA32"/>
    <mergeCell ref="AN27:BB27"/>
    <mergeCell ref="A23:A28"/>
    <mergeCell ref="A45:A47"/>
    <mergeCell ref="A37:A44"/>
    <mergeCell ref="C34:CI34"/>
    <mergeCell ref="CJ32:DA32"/>
    <mergeCell ref="CJ34:DA34"/>
    <mergeCell ref="C35:DA35"/>
    <mergeCell ref="C40:CI40"/>
    <mergeCell ref="CJ40:DA40"/>
    <mergeCell ref="C29:DA29"/>
    <mergeCell ref="CJ30:DA30"/>
    <mergeCell ref="CJ33:DA33"/>
    <mergeCell ref="C38:CI38"/>
    <mergeCell ref="CJ38:DA38"/>
    <mergeCell ref="A29:A35"/>
    <mergeCell ref="C28:DA28"/>
    <mergeCell ref="C30:O30"/>
    <mergeCell ref="C32:F32"/>
    <mergeCell ref="P33:AF33"/>
    <mergeCell ref="AG33:AV33"/>
    <mergeCell ref="AW33:BK33"/>
    <mergeCell ref="BC24:DA24"/>
    <mergeCell ref="AW30:BK30"/>
    <mergeCell ref="P32:AF32"/>
    <mergeCell ref="B49:DB49"/>
    <mergeCell ref="B50:DB50"/>
    <mergeCell ref="B51:DB51"/>
    <mergeCell ref="B52:DB52"/>
    <mergeCell ref="CB32:CI32"/>
    <mergeCell ref="CJ31:DA31"/>
    <mergeCell ref="AG30:AV31"/>
    <mergeCell ref="CB30:CI31"/>
    <mergeCell ref="AK12:AY13"/>
    <mergeCell ref="C39:CI39"/>
    <mergeCell ref="CJ39:DA39"/>
    <mergeCell ref="B48:DB48"/>
    <mergeCell ref="C43:CI43"/>
    <mergeCell ref="CJ43:DA43"/>
    <mergeCell ref="C44:DA44"/>
    <mergeCell ref="C42:CI42"/>
    <mergeCell ref="CJ42:DA42"/>
    <mergeCell ref="C45:DA45"/>
    <mergeCell ref="C46:DA46"/>
    <mergeCell ref="C47:DA47"/>
    <mergeCell ref="C41:CI41"/>
    <mergeCell ref="CJ41:DA41"/>
    <mergeCell ref="AZ20:BQ20"/>
    <mergeCell ref="AZ19:BQ19"/>
    <mergeCell ref="B1:DB1"/>
    <mergeCell ref="C37:DA37"/>
    <mergeCell ref="G32:O32"/>
    <mergeCell ref="C33:F33"/>
    <mergeCell ref="G33:O33"/>
    <mergeCell ref="B2:DB2"/>
    <mergeCell ref="B3:DB3"/>
    <mergeCell ref="B4:DB4"/>
    <mergeCell ref="B5:DB5"/>
    <mergeCell ref="C22:DA22"/>
    <mergeCell ref="C9:DA9"/>
    <mergeCell ref="C36:DA36"/>
    <mergeCell ref="CB33:CI33"/>
    <mergeCell ref="CJ20:DA20"/>
    <mergeCell ref="C21:AH21"/>
    <mergeCell ref="BR20:CI20"/>
    <mergeCell ref="P30:AF30"/>
    <mergeCell ref="AK16:AY16"/>
    <mergeCell ref="AK20:AY20"/>
    <mergeCell ref="BL33:CA33"/>
    <mergeCell ref="C26:AM26"/>
    <mergeCell ref="C27:AM27"/>
    <mergeCell ref="BL30:CA30"/>
    <mergeCell ref="C25:AM25"/>
  </mergeCells>
  <phoneticPr fontId="10" type="noConversion"/>
  <conditionalFormatting sqref="BR14:CI14">
    <cfRule type="expression" dxfId="12" priority="1">
      <formula>$AZ$14&lt;&gt;"Hourly (H)"</formula>
    </cfRule>
  </conditionalFormatting>
  <dataValidations disablePrompts="1" count="3">
    <dataValidation type="list" allowBlank="1" showInputMessage="1" showErrorMessage="1" sqref="C14:U14">
      <formula1>M_PAYDOCS</formula1>
    </dataValidation>
    <dataValidation type="list" allowBlank="1" showInputMessage="1" showErrorMessage="1" sqref="AZ14:BQ14">
      <formula1>FREQUENCY</formula1>
    </dataValidation>
    <dataValidation type="list" allowBlank="1" showInputMessage="1" showErrorMessage="1" sqref="O8:BQ8">
      <formula1>BRANCHOFSERVICE</formula1>
    </dataValidation>
  </dataValidations>
  <printOptions horizontalCentered="1"/>
  <pageMargins left="0.5" right="0.5" top="0.5" bottom="0.8" header="0.5" footer="0.5"/>
  <pageSetup paperSize="5" orientation="portrait" blackAndWhite="1" r:id="rId1"/>
  <headerFooter alignWithMargins="0">
    <oddFooter>&amp;LIncome Calculations - Military&amp;CPage &amp;P of &amp;N&amp;R05/24/2018</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187" r:id="rId4" name="Check Box 19">
              <controlPr defaultSize="0" autoFill="0" autoLine="0" autoPict="0">
                <anchor moveWithCells="1">
                  <from>
                    <xdr:col>2</xdr:col>
                    <xdr:colOff>9525</xdr:colOff>
                    <xdr:row>13</xdr:row>
                    <xdr:rowOff>152400</xdr:rowOff>
                  </from>
                  <to>
                    <xdr:col>5</xdr:col>
                    <xdr:colOff>9525</xdr:colOff>
                    <xdr:row>15</xdr:row>
                    <xdr:rowOff>28575</xdr:rowOff>
                  </to>
                </anchor>
              </controlPr>
            </control>
          </mc:Choice>
        </mc:AlternateContent>
        <mc:AlternateContent xmlns:mc="http://schemas.openxmlformats.org/markup-compatibility/2006">
          <mc:Choice Requires="x14">
            <control shapeId="7188" r:id="rId5" name="Check Box 20">
              <controlPr defaultSize="0" autoFill="0" autoLine="0" autoPict="0">
                <anchor moveWithCells="1">
                  <from>
                    <xdr:col>3</xdr:col>
                    <xdr:colOff>19050</xdr:colOff>
                    <xdr:row>18</xdr:row>
                    <xdr:rowOff>190500</xdr:rowOff>
                  </from>
                  <to>
                    <xdr:col>6</xdr:col>
                    <xdr:colOff>19050</xdr:colOff>
                    <xdr:row>20</xdr:row>
                    <xdr:rowOff>38100</xdr:rowOff>
                  </to>
                </anchor>
              </controlPr>
            </control>
          </mc:Choice>
        </mc:AlternateContent>
        <mc:AlternateContent xmlns:mc="http://schemas.openxmlformats.org/markup-compatibility/2006">
          <mc:Choice Requires="x14">
            <control shapeId="7189" r:id="rId6" name="Check Box 21">
              <controlPr defaultSize="0" autoFill="0" autoLine="0" autoPict="0">
                <anchor moveWithCells="1">
                  <from>
                    <xdr:col>3</xdr:col>
                    <xdr:colOff>19050</xdr:colOff>
                    <xdr:row>17</xdr:row>
                    <xdr:rowOff>190500</xdr:rowOff>
                  </from>
                  <to>
                    <xdr:col>6</xdr:col>
                    <xdr:colOff>19050</xdr:colOff>
                    <xdr:row>19</xdr:row>
                    <xdr:rowOff>38100</xdr:rowOff>
                  </to>
                </anchor>
              </controlPr>
            </control>
          </mc:Choice>
        </mc:AlternateContent>
        <mc:AlternateContent xmlns:mc="http://schemas.openxmlformats.org/markup-compatibility/2006">
          <mc:Choice Requires="x14">
            <control shapeId="7190" r:id="rId7" name="Check Box 22">
              <controlPr defaultSize="0" autoFill="0" autoLine="0" autoPict="0">
                <anchor moveWithCells="1">
                  <from>
                    <xdr:col>3</xdr:col>
                    <xdr:colOff>19050</xdr:colOff>
                    <xdr:row>16</xdr:row>
                    <xdr:rowOff>161925</xdr:rowOff>
                  </from>
                  <to>
                    <xdr:col>6</xdr:col>
                    <xdr:colOff>19050</xdr:colOff>
                    <xdr:row>18</xdr:row>
                    <xdr:rowOff>19050</xdr:rowOff>
                  </to>
                </anchor>
              </controlPr>
            </control>
          </mc:Choice>
        </mc:AlternateContent>
        <mc:AlternateContent xmlns:mc="http://schemas.openxmlformats.org/markup-compatibility/2006">
          <mc:Choice Requires="x14">
            <control shapeId="7191" r:id="rId8" name="Check Box 23">
              <controlPr defaultSize="0" autoFill="0" autoLine="0" autoPict="0">
                <anchor moveWithCells="1">
                  <from>
                    <xdr:col>2</xdr:col>
                    <xdr:colOff>28575</xdr:colOff>
                    <xdr:row>31</xdr:row>
                    <xdr:rowOff>180975</xdr:rowOff>
                  </from>
                  <to>
                    <xdr:col>5</xdr:col>
                    <xdr:colOff>28575</xdr:colOff>
                    <xdr:row>33</xdr:row>
                    <xdr:rowOff>9525</xdr:rowOff>
                  </to>
                </anchor>
              </controlPr>
            </control>
          </mc:Choice>
        </mc:AlternateContent>
        <mc:AlternateContent xmlns:mc="http://schemas.openxmlformats.org/markup-compatibility/2006">
          <mc:Choice Requires="x14">
            <control shapeId="7192" r:id="rId9" name="Check Box 24">
              <controlPr defaultSize="0" autoFill="0" autoLine="0" autoPict="0">
                <anchor moveWithCells="1">
                  <from>
                    <xdr:col>2</xdr:col>
                    <xdr:colOff>28575</xdr:colOff>
                    <xdr:row>30</xdr:row>
                    <xdr:rowOff>361950</xdr:rowOff>
                  </from>
                  <to>
                    <xdr:col>5</xdr:col>
                    <xdr:colOff>28575</xdr:colOff>
                    <xdr:row>32</xdr:row>
                    <xdr:rowOff>28575</xdr:rowOff>
                  </to>
                </anchor>
              </controlPr>
            </control>
          </mc:Choice>
        </mc:AlternateContent>
        <mc:AlternateContent xmlns:mc="http://schemas.openxmlformats.org/markup-compatibility/2006">
          <mc:Choice Requires="x14">
            <control shapeId="7194" r:id="rId10" name="Check Box 26">
              <controlPr defaultSize="0" autoFill="0" autoLine="0" autoPict="0">
                <anchor moveWithCells="1">
                  <from>
                    <xdr:col>82</xdr:col>
                    <xdr:colOff>28575</xdr:colOff>
                    <xdr:row>40</xdr:row>
                    <xdr:rowOff>9525</xdr:rowOff>
                  </from>
                  <to>
                    <xdr:col>88</xdr:col>
                    <xdr:colOff>0</xdr:colOff>
                    <xdr:row>40</xdr:row>
                    <xdr:rowOff>238125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800000"/>
    <pageSetUpPr autoPageBreaks="0" fitToPage="1"/>
  </sheetPr>
  <dimension ref="A1:DG69"/>
  <sheetViews>
    <sheetView showGridLines="0" showRowColHeaders="0" zoomScaleNormal="100" workbookViewId="0">
      <selection activeCell="O7" sqref="O7:BQ7"/>
    </sheetView>
  </sheetViews>
  <sheetFormatPr defaultRowHeight="12.75" x14ac:dyDescent="0.2"/>
  <cols>
    <col min="1" max="1" width="2.7109375" customWidth="1"/>
    <col min="2" max="2" width="1.7109375" customWidth="1"/>
    <col min="3" max="105" width="0.85546875" customWidth="1"/>
    <col min="106" max="106" width="1.7109375" customWidth="1"/>
    <col min="107" max="107" width="2.7109375" customWidth="1"/>
  </cols>
  <sheetData>
    <row r="1" spans="1:111"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24"/>
      <c r="DD1" s="106"/>
      <c r="DE1" s="106"/>
      <c r="DF1" s="23"/>
      <c r="DG1" s="23"/>
    </row>
    <row r="2" spans="1:111"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35"/>
      <c r="DD2" s="135"/>
      <c r="DE2" s="106"/>
    </row>
    <row r="3" spans="1:111" ht="18" customHeight="1" x14ac:dyDescent="0.2">
      <c r="A3" s="24"/>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35"/>
      <c r="DD3" s="135"/>
      <c r="DE3" s="106"/>
    </row>
    <row r="4" spans="1:111" ht="12" customHeight="1" x14ac:dyDescent="0.2">
      <c r="A4" s="24"/>
      <c r="B4" s="683" t="s">
        <v>388</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45"/>
      <c r="DD4" s="145"/>
      <c r="DE4" s="106"/>
    </row>
    <row r="5" spans="1:111" ht="6" customHeight="1" thickBot="1" x14ac:dyDescent="0.25">
      <c r="A5" s="24"/>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35"/>
      <c r="DD5" s="135"/>
      <c r="DE5" s="106"/>
    </row>
    <row r="6" spans="1:111" ht="12" customHeight="1" x14ac:dyDescent="0.2">
      <c r="A6" s="113"/>
      <c r="B6" s="12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09"/>
      <c r="DD6" s="106"/>
      <c r="DE6" s="106"/>
    </row>
    <row r="7" spans="1:111" ht="15.95" customHeight="1" x14ac:dyDescent="0.2">
      <c r="A7" s="113"/>
      <c r="B7" s="98"/>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689" t="str">
        <f>IF('B-Paystubs'!CE7="","",'B-Paystubs'!CE7)</f>
        <v/>
      </c>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109"/>
      <c r="DD7" s="106"/>
      <c r="DE7" s="106"/>
    </row>
    <row r="8" spans="1:111" ht="12" customHeight="1" thickBot="1" x14ac:dyDescent="0.25">
      <c r="A8" s="113"/>
      <c r="B8" s="144"/>
      <c r="C8" s="651"/>
      <c r="D8" s="651"/>
      <c r="E8" s="651"/>
      <c r="F8" s="651"/>
      <c r="G8" s="651"/>
      <c r="H8" s="651"/>
      <c r="I8" s="651"/>
      <c r="J8" s="651"/>
      <c r="K8" s="651"/>
      <c r="L8" s="651"/>
      <c r="M8" s="651"/>
      <c r="N8" s="651"/>
      <c r="O8" s="819"/>
      <c r="P8" s="819"/>
      <c r="Q8" s="819"/>
      <c r="R8" s="819"/>
      <c r="S8" s="819"/>
      <c r="T8" s="819"/>
      <c r="U8" s="819"/>
      <c r="V8" s="819"/>
      <c r="W8" s="819"/>
      <c r="X8" s="819"/>
      <c r="Y8" s="819"/>
      <c r="Z8" s="819"/>
      <c r="AA8" s="819"/>
      <c r="AB8" s="819"/>
      <c r="AC8" s="819"/>
      <c r="AD8" s="819"/>
      <c r="AE8" s="819"/>
      <c r="AF8" s="819"/>
      <c r="AG8" s="819"/>
      <c r="AH8" s="819"/>
      <c r="AI8" s="819"/>
      <c r="AJ8" s="819"/>
      <c r="AK8" s="819"/>
      <c r="AL8" s="819"/>
      <c r="AM8" s="819"/>
      <c r="AN8" s="819"/>
      <c r="AO8" s="819"/>
      <c r="AP8" s="819"/>
      <c r="AQ8" s="819"/>
      <c r="AR8" s="819"/>
      <c r="AS8" s="819"/>
      <c r="AT8" s="819"/>
      <c r="AU8" s="819"/>
      <c r="AV8" s="819"/>
      <c r="AW8" s="819"/>
      <c r="AX8" s="819"/>
      <c r="AY8" s="819"/>
      <c r="AZ8" s="819"/>
      <c r="BA8" s="819"/>
      <c r="BB8" s="819"/>
      <c r="BC8" s="819"/>
      <c r="BD8" s="819"/>
      <c r="BE8" s="819"/>
      <c r="BF8" s="819"/>
      <c r="BG8" s="819"/>
      <c r="BH8" s="819"/>
      <c r="BI8" s="819"/>
      <c r="BJ8" s="819"/>
      <c r="BK8" s="819"/>
      <c r="BL8" s="819"/>
      <c r="BM8" s="819"/>
      <c r="BN8" s="819"/>
      <c r="BO8" s="819"/>
      <c r="BP8" s="819"/>
      <c r="BQ8" s="819"/>
      <c r="BR8" s="651"/>
      <c r="BS8" s="651"/>
      <c r="BT8" s="651"/>
      <c r="BU8" s="651"/>
      <c r="BV8" s="651"/>
      <c r="BW8" s="651"/>
      <c r="BX8" s="651"/>
      <c r="BY8" s="651"/>
      <c r="BZ8" s="651"/>
      <c r="CA8" s="651"/>
      <c r="CB8" s="651"/>
      <c r="CC8" s="651"/>
      <c r="CD8" s="651"/>
      <c r="CE8" s="819"/>
      <c r="CF8" s="819"/>
      <c r="CG8" s="819"/>
      <c r="CH8" s="819"/>
      <c r="CI8" s="819"/>
      <c r="CJ8" s="819"/>
      <c r="CK8" s="819"/>
      <c r="CL8" s="819"/>
      <c r="CM8" s="819"/>
      <c r="CN8" s="819"/>
      <c r="CO8" s="819"/>
      <c r="CP8" s="819"/>
      <c r="CQ8" s="819"/>
      <c r="CR8" s="819"/>
      <c r="CS8" s="819"/>
      <c r="CT8" s="819"/>
      <c r="CU8" s="819"/>
      <c r="CV8" s="819"/>
      <c r="CW8" s="819"/>
      <c r="CX8" s="819"/>
      <c r="CY8" s="819"/>
      <c r="CZ8" s="819"/>
      <c r="DA8" s="819"/>
      <c r="DB8" s="99"/>
      <c r="DC8" s="110"/>
      <c r="DD8" s="59"/>
      <c r="DE8" s="59"/>
      <c r="DF8" s="139"/>
    </row>
    <row r="9" spans="1:111" ht="15.95" customHeight="1" x14ac:dyDescent="0.2">
      <c r="A9" s="228"/>
      <c r="B9" s="250"/>
      <c r="C9" s="686"/>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6"/>
      <c r="BT9" s="686"/>
      <c r="BU9" s="686"/>
      <c r="BV9" s="686"/>
      <c r="BW9" s="686"/>
      <c r="BX9" s="686"/>
      <c r="BY9" s="686"/>
      <c r="BZ9" s="686"/>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252"/>
      <c r="DC9" s="110"/>
      <c r="DD9" s="59"/>
      <c r="DE9" s="59"/>
      <c r="DF9" s="229"/>
    </row>
    <row r="10" spans="1:111" ht="20.100000000000001" customHeight="1" x14ac:dyDescent="0.2">
      <c r="A10" s="112"/>
      <c r="B10" s="249"/>
      <c r="C10" s="574" t="s">
        <v>196</v>
      </c>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c r="CK10" s="574"/>
      <c r="CL10" s="574"/>
      <c r="CM10" s="574"/>
      <c r="CN10" s="574"/>
      <c r="CO10" s="574"/>
      <c r="CP10" s="574"/>
      <c r="CQ10" s="574"/>
      <c r="CR10" s="574"/>
      <c r="CS10" s="574"/>
      <c r="CT10" s="574"/>
      <c r="CU10" s="574"/>
      <c r="CV10" s="574"/>
      <c r="CW10" s="574"/>
      <c r="CX10" s="574"/>
      <c r="CY10" s="574"/>
      <c r="CZ10" s="574"/>
      <c r="DA10" s="575"/>
      <c r="DB10" s="251"/>
      <c r="DC10" s="98"/>
      <c r="DD10" s="59"/>
      <c r="DE10" s="59"/>
      <c r="DF10" s="139"/>
    </row>
    <row r="11" spans="1:111" ht="20.100000000000001" customHeight="1" x14ac:dyDescent="0.2">
      <c r="A11" s="112"/>
      <c r="B11" s="249"/>
      <c r="C11" s="633" t="s">
        <v>494</v>
      </c>
      <c r="D11" s="634"/>
      <c r="E11" s="634"/>
      <c r="F11" s="634"/>
      <c r="G11" s="634"/>
      <c r="H11" s="634"/>
      <c r="I11" s="634"/>
      <c r="J11" s="634"/>
      <c r="K11" s="634"/>
      <c r="L11" s="634"/>
      <c r="M11" s="634"/>
      <c r="N11" s="634"/>
      <c r="O11" s="634"/>
      <c r="P11" s="634"/>
      <c r="Q11" s="634"/>
      <c r="R11" s="634"/>
      <c r="S11" s="907" t="str">
        <f>IF('B-Paystubs'!O7="","",'B-Paystubs'!O7)</f>
        <v/>
      </c>
      <c r="T11" s="907"/>
      <c r="U11" s="907"/>
      <c r="V11" s="907"/>
      <c r="W11" s="907"/>
      <c r="X11" s="907"/>
      <c r="Y11" s="907"/>
      <c r="Z11" s="907"/>
      <c r="AA11" s="907"/>
      <c r="AB11" s="907"/>
      <c r="AC11" s="907"/>
      <c r="AD11" s="907"/>
      <c r="AE11" s="907"/>
      <c r="AF11" s="907"/>
      <c r="AG11" s="907"/>
      <c r="AH11" s="907"/>
      <c r="AI11" s="907"/>
      <c r="AJ11" s="907"/>
      <c r="AK11" s="907"/>
      <c r="AL11" s="907"/>
      <c r="AM11" s="907"/>
      <c r="AN11" s="907"/>
      <c r="AO11" s="907"/>
      <c r="AP11" s="907"/>
      <c r="AQ11" s="907"/>
      <c r="AR11" s="907"/>
      <c r="AS11" s="907"/>
      <c r="AT11" s="907"/>
      <c r="AU11" s="907"/>
      <c r="AV11" s="907"/>
      <c r="AW11" s="907"/>
      <c r="AX11" s="907"/>
      <c r="AY11" s="907"/>
      <c r="AZ11" s="907"/>
      <c r="BA11" s="907"/>
      <c r="BB11" s="907"/>
      <c r="BC11" s="907"/>
      <c r="BD11" s="907"/>
      <c r="BE11" s="907"/>
      <c r="BF11" s="907"/>
      <c r="BG11" s="907"/>
      <c r="BH11" s="907"/>
      <c r="BI11" s="907"/>
      <c r="BJ11" s="907"/>
      <c r="BK11" s="907"/>
      <c r="BL11" s="907"/>
      <c r="BM11" s="907"/>
      <c r="BN11" s="907"/>
      <c r="BO11" s="907"/>
      <c r="BP11" s="907"/>
      <c r="BQ11" s="907"/>
      <c r="BR11" s="907"/>
      <c r="BS11" s="907"/>
      <c r="BT11" s="907"/>
      <c r="BU11" s="907"/>
      <c r="BV11" s="907"/>
      <c r="BW11" s="907"/>
      <c r="BX11" s="907"/>
      <c r="BY11" s="907"/>
      <c r="BZ11" s="907"/>
      <c r="CA11" s="907"/>
      <c r="CB11" s="907"/>
      <c r="CC11" s="907"/>
      <c r="CD11" s="907"/>
      <c r="CE11" s="907"/>
      <c r="CF11" s="907"/>
      <c r="CG11" s="907"/>
      <c r="CH11" s="907"/>
      <c r="CI11" s="907"/>
      <c r="CJ11" s="907"/>
      <c r="CK11" s="907"/>
      <c r="CL11" s="907"/>
      <c r="CM11" s="907"/>
      <c r="CN11" s="907"/>
      <c r="CO11" s="907"/>
      <c r="CP11" s="907"/>
      <c r="CQ11" s="907"/>
      <c r="CR11" s="907"/>
      <c r="CS11" s="907"/>
      <c r="CT11" s="907"/>
      <c r="CU11" s="907"/>
      <c r="CV11" s="907"/>
      <c r="CW11" s="907"/>
      <c r="CX11" s="907"/>
      <c r="CY11" s="907"/>
      <c r="CZ11" s="907"/>
      <c r="DA11" s="908"/>
      <c r="DB11" s="251"/>
      <c r="DC11" s="98"/>
      <c r="DD11" s="59"/>
      <c r="DE11" s="59"/>
      <c r="DF11" s="139"/>
    </row>
    <row r="12" spans="1:111" ht="45.2" customHeight="1" x14ac:dyDescent="0.2">
      <c r="A12" s="112"/>
      <c r="B12" s="249"/>
      <c r="C12" s="889" t="s">
        <v>40</v>
      </c>
      <c r="D12" s="889"/>
      <c r="E12" s="889"/>
      <c r="F12" s="889"/>
      <c r="G12" s="889"/>
      <c r="H12" s="889"/>
      <c r="I12" s="889"/>
      <c r="J12" s="889"/>
      <c r="K12" s="889"/>
      <c r="L12" s="889"/>
      <c r="M12" s="889"/>
      <c r="N12" s="889"/>
      <c r="O12" s="889"/>
      <c r="P12" s="889"/>
      <c r="Q12" s="889"/>
      <c r="R12" s="889"/>
      <c r="S12" s="889"/>
      <c r="T12" s="889"/>
      <c r="U12" s="889"/>
      <c r="V12" s="889"/>
      <c r="W12" s="889"/>
      <c r="X12" s="889"/>
      <c r="Y12" s="889"/>
      <c r="Z12" s="889"/>
      <c r="AA12" s="889"/>
      <c r="AB12" s="889"/>
      <c r="AC12" s="889"/>
      <c r="AD12" s="889"/>
      <c r="AE12" s="889"/>
      <c r="AF12" s="889"/>
      <c r="AG12" s="889"/>
      <c r="AH12" s="889"/>
      <c r="AI12" s="889"/>
      <c r="AJ12" s="889"/>
      <c r="AK12" s="889"/>
      <c r="AL12" s="889"/>
      <c r="AM12" s="889"/>
      <c r="AN12" s="889"/>
      <c r="AO12" s="889"/>
      <c r="AP12" s="889"/>
      <c r="AQ12" s="889"/>
      <c r="AR12" s="889"/>
      <c r="AS12" s="889"/>
      <c r="AT12" s="890" t="s">
        <v>347</v>
      </c>
      <c r="AU12" s="890"/>
      <c r="AV12" s="890"/>
      <c r="AW12" s="890"/>
      <c r="AX12" s="890"/>
      <c r="AY12" s="890"/>
      <c r="AZ12" s="890"/>
      <c r="BA12" s="890"/>
      <c r="BB12" s="890"/>
      <c r="BC12" s="890"/>
      <c r="BD12" s="890"/>
      <c r="BE12" s="890"/>
      <c r="BF12" s="890"/>
      <c r="BG12" s="890"/>
      <c r="BH12" s="890"/>
      <c r="BI12" s="890"/>
      <c r="BJ12" s="890"/>
      <c r="BK12" s="890"/>
      <c r="BL12" s="890"/>
      <c r="BM12" s="890"/>
      <c r="BN12" s="890"/>
      <c r="BO12" s="890" t="s">
        <v>42</v>
      </c>
      <c r="BP12" s="890"/>
      <c r="BQ12" s="890"/>
      <c r="BR12" s="890"/>
      <c r="BS12" s="890"/>
      <c r="BT12" s="890"/>
      <c r="BU12" s="890"/>
      <c r="BV12" s="890"/>
      <c r="BW12" s="890"/>
      <c r="BX12" s="890"/>
      <c r="BY12" s="890"/>
      <c r="BZ12" s="890"/>
      <c r="CA12" s="890"/>
      <c r="CB12" s="890"/>
      <c r="CC12" s="895" t="s">
        <v>490</v>
      </c>
      <c r="CD12" s="896"/>
      <c r="CE12" s="896"/>
      <c r="CF12" s="896"/>
      <c r="CG12" s="896"/>
      <c r="CH12" s="896"/>
      <c r="CI12" s="896"/>
      <c r="CJ12" s="896"/>
      <c r="CK12" s="897"/>
      <c r="CL12" s="895" t="s">
        <v>41</v>
      </c>
      <c r="CM12" s="896"/>
      <c r="CN12" s="896"/>
      <c r="CO12" s="896"/>
      <c r="CP12" s="896"/>
      <c r="CQ12" s="896"/>
      <c r="CR12" s="896"/>
      <c r="CS12" s="896"/>
      <c r="CT12" s="896"/>
      <c r="CU12" s="896"/>
      <c r="CV12" s="896"/>
      <c r="CW12" s="896"/>
      <c r="CX12" s="896"/>
      <c r="CY12" s="896"/>
      <c r="CZ12" s="896"/>
      <c r="DA12" s="906"/>
      <c r="DB12" s="251"/>
      <c r="DC12" s="98"/>
      <c r="DD12" s="59"/>
      <c r="DE12" s="59"/>
      <c r="DF12" s="139"/>
    </row>
    <row r="13" spans="1:111" ht="15.95" customHeight="1" x14ac:dyDescent="0.2">
      <c r="A13" s="112"/>
      <c r="B13" s="249"/>
      <c r="C13" s="892"/>
      <c r="D13" s="892"/>
      <c r="E13" s="892"/>
      <c r="F13" s="892"/>
      <c r="G13" s="892"/>
      <c r="H13" s="892"/>
      <c r="I13" s="892"/>
      <c r="J13" s="892"/>
      <c r="K13" s="892"/>
      <c r="L13" s="892"/>
      <c r="M13" s="892"/>
      <c r="N13" s="892"/>
      <c r="O13" s="892"/>
      <c r="P13" s="892"/>
      <c r="Q13" s="892"/>
      <c r="R13" s="892"/>
      <c r="S13" s="892"/>
      <c r="T13" s="892"/>
      <c r="U13" s="892"/>
      <c r="V13" s="892"/>
      <c r="W13" s="892"/>
      <c r="X13" s="892"/>
      <c r="Y13" s="892"/>
      <c r="Z13" s="892"/>
      <c r="AA13" s="892"/>
      <c r="AB13" s="892"/>
      <c r="AC13" s="892"/>
      <c r="AD13" s="892"/>
      <c r="AE13" s="892"/>
      <c r="AF13" s="892"/>
      <c r="AG13" s="892"/>
      <c r="AH13" s="892"/>
      <c r="AI13" s="892"/>
      <c r="AJ13" s="892"/>
      <c r="AK13" s="892"/>
      <c r="AL13" s="892"/>
      <c r="AM13" s="892"/>
      <c r="AN13" s="892"/>
      <c r="AO13" s="892"/>
      <c r="AP13" s="892"/>
      <c r="AQ13" s="892"/>
      <c r="AR13" s="892"/>
      <c r="AS13" s="892"/>
      <c r="AT13" s="893"/>
      <c r="AU13" s="893"/>
      <c r="AV13" s="893"/>
      <c r="AW13" s="893"/>
      <c r="AX13" s="893"/>
      <c r="AY13" s="893"/>
      <c r="AZ13" s="893"/>
      <c r="BA13" s="893"/>
      <c r="BB13" s="893"/>
      <c r="BC13" s="893"/>
      <c r="BD13" s="893"/>
      <c r="BE13" s="893"/>
      <c r="BF13" s="893"/>
      <c r="BG13" s="893"/>
      <c r="BH13" s="893"/>
      <c r="BI13" s="893"/>
      <c r="BJ13" s="893"/>
      <c r="BK13" s="893"/>
      <c r="BL13" s="893"/>
      <c r="BM13" s="893"/>
      <c r="BN13" s="893"/>
      <c r="BO13" s="894"/>
      <c r="BP13" s="894"/>
      <c r="BQ13" s="894"/>
      <c r="BR13" s="894"/>
      <c r="BS13" s="894"/>
      <c r="BT13" s="894"/>
      <c r="BU13" s="894"/>
      <c r="BV13" s="894"/>
      <c r="BW13" s="894"/>
      <c r="BX13" s="894"/>
      <c r="BY13" s="894"/>
      <c r="BZ13" s="894"/>
      <c r="CA13" s="894"/>
      <c r="CB13" s="894"/>
      <c r="CC13" s="885"/>
      <c r="CD13" s="886"/>
      <c r="CE13" s="886"/>
      <c r="CF13" s="886"/>
      <c r="CG13" s="886"/>
      <c r="CH13" s="886"/>
      <c r="CI13" s="886"/>
      <c r="CJ13" s="886"/>
      <c r="CK13" s="887"/>
      <c r="CL13" s="883" t="str">
        <f>IF(OR(BO13&lt;&gt;"",BO13&lt;&gt;0),ROUND(BO13+(BO13*CC13),0),"")</f>
        <v/>
      </c>
      <c r="CM13" s="883"/>
      <c r="CN13" s="883"/>
      <c r="CO13" s="883"/>
      <c r="CP13" s="883"/>
      <c r="CQ13" s="883"/>
      <c r="CR13" s="883"/>
      <c r="CS13" s="883"/>
      <c r="CT13" s="883"/>
      <c r="CU13" s="883"/>
      <c r="CV13" s="883"/>
      <c r="CW13" s="883"/>
      <c r="CX13" s="883"/>
      <c r="CY13" s="883"/>
      <c r="CZ13" s="883"/>
      <c r="DA13" s="884"/>
      <c r="DB13" s="251"/>
      <c r="DC13" s="98"/>
      <c r="DD13" s="59"/>
      <c r="DE13" s="59"/>
      <c r="DF13" s="139"/>
    </row>
    <row r="14" spans="1:111" ht="15.95" customHeight="1" x14ac:dyDescent="0.2">
      <c r="A14" s="112"/>
      <c r="B14" s="249"/>
      <c r="C14" s="892"/>
      <c r="D14" s="892"/>
      <c r="E14" s="892"/>
      <c r="F14" s="892"/>
      <c r="G14" s="892"/>
      <c r="H14" s="892"/>
      <c r="I14" s="892"/>
      <c r="J14" s="892"/>
      <c r="K14" s="892"/>
      <c r="L14" s="892"/>
      <c r="M14" s="892"/>
      <c r="N14" s="892"/>
      <c r="O14" s="892"/>
      <c r="P14" s="892"/>
      <c r="Q14" s="892"/>
      <c r="R14" s="892"/>
      <c r="S14" s="892"/>
      <c r="T14" s="892"/>
      <c r="U14" s="892"/>
      <c r="V14" s="892"/>
      <c r="W14" s="892"/>
      <c r="X14" s="892"/>
      <c r="Y14" s="892"/>
      <c r="Z14" s="892"/>
      <c r="AA14" s="892"/>
      <c r="AB14" s="892"/>
      <c r="AC14" s="892"/>
      <c r="AD14" s="892"/>
      <c r="AE14" s="892"/>
      <c r="AF14" s="892"/>
      <c r="AG14" s="892"/>
      <c r="AH14" s="892"/>
      <c r="AI14" s="892"/>
      <c r="AJ14" s="892"/>
      <c r="AK14" s="892"/>
      <c r="AL14" s="892"/>
      <c r="AM14" s="892"/>
      <c r="AN14" s="892"/>
      <c r="AO14" s="892"/>
      <c r="AP14" s="892"/>
      <c r="AQ14" s="892"/>
      <c r="AR14" s="892"/>
      <c r="AS14" s="892"/>
      <c r="AT14" s="893"/>
      <c r="AU14" s="893"/>
      <c r="AV14" s="893"/>
      <c r="AW14" s="893"/>
      <c r="AX14" s="893"/>
      <c r="AY14" s="893"/>
      <c r="AZ14" s="893"/>
      <c r="BA14" s="893"/>
      <c r="BB14" s="893"/>
      <c r="BC14" s="893"/>
      <c r="BD14" s="893"/>
      <c r="BE14" s="893"/>
      <c r="BF14" s="893"/>
      <c r="BG14" s="893"/>
      <c r="BH14" s="893"/>
      <c r="BI14" s="893"/>
      <c r="BJ14" s="893"/>
      <c r="BK14" s="893"/>
      <c r="BL14" s="893"/>
      <c r="BM14" s="893"/>
      <c r="BN14" s="893"/>
      <c r="BO14" s="894"/>
      <c r="BP14" s="894"/>
      <c r="BQ14" s="894"/>
      <c r="BR14" s="894"/>
      <c r="BS14" s="894"/>
      <c r="BT14" s="894"/>
      <c r="BU14" s="894"/>
      <c r="BV14" s="894"/>
      <c r="BW14" s="894"/>
      <c r="BX14" s="894"/>
      <c r="BY14" s="894"/>
      <c r="BZ14" s="894"/>
      <c r="CA14" s="894"/>
      <c r="CB14" s="894"/>
      <c r="CC14" s="885"/>
      <c r="CD14" s="886"/>
      <c r="CE14" s="886"/>
      <c r="CF14" s="886"/>
      <c r="CG14" s="886"/>
      <c r="CH14" s="886"/>
      <c r="CI14" s="886"/>
      <c r="CJ14" s="886"/>
      <c r="CK14" s="887"/>
      <c r="CL14" s="883" t="str">
        <f t="shared" ref="CL14:CL17" si="0">IF(OR(BO14&lt;&gt;"",BO14&lt;&gt;0),ROUND(BO14+(BO14*CC14),0),"")</f>
        <v/>
      </c>
      <c r="CM14" s="883"/>
      <c r="CN14" s="883"/>
      <c r="CO14" s="883"/>
      <c r="CP14" s="883"/>
      <c r="CQ14" s="883"/>
      <c r="CR14" s="883"/>
      <c r="CS14" s="883"/>
      <c r="CT14" s="883"/>
      <c r="CU14" s="883"/>
      <c r="CV14" s="883"/>
      <c r="CW14" s="883"/>
      <c r="CX14" s="883"/>
      <c r="CY14" s="883"/>
      <c r="CZ14" s="883"/>
      <c r="DA14" s="884"/>
      <c r="DB14" s="251"/>
      <c r="DC14" s="98"/>
      <c r="DD14" s="59"/>
      <c r="DE14" s="59"/>
      <c r="DF14" s="139"/>
    </row>
    <row r="15" spans="1:111" ht="15.95" customHeight="1" x14ac:dyDescent="0.2">
      <c r="A15" s="112"/>
      <c r="B15" s="249"/>
      <c r="C15" s="892"/>
      <c r="D15" s="892"/>
      <c r="E15" s="892"/>
      <c r="F15" s="892"/>
      <c r="G15" s="892"/>
      <c r="H15" s="892"/>
      <c r="I15" s="892"/>
      <c r="J15" s="892"/>
      <c r="K15" s="892"/>
      <c r="L15" s="892"/>
      <c r="M15" s="892"/>
      <c r="N15" s="892"/>
      <c r="O15" s="892"/>
      <c r="P15" s="892"/>
      <c r="Q15" s="892"/>
      <c r="R15" s="892"/>
      <c r="S15" s="892"/>
      <c r="T15" s="892"/>
      <c r="U15" s="892"/>
      <c r="V15" s="892"/>
      <c r="W15" s="892"/>
      <c r="X15" s="892"/>
      <c r="Y15" s="892"/>
      <c r="Z15" s="892"/>
      <c r="AA15" s="892"/>
      <c r="AB15" s="892"/>
      <c r="AC15" s="892"/>
      <c r="AD15" s="892"/>
      <c r="AE15" s="892"/>
      <c r="AF15" s="892"/>
      <c r="AG15" s="892"/>
      <c r="AH15" s="892"/>
      <c r="AI15" s="892"/>
      <c r="AJ15" s="892"/>
      <c r="AK15" s="892"/>
      <c r="AL15" s="892"/>
      <c r="AM15" s="892"/>
      <c r="AN15" s="892"/>
      <c r="AO15" s="892"/>
      <c r="AP15" s="892"/>
      <c r="AQ15" s="892"/>
      <c r="AR15" s="892"/>
      <c r="AS15" s="892"/>
      <c r="AT15" s="893"/>
      <c r="AU15" s="893"/>
      <c r="AV15" s="893"/>
      <c r="AW15" s="893"/>
      <c r="AX15" s="893"/>
      <c r="AY15" s="893"/>
      <c r="AZ15" s="893"/>
      <c r="BA15" s="893"/>
      <c r="BB15" s="893"/>
      <c r="BC15" s="893"/>
      <c r="BD15" s="893"/>
      <c r="BE15" s="893"/>
      <c r="BF15" s="893"/>
      <c r="BG15" s="893"/>
      <c r="BH15" s="893"/>
      <c r="BI15" s="893"/>
      <c r="BJ15" s="893"/>
      <c r="BK15" s="893"/>
      <c r="BL15" s="893"/>
      <c r="BM15" s="893"/>
      <c r="BN15" s="893"/>
      <c r="BO15" s="894"/>
      <c r="BP15" s="894"/>
      <c r="BQ15" s="894"/>
      <c r="BR15" s="894"/>
      <c r="BS15" s="894"/>
      <c r="BT15" s="894"/>
      <c r="BU15" s="894"/>
      <c r="BV15" s="894"/>
      <c r="BW15" s="894"/>
      <c r="BX15" s="894"/>
      <c r="BY15" s="894"/>
      <c r="BZ15" s="894"/>
      <c r="CA15" s="894"/>
      <c r="CB15" s="894"/>
      <c r="CC15" s="885"/>
      <c r="CD15" s="886"/>
      <c r="CE15" s="886"/>
      <c r="CF15" s="886"/>
      <c r="CG15" s="886"/>
      <c r="CH15" s="886"/>
      <c r="CI15" s="886"/>
      <c r="CJ15" s="886"/>
      <c r="CK15" s="887"/>
      <c r="CL15" s="883" t="str">
        <f t="shared" si="0"/>
        <v/>
      </c>
      <c r="CM15" s="883"/>
      <c r="CN15" s="883"/>
      <c r="CO15" s="883"/>
      <c r="CP15" s="883"/>
      <c r="CQ15" s="883"/>
      <c r="CR15" s="883"/>
      <c r="CS15" s="883"/>
      <c r="CT15" s="883"/>
      <c r="CU15" s="883"/>
      <c r="CV15" s="883"/>
      <c r="CW15" s="883"/>
      <c r="CX15" s="883"/>
      <c r="CY15" s="883"/>
      <c r="CZ15" s="883"/>
      <c r="DA15" s="884"/>
      <c r="DB15" s="251"/>
      <c r="DC15" s="152"/>
      <c r="DD15" s="153"/>
      <c r="DE15" s="153"/>
      <c r="DF15" s="139"/>
    </row>
    <row r="16" spans="1:111" ht="15.95" customHeight="1" x14ac:dyDescent="0.2">
      <c r="A16" s="112"/>
      <c r="B16" s="249"/>
      <c r="C16" s="892"/>
      <c r="D16" s="892"/>
      <c r="E16" s="892"/>
      <c r="F16" s="892"/>
      <c r="G16" s="892"/>
      <c r="H16" s="892"/>
      <c r="I16" s="892"/>
      <c r="J16" s="892"/>
      <c r="K16" s="892"/>
      <c r="L16" s="892"/>
      <c r="M16" s="892"/>
      <c r="N16" s="892"/>
      <c r="O16" s="892"/>
      <c r="P16" s="892"/>
      <c r="Q16" s="892"/>
      <c r="R16" s="892"/>
      <c r="S16" s="892"/>
      <c r="T16" s="892"/>
      <c r="U16" s="892"/>
      <c r="V16" s="892"/>
      <c r="W16" s="892"/>
      <c r="X16" s="892"/>
      <c r="Y16" s="892"/>
      <c r="Z16" s="892"/>
      <c r="AA16" s="892"/>
      <c r="AB16" s="892"/>
      <c r="AC16" s="892"/>
      <c r="AD16" s="892"/>
      <c r="AE16" s="892"/>
      <c r="AF16" s="892"/>
      <c r="AG16" s="892"/>
      <c r="AH16" s="892"/>
      <c r="AI16" s="892"/>
      <c r="AJ16" s="892"/>
      <c r="AK16" s="892"/>
      <c r="AL16" s="892"/>
      <c r="AM16" s="892"/>
      <c r="AN16" s="892"/>
      <c r="AO16" s="892"/>
      <c r="AP16" s="892"/>
      <c r="AQ16" s="892"/>
      <c r="AR16" s="892"/>
      <c r="AS16" s="892"/>
      <c r="AT16" s="893"/>
      <c r="AU16" s="893"/>
      <c r="AV16" s="893"/>
      <c r="AW16" s="893"/>
      <c r="AX16" s="893"/>
      <c r="AY16" s="893"/>
      <c r="AZ16" s="893"/>
      <c r="BA16" s="893"/>
      <c r="BB16" s="893"/>
      <c r="BC16" s="893"/>
      <c r="BD16" s="893"/>
      <c r="BE16" s="893"/>
      <c r="BF16" s="893"/>
      <c r="BG16" s="893"/>
      <c r="BH16" s="893"/>
      <c r="BI16" s="893"/>
      <c r="BJ16" s="893"/>
      <c r="BK16" s="893"/>
      <c r="BL16" s="893"/>
      <c r="BM16" s="893"/>
      <c r="BN16" s="893"/>
      <c r="BO16" s="894"/>
      <c r="BP16" s="894"/>
      <c r="BQ16" s="894"/>
      <c r="BR16" s="894"/>
      <c r="BS16" s="894"/>
      <c r="BT16" s="894"/>
      <c r="BU16" s="894"/>
      <c r="BV16" s="894"/>
      <c r="BW16" s="894"/>
      <c r="BX16" s="894"/>
      <c r="BY16" s="894"/>
      <c r="BZ16" s="894"/>
      <c r="CA16" s="894"/>
      <c r="CB16" s="894"/>
      <c r="CC16" s="885"/>
      <c r="CD16" s="886"/>
      <c r="CE16" s="886"/>
      <c r="CF16" s="886"/>
      <c r="CG16" s="886"/>
      <c r="CH16" s="886"/>
      <c r="CI16" s="886"/>
      <c r="CJ16" s="886"/>
      <c r="CK16" s="887"/>
      <c r="CL16" s="883" t="str">
        <f t="shared" si="0"/>
        <v/>
      </c>
      <c r="CM16" s="883"/>
      <c r="CN16" s="883"/>
      <c r="CO16" s="883"/>
      <c r="CP16" s="883"/>
      <c r="CQ16" s="883"/>
      <c r="CR16" s="883"/>
      <c r="CS16" s="883"/>
      <c r="CT16" s="883"/>
      <c r="CU16" s="883"/>
      <c r="CV16" s="883"/>
      <c r="CW16" s="883"/>
      <c r="CX16" s="883"/>
      <c r="CY16" s="883"/>
      <c r="CZ16" s="883"/>
      <c r="DA16" s="884"/>
      <c r="DB16" s="251"/>
      <c r="DC16" s="98"/>
      <c r="DD16" s="59"/>
      <c r="DE16" s="59"/>
      <c r="DF16" s="139"/>
    </row>
    <row r="17" spans="1:110" ht="15.95" customHeight="1" thickBot="1" x14ac:dyDescent="0.25">
      <c r="A17" s="112"/>
      <c r="B17" s="249"/>
      <c r="C17" s="920"/>
      <c r="D17" s="920"/>
      <c r="E17" s="920"/>
      <c r="F17" s="920"/>
      <c r="G17" s="920"/>
      <c r="H17" s="920"/>
      <c r="I17" s="920"/>
      <c r="J17" s="920"/>
      <c r="K17" s="920"/>
      <c r="L17" s="920"/>
      <c r="M17" s="920"/>
      <c r="N17" s="920"/>
      <c r="O17" s="920"/>
      <c r="P17" s="920"/>
      <c r="Q17" s="920"/>
      <c r="R17" s="920"/>
      <c r="S17" s="920"/>
      <c r="T17" s="920"/>
      <c r="U17" s="920"/>
      <c r="V17" s="920"/>
      <c r="W17" s="920"/>
      <c r="X17" s="920"/>
      <c r="Y17" s="920"/>
      <c r="Z17" s="920"/>
      <c r="AA17" s="920"/>
      <c r="AB17" s="920"/>
      <c r="AC17" s="920"/>
      <c r="AD17" s="920"/>
      <c r="AE17" s="920"/>
      <c r="AF17" s="920"/>
      <c r="AG17" s="920"/>
      <c r="AH17" s="920"/>
      <c r="AI17" s="920"/>
      <c r="AJ17" s="920"/>
      <c r="AK17" s="920"/>
      <c r="AL17" s="920"/>
      <c r="AM17" s="920"/>
      <c r="AN17" s="920"/>
      <c r="AO17" s="920"/>
      <c r="AP17" s="920"/>
      <c r="AQ17" s="920"/>
      <c r="AR17" s="920"/>
      <c r="AS17" s="920"/>
      <c r="AT17" s="893"/>
      <c r="AU17" s="893"/>
      <c r="AV17" s="893"/>
      <c r="AW17" s="893"/>
      <c r="AX17" s="893"/>
      <c r="AY17" s="893"/>
      <c r="AZ17" s="893"/>
      <c r="BA17" s="893"/>
      <c r="BB17" s="893"/>
      <c r="BC17" s="893"/>
      <c r="BD17" s="893"/>
      <c r="BE17" s="893"/>
      <c r="BF17" s="893"/>
      <c r="BG17" s="893"/>
      <c r="BH17" s="893"/>
      <c r="BI17" s="893"/>
      <c r="BJ17" s="893"/>
      <c r="BK17" s="893"/>
      <c r="BL17" s="893"/>
      <c r="BM17" s="893"/>
      <c r="BN17" s="893"/>
      <c r="BO17" s="902"/>
      <c r="BP17" s="902"/>
      <c r="BQ17" s="902"/>
      <c r="BR17" s="902"/>
      <c r="BS17" s="902"/>
      <c r="BT17" s="902"/>
      <c r="BU17" s="902"/>
      <c r="BV17" s="902"/>
      <c r="BW17" s="902"/>
      <c r="BX17" s="902"/>
      <c r="BY17" s="902"/>
      <c r="BZ17" s="902"/>
      <c r="CA17" s="902"/>
      <c r="CB17" s="902"/>
      <c r="CC17" s="903"/>
      <c r="CD17" s="904"/>
      <c r="CE17" s="904"/>
      <c r="CF17" s="904"/>
      <c r="CG17" s="904"/>
      <c r="CH17" s="904"/>
      <c r="CI17" s="904"/>
      <c r="CJ17" s="904"/>
      <c r="CK17" s="905"/>
      <c r="CL17" s="883" t="str">
        <f t="shared" si="0"/>
        <v/>
      </c>
      <c r="CM17" s="883"/>
      <c r="CN17" s="883"/>
      <c r="CO17" s="883"/>
      <c r="CP17" s="883"/>
      <c r="CQ17" s="883"/>
      <c r="CR17" s="883"/>
      <c r="CS17" s="883"/>
      <c r="CT17" s="883"/>
      <c r="CU17" s="883"/>
      <c r="CV17" s="883"/>
      <c r="CW17" s="883"/>
      <c r="CX17" s="883"/>
      <c r="CY17" s="883"/>
      <c r="CZ17" s="883"/>
      <c r="DA17" s="884"/>
      <c r="DB17" s="251"/>
      <c r="DC17" s="98"/>
      <c r="DD17" s="59"/>
      <c r="DE17" s="59"/>
      <c r="DF17" s="139"/>
    </row>
    <row r="18" spans="1:110" ht="20.100000000000001" customHeight="1" thickBot="1" x14ac:dyDescent="0.25">
      <c r="A18" s="112"/>
      <c r="B18" s="249"/>
      <c r="C18" s="618" t="s">
        <v>496</v>
      </c>
      <c r="D18" s="619"/>
      <c r="E18" s="619"/>
      <c r="F18" s="619"/>
      <c r="G18" s="619"/>
      <c r="H18" s="619"/>
      <c r="I18" s="619"/>
      <c r="J18" s="619"/>
      <c r="K18" s="619"/>
      <c r="L18" s="619"/>
      <c r="M18" s="619"/>
      <c r="N18" s="619"/>
      <c r="O18" s="619"/>
      <c r="P18" s="619"/>
      <c r="Q18" s="619"/>
      <c r="R18" s="619"/>
      <c r="S18" s="619"/>
      <c r="T18" s="619"/>
      <c r="U18" s="619"/>
      <c r="V18" s="619"/>
      <c r="W18" s="619"/>
      <c r="X18" s="619"/>
      <c r="Y18" s="619"/>
      <c r="Z18" s="619"/>
      <c r="AA18" s="619"/>
      <c r="AB18" s="619"/>
      <c r="AC18" s="619"/>
      <c r="AD18" s="619"/>
      <c r="AE18" s="619"/>
      <c r="AF18" s="619"/>
      <c r="AG18" s="619"/>
      <c r="AH18" s="619"/>
      <c r="AI18" s="619"/>
      <c r="AJ18" s="619"/>
      <c r="AK18" s="619"/>
      <c r="AL18" s="619"/>
      <c r="AM18" s="619"/>
      <c r="AN18" s="619"/>
      <c r="AO18" s="619"/>
      <c r="AP18" s="619"/>
      <c r="AQ18" s="619"/>
      <c r="AR18" s="619"/>
      <c r="AS18" s="619"/>
      <c r="AT18" s="619"/>
      <c r="AU18" s="619"/>
      <c r="AV18" s="619"/>
      <c r="AW18" s="619"/>
      <c r="AX18" s="619"/>
      <c r="AY18" s="619"/>
      <c r="AZ18" s="619"/>
      <c r="BA18" s="619"/>
      <c r="BB18" s="619"/>
      <c r="BC18" s="619"/>
      <c r="BD18" s="619"/>
      <c r="BE18" s="619"/>
      <c r="BF18" s="619"/>
      <c r="BG18" s="619"/>
      <c r="BH18" s="619"/>
      <c r="BI18" s="619"/>
      <c r="BJ18" s="619"/>
      <c r="BK18" s="619"/>
      <c r="BL18" s="619"/>
      <c r="BM18" s="619"/>
      <c r="BN18" s="619"/>
      <c r="BO18" s="619"/>
      <c r="BP18" s="619"/>
      <c r="BQ18" s="619"/>
      <c r="BR18" s="619"/>
      <c r="BS18" s="619"/>
      <c r="BT18" s="619"/>
      <c r="BU18" s="619"/>
      <c r="BV18" s="619"/>
      <c r="BW18" s="619"/>
      <c r="BX18" s="619"/>
      <c r="BY18" s="619"/>
      <c r="BZ18" s="619"/>
      <c r="CA18" s="619"/>
      <c r="CB18" s="619"/>
      <c r="CC18" s="619"/>
      <c r="CD18" s="619"/>
      <c r="CE18" s="619"/>
      <c r="CF18" s="619"/>
      <c r="CG18" s="619"/>
      <c r="CH18" s="619"/>
      <c r="CI18" s="619"/>
      <c r="CJ18" s="619"/>
      <c r="CK18" s="620"/>
      <c r="CL18" s="805">
        <f>SUM(CL13:DA17)</f>
        <v>0</v>
      </c>
      <c r="CM18" s="805"/>
      <c r="CN18" s="805"/>
      <c r="CO18" s="805"/>
      <c r="CP18" s="805"/>
      <c r="CQ18" s="805"/>
      <c r="CR18" s="805"/>
      <c r="CS18" s="805"/>
      <c r="CT18" s="805"/>
      <c r="CU18" s="805"/>
      <c r="CV18" s="805"/>
      <c r="CW18" s="805"/>
      <c r="CX18" s="805"/>
      <c r="CY18" s="805"/>
      <c r="CZ18" s="805"/>
      <c r="DA18" s="806"/>
      <c r="DB18" s="251"/>
      <c r="DC18" s="98"/>
      <c r="DD18" s="59"/>
      <c r="DE18" s="59"/>
      <c r="DF18" s="139"/>
    </row>
    <row r="19" spans="1:110" ht="20.100000000000001" customHeight="1" x14ac:dyDescent="0.2">
      <c r="A19" s="112"/>
      <c r="B19" s="249"/>
      <c r="C19" s="913" t="s">
        <v>24</v>
      </c>
      <c r="D19" s="913"/>
      <c r="E19" s="913"/>
      <c r="F19" s="913"/>
      <c r="G19" s="913"/>
      <c r="H19" s="913"/>
      <c r="I19" s="913"/>
      <c r="J19" s="913"/>
      <c r="K19" s="913"/>
      <c r="L19" s="913"/>
      <c r="M19" s="913"/>
      <c r="N19" s="913"/>
      <c r="O19" s="913"/>
      <c r="P19" s="913"/>
      <c r="Q19" s="913"/>
      <c r="R19" s="913"/>
      <c r="S19" s="913"/>
      <c r="T19" s="913"/>
      <c r="U19" s="913"/>
      <c r="V19" s="913"/>
      <c r="W19" s="913"/>
      <c r="X19" s="913"/>
      <c r="Y19" s="913"/>
      <c r="Z19" s="913"/>
      <c r="AA19" s="913"/>
      <c r="AB19" s="913"/>
      <c r="AC19" s="913"/>
      <c r="AD19" s="913"/>
      <c r="AE19" s="913"/>
      <c r="AF19" s="913"/>
      <c r="AG19" s="913"/>
      <c r="AH19" s="913"/>
      <c r="AI19" s="913"/>
      <c r="AJ19" s="913"/>
      <c r="AK19" s="913"/>
      <c r="AL19" s="913"/>
      <c r="AM19" s="913"/>
      <c r="AN19" s="913"/>
      <c r="AO19" s="913"/>
      <c r="AP19" s="913"/>
      <c r="AQ19" s="913"/>
      <c r="AR19" s="913"/>
      <c r="AS19" s="913"/>
      <c r="AT19" s="913"/>
      <c r="AU19" s="913"/>
      <c r="AV19" s="913"/>
      <c r="AW19" s="913"/>
      <c r="AX19" s="913"/>
      <c r="AY19" s="913"/>
      <c r="AZ19" s="913"/>
      <c r="BA19" s="913"/>
      <c r="BB19" s="913"/>
      <c r="BC19" s="913"/>
      <c r="BD19" s="913"/>
      <c r="BE19" s="913"/>
      <c r="BF19" s="913"/>
      <c r="BG19" s="913"/>
      <c r="BH19" s="913"/>
      <c r="BI19" s="913"/>
      <c r="BJ19" s="913"/>
      <c r="BK19" s="913"/>
      <c r="BL19" s="913"/>
      <c r="BM19" s="913"/>
      <c r="BN19" s="913"/>
      <c r="BO19" s="913"/>
      <c r="BP19" s="913"/>
      <c r="BQ19" s="913"/>
      <c r="BR19" s="913"/>
      <c r="BS19" s="913"/>
      <c r="BT19" s="913"/>
      <c r="BU19" s="913"/>
      <c r="BV19" s="913"/>
      <c r="BW19" s="913"/>
      <c r="BX19" s="913"/>
      <c r="BY19" s="913"/>
      <c r="BZ19" s="913"/>
      <c r="CA19" s="913"/>
      <c r="CB19" s="913"/>
      <c r="CC19" s="913"/>
      <c r="CD19" s="913"/>
      <c r="CE19" s="913"/>
      <c r="CF19" s="913"/>
      <c r="CG19" s="913"/>
      <c r="CH19" s="913"/>
      <c r="CI19" s="913"/>
      <c r="CJ19" s="913"/>
      <c r="CK19" s="913"/>
      <c r="CL19" s="913"/>
      <c r="CM19" s="913"/>
      <c r="CN19" s="913"/>
      <c r="CO19" s="913"/>
      <c r="CP19" s="913"/>
      <c r="CQ19" s="913"/>
      <c r="CR19" s="913"/>
      <c r="CS19" s="913"/>
      <c r="CT19" s="913"/>
      <c r="CU19" s="913"/>
      <c r="CV19" s="913"/>
      <c r="CW19" s="913"/>
      <c r="CX19" s="913"/>
      <c r="CY19" s="913"/>
      <c r="CZ19" s="913"/>
      <c r="DA19" s="921"/>
      <c r="DB19" s="251"/>
      <c r="DC19" s="98"/>
      <c r="DD19" s="59"/>
      <c r="DE19" s="59"/>
      <c r="DF19" s="139"/>
    </row>
    <row r="20" spans="1:110" ht="60" customHeight="1" thickBot="1" x14ac:dyDescent="0.25">
      <c r="A20" s="112"/>
      <c r="B20" s="249"/>
      <c r="C20" s="899"/>
      <c r="D20" s="900"/>
      <c r="E20" s="900"/>
      <c r="F20" s="900"/>
      <c r="G20" s="900"/>
      <c r="H20" s="900"/>
      <c r="I20" s="900"/>
      <c r="J20" s="900"/>
      <c r="K20" s="900"/>
      <c r="L20" s="900"/>
      <c r="M20" s="900"/>
      <c r="N20" s="900"/>
      <c r="O20" s="900"/>
      <c r="P20" s="900"/>
      <c r="Q20" s="900"/>
      <c r="R20" s="900"/>
      <c r="S20" s="900"/>
      <c r="T20" s="900"/>
      <c r="U20" s="900"/>
      <c r="V20" s="900"/>
      <c r="W20" s="900"/>
      <c r="X20" s="900"/>
      <c r="Y20" s="900"/>
      <c r="Z20" s="900"/>
      <c r="AA20" s="900"/>
      <c r="AB20" s="900"/>
      <c r="AC20" s="900"/>
      <c r="AD20" s="900"/>
      <c r="AE20" s="900"/>
      <c r="AF20" s="900"/>
      <c r="AG20" s="900"/>
      <c r="AH20" s="900"/>
      <c r="AI20" s="900"/>
      <c r="AJ20" s="900"/>
      <c r="AK20" s="900"/>
      <c r="AL20" s="900"/>
      <c r="AM20" s="900"/>
      <c r="AN20" s="900"/>
      <c r="AO20" s="900"/>
      <c r="AP20" s="900"/>
      <c r="AQ20" s="900"/>
      <c r="AR20" s="900"/>
      <c r="AS20" s="900"/>
      <c r="AT20" s="900"/>
      <c r="AU20" s="900"/>
      <c r="AV20" s="900"/>
      <c r="AW20" s="900"/>
      <c r="AX20" s="900"/>
      <c r="AY20" s="900"/>
      <c r="AZ20" s="900"/>
      <c r="BA20" s="900"/>
      <c r="BB20" s="900"/>
      <c r="BC20" s="900"/>
      <c r="BD20" s="900"/>
      <c r="BE20" s="900"/>
      <c r="BF20" s="900"/>
      <c r="BG20" s="900"/>
      <c r="BH20" s="900"/>
      <c r="BI20" s="900"/>
      <c r="BJ20" s="900"/>
      <c r="BK20" s="900"/>
      <c r="BL20" s="900"/>
      <c r="BM20" s="900"/>
      <c r="BN20" s="900"/>
      <c r="BO20" s="900"/>
      <c r="BP20" s="900"/>
      <c r="BQ20" s="900"/>
      <c r="BR20" s="900"/>
      <c r="BS20" s="900"/>
      <c r="BT20" s="900"/>
      <c r="BU20" s="900"/>
      <c r="BV20" s="900"/>
      <c r="BW20" s="900"/>
      <c r="BX20" s="900"/>
      <c r="BY20" s="900"/>
      <c r="BZ20" s="900"/>
      <c r="CA20" s="900"/>
      <c r="CB20" s="900"/>
      <c r="CC20" s="900"/>
      <c r="CD20" s="900"/>
      <c r="CE20" s="900"/>
      <c r="CF20" s="900"/>
      <c r="CG20" s="900"/>
      <c r="CH20" s="900"/>
      <c r="CI20" s="900"/>
      <c r="CJ20" s="900"/>
      <c r="CK20" s="900"/>
      <c r="CL20" s="900"/>
      <c r="CM20" s="900"/>
      <c r="CN20" s="900"/>
      <c r="CO20" s="900"/>
      <c r="CP20" s="900"/>
      <c r="CQ20" s="900"/>
      <c r="CR20" s="900"/>
      <c r="CS20" s="900"/>
      <c r="CT20" s="900"/>
      <c r="CU20" s="900"/>
      <c r="CV20" s="900"/>
      <c r="CW20" s="900"/>
      <c r="CX20" s="900"/>
      <c r="CY20" s="900"/>
      <c r="CZ20" s="900"/>
      <c r="DA20" s="901"/>
      <c r="DB20" s="251"/>
      <c r="DC20" s="98"/>
      <c r="DD20" s="59"/>
      <c r="DE20" s="59"/>
      <c r="DF20" s="139"/>
    </row>
    <row r="21" spans="1:110" ht="15.95" customHeight="1" x14ac:dyDescent="0.2">
      <c r="A21" s="112"/>
      <c r="B21" s="250"/>
      <c r="C21" s="746"/>
      <c r="D21" s="746"/>
      <c r="E21" s="746"/>
      <c r="F21" s="746"/>
      <c r="G21" s="746"/>
      <c r="H21" s="746"/>
      <c r="I21" s="746"/>
      <c r="J21" s="746"/>
      <c r="K21" s="746"/>
      <c r="L21" s="746"/>
      <c r="M21" s="746"/>
      <c r="N21" s="746"/>
      <c r="O21" s="746"/>
      <c r="P21" s="746"/>
      <c r="Q21" s="746"/>
      <c r="R21" s="746"/>
      <c r="S21" s="746"/>
      <c r="T21" s="746"/>
      <c r="U21" s="746"/>
      <c r="V21" s="746"/>
      <c r="W21" s="746"/>
      <c r="X21" s="746"/>
      <c r="Y21" s="746"/>
      <c r="Z21" s="746"/>
      <c r="AA21" s="746"/>
      <c r="AB21" s="746"/>
      <c r="AC21" s="746"/>
      <c r="AD21" s="746"/>
      <c r="AE21" s="746"/>
      <c r="AF21" s="746"/>
      <c r="AG21" s="746"/>
      <c r="AH21" s="746"/>
      <c r="AI21" s="746"/>
      <c r="AJ21" s="746"/>
      <c r="AK21" s="746"/>
      <c r="AL21" s="746"/>
      <c r="AM21" s="746"/>
      <c r="AN21" s="746"/>
      <c r="AO21" s="746"/>
      <c r="AP21" s="746"/>
      <c r="AQ21" s="746"/>
      <c r="AR21" s="746"/>
      <c r="AS21" s="746"/>
      <c r="AT21" s="746"/>
      <c r="AU21" s="746"/>
      <c r="AV21" s="746"/>
      <c r="AW21" s="746"/>
      <c r="AX21" s="746"/>
      <c r="AY21" s="746"/>
      <c r="AZ21" s="746"/>
      <c r="BA21" s="746"/>
      <c r="BB21" s="746"/>
      <c r="BC21" s="746"/>
      <c r="BD21" s="746"/>
      <c r="BE21" s="746"/>
      <c r="BF21" s="746"/>
      <c r="BG21" s="746"/>
      <c r="BH21" s="746"/>
      <c r="BI21" s="746"/>
      <c r="BJ21" s="746"/>
      <c r="BK21" s="746"/>
      <c r="BL21" s="746"/>
      <c r="BM21" s="746"/>
      <c r="BN21" s="746"/>
      <c r="BO21" s="746"/>
      <c r="BP21" s="746"/>
      <c r="BQ21" s="746"/>
      <c r="BR21" s="746"/>
      <c r="BS21" s="746"/>
      <c r="BT21" s="746"/>
      <c r="BU21" s="746"/>
      <c r="BV21" s="746"/>
      <c r="BW21" s="746"/>
      <c r="BX21" s="746"/>
      <c r="BY21" s="746"/>
      <c r="BZ21" s="746"/>
      <c r="CA21" s="746"/>
      <c r="CB21" s="746"/>
      <c r="CC21" s="746"/>
      <c r="CD21" s="746"/>
      <c r="CE21" s="746"/>
      <c r="CF21" s="746"/>
      <c r="CG21" s="746"/>
      <c r="CH21" s="746"/>
      <c r="CI21" s="746"/>
      <c r="CJ21" s="746"/>
      <c r="CK21" s="746"/>
      <c r="CL21" s="746"/>
      <c r="CM21" s="746"/>
      <c r="CN21" s="746"/>
      <c r="CO21" s="746"/>
      <c r="CP21" s="746"/>
      <c r="CQ21" s="746"/>
      <c r="CR21" s="746"/>
      <c r="CS21" s="746"/>
      <c r="CT21" s="746"/>
      <c r="CU21" s="746"/>
      <c r="CV21" s="746"/>
      <c r="CW21" s="746"/>
      <c r="CX21" s="746"/>
      <c r="CY21" s="746"/>
      <c r="CZ21" s="746"/>
      <c r="DA21" s="746"/>
      <c r="DB21" s="252"/>
      <c r="DC21" s="98"/>
      <c r="DD21" s="59"/>
      <c r="DE21" s="59"/>
      <c r="DF21" s="139"/>
    </row>
    <row r="22" spans="1:110" ht="20.100000000000001" customHeight="1" x14ac:dyDescent="0.2">
      <c r="A22" s="112"/>
      <c r="B22" s="253"/>
      <c r="C22" s="923" t="s">
        <v>197</v>
      </c>
      <c r="D22" s="924"/>
      <c r="E22" s="924"/>
      <c r="F22" s="924"/>
      <c r="G22" s="924"/>
      <c r="H22" s="924"/>
      <c r="I22" s="924"/>
      <c r="J22" s="924"/>
      <c r="K22" s="924"/>
      <c r="L22" s="924"/>
      <c r="M22" s="924"/>
      <c r="N22" s="924"/>
      <c r="O22" s="924"/>
      <c r="P22" s="924"/>
      <c r="Q22" s="924"/>
      <c r="R22" s="924"/>
      <c r="S22" s="924"/>
      <c r="T22" s="924"/>
      <c r="U22" s="924"/>
      <c r="V22" s="924"/>
      <c r="W22" s="924"/>
      <c r="X22" s="924"/>
      <c r="Y22" s="924"/>
      <c r="Z22" s="924"/>
      <c r="AA22" s="924"/>
      <c r="AB22" s="924"/>
      <c r="AC22" s="924"/>
      <c r="AD22" s="924"/>
      <c r="AE22" s="924"/>
      <c r="AF22" s="924"/>
      <c r="AG22" s="924"/>
      <c r="AH22" s="924"/>
      <c r="AI22" s="924"/>
      <c r="AJ22" s="924"/>
      <c r="AK22" s="924"/>
      <c r="AL22" s="924"/>
      <c r="AM22" s="924"/>
      <c r="AN22" s="924"/>
      <c r="AO22" s="924"/>
      <c r="AP22" s="924"/>
      <c r="AQ22" s="924"/>
      <c r="AR22" s="924"/>
      <c r="AS22" s="924"/>
      <c r="AT22" s="924"/>
      <c r="AU22" s="924"/>
      <c r="AV22" s="924"/>
      <c r="AW22" s="924"/>
      <c r="AX22" s="924"/>
      <c r="AY22" s="924"/>
      <c r="AZ22" s="924"/>
      <c r="BA22" s="924"/>
      <c r="BB22" s="924"/>
      <c r="BC22" s="924"/>
      <c r="BD22" s="924"/>
      <c r="BE22" s="924"/>
      <c r="BF22" s="924"/>
      <c r="BG22" s="924"/>
      <c r="BH22" s="924"/>
      <c r="BI22" s="924"/>
      <c r="BJ22" s="924"/>
      <c r="BK22" s="924"/>
      <c r="BL22" s="924"/>
      <c r="BM22" s="924"/>
      <c r="BN22" s="924"/>
      <c r="BO22" s="924"/>
      <c r="BP22" s="924"/>
      <c r="BQ22" s="924"/>
      <c r="BR22" s="924"/>
      <c r="BS22" s="924"/>
      <c r="BT22" s="924"/>
      <c r="BU22" s="924"/>
      <c r="BV22" s="924"/>
      <c r="BW22" s="924"/>
      <c r="BX22" s="924"/>
      <c r="BY22" s="924"/>
      <c r="BZ22" s="924"/>
      <c r="CA22" s="924"/>
      <c r="CB22" s="924"/>
      <c r="CC22" s="924"/>
      <c r="CD22" s="924"/>
      <c r="CE22" s="924"/>
      <c r="CF22" s="924"/>
      <c r="CG22" s="924"/>
      <c r="CH22" s="924"/>
      <c r="CI22" s="924"/>
      <c r="CJ22" s="924"/>
      <c r="CK22" s="924"/>
      <c r="CL22" s="924"/>
      <c r="CM22" s="924"/>
      <c r="CN22" s="924"/>
      <c r="CO22" s="924"/>
      <c r="CP22" s="924"/>
      <c r="CQ22" s="924"/>
      <c r="CR22" s="924"/>
      <c r="CS22" s="924"/>
      <c r="CT22" s="924"/>
      <c r="CU22" s="924"/>
      <c r="CV22" s="924"/>
      <c r="CW22" s="924"/>
      <c r="CX22" s="924"/>
      <c r="CY22" s="924"/>
      <c r="CZ22" s="924"/>
      <c r="DA22" s="925"/>
      <c r="DB22" s="257"/>
      <c r="DC22" s="154"/>
      <c r="DD22" s="59"/>
      <c r="DE22" s="59"/>
      <c r="DF22" s="139"/>
    </row>
    <row r="23" spans="1:110" ht="20.100000000000001" customHeight="1" x14ac:dyDescent="0.2">
      <c r="A23" s="112"/>
      <c r="B23" s="253"/>
      <c r="C23" s="758" t="s">
        <v>495</v>
      </c>
      <c r="D23" s="634"/>
      <c r="E23" s="634"/>
      <c r="F23" s="634"/>
      <c r="G23" s="634"/>
      <c r="H23" s="634"/>
      <c r="I23" s="634"/>
      <c r="J23" s="634"/>
      <c r="K23" s="634"/>
      <c r="L23" s="634"/>
      <c r="M23" s="634"/>
      <c r="N23" s="634"/>
      <c r="O23" s="634"/>
      <c r="P23" s="634"/>
      <c r="Q23" s="634"/>
      <c r="R23" s="634"/>
      <c r="S23" s="907" t="str">
        <f>IF('CB-Paystubs'!O7="","",'CB-Paystubs'!O7)</f>
        <v/>
      </c>
      <c r="T23" s="907"/>
      <c r="U23" s="907"/>
      <c r="V23" s="907"/>
      <c r="W23" s="907"/>
      <c r="X23" s="907"/>
      <c r="Y23" s="907"/>
      <c r="Z23" s="907"/>
      <c r="AA23" s="907"/>
      <c r="AB23" s="907"/>
      <c r="AC23" s="907"/>
      <c r="AD23" s="907"/>
      <c r="AE23" s="907"/>
      <c r="AF23" s="907"/>
      <c r="AG23" s="907"/>
      <c r="AH23" s="907"/>
      <c r="AI23" s="907"/>
      <c r="AJ23" s="907"/>
      <c r="AK23" s="907"/>
      <c r="AL23" s="907"/>
      <c r="AM23" s="907"/>
      <c r="AN23" s="907"/>
      <c r="AO23" s="907"/>
      <c r="AP23" s="907"/>
      <c r="AQ23" s="907"/>
      <c r="AR23" s="907"/>
      <c r="AS23" s="907"/>
      <c r="AT23" s="907"/>
      <c r="AU23" s="907"/>
      <c r="AV23" s="907"/>
      <c r="AW23" s="907"/>
      <c r="AX23" s="907"/>
      <c r="AY23" s="907"/>
      <c r="AZ23" s="907"/>
      <c r="BA23" s="907"/>
      <c r="BB23" s="907"/>
      <c r="BC23" s="907"/>
      <c r="BD23" s="907"/>
      <c r="BE23" s="907"/>
      <c r="BF23" s="907"/>
      <c r="BG23" s="907"/>
      <c r="BH23" s="907"/>
      <c r="BI23" s="907"/>
      <c r="BJ23" s="907"/>
      <c r="BK23" s="907"/>
      <c r="BL23" s="907"/>
      <c r="BM23" s="907"/>
      <c r="BN23" s="907"/>
      <c r="BO23" s="907"/>
      <c r="BP23" s="907"/>
      <c r="BQ23" s="907"/>
      <c r="BR23" s="907"/>
      <c r="BS23" s="907"/>
      <c r="BT23" s="907"/>
      <c r="BU23" s="907"/>
      <c r="BV23" s="907"/>
      <c r="BW23" s="907"/>
      <c r="BX23" s="907"/>
      <c r="BY23" s="907"/>
      <c r="BZ23" s="907"/>
      <c r="CA23" s="907"/>
      <c r="CB23" s="907"/>
      <c r="CC23" s="907"/>
      <c r="CD23" s="907"/>
      <c r="CE23" s="907"/>
      <c r="CF23" s="907"/>
      <c r="CG23" s="907"/>
      <c r="CH23" s="907"/>
      <c r="CI23" s="907"/>
      <c r="CJ23" s="907"/>
      <c r="CK23" s="907"/>
      <c r="CL23" s="907"/>
      <c r="CM23" s="907"/>
      <c r="CN23" s="907"/>
      <c r="CO23" s="907"/>
      <c r="CP23" s="907"/>
      <c r="CQ23" s="907"/>
      <c r="CR23" s="907"/>
      <c r="CS23" s="907"/>
      <c r="CT23" s="907"/>
      <c r="CU23" s="907"/>
      <c r="CV23" s="907"/>
      <c r="CW23" s="907"/>
      <c r="CX23" s="907"/>
      <c r="CY23" s="907"/>
      <c r="CZ23" s="907"/>
      <c r="DA23" s="922"/>
      <c r="DB23" s="257"/>
      <c r="DC23" s="154"/>
      <c r="DD23" s="59"/>
      <c r="DE23" s="59"/>
      <c r="DF23" s="139"/>
    </row>
    <row r="24" spans="1:110" ht="45.2" customHeight="1" x14ac:dyDescent="0.2">
      <c r="A24" s="112"/>
      <c r="B24" s="249"/>
      <c r="C24" s="888" t="s">
        <v>40</v>
      </c>
      <c r="D24" s="889"/>
      <c r="E24" s="889"/>
      <c r="F24" s="889"/>
      <c r="G24" s="889"/>
      <c r="H24" s="889"/>
      <c r="I24" s="889"/>
      <c r="J24" s="889"/>
      <c r="K24" s="889"/>
      <c r="L24" s="889"/>
      <c r="M24" s="889"/>
      <c r="N24" s="889"/>
      <c r="O24" s="889"/>
      <c r="P24" s="889"/>
      <c r="Q24" s="889"/>
      <c r="R24" s="889"/>
      <c r="S24" s="889"/>
      <c r="T24" s="889"/>
      <c r="U24" s="889"/>
      <c r="V24" s="889"/>
      <c r="W24" s="889"/>
      <c r="X24" s="889"/>
      <c r="Y24" s="889"/>
      <c r="Z24" s="889"/>
      <c r="AA24" s="889"/>
      <c r="AB24" s="889"/>
      <c r="AC24" s="889"/>
      <c r="AD24" s="889"/>
      <c r="AE24" s="889"/>
      <c r="AF24" s="889"/>
      <c r="AG24" s="889"/>
      <c r="AH24" s="889"/>
      <c r="AI24" s="889"/>
      <c r="AJ24" s="889"/>
      <c r="AK24" s="889"/>
      <c r="AL24" s="889"/>
      <c r="AM24" s="889"/>
      <c r="AN24" s="889"/>
      <c r="AO24" s="889"/>
      <c r="AP24" s="889"/>
      <c r="AQ24" s="889"/>
      <c r="AR24" s="889"/>
      <c r="AS24" s="889"/>
      <c r="AT24" s="890" t="s">
        <v>347</v>
      </c>
      <c r="AU24" s="890"/>
      <c r="AV24" s="890"/>
      <c r="AW24" s="890"/>
      <c r="AX24" s="890"/>
      <c r="AY24" s="890"/>
      <c r="AZ24" s="890"/>
      <c r="BA24" s="890"/>
      <c r="BB24" s="890"/>
      <c r="BC24" s="890"/>
      <c r="BD24" s="890"/>
      <c r="BE24" s="890"/>
      <c r="BF24" s="890"/>
      <c r="BG24" s="890"/>
      <c r="BH24" s="890"/>
      <c r="BI24" s="890"/>
      <c r="BJ24" s="890"/>
      <c r="BK24" s="890"/>
      <c r="BL24" s="890"/>
      <c r="BM24" s="890"/>
      <c r="BN24" s="890"/>
      <c r="BO24" s="890" t="s">
        <v>42</v>
      </c>
      <c r="BP24" s="890"/>
      <c r="BQ24" s="890"/>
      <c r="BR24" s="890"/>
      <c r="BS24" s="890"/>
      <c r="BT24" s="890"/>
      <c r="BU24" s="890"/>
      <c r="BV24" s="890"/>
      <c r="BW24" s="890"/>
      <c r="BX24" s="890"/>
      <c r="BY24" s="890"/>
      <c r="BZ24" s="890"/>
      <c r="CA24" s="890"/>
      <c r="CB24" s="890"/>
      <c r="CC24" s="895" t="s">
        <v>490</v>
      </c>
      <c r="CD24" s="896"/>
      <c r="CE24" s="896"/>
      <c r="CF24" s="896"/>
      <c r="CG24" s="896"/>
      <c r="CH24" s="896"/>
      <c r="CI24" s="896"/>
      <c r="CJ24" s="896"/>
      <c r="CK24" s="897"/>
      <c r="CL24" s="895" t="s">
        <v>41</v>
      </c>
      <c r="CM24" s="896"/>
      <c r="CN24" s="896"/>
      <c r="CO24" s="896"/>
      <c r="CP24" s="896"/>
      <c r="CQ24" s="896"/>
      <c r="CR24" s="896"/>
      <c r="CS24" s="896"/>
      <c r="CT24" s="896"/>
      <c r="CU24" s="896"/>
      <c r="CV24" s="896"/>
      <c r="CW24" s="896"/>
      <c r="CX24" s="896"/>
      <c r="CY24" s="896"/>
      <c r="CZ24" s="896"/>
      <c r="DA24" s="898"/>
      <c r="DB24" s="251"/>
      <c r="DC24" s="154"/>
      <c r="DD24" s="59"/>
      <c r="DE24" s="59"/>
      <c r="DF24" s="139"/>
    </row>
    <row r="25" spans="1:110" ht="15.95" customHeight="1" x14ac:dyDescent="0.2">
      <c r="A25" s="112"/>
      <c r="B25" s="249"/>
      <c r="C25" s="891"/>
      <c r="D25" s="892"/>
      <c r="E25" s="892"/>
      <c r="F25" s="892"/>
      <c r="G25" s="892"/>
      <c r="H25" s="892"/>
      <c r="I25" s="892"/>
      <c r="J25" s="892"/>
      <c r="K25" s="892"/>
      <c r="L25" s="892"/>
      <c r="M25" s="892"/>
      <c r="N25" s="892"/>
      <c r="O25" s="892"/>
      <c r="P25" s="892"/>
      <c r="Q25" s="892"/>
      <c r="R25" s="892"/>
      <c r="S25" s="892"/>
      <c r="T25" s="892"/>
      <c r="U25" s="892"/>
      <c r="V25" s="892"/>
      <c r="W25" s="892"/>
      <c r="X25" s="892"/>
      <c r="Y25" s="892"/>
      <c r="Z25" s="892"/>
      <c r="AA25" s="892"/>
      <c r="AB25" s="892"/>
      <c r="AC25" s="892"/>
      <c r="AD25" s="892"/>
      <c r="AE25" s="892"/>
      <c r="AF25" s="892"/>
      <c r="AG25" s="892"/>
      <c r="AH25" s="892"/>
      <c r="AI25" s="892"/>
      <c r="AJ25" s="892"/>
      <c r="AK25" s="892"/>
      <c r="AL25" s="892"/>
      <c r="AM25" s="892"/>
      <c r="AN25" s="892"/>
      <c r="AO25" s="892"/>
      <c r="AP25" s="892"/>
      <c r="AQ25" s="892"/>
      <c r="AR25" s="892"/>
      <c r="AS25" s="892"/>
      <c r="AT25" s="893"/>
      <c r="AU25" s="893"/>
      <c r="AV25" s="893"/>
      <c r="AW25" s="893"/>
      <c r="AX25" s="893"/>
      <c r="AY25" s="893"/>
      <c r="AZ25" s="893"/>
      <c r="BA25" s="893"/>
      <c r="BB25" s="893"/>
      <c r="BC25" s="893"/>
      <c r="BD25" s="893"/>
      <c r="BE25" s="893"/>
      <c r="BF25" s="893"/>
      <c r="BG25" s="893"/>
      <c r="BH25" s="893"/>
      <c r="BI25" s="893"/>
      <c r="BJ25" s="893"/>
      <c r="BK25" s="893"/>
      <c r="BL25" s="893"/>
      <c r="BM25" s="893"/>
      <c r="BN25" s="893"/>
      <c r="BO25" s="894"/>
      <c r="BP25" s="894"/>
      <c r="BQ25" s="894"/>
      <c r="BR25" s="894"/>
      <c r="BS25" s="894"/>
      <c r="BT25" s="894"/>
      <c r="BU25" s="894"/>
      <c r="BV25" s="894"/>
      <c r="BW25" s="894"/>
      <c r="BX25" s="894"/>
      <c r="BY25" s="894"/>
      <c r="BZ25" s="894"/>
      <c r="CA25" s="894"/>
      <c r="CB25" s="894"/>
      <c r="CC25" s="885"/>
      <c r="CD25" s="886"/>
      <c r="CE25" s="886"/>
      <c r="CF25" s="886"/>
      <c r="CG25" s="886"/>
      <c r="CH25" s="886"/>
      <c r="CI25" s="886"/>
      <c r="CJ25" s="886"/>
      <c r="CK25" s="887"/>
      <c r="CL25" s="883" t="str">
        <f>IF(OR(BO25&lt;&gt;"",BO25&lt;&gt;0),ROUND(BO25+(BO25*CC25),0),"")</f>
        <v/>
      </c>
      <c r="CM25" s="883"/>
      <c r="CN25" s="883"/>
      <c r="CO25" s="883"/>
      <c r="CP25" s="883"/>
      <c r="CQ25" s="883"/>
      <c r="CR25" s="883"/>
      <c r="CS25" s="883"/>
      <c r="CT25" s="883"/>
      <c r="CU25" s="883"/>
      <c r="CV25" s="883"/>
      <c r="CW25" s="883"/>
      <c r="CX25" s="883"/>
      <c r="CY25" s="883"/>
      <c r="CZ25" s="883"/>
      <c r="DA25" s="884"/>
      <c r="DB25" s="251"/>
      <c r="DC25" s="154"/>
      <c r="DD25" s="59"/>
      <c r="DE25" s="59"/>
      <c r="DF25" s="139"/>
    </row>
    <row r="26" spans="1:110" ht="15.95" customHeight="1" x14ac:dyDescent="0.2">
      <c r="A26" s="112"/>
      <c r="B26" s="249"/>
      <c r="C26" s="891"/>
      <c r="D26" s="892"/>
      <c r="E26" s="892"/>
      <c r="F26" s="892"/>
      <c r="G26" s="892"/>
      <c r="H26" s="892"/>
      <c r="I26" s="892"/>
      <c r="J26" s="892"/>
      <c r="K26" s="892"/>
      <c r="L26" s="892"/>
      <c r="M26" s="892"/>
      <c r="N26" s="892"/>
      <c r="O26" s="892"/>
      <c r="P26" s="892"/>
      <c r="Q26" s="892"/>
      <c r="R26" s="892"/>
      <c r="S26" s="892"/>
      <c r="T26" s="892"/>
      <c r="U26" s="892"/>
      <c r="V26" s="892"/>
      <c r="W26" s="892"/>
      <c r="X26" s="892"/>
      <c r="Y26" s="892"/>
      <c r="Z26" s="892"/>
      <c r="AA26" s="892"/>
      <c r="AB26" s="892"/>
      <c r="AC26" s="892"/>
      <c r="AD26" s="892"/>
      <c r="AE26" s="892"/>
      <c r="AF26" s="892"/>
      <c r="AG26" s="892"/>
      <c r="AH26" s="892"/>
      <c r="AI26" s="892"/>
      <c r="AJ26" s="892"/>
      <c r="AK26" s="892"/>
      <c r="AL26" s="892"/>
      <c r="AM26" s="892"/>
      <c r="AN26" s="892"/>
      <c r="AO26" s="892"/>
      <c r="AP26" s="892"/>
      <c r="AQ26" s="892"/>
      <c r="AR26" s="892"/>
      <c r="AS26" s="892"/>
      <c r="AT26" s="893"/>
      <c r="AU26" s="893"/>
      <c r="AV26" s="893"/>
      <c r="AW26" s="893"/>
      <c r="AX26" s="893"/>
      <c r="AY26" s="893"/>
      <c r="AZ26" s="893"/>
      <c r="BA26" s="893"/>
      <c r="BB26" s="893"/>
      <c r="BC26" s="893"/>
      <c r="BD26" s="893"/>
      <c r="BE26" s="893"/>
      <c r="BF26" s="893"/>
      <c r="BG26" s="893"/>
      <c r="BH26" s="893"/>
      <c r="BI26" s="893"/>
      <c r="BJ26" s="893"/>
      <c r="BK26" s="893"/>
      <c r="BL26" s="893"/>
      <c r="BM26" s="893"/>
      <c r="BN26" s="893"/>
      <c r="BO26" s="894"/>
      <c r="BP26" s="894"/>
      <c r="BQ26" s="894"/>
      <c r="BR26" s="894"/>
      <c r="BS26" s="894"/>
      <c r="BT26" s="894"/>
      <c r="BU26" s="894"/>
      <c r="BV26" s="894"/>
      <c r="BW26" s="894"/>
      <c r="BX26" s="894"/>
      <c r="BY26" s="894"/>
      <c r="BZ26" s="894"/>
      <c r="CA26" s="894"/>
      <c r="CB26" s="894"/>
      <c r="CC26" s="885"/>
      <c r="CD26" s="886"/>
      <c r="CE26" s="886"/>
      <c r="CF26" s="886"/>
      <c r="CG26" s="886"/>
      <c r="CH26" s="886"/>
      <c r="CI26" s="886"/>
      <c r="CJ26" s="886"/>
      <c r="CK26" s="887"/>
      <c r="CL26" s="883" t="str">
        <f t="shared" ref="CL26:CL29" si="1">IF(OR(BO26&lt;&gt;"",BO26&lt;&gt;0),ROUND(BO26+(BO26*CC26),0),"")</f>
        <v/>
      </c>
      <c r="CM26" s="883"/>
      <c r="CN26" s="883"/>
      <c r="CO26" s="883"/>
      <c r="CP26" s="883"/>
      <c r="CQ26" s="883"/>
      <c r="CR26" s="883"/>
      <c r="CS26" s="883"/>
      <c r="CT26" s="883"/>
      <c r="CU26" s="883"/>
      <c r="CV26" s="883"/>
      <c r="CW26" s="883"/>
      <c r="CX26" s="883"/>
      <c r="CY26" s="883"/>
      <c r="CZ26" s="883"/>
      <c r="DA26" s="884"/>
      <c r="DB26" s="251"/>
      <c r="DC26" s="154"/>
      <c r="DD26" s="59"/>
      <c r="DE26" s="59"/>
      <c r="DF26" s="139"/>
    </row>
    <row r="27" spans="1:110" ht="15.95" customHeight="1" x14ac:dyDescent="0.2">
      <c r="A27" s="112"/>
      <c r="B27" s="249"/>
      <c r="C27" s="891"/>
      <c r="D27" s="892"/>
      <c r="E27" s="892"/>
      <c r="F27" s="892"/>
      <c r="G27" s="892"/>
      <c r="H27" s="892"/>
      <c r="I27" s="892"/>
      <c r="J27" s="892"/>
      <c r="K27" s="892"/>
      <c r="L27" s="892"/>
      <c r="M27" s="892"/>
      <c r="N27" s="892"/>
      <c r="O27" s="892"/>
      <c r="P27" s="892"/>
      <c r="Q27" s="892"/>
      <c r="R27" s="892"/>
      <c r="S27" s="892"/>
      <c r="T27" s="892"/>
      <c r="U27" s="892"/>
      <c r="V27" s="892"/>
      <c r="W27" s="892"/>
      <c r="X27" s="892"/>
      <c r="Y27" s="892"/>
      <c r="Z27" s="892"/>
      <c r="AA27" s="892"/>
      <c r="AB27" s="892"/>
      <c r="AC27" s="892"/>
      <c r="AD27" s="892"/>
      <c r="AE27" s="892"/>
      <c r="AF27" s="892"/>
      <c r="AG27" s="892"/>
      <c r="AH27" s="892"/>
      <c r="AI27" s="892"/>
      <c r="AJ27" s="892"/>
      <c r="AK27" s="892"/>
      <c r="AL27" s="892"/>
      <c r="AM27" s="892"/>
      <c r="AN27" s="892"/>
      <c r="AO27" s="892"/>
      <c r="AP27" s="892"/>
      <c r="AQ27" s="892"/>
      <c r="AR27" s="892"/>
      <c r="AS27" s="892"/>
      <c r="AT27" s="893"/>
      <c r="AU27" s="893"/>
      <c r="AV27" s="893"/>
      <c r="AW27" s="893"/>
      <c r="AX27" s="893"/>
      <c r="AY27" s="893"/>
      <c r="AZ27" s="893"/>
      <c r="BA27" s="893"/>
      <c r="BB27" s="893"/>
      <c r="BC27" s="893"/>
      <c r="BD27" s="893"/>
      <c r="BE27" s="893"/>
      <c r="BF27" s="893"/>
      <c r="BG27" s="893"/>
      <c r="BH27" s="893"/>
      <c r="BI27" s="893"/>
      <c r="BJ27" s="893"/>
      <c r="BK27" s="893"/>
      <c r="BL27" s="893"/>
      <c r="BM27" s="893"/>
      <c r="BN27" s="893"/>
      <c r="BO27" s="894"/>
      <c r="BP27" s="894"/>
      <c r="BQ27" s="894"/>
      <c r="BR27" s="894"/>
      <c r="BS27" s="894"/>
      <c r="BT27" s="894"/>
      <c r="BU27" s="894"/>
      <c r="BV27" s="894"/>
      <c r="BW27" s="894"/>
      <c r="BX27" s="894"/>
      <c r="BY27" s="894"/>
      <c r="BZ27" s="894"/>
      <c r="CA27" s="894"/>
      <c r="CB27" s="894"/>
      <c r="CC27" s="885"/>
      <c r="CD27" s="886"/>
      <c r="CE27" s="886"/>
      <c r="CF27" s="886"/>
      <c r="CG27" s="886"/>
      <c r="CH27" s="886"/>
      <c r="CI27" s="886"/>
      <c r="CJ27" s="886"/>
      <c r="CK27" s="887"/>
      <c r="CL27" s="883" t="str">
        <f t="shared" si="1"/>
        <v/>
      </c>
      <c r="CM27" s="883"/>
      <c r="CN27" s="883"/>
      <c r="CO27" s="883"/>
      <c r="CP27" s="883"/>
      <c r="CQ27" s="883"/>
      <c r="CR27" s="883"/>
      <c r="CS27" s="883"/>
      <c r="CT27" s="883"/>
      <c r="CU27" s="883"/>
      <c r="CV27" s="883"/>
      <c r="CW27" s="883"/>
      <c r="CX27" s="883"/>
      <c r="CY27" s="883"/>
      <c r="CZ27" s="883"/>
      <c r="DA27" s="884"/>
      <c r="DB27" s="251"/>
      <c r="DC27" s="154"/>
      <c r="DD27" s="59"/>
      <c r="DE27" s="59"/>
      <c r="DF27" s="139"/>
    </row>
    <row r="28" spans="1:110" ht="15.95" customHeight="1" x14ac:dyDescent="0.2">
      <c r="A28" s="112"/>
      <c r="B28" s="249"/>
      <c r="C28" s="891"/>
      <c r="D28" s="892"/>
      <c r="E28" s="892"/>
      <c r="F28" s="892"/>
      <c r="G28" s="892"/>
      <c r="H28" s="892"/>
      <c r="I28" s="892"/>
      <c r="J28" s="892"/>
      <c r="K28" s="892"/>
      <c r="L28" s="892"/>
      <c r="M28" s="892"/>
      <c r="N28" s="892"/>
      <c r="O28" s="892"/>
      <c r="P28" s="892"/>
      <c r="Q28" s="892"/>
      <c r="R28" s="892"/>
      <c r="S28" s="892"/>
      <c r="T28" s="892"/>
      <c r="U28" s="892"/>
      <c r="V28" s="892"/>
      <c r="W28" s="892"/>
      <c r="X28" s="892"/>
      <c r="Y28" s="892"/>
      <c r="Z28" s="892"/>
      <c r="AA28" s="892"/>
      <c r="AB28" s="892"/>
      <c r="AC28" s="892"/>
      <c r="AD28" s="892"/>
      <c r="AE28" s="892"/>
      <c r="AF28" s="892"/>
      <c r="AG28" s="892"/>
      <c r="AH28" s="892"/>
      <c r="AI28" s="892"/>
      <c r="AJ28" s="892"/>
      <c r="AK28" s="892"/>
      <c r="AL28" s="892"/>
      <c r="AM28" s="892"/>
      <c r="AN28" s="892"/>
      <c r="AO28" s="892"/>
      <c r="AP28" s="892"/>
      <c r="AQ28" s="892"/>
      <c r="AR28" s="892"/>
      <c r="AS28" s="892"/>
      <c r="AT28" s="893"/>
      <c r="AU28" s="893"/>
      <c r="AV28" s="893"/>
      <c r="AW28" s="893"/>
      <c r="AX28" s="893"/>
      <c r="AY28" s="893"/>
      <c r="AZ28" s="893"/>
      <c r="BA28" s="893"/>
      <c r="BB28" s="893"/>
      <c r="BC28" s="893"/>
      <c r="BD28" s="893"/>
      <c r="BE28" s="893"/>
      <c r="BF28" s="893"/>
      <c r="BG28" s="893"/>
      <c r="BH28" s="893"/>
      <c r="BI28" s="893"/>
      <c r="BJ28" s="893"/>
      <c r="BK28" s="893"/>
      <c r="BL28" s="893"/>
      <c r="BM28" s="893"/>
      <c r="BN28" s="893"/>
      <c r="BO28" s="894"/>
      <c r="BP28" s="894"/>
      <c r="BQ28" s="894"/>
      <c r="BR28" s="894"/>
      <c r="BS28" s="894"/>
      <c r="BT28" s="894"/>
      <c r="BU28" s="894"/>
      <c r="BV28" s="894"/>
      <c r="BW28" s="894"/>
      <c r="BX28" s="894"/>
      <c r="BY28" s="894"/>
      <c r="BZ28" s="894"/>
      <c r="CA28" s="894"/>
      <c r="CB28" s="894"/>
      <c r="CC28" s="885"/>
      <c r="CD28" s="886"/>
      <c r="CE28" s="886"/>
      <c r="CF28" s="886"/>
      <c r="CG28" s="886"/>
      <c r="CH28" s="886"/>
      <c r="CI28" s="886"/>
      <c r="CJ28" s="886"/>
      <c r="CK28" s="887"/>
      <c r="CL28" s="883" t="str">
        <f t="shared" si="1"/>
        <v/>
      </c>
      <c r="CM28" s="883"/>
      <c r="CN28" s="883"/>
      <c r="CO28" s="883"/>
      <c r="CP28" s="883"/>
      <c r="CQ28" s="883"/>
      <c r="CR28" s="883"/>
      <c r="CS28" s="883"/>
      <c r="CT28" s="883"/>
      <c r="CU28" s="883"/>
      <c r="CV28" s="883"/>
      <c r="CW28" s="883"/>
      <c r="CX28" s="883"/>
      <c r="CY28" s="883"/>
      <c r="CZ28" s="883"/>
      <c r="DA28" s="884"/>
      <c r="DB28" s="251"/>
      <c r="DC28" s="154"/>
      <c r="DD28" s="59"/>
      <c r="DE28" s="59"/>
      <c r="DF28" s="139"/>
    </row>
    <row r="29" spans="1:110" ht="15.95" customHeight="1" thickBot="1" x14ac:dyDescent="0.25">
      <c r="A29" s="112"/>
      <c r="B29" s="249"/>
      <c r="C29" s="934"/>
      <c r="D29" s="920"/>
      <c r="E29" s="920"/>
      <c r="F29" s="920"/>
      <c r="G29" s="920"/>
      <c r="H29" s="920"/>
      <c r="I29" s="920"/>
      <c r="J29" s="920"/>
      <c r="K29" s="920"/>
      <c r="L29" s="920"/>
      <c r="M29" s="920"/>
      <c r="N29" s="920"/>
      <c r="O29" s="920"/>
      <c r="P29" s="920"/>
      <c r="Q29" s="920"/>
      <c r="R29" s="920"/>
      <c r="S29" s="920"/>
      <c r="T29" s="920"/>
      <c r="U29" s="920"/>
      <c r="V29" s="920"/>
      <c r="W29" s="920"/>
      <c r="X29" s="920"/>
      <c r="Y29" s="920"/>
      <c r="Z29" s="920"/>
      <c r="AA29" s="920"/>
      <c r="AB29" s="920"/>
      <c r="AC29" s="920"/>
      <c r="AD29" s="920"/>
      <c r="AE29" s="920"/>
      <c r="AF29" s="920"/>
      <c r="AG29" s="920"/>
      <c r="AH29" s="920"/>
      <c r="AI29" s="920"/>
      <c r="AJ29" s="920"/>
      <c r="AK29" s="920"/>
      <c r="AL29" s="920"/>
      <c r="AM29" s="920"/>
      <c r="AN29" s="920"/>
      <c r="AO29" s="920"/>
      <c r="AP29" s="920"/>
      <c r="AQ29" s="920"/>
      <c r="AR29" s="920"/>
      <c r="AS29" s="920"/>
      <c r="AT29" s="893"/>
      <c r="AU29" s="893"/>
      <c r="AV29" s="893"/>
      <c r="AW29" s="893"/>
      <c r="AX29" s="893"/>
      <c r="AY29" s="893"/>
      <c r="AZ29" s="893"/>
      <c r="BA29" s="893"/>
      <c r="BB29" s="893"/>
      <c r="BC29" s="893"/>
      <c r="BD29" s="893"/>
      <c r="BE29" s="893"/>
      <c r="BF29" s="893"/>
      <c r="BG29" s="893"/>
      <c r="BH29" s="893"/>
      <c r="BI29" s="893"/>
      <c r="BJ29" s="893"/>
      <c r="BK29" s="893"/>
      <c r="BL29" s="893"/>
      <c r="BM29" s="893"/>
      <c r="BN29" s="893"/>
      <c r="BO29" s="902"/>
      <c r="BP29" s="902"/>
      <c r="BQ29" s="902"/>
      <c r="BR29" s="902"/>
      <c r="BS29" s="902"/>
      <c r="BT29" s="902"/>
      <c r="BU29" s="902"/>
      <c r="BV29" s="902"/>
      <c r="BW29" s="902"/>
      <c r="BX29" s="902"/>
      <c r="BY29" s="902"/>
      <c r="BZ29" s="902"/>
      <c r="CA29" s="902"/>
      <c r="CB29" s="902"/>
      <c r="CC29" s="903"/>
      <c r="CD29" s="904"/>
      <c r="CE29" s="904"/>
      <c r="CF29" s="904"/>
      <c r="CG29" s="904"/>
      <c r="CH29" s="904"/>
      <c r="CI29" s="904"/>
      <c r="CJ29" s="904"/>
      <c r="CK29" s="905"/>
      <c r="CL29" s="883" t="str">
        <f t="shared" si="1"/>
        <v/>
      </c>
      <c r="CM29" s="883"/>
      <c r="CN29" s="883"/>
      <c r="CO29" s="883"/>
      <c r="CP29" s="883"/>
      <c r="CQ29" s="883"/>
      <c r="CR29" s="883"/>
      <c r="CS29" s="883"/>
      <c r="CT29" s="883"/>
      <c r="CU29" s="883"/>
      <c r="CV29" s="883"/>
      <c r="CW29" s="883"/>
      <c r="CX29" s="883"/>
      <c r="CY29" s="883"/>
      <c r="CZ29" s="883"/>
      <c r="DA29" s="884"/>
      <c r="DB29" s="251"/>
      <c r="DC29" s="154"/>
      <c r="DD29" s="59"/>
      <c r="DE29" s="59"/>
      <c r="DF29" s="139"/>
    </row>
    <row r="30" spans="1:110" ht="20.100000000000001" customHeight="1" thickBot="1" x14ac:dyDescent="0.25">
      <c r="A30" s="112"/>
      <c r="B30" s="249"/>
      <c r="C30" s="926" t="s">
        <v>497</v>
      </c>
      <c r="D30" s="927"/>
      <c r="E30" s="927"/>
      <c r="F30" s="927"/>
      <c r="G30" s="927"/>
      <c r="H30" s="927"/>
      <c r="I30" s="927"/>
      <c r="J30" s="927"/>
      <c r="K30" s="927"/>
      <c r="L30" s="927"/>
      <c r="M30" s="927"/>
      <c r="N30" s="927"/>
      <c r="O30" s="927"/>
      <c r="P30" s="927"/>
      <c r="Q30" s="927"/>
      <c r="R30" s="927"/>
      <c r="S30" s="927"/>
      <c r="T30" s="927"/>
      <c r="U30" s="927"/>
      <c r="V30" s="927"/>
      <c r="W30" s="927"/>
      <c r="X30" s="927"/>
      <c r="Y30" s="927"/>
      <c r="Z30" s="927"/>
      <c r="AA30" s="927"/>
      <c r="AB30" s="927"/>
      <c r="AC30" s="927"/>
      <c r="AD30" s="927"/>
      <c r="AE30" s="927"/>
      <c r="AF30" s="927"/>
      <c r="AG30" s="927"/>
      <c r="AH30" s="927"/>
      <c r="AI30" s="927"/>
      <c r="AJ30" s="927"/>
      <c r="AK30" s="927"/>
      <c r="AL30" s="927"/>
      <c r="AM30" s="927"/>
      <c r="AN30" s="927"/>
      <c r="AO30" s="927"/>
      <c r="AP30" s="927"/>
      <c r="AQ30" s="927"/>
      <c r="AR30" s="927"/>
      <c r="AS30" s="927"/>
      <c r="AT30" s="927"/>
      <c r="AU30" s="927"/>
      <c r="AV30" s="927"/>
      <c r="AW30" s="927"/>
      <c r="AX30" s="927"/>
      <c r="AY30" s="927"/>
      <c r="AZ30" s="927"/>
      <c r="BA30" s="927"/>
      <c r="BB30" s="927"/>
      <c r="BC30" s="927"/>
      <c r="BD30" s="927"/>
      <c r="BE30" s="927"/>
      <c r="BF30" s="927"/>
      <c r="BG30" s="927"/>
      <c r="BH30" s="927"/>
      <c r="BI30" s="927"/>
      <c r="BJ30" s="927"/>
      <c r="BK30" s="927"/>
      <c r="BL30" s="927"/>
      <c r="BM30" s="927"/>
      <c r="BN30" s="927"/>
      <c r="BO30" s="927"/>
      <c r="BP30" s="927"/>
      <c r="BQ30" s="927"/>
      <c r="BR30" s="927"/>
      <c r="BS30" s="927"/>
      <c r="BT30" s="927"/>
      <c r="BU30" s="927"/>
      <c r="BV30" s="927"/>
      <c r="BW30" s="927"/>
      <c r="BX30" s="927"/>
      <c r="BY30" s="927"/>
      <c r="BZ30" s="927"/>
      <c r="CA30" s="927"/>
      <c r="CB30" s="927"/>
      <c r="CC30" s="927"/>
      <c r="CD30" s="927"/>
      <c r="CE30" s="927"/>
      <c r="CF30" s="927"/>
      <c r="CG30" s="927"/>
      <c r="CH30" s="927"/>
      <c r="CI30" s="927"/>
      <c r="CJ30" s="927"/>
      <c r="CK30" s="928"/>
      <c r="CL30" s="932">
        <f>SUM(CL25:DA29)</f>
        <v>0</v>
      </c>
      <c r="CM30" s="932"/>
      <c r="CN30" s="932"/>
      <c r="CO30" s="932"/>
      <c r="CP30" s="932"/>
      <c r="CQ30" s="932"/>
      <c r="CR30" s="932"/>
      <c r="CS30" s="932"/>
      <c r="CT30" s="932"/>
      <c r="CU30" s="932"/>
      <c r="CV30" s="932"/>
      <c r="CW30" s="932"/>
      <c r="CX30" s="932"/>
      <c r="CY30" s="932"/>
      <c r="CZ30" s="932"/>
      <c r="DA30" s="933"/>
      <c r="DB30" s="251"/>
      <c r="DC30" s="154"/>
      <c r="DD30" s="59"/>
      <c r="DE30" s="59"/>
      <c r="DF30" s="139"/>
    </row>
    <row r="31" spans="1:110" ht="20.100000000000001" customHeight="1" x14ac:dyDescent="0.2">
      <c r="A31" s="112"/>
      <c r="B31" s="249"/>
      <c r="C31" s="912" t="s">
        <v>24</v>
      </c>
      <c r="D31" s="913"/>
      <c r="E31" s="913"/>
      <c r="F31" s="913"/>
      <c r="G31" s="913"/>
      <c r="H31" s="913"/>
      <c r="I31" s="913"/>
      <c r="J31" s="913"/>
      <c r="K31" s="913"/>
      <c r="L31" s="913"/>
      <c r="M31" s="913"/>
      <c r="N31" s="913"/>
      <c r="O31" s="913"/>
      <c r="P31" s="913"/>
      <c r="Q31" s="913"/>
      <c r="R31" s="913"/>
      <c r="S31" s="913"/>
      <c r="T31" s="913"/>
      <c r="U31" s="913"/>
      <c r="V31" s="913"/>
      <c r="W31" s="913"/>
      <c r="X31" s="913"/>
      <c r="Y31" s="913"/>
      <c r="Z31" s="913"/>
      <c r="AA31" s="913"/>
      <c r="AB31" s="913"/>
      <c r="AC31" s="913"/>
      <c r="AD31" s="913"/>
      <c r="AE31" s="913"/>
      <c r="AF31" s="913"/>
      <c r="AG31" s="913"/>
      <c r="AH31" s="913"/>
      <c r="AI31" s="913"/>
      <c r="AJ31" s="913"/>
      <c r="AK31" s="913"/>
      <c r="AL31" s="913"/>
      <c r="AM31" s="913"/>
      <c r="AN31" s="913"/>
      <c r="AO31" s="913"/>
      <c r="AP31" s="913"/>
      <c r="AQ31" s="913"/>
      <c r="AR31" s="913"/>
      <c r="AS31" s="913"/>
      <c r="AT31" s="913"/>
      <c r="AU31" s="913"/>
      <c r="AV31" s="913"/>
      <c r="AW31" s="913"/>
      <c r="AX31" s="913"/>
      <c r="AY31" s="913"/>
      <c r="AZ31" s="913"/>
      <c r="BA31" s="913"/>
      <c r="BB31" s="913"/>
      <c r="BC31" s="913"/>
      <c r="BD31" s="913"/>
      <c r="BE31" s="913"/>
      <c r="BF31" s="913"/>
      <c r="BG31" s="913"/>
      <c r="BH31" s="913"/>
      <c r="BI31" s="913"/>
      <c r="BJ31" s="913"/>
      <c r="BK31" s="913"/>
      <c r="BL31" s="913"/>
      <c r="BM31" s="913"/>
      <c r="BN31" s="913"/>
      <c r="BO31" s="913"/>
      <c r="BP31" s="913"/>
      <c r="BQ31" s="913"/>
      <c r="BR31" s="913"/>
      <c r="BS31" s="913"/>
      <c r="BT31" s="913"/>
      <c r="BU31" s="913"/>
      <c r="BV31" s="913"/>
      <c r="BW31" s="913"/>
      <c r="BX31" s="913"/>
      <c r="BY31" s="913"/>
      <c r="BZ31" s="913"/>
      <c r="CA31" s="913"/>
      <c r="CB31" s="913"/>
      <c r="CC31" s="913"/>
      <c r="CD31" s="913"/>
      <c r="CE31" s="913"/>
      <c r="CF31" s="913"/>
      <c r="CG31" s="913"/>
      <c r="CH31" s="913"/>
      <c r="CI31" s="913"/>
      <c r="CJ31" s="913"/>
      <c r="CK31" s="913"/>
      <c r="CL31" s="913"/>
      <c r="CM31" s="913"/>
      <c r="CN31" s="913"/>
      <c r="CO31" s="913"/>
      <c r="CP31" s="913"/>
      <c r="CQ31" s="913"/>
      <c r="CR31" s="913"/>
      <c r="CS31" s="913"/>
      <c r="CT31" s="913"/>
      <c r="CU31" s="913"/>
      <c r="CV31" s="913"/>
      <c r="CW31" s="913"/>
      <c r="CX31" s="913"/>
      <c r="CY31" s="913"/>
      <c r="CZ31" s="913"/>
      <c r="DA31" s="914"/>
      <c r="DB31" s="251"/>
      <c r="DC31" s="154"/>
      <c r="DD31" s="59"/>
      <c r="DE31" s="59"/>
      <c r="DF31" s="139"/>
    </row>
    <row r="32" spans="1:110" ht="60" customHeight="1" thickBot="1" x14ac:dyDescent="0.25">
      <c r="A32" s="112"/>
      <c r="B32" s="249"/>
      <c r="C32" s="916"/>
      <c r="D32" s="917"/>
      <c r="E32" s="917"/>
      <c r="F32" s="917"/>
      <c r="G32" s="917"/>
      <c r="H32" s="917"/>
      <c r="I32" s="917"/>
      <c r="J32" s="917"/>
      <c r="K32" s="917"/>
      <c r="L32" s="917"/>
      <c r="M32" s="917"/>
      <c r="N32" s="917"/>
      <c r="O32" s="917"/>
      <c r="P32" s="917"/>
      <c r="Q32" s="917"/>
      <c r="R32" s="917"/>
      <c r="S32" s="917"/>
      <c r="T32" s="917"/>
      <c r="U32" s="917"/>
      <c r="V32" s="917"/>
      <c r="W32" s="917"/>
      <c r="X32" s="917"/>
      <c r="Y32" s="917"/>
      <c r="Z32" s="917"/>
      <c r="AA32" s="917"/>
      <c r="AB32" s="917"/>
      <c r="AC32" s="917"/>
      <c r="AD32" s="917"/>
      <c r="AE32" s="917"/>
      <c r="AF32" s="917"/>
      <c r="AG32" s="917"/>
      <c r="AH32" s="917"/>
      <c r="AI32" s="917"/>
      <c r="AJ32" s="917"/>
      <c r="AK32" s="917"/>
      <c r="AL32" s="917"/>
      <c r="AM32" s="917"/>
      <c r="AN32" s="917"/>
      <c r="AO32" s="917"/>
      <c r="AP32" s="917"/>
      <c r="AQ32" s="917"/>
      <c r="AR32" s="917"/>
      <c r="AS32" s="917"/>
      <c r="AT32" s="917"/>
      <c r="AU32" s="917"/>
      <c r="AV32" s="917"/>
      <c r="AW32" s="917"/>
      <c r="AX32" s="917"/>
      <c r="AY32" s="917"/>
      <c r="AZ32" s="917"/>
      <c r="BA32" s="917"/>
      <c r="BB32" s="917"/>
      <c r="BC32" s="917"/>
      <c r="BD32" s="917"/>
      <c r="BE32" s="917"/>
      <c r="BF32" s="917"/>
      <c r="BG32" s="917"/>
      <c r="BH32" s="917"/>
      <c r="BI32" s="917"/>
      <c r="BJ32" s="917"/>
      <c r="BK32" s="917"/>
      <c r="BL32" s="917"/>
      <c r="BM32" s="917"/>
      <c r="BN32" s="917"/>
      <c r="BO32" s="917"/>
      <c r="BP32" s="917"/>
      <c r="BQ32" s="917"/>
      <c r="BR32" s="917"/>
      <c r="BS32" s="917"/>
      <c r="BT32" s="917"/>
      <c r="BU32" s="917"/>
      <c r="BV32" s="917"/>
      <c r="BW32" s="917"/>
      <c r="BX32" s="917"/>
      <c r="BY32" s="917"/>
      <c r="BZ32" s="917"/>
      <c r="CA32" s="917"/>
      <c r="CB32" s="917"/>
      <c r="CC32" s="917"/>
      <c r="CD32" s="917"/>
      <c r="CE32" s="917"/>
      <c r="CF32" s="917"/>
      <c r="CG32" s="917"/>
      <c r="CH32" s="917"/>
      <c r="CI32" s="917"/>
      <c r="CJ32" s="917"/>
      <c r="CK32" s="917"/>
      <c r="CL32" s="917"/>
      <c r="CM32" s="917"/>
      <c r="CN32" s="917"/>
      <c r="CO32" s="917"/>
      <c r="CP32" s="917"/>
      <c r="CQ32" s="917"/>
      <c r="CR32" s="917"/>
      <c r="CS32" s="917"/>
      <c r="CT32" s="917"/>
      <c r="CU32" s="917"/>
      <c r="CV32" s="917"/>
      <c r="CW32" s="917"/>
      <c r="CX32" s="917"/>
      <c r="CY32" s="917"/>
      <c r="CZ32" s="917"/>
      <c r="DA32" s="918"/>
      <c r="DB32" s="251"/>
      <c r="DC32" s="154"/>
      <c r="DD32" s="59"/>
      <c r="DE32" s="59"/>
      <c r="DF32" s="139"/>
    </row>
    <row r="33" spans="1:110" ht="15.95" customHeight="1" thickBot="1" x14ac:dyDescent="0.25">
      <c r="A33" s="112"/>
      <c r="B33" s="250"/>
      <c r="C33" s="915"/>
      <c r="D33" s="915"/>
      <c r="E33" s="915"/>
      <c r="F33" s="915"/>
      <c r="G33" s="915"/>
      <c r="H33" s="915"/>
      <c r="I33" s="915"/>
      <c r="J33" s="915"/>
      <c r="K33" s="915"/>
      <c r="L33" s="915"/>
      <c r="M33" s="915"/>
      <c r="N33" s="915"/>
      <c r="O33" s="915"/>
      <c r="P33" s="915"/>
      <c r="Q33" s="915"/>
      <c r="R33" s="915"/>
      <c r="S33" s="915"/>
      <c r="T33" s="915"/>
      <c r="U33" s="915"/>
      <c r="V33" s="915"/>
      <c r="W33" s="915"/>
      <c r="X33" s="915"/>
      <c r="Y33" s="915"/>
      <c r="Z33" s="915"/>
      <c r="AA33" s="915"/>
      <c r="AB33" s="915"/>
      <c r="AC33" s="915"/>
      <c r="AD33" s="915"/>
      <c r="AE33" s="915"/>
      <c r="AF33" s="915"/>
      <c r="AG33" s="915"/>
      <c r="AH33" s="915"/>
      <c r="AI33" s="915"/>
      <c r="AJ33" s="915"/>
      <c r="AK33" s="915"/>
      <c r="AL33" s="915"/>
      <c r="AM33" s="915"/>
      <c r="AN33" s="915"/>
      <c r="AO33" s="915"/>
      <c r="AP33" s="915"/>
      <c r="AQ33" s="915"/>
      <c r="AR33" s="915"/>
      <c r="AS33" s="915"/>
      <c r="AT33" s="915"/>
      <c r="AU33" s="915"/>
      <c r="AV33" s="915"/>
      <c r="AW33" s="915"/>
      <c r="AX33" s="915"/>
      <c r="AY33" s="915"/>
      <c r="AZ33" s="915"/>
      <c r="BA33" s="915"/>
      <c r="BB33" s="915"/>
      <c r="BC33" s="915"/>
      <c r="BD33" s="915"/>
      <c r="BE33" s="915"/>
      <c r="BF33" s="915"/>
      <c r="BG33" s="915"/>
      <c r="BH33" s="915"/>
      <c r="BI33" s="915"/>
      <c r="BJ33" s="915"/>
      <c r="BK33" s="915"/>
      <c r="BL33" s="915"/>
      <c r="BM33" s="915"/>
      <c r="BN33" s="915"/>
      <c r="BO33" s="915"/>
      <c r="BP33" s="915"/>
      <c r="BQ33" s="915"/>
      <c r="BR33" s="915"/>
      <c r="BS33" s="915"/>
      <c r="BT33" s="915"/>
      <c r="BU33" s="915"/>
      <c r="BV33" s="915"/>
      <c r="BW33" s="915"/>
      <c r="BX33" s="915"/>
      <c r="BY33" s="915"/>
      <c r="BZ33" s="915"/>
      <c r="CA33" s="915"/>
      <c r="CB33" s="915"/>
      <c r="CC33" s="915"/>
      <c r="CD33" s="915"/>
      <c r="CE33" s="915"/>
      <c r="CF33" s="915"/>
      <c r="CG33" s="915"/>
      <c r="CH33" s="915"/>
      <c r="CI33" s="915"/>
      <c r="CJ33" s="915"/>
      <c r="CK33" s="915"/>
      <c r="CL33" s="915"/>
      <c r="CM33" s="915"/>
      <c r="CN33" s="915"/>
      <c r="CO33" s="915"/>
      <c r="CP33" s="915"/>
      <c r="CQ33" s="915"/>
      <c r="CR33" s="915"/>
      <c r="CS33" s="915"/>
      <c r="CT33" s="915"/>
      <c r="CU33" s="915"/>
      <c r="CV33" s="915"/>
      <c r="CW33" s="915"/>
      <c r="CX33" s="915"/>
      <c r="CY33" s="915"/>
      <c r="CZ33" s="915"/>
      <c r="DA33" s="915"/>
      <c r="DB33" s="252"/>
      <c r="DC33" s="154"/>
      <c r="DD33" s="59"/>
      <c r="DE33" s="59"/>
      <c r="DF33" s="139"/>
    </row>
    <row r="34" spans="1:110" ht="20.100000000000001" customHeight="1" x14ac:dyDescent="0.2">
      <c r="A34" s="112"/>
      <c r="B34" s="255"/>
      <c r="C34" s="748" t="s">
        <v>489</v>
      </c>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E34" s="749"/>
      <c r="AF34" s="749"/>
      <c r="AG34" s="749"/>
      <c r="AH34" s="749"/>
      <c r="AI34" s="749"/>
      <c r="AJ34" s="749"/>
      <c r="AK34" s="749"/>
      <c r="AL34" s="749"/>
      <c r="AM34" s="749"/>
      <c r="AN34" s="749"/>
      <c r="AO34" s="749"/>
      <c r="AP34" s="749"/>
      <c r="AQ34" s="749"/>
      <c r="AR34" s="749"/>
      <c r="AS34" s="749"/>
      <c r="AT34" s="749"/>
      <c r="AU34" s="749"/>
      <c r="AV34" s="749"/>
      <c r="AW34" s="749"/>
      <c r="AX34" s="749"/>
      <c r="AY34" s="749"/>
      <c r="AZ34" s="749"/>
      <c r="BA34" s="749"/>
      <c r="BB34" s="749"/>
      <c r="BC34" s="749"/>
      <c r="BD34" s="749"/>
      <c r="BE34" s="749"/>
      <c r="BF34" s="749"/>
      <c r="BG34" s="749"/>
      <c r="BH34" s="749"/>
      <c r="BI34" s="749"/>
      <c r="BJ34" s="749"/>
      <c r="BK34" s="749"/>
      <c r="BL34" s="749"/>
      <c r="BM34" s="749"/>
      <c r="BN34" s="749"/>
      <c r="BO34" s="749"/>
      <c r="BP34" s="749"/>
      <c r="BQ34" s="749"/>
      <c r="BR34" s="749"/>
      <c r="BS34" s="749"/>
      <c r="BT34" s="749"/>
      <c r="BU34" s="749"/>
      <c r="BV34" s="749"/>
      <c r="BW34" s="749"/>
      <c r="BX34" s="749"/>
      <c r="BY34" s="749"/>
      <c r="BZ34" s="749"/>
      <c r="CA34" s="749"/>
      <c r="CB34" s="749"/>
      <c r="CC34" s="749"/>
      <c r="CD34" s="749"/>
      <c r="CE34" s="749"/>
      <c r="CF34" s="749"/>
      <c r="CG34" s="749"/>
      <c r="CH34" s="749"/>
      <c r="CI34" s="749"/>
      <c r="CJ34" s="749"/>
      <c r="CK34" s="749"/>
      <c r="CL34" s="749"/>
      <c r="CM34" s="749"/>
      <c r="CN34" s="749"/>
      <c r="CO34" s="749"/>
      <c r="CP34" s="749"/>
      <c r="CQ34" s="749"/>
      <c r="CR34" s="749"/>
      <c r="CS34" s="749"/>
      <c r="CT34" s="749"/>
      <c r="CU34" s="749"/>
      <c r="CV34" s="749"/>
      <c r="CW34" s="749"/>
      <c r="CX34" s="749"/>
      <c r="CY34" s="749"/>
      <c r="CZ34" s="749"/>
      <c r="DA34" s="910"/>
      <c r="DB34" s="259"/>
      <c r="DC34" s="154"/>
      <c r="DD34" s="59"/>
      <c r="DE34" s="59"/>
      <c r="DF34" s="139"/>
    </row>
    <row r="35" spans="1:110" ht="20.100000000000001" customHeight="1" x14ac:dyDescent="0.2">
      <c r="A35" s="112"/>
      <c r="B35" s="249"/>
      <c r="C35" s="583" t="s">
        <v>491</v>
      </c>
      <c r="D35" s="58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584"/>
      <c r="CF35" s="584"/>
      <c r="CG35" s="584"/>
      <c r="CH35" s="584"/>
      <c r="CI35" s="584"/>
      <c r="CJ35" s="584"/>
      <c r="CK35" s="585"/>
      <c r="CL35" s="919">
        <f>CL18</f>
        <v>0</v>
      </c>
      <c r="CM35" s="919"/>
      <c r="CN35" s="919"/>
      <c r="CO35" s="919"/>
      <c r="CP35" s="919"/>
      <c r="CQ35" s="919"/>
      <c r="CR35" s="919"/>
      <c r="CS35" s="919"/>
      <c r="CT35" s="919"/>
      <c r="CU35" s="919"/>
      <c r="CV35" s="919"/>
      <c r="CW35" s="919"/>
      <c r="CX35" s="919"/>
      <c r="CY35" s="919"/>
      <c r="CZ35" s="919"/>
      <c r="DA35" s="919"/>
      <c r="DB35" s="251"/>
      <c r="DC35" s="154"/>
      <c r="DD35" s="59"/>
      <c r="DE35" s="59"/>
      <c r="DF35" s="139"/>
    </row>
    <row r="36" spans="1:110" ht="20.100000000000001" customHeight="1" x14ac:dyDescent="0.2">
      <c r="A36" s="112"/>
      <c r="B36" s="249"/>
      <c r="C36" s="583" t="s">
        <v>492</v>
      </c>
      <c r="D36" s="58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584"/>
      <c r="CF36" s="584"/>
      <c r="CG36" s="584"/>
      <c r="CH36" s="584"/>
      <c r="CI36" s="584"/>
      <c r="CJ36" s="584"/>
      <c r="CK36" s="585"/>
      <c r="CL36" s="919">
        <f>CL30</f>
        <v>0</v>
      </c>
      <c r="CM36" s="919"/>
      <c r="CN36" s="919"/>
      <c r="CO36" s="919"/>
      <c r="CP36" s="919"/>
      <c r="CQ36" s="919"/>
      <c r="CR36" s="919"/>
      <c r="CS36" s="919"/>
      <c r="CT36" s="919"/>
      <c r="CU36" s="919"/>
      <c r="CV36" s="919"/>
      <c r="CW36" s="919"/>
      <c r="CX36" s="919"/>
      <c r="CY36" s="919"/>
      <c r="CZ36" s="919"/>
      <c r="DA36" s="919"/>
      <c r="DB36" s="251"/>
      <c r="DC36" s="154"/>
      <c r="DD36" s="59"/>
      <c r="DE36" s="59"/>
      <c r="DF36" s="139"/>
    </row>
    <row r="37" spans="1:110" ht="20.100000000000001" customHeight="1" x14ac:dyDescent="0.2">
      <c r="A37" s="112"/>
      <c r="B37" s="249"/>
      <c r="C37" s="929" t="s">
        <v>493</v>
      </c>
      <c r="D37" s="930"/>
      <c r="E37" s="930"/>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30"/>
      <c r="AO37" s="930"/>
      <c r="AP37" s="930"/>
      <c r="AQ37" s="930"/>
      <c r="AR37" s="930"/>
      <c r="AS37" s="930"/>
      <c r="AT37" s="930"/>
      <c r="AU37" s="930"/>
      <c r="AV37" s="930"/>
      <c r="AW37" s="930"/>
      <c r="AX37" s="930"/>
      <c r="AY37" s="930"/>
      <c r="AZ37" s="930"/>
      <c r="BA37" s="930"/>
      <c r="BB37" s="930"/>
      <c r="BC37" s="930"/>
      <c r="BD37" s="930"/>
      <c r="BE37" s="930"/>
      <c r="BF37" s="930"/>
      <c r="BG37" s="930"/>
      <c r="BH37" s="930"/>
      <c r="BI37" s="930"/>
      <c r="BJ37" s="930"/>
      <c r="BK37" s="930"/>
      <c r="BL37" s="930"/>
      <c r="BM37" s="930"/>
      <c r="BN37" s="930"/>
      <c r="BO37" s="930"/>
      <c r="BP37" s="930"/>
      <c r="BQ37" s="930"/>
      <c r="BR37" s="930"/>
      <c r="BS37" s="930"/>
      <c r="BT37" s="930"/>
      <c r="BU37" s="930"/>
      <c r="BV37" s="930"/>
      <c r="BW37" s="930"/>
      <c r="BX37" s="930"/>
      <c r="BY37" s="930"/>
      <c r="BZ37" s="930"/>
      <c r="CA37" s="930"/>
      <c r="CB37" s="930"/>
      <c r="CC37" s="930"/>
      <c r="CD37" s="930"/>
      <c r="CE37" s="930"/>
      <c r="CF37" s="930"/>
      <c r="CG37" s="930"/>
      <c r="CH37" s="930"/>
      <c r="CI37" s="930"/>
      <c r="CJ37" s="930"/>
      <c r="CK37" s="931"/>
      <c r="CL37" s="919">
        <f>CL35+CL36</f>
        <v>0</v>
      </c>
      <c r="CM37" s="919"/>
      <c r="CN37" s="919"/>
      <c r="CO37" s="919"/>
      <c r="CP37" s="919"/>
      <c r="CQ37" s="919"/>
      <c r="CR37" s="919"/>
      <c r="CS37" s="919"/>
      <c r="CT37" s="919"/>
      <c r="CU37" s="919"/>
      <c r="CV37" s="919"/>
      <c r="CW37" s="919"/>
      <c r="CX37" s="919"/>
      <c r="CY37" s="919"/>
      <c r="CZ37" s="919"/>
      <c r="DA37" s="919"/>
      <c r="DB37" s="251"/>
      <c r="DC37" s="154"/>
      <c r="DD37" s="59"/>
      <c r="DE37" s="59"/>
      <c r="DF37" s="139"/>
    </row>
    <row r="38" spans="1:110" ht="12" customHeight="1" thickBot="1" x14ac:dyDescent="0.25">
      <c r="A38" s="112"/>
      <c r="B38" s="256"/>
      <c r="C38" s="911"/>
      <c r="D38" s="911"/>
      <c r="E38" s="911"/>
      <c r="F38" s="911"/>
      <c r="G38" s="911"/>
      <c r="H38" s="911"/>
      <c r="I38" s="911"/>
      <c r="J38" s="911"/>
      <c r="K38" s="911"/>
      <c r="L38" s="911"/>
      <c r="M38" s="911"/>
      <c r="N38" s="911"/>
      <c r="O38" s="911"/>
      <c r="P38" s="911"/>
      <c r="Q38" s="911"/>
      <c r="R38" s="911"/>
      <c r="S38" s="911"/>
      <c r="T38" s="911"/>
      <c r="U38" s="911"/>
      <c r="V38" s="911"/>
      <c r="W38" s="911"/>
      <c r="X38" s="911"/>
      <c r="Y38" s="911"/>
      <c r="Z38" s="911"/>
      <c r="AA38" s="911"/>
      <c r="AB38" s="911"/>
      <c r="AC38" s="911"/>
      <c r="AD38" s="911"/>
      <c r="AE38" s="911"/>
      <c r="AF38" s="911"/>
      <c r="AG38" s="911"/>
      <c r="AH38" s="911"/>
      <c r="AI38" s="911"/>
      <c r="AJ38" s="911"/>
      <c r="AK38" s="911"/>
      <c r="AL38" s="911"/>
      <c r="AM38" s="911"/>
      <c r="AN38" s="911"/>
      <c r="AO38" s="911"/>
      <c r="AP38" s="911"/>
      <c r="AQ38" s="911"/>
      <c r="AR38" s="911"/>
      <c r="AS38" s="911"/>
      <c r="AT38" s="911"/>
      <c r="AU38" s="911"/>
      <c r="AV38" s="911"/>
      <c r="AW38" s="911"/>
      <c r="AX38" s="911"/>
      <c r="AY38" s="911"/>
      <c r="AZ38" s="911"/>
      <c r="BA38" s="911"/>
      <c r="BB38" s="911"/>
      <c r="BC38" s="911"/>
      <c r="BD38" s="911"/>
      <c r="BE38" s="911"/>
      <c r="BF38" s="911"/>
      <c r="BG38" s="911"/>
      <c r="BH38" s="911"/>
      <c r="BI38" s="911"/>
      <c r="BJ38" s="911"/>
      <c r="BK38" s="911"/>
      <c r="BL38" s="911"/>
      <c r="BM38" s="911"/>
      <c r="BN38" s="911"/>
      <c r="BO38" s="911"/>
      <c r="BP38" s="911"/>
      <c r="BQ38" s="911"/>
      <c r="BR38" s="911"/>
      <c r="BS38" s="911"/>
      <c r="BT38" s="911"/>
      <c r="BU38" s="911"/>
      <c r="BV38" s="911"/>
      <c r="BW38" s="911"/>
      <c r="BX38" s="911"/>
      <c r="BY38" s="911"/>
      <c r="BZ38" s="911"/>
      <c r="CA38" s="911"/>
      <c r="CB38" s="911"/>
      <c r="CC38" s="911"/>
      <c r="CD38" s="911"/>
      <c r="CE38" s="911"/>
      <c r="CF38" s="911"/>
      <c r="CG38" s="911"/>
      <c r="CH38" s="911"/>
      <c r="CI38" s="911"/>
      <c r="CJ38" s="911"/>
      <c r="CK38" s="911"/>
      <c r="CL38" s="911"/>
      <c r="CM38" s="911"/>
      <c r="CN38" s="911"/>
      <c r="CO38" s="911"/>
      <c r="CP38" s="911"/>
      <c r="CQ38" s="911"/>
      <c r="CR38" s="911"/>
      <c r="CS38" s="911"/>
      <c r="CT38" s="911"/>
      <c r="CU38" s="911"/>
      <c r="CV38" s="911"/>
      <c r="CW38" s="911"/>
      <c r="CX38" s="911"/>
      <c r="CY38" s="911"/>
      <c r="CZ38" s="911"/>
      <c r="DA38" s="911"/>
      <c r="DB38" s="260"/>
      <c r="DC38" s="154"/>
      <c r="DD38" s="59"/>
      <c r="DE38" s="59"/>
      <c r="DF38" s="139"/>
    </row>
    <row r="39" spans="1:110" ht="9.9499999999999993" customHeight="1" x14ac:dyDescent="0.2">
      <c r="A39" s="106"/>
      <c r="B39" s="909"/>
      <c r="C39" s="909"/>
      <c r="D39" s="909"/>
      <c r="E39" s="909"/>
      <c r="F39" s="909"/>
      <c r="G39" s="909"/>
      <c r="H39" s="909"/>
      <c r="I39" s="909"/>
      <c r="J39" s="909"/>
      <c r="K39" s="909"/>
      <c r="L39" s="909"/>
      <c r="M39" s="909"/>
      <c r="N39" s="909"/>
      <c r="O39" s="909"/>
      <c r="P39" s="909"/>
      <c r="Q39" s="909"/>
      <c r="R39" s="909"/>
      <c r="S39" s="909"/>
      <c r="T39" s="909"/>
      <c r="U39" s="909"/>
      <c r="V39" s="909"/>
      <c r="W39" s="909"/>
      <c r="X39" s="909"/>
      <c r="Y39" s="909"/>
      <c r="Z39" s="909"/>
      <c r="AA39" s="909"/>
      <c r="AB39" s="909"/>
      <c r="AC39" s="909"/>
      <c r="AD39" s="909"/>
      <c r="AE39" s="909"/>
      <c r="AF39" s="909"/>
      <c r="AG39" s="909"/>
      <c r="AH39" s="909"/>
      <c r="AI39" s="909"/>
      <c r="AJ39" s="909"/>
      <c r="AK39" s="909"/>
      <c r="AL39" s="909"/>
      <c r="AM39" s="909"/>
      <c r="AN39" s="909"/>
      <c r="AO39" s="909"/>
      <c r="AP39" s="909"/>
      <c r="AQ39" s="909"/>
      <c r="AR39" s="909"/>
      <c r="AS39" s="909"/>
      <c r="AT39" s="909"/>
      <c r="AU39" s="909"/>
      <c r="AV39" s="909"/>
      <c r="AW39" s="909"/>
      <c r="AX39" s="909"/>
      <c r="AY39" s="909"/>
      <c r="AZ39" s="909"/>
      <c r="BA39" s="909"/>
      <c r="BB39" s="909"/>
      <c r="BC39" s="909"/>
      <c r="BD39" s="909"/>
      <c r="BE39" s="909"/>
      <c r="BF39" s="909"/>
      <c r="BG39" s="909"/>
      <c r="BH39" s="909"/>
      <c r="BI39" s="909"/>
      <c r="BJ39" s="909"/>
      <c r="BK39" s="909"/>
      <c r="BL39" s="909"/>
      <c r="BM39" s="909"/>
      <c r="BN39" s="909"/>
      <c r="BO39" s="909"/>
      <c r="BP39" s="909"/>
      <c r="BQ39" s="909"/>
      <c r="BR39" s="909"/>
      <c r="BS39" s="909"/>
      <c r="BT39" s="909"/>
      <c r="BU39" s="909"/>
      <c r="BV39" s="909"/>
      <c r="BW39" s="909"/>
      <c r="BX39" s="909"/>
      <c r="BY39" s="909"/>
      <c r="BZ39" s="909"/>
      <c r="CA39" s="909"/>
      <c r="CB39" s="909"/>
      <c r="CC39" s="909"/>
      <c r="CD39" s="909"/>
      <c r="CE39" s="909"/>
      <c r="CF39" s="909"/>
      <c r="CG39" s="909"/>
      <c r="CH39" s="909"/>
      <c r="CI39" s="909"/>
      <c r="CJ39" s="909"/>
      <c r="CK39" s="909"/>
      <c r="CL39" s="909"/>
      <c r="CM39" s="909"/>
      <c r="CN39" s="909"/>
      <c r="CO39" s="909"/>
      <c r="CP39" s="909"/>
      <c r="CQ39" s="909"/>
      <c r="CR39" s="909"/>
      <c r="CS39" s="909"/>
      <c r="CT39" s="909"/>
      <c r="CU39" s="909"/>
      <c r="CV39" s="909"/>
      <c r="CW39" s="909"/>
      <c r="CX39" s="909"/>
      <c r="CY39" s="909"/>
      <c r="CZ39" s="909"/>
      <c r="DA39" s="909"/>
      <c r="DB39" s="909"/>
      <c r="DC39" s="59"/>
      <c r="DD39" s="59"/>
      <c r="DE39" s="59"/>
      <c r="DF39" s="139"/>
    </row>
    <row r="40" spans="1:110" ht="7.9" customHeight="1" x14ac:dyDescent="0.2">
      <c r="A40" s="106"/>
      <c r="B40" s="673" t="s">
        <v>1169</v>
      </c>
      <c r="C40" s="673"/>
      <c r="D40" s="673"/>
      <c r="E40" s="673"/>
      <c r="F40" s="673"/>
      <c r="G40" s="673"/>
      <c r="H40" s="673"/>
      <c r="I40" s="673"/>
      <c r="J40" s="673"/>
      <c r="K40" s="673"/>
      <c r="L40" s="673"/>
      <c r="M40" s="673"/>
      <c r="N40" s="673"/>
      <c r="O40" s="673"/>
      <c r="P40" s="673"/>
      <c r="Q40" s="673"/>
      <c r="R40" s="673"/>
      <c r="S40" s="673"/>
      <c r="T40" s="673"/>
      <c r="U40" s="673"/>
      <c r="V40" s="673"/>
      <c r="W40" s="673"/>
      <c r="X40" s="673"/>
      <c r="Y40" s="673"/>
      <c r="Z40" s="673"/>
      <c r="AA40" s="673"/>
      <c r="AB40" s="673"/>
      <c r="AC40" s="673"/>
      <c r="AD40" s="673"/>
      <c r="AE40" s="673"/>
      <c r="AF40" s="673"/>
      <c r="AG40" s="673"/>
      <c r="AH40" s="673"/>
      <c r="AI40" s="673"/>
      <c r="AJ40" s="673"/>
      <c r="AK40" s="673"/>
      <c r="AL40" s="673"/>
      <c r="AM40" s="673"/>
      <c r="AN40" s="673"/>
      <c r="AO40" s="673"/>
      <c r="AP40" s="673"/>
      <c r="AQ40" s="673"/>
      <c r="AR40" s="673"/>
      <c r="AS40" s="673"/>
      <c r="AT40" s="673"/>
      <c r="AU40" s="673"/>
      <c r="AV40" s="673"/>
      <c r="AW40" s="673"/>
      <c r="AX40" s="673"/>
      <c r="AY40" s="673"/>
      <c r="AZ40" s="673"/>
      <c r="BA40" s="673"/>
      <c r="BB40" s="673"/>
      <c r="BC40" s="673"/>
      <c r="BD40" s="673"/>
      <c r="BE40" s="673"/>
      <c r="BF40" s="673"/>
      <c r="BG40" s="673"/>
      <c r="BH40" s="673"/>
      <c r="BI40" s="673"/>
      <c r="BJ40" s="673"/>
      <c r="BK40" s="673"/>
      <c r="BL40" s="673"/>
      <c r="BM40" s="673"/>
      <c r="BN40" s="673"/>
      <c r="BO40" s="673"/>
      <c r="BP40" s="673"/>
      <c r="BQ40" s="673"/>
      <c r="BR40" s="673"/>
      <c r="BS40" s="673"/>
      <c r="BT40" s="673"/>
      <c r="BU40" s="673"/>
      <c r="BV40" s="673"/>
      <c r="BW40" s="673"/>
      <c r="BX40" s="673"/>
      <c r="BY40" s="673"/>
      <c r="BZ40" s="673"/>
      <c r="CA40" s="673"/>
      <c r="CB40" s="673"/>
      <c r="CC40" s="673"/>
      <c r="CD40" s="673"/>
      <c r="CE40" s="673"/>
      <c r="CF40" s="673"/>
      <c r="CG40" s="673"/>
      <c r="CH40" s="673"/>
      <c r="CI40" s="673"/>
      <c r="CJ40" s="673"/>
      <c r="CK40" s="673"/>
      <c r="CL40" s="673"/>
      <c r="CM40" s="673"/>
      <c r="CN40" s="673"/>
      <c r="CO40" s="673"/>
      <c r="CP40" s="673"/>
      <c r="CQ40" s="673"/>
      <c r="CR40" s="673"/>
      <c r="CS40" s="673"/>
      <c r="CT40" s="673"/>
      <c r="CU40" s="673"/>
      <c r="CV40" s="673"/>
      <c r="CW40" s="673"/>
      <c r="CX40" s="673"/>
      <c r="CY40" s="673"/>
      <c r="CZ40" s="673"/>
      <c r="DA40" s="673"/>
      <c r="DB40" s="673"/>
      <c r="DC40" s="155"/>
      <c r="DD40" s="59"/>
      <c r="DE40" s="59"/>
      <c r="DF40" s="139"/>
    </row>
    <row r="41" spans="1:110" ht="7.9" customHeight="1" x14ac:dyDescent="0.2">
      <c r="A41" s="106"/>
      <c r="B41" s="673" t="s">
        <v>1170</v>
      </c>
      <c r="C41" s="673"/>
      <c r="D41" s="673"/>
      <c r="E41" s="673"/>
      <c r="F41" s="673"/>
      <c r="G41" s="673"/>
      <c r="H41" s="673"/>
      <c r="I41" s="673"/>
      <c r="J41" s="673"/>
      <c r="K41" s="673"/>
      <c r="L41" s="673"/>
      <c r="M41" s="673"/>
      <c r="N41" s="673"/>
      <c r="O41" s="673"/>
      <c r="P41" s="673"/>
      <c r="Q41" s="673"/>
      <c r="R41" s="673"/>
      <c r="S41" s="673"/>
      <c r="T41" s="673"/>
      <c r="U41" s="673"/>
      <c r="V41" s="673"/>
      <c r="W41" s="673"/>
      <c r="X41" s="673"/>
      <c r="Y41" s="673"/>
      <c r="Z41" s="673"/>
      <c r="AA41" s="673"/>
      <c r="AB41" s="673"/>
      <c r="AC41" s="673"/>
      <c r="AD41" s="673"/>
      <c r="AE41" s="673"/>
      <c r="AF41" s="673"/>
      <c r="AG41" s="673"/>
      <c r="AH41" s="673"/>
      <c r="AI41" s="673"/>
      <c r="AJ41" s="673"/>
      <c r="AK41" s="673"/>
      <c r="AL41" s="673"/>
      <c r="AM41" s="673"/>
      <c r="AN41" s="673"/>
      <c r="AO41" s="673"/>
      <c r="AP41" s="673"/>
      <c r="AQ41" s="673"/>
      <c r="AR41" s="673"/>
      <c r="AS41" s="673"/>
      <c r="AT41" s="673"/>
      <c r="AU41" s="673"/>
      <c r="AV41" s="673"/>
      <c r="AW41" s="673"/>
      <c r="AX41" s="673"/>
      <c r="AY41" s="673"/>
      <c r="AZ41" s="673"/>
      <c r="BA41" s="673"/>
      <c r="BB41" s="673"/>
      <c r="BC41" s="673"/>
      <c r="BD41" s="673"/>
      <c r="BE41" s="673"/>
      <c r="BF41" s="673"/>
      <c r="BG41" s="673"/>
      <c r="BH41" s="673"/>
      <c r="BI41" s="673"/>
      <c r="BJ41" s="673"/>
      <c r="BK41" s="673"/>
      <c r="BL41" s="673"/>
      <c r="BM41" s="673"/>
      <c r="BN41" s="673"/>
      <c r="BO41" s="673"/>
      <c r="BP41" s="673"/>
      <c r="BQ41" s="673"/>
      <c r="BR41" s="673"/>
      <c r="BS41" s="673"/>
      <c r="BT41" s="673"/>
      <c r="BU41" s="673"/>
      <c r="BV41" s="673"/>
      <c r="BW41" s="673"/>
      <c r="BX41" s="673"/>
      <c r="BY41" s="673"/>
      <c r="BZ41" s="673"/>
      <c r="CA41" s="673"/>
      <c r="CB41" s="673"/>
      <c r="CC41" s="673"/>
      <c r="CD41" s="673"/>
      <c r="CE41" s="673"/>
      <c r="CF41" s="673"/>
      <c r="CG41" s="673"/>
      <c r="CH41" s="673"/>
      <c r="CI41" s="673"/>
      <c r="CJ41" s="673"/>
      <c r="CK41" s="673"/>
      <c r="CL41" s="673"/>
      <c r="CM41" s="673"/>
      <c r="CN41" s="673"/>
      <c r="CO41" s="673"/>
      <c r="CP41" s="673"/>
      <c r="CQ41" s="673"/>
      <c r="CR41" s="673"/>
      <c r="CS41" s="673"/>
      <c r="CT41" s="673"/>
      <c r="CU41" s="673"/>
      <c r="CV41" s="673"/>
      <c r="CW41" s="673"/>
      <c r="CX41" s="673"/>
      <c r="CY41" s="673"/>
      <c r="CZ41" s="673"/>
      <c r="DA41" s="673"/>
      <c r="DB41" s="673"/>
      <c r="DC41" s="155"/>
      <c r="DD41" s="59"/>
      <c r="DE41" s="59"/>
      <c r="DF41" s="139"/>
    </row>
    <row r="42" spans="1:110" ht="7.9" customHeight="1" x14ac:dyDescent="0.2">
      <c r="A42" s="106"/>
      <c r="B42" s="673" t="s">
        <v>1171</v>
      </c>
      <c r="C42" s="673"/>
      <c r="D42" s="673"/>
      <c r="E42" s="673"/>
      <c r="F42" s="673"/>
      <c r="G42" s="673"/>
      <c r="H42" s="673"/>
      <c r="I42" s="673"/>
      <c r="J42" s="673"/>
      <c r="K42" s="673"/>
      <c r="L42" s="673"/>
      <c r="M42" s="673"/>
      <c r="N42" s="673"/>
      <c r="O42" s="673"/>
      <c r="P42" s="673"/>
      <c r="Q42" s="673"/>
      <c r="R42" s="673"/>
      <c r="S42" s="673"/>
      <c r="T42" s="673"/>
      <c r="U42" s="673"/>
      <c r="V42" s="673"/>
      <c r="W42" s="673"/>
      <c r="X42" s="673"/>
      <c r="Y42" s="673"/>
      <c r="Z42" s="673"/>
      <c r="AA42" s="673"/>
      <c r="AB42" s="673"/>
      <c r="AC42" s="673"/>
      <c r="AD42" s="673"/>
      <c r="AE42" s="673"/>
      <c r="AF42" s="673"/>
      <c r="AG42" s="673"/>
      <c r="AH42" s="673"/>
      <c r="AI42" s="673"/>
      <c r="AJ42" s="673"/>
      <c r="AK42" s="673"/>
      <c r="AL42" s="673"/>
      <c r="AM42" s="673"/>
      <c r="AN42" s="673"/>
      <c r="AO42" s="673"/>
      <c r="AP42" s="673"/>
      <c r="AQ42" s="673"/>
      <c r="AR42" s="673"/>
      <c r="AS42" s="673"/>
      <c r="AT42" s="673"/>
      <c r="AU42" s="673"/>
      <c r="AV42" s="673"/>
      <c r="AW42" s="673"/>
      <c r="AX42" s="673"/>
      <c r="AY42" s="673"/>
      <c r="AZ42" s="673"/>
      <c r="BA42" s="673"/>
      <c r="BB42" s="673"/>
      <c r="BC42" s="673"/>
      <c r="BD42" s="673"/>
      <c r="BE42" s="673"/>
      <c r="BF42" s="673"/>
      <c r="BG42" s="673"/>
      <c r="BH42" s="673"/>
      <c r="BI42" s="673"/>
      <c r="BJ42" s="673"/>
      <c r="BK42" s="673"/>
      <c r="BL42" s="673"/>
      <c r="BM42" s="673"/>
      <c r="BN42" s="673"/>
      <c r="BO42" s="673"/>
      <c r="BP42" s="673"/>
      <c r="BQ42" s="673"/>
      <c r="BR42" s="673"/>
      <c r="BS42" s="673"/>
      <c r="BT42" s="673"/>
      <c r="BU42" s="673"/>
      <c r="BV42" s="673"/>
      <c r="BW42" s="673"/>
      <c r="BX42" s="673"/>
      <c r="BY42" s="673"/>
      <c r="BZ42" s="673"/>
      <c r="CA42" s="673"/>
      <c r="CB42" s="673"/>
      <c r="CC42" s="673"/>
      <c r="CD42" s="673"/>
      <c r="CE42" s="673"/>
      <c r="CF42" s="673"/>
      <c r="CG42" s="673"/>
      <c r="CH42" s="673"/>
      <c r="CI42" s="673"/>
      <c r="CJ42" s="673"/>
      <c r="CK42" s="673"/>
      <c r="CL42" s="673"/>
      <c r="CM42" s="673"/>
      <c r="CN42" s="673"/>
      <c r="CO42" s="673"/>
      <c r="CP42" s="673"/>
      <c r="CQ42" s="673"/>
      <c r="CR42" s="673"/>
      <c r="CS42" s="673"/>
      <c r="CT42" s="673"/>
      <c r="CU42" s="673"/>
      <c r="CV42" s="673"/>
      <c r="CW42" s="673"/>
      <c r="CX42" s="673"/>
      <c r="CY42" s="673"/>
      <c r="CZ42" s="673"/>
      <c r="DA42" s="673"/>
      <c r="DB42" s="673"/>
      <c r="DC42" s="155"/>
      <c r="DD42" s="59"/>
      <c r="DE42" s="59"/>
      <c r="DF42" s="139"/>
    </row>
    <row r="43" spans="1:110" ht="7.9" customHeight="1" x14ac:dyDescent="0.2">
      <c r="A43" s="106"/>
      <c r="B43" s="673" t="s">
        <v>1172</v>
      </c>
      <c r="C43" s="673"/>
      <c r="D43" s="673"/>
      <c r="E43" s="673"/>
      <c r="F43" s="673"/>
      <c r="G43" s="673"/>
      <c r="H43" s="673"/>
      <c r="I43" s="673"/>
      <c r="J43" s="673"/>
      <c r="K43" s="673"/>
      <c r="L43" s="673"/>
      <c r="M43" s="673"/>
      <c r="N43" s="673"/>
      <c r="O43" s="673"/>
      <c r="P43" s="673"/>
      <c r="Q43" s="673"/>
      <c r="R43" s="673"/>
      <c r="S43" s="673"/>
      <c r="T43" s="673"/>
      <c r="U43" s="673"/>
      <c r="V43" s="673"/>
      <c r="W43" s="673"/>
      <c r="X43" s="673"/>
      <c r="Y43" s="673"/>
      <c r="Z43" s="673"/>
      <c r="AA43" s="673"/>
      <c r="AB43" s="673"/>
      <c r="AC43" s="673"/>
      <c r="AD43" s="673"/>
      <c r="AE43" s="673"/>
      <c r="AF43" s="673"/>
      <c r="AG43" s="673"/>
      <c r="AH43" s="673"/>
      <c r="AI43" s="673"/>
      <c r="AJ43" s="673"/>
      <c r="AK43" s="673"/>
      <c r="AL43" s="673"/>
      <c r="AM43" s="673"/>
      <c r="AN43" s="673"/>
      <c r="AO43" s="673"/>
      <c r="AP43" s="673"/>
      <c r="AQ43" s="673"/>
      <c r="AR43" s="673"/>
      <c r="AS43" s="673"/>
      <c r="AT43" s="673"/>
      <c r="AU43" s="673"/>
      <c r="AV43" s="673"/>
      <c r="AW43" s="673"/>
      <c r="AX43" s="673"/>
      <c r="AY43" s="673"/>
      <c r="AZ43" s="673"/>
      <c r="BA43" s="673"/>
      <c r="BB43" s="673"/>
      <c r="BC43" s="673"/>
      <c r="BD43" s="673"/>
      <c r="BE43" s="673"/>
      <c r="BF43" s="673"/>
      <c r="BG43" s="673"/>
      <c r="BH43" s="673"/>
      <c r="BI43" s="673"/>
      <c r="BJ43" s="673"/>
      <c r="BK43" s="673"/>
      <c r="BL43" s="673"/>
      <c r="BM43" s="673"/>
      <c r="BN43" s="673"/>
      <c r="BO43" s="673"/>
      <c r="BP43" s="673"/>
      <c r="BQ43" s="673"/>
      <c r="BR43" s="673"/>
      <c r="BS43" s="673"/>
      <c r="BT43" s="673"/>
      <c r="BU43" s="673"/>
      <c r="BV43" s="673"/>
      <c r="BW43" s="673"/>
      <c r="BX43" s="673"/>
      <c r="BY43" s="673"/>
      <c r="BZ43" s="673"/>
      <c r="CA43" s="673"/>
      <c r="CB43" s="673"/>
      <c r="CC43" s="673"/>
      <c r="CD43" s="673"/>
      <c r="CE43" s="673"/>
      <c r="CF43" s="673"/>
      <c r="CG43" s="673"/>
      <c r="CH43" s="673"/>
      <c r="CI43" s="673"/>
      <c r="CJ43" s="673"/>
      <c r="CK43" s="673"/>
      <c r="CL43" s="673"/>
      <c r="CM43" s="673"/>
      <c r="CN43" s="673"/>
      <c r="CO43" s="673"/>
      <c r="CP43" s="673"/>
      <c r="CQ43" s="673"/>
      <c r="CR43" s="673"/>
      <c r="CS43" s="673"/>
      <c r="CT43" s="673"/>
      <c r="CU43" s="673"/>
      <c r="CV43" s="673"/>
      <c r="CW43" s="673"/>
      <c r="CX43" s="673"/>
      <c r="CY43" s="673"/>
      <c r="CZ43" s="673"/>
      <c r="DA43" s="673"/>
      <c r="DB43" s="673"/>
      <c r="DC43" s="155"/>
      <c r="DD43" s="59"/>
      <c r="DE43" s="59"/>
      <c r="DF43" s="139"/>
    </row>
    <row r="44" spans="1:110" ht="15.95" customHeight="1" x14ac:dyDescent="0.2">
      <c r="A44" s="106"/>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A44" s="59"/>
      <c r="CB44" s="59"/>
      <c r="CC44" s="59"/>
      <c r="CD44" s="59"/>
      <c r="CE44" s="59"/>
      <c r="CF44" s="59"/>
      <c r="CG44" s="59"/>
      <c r="CH44" s="59"/>
      <c r="CI44" s="59"/>
      <c r="CJ44" s="59"/>
      <c r="CK44" s="59"/>
      <c r="CL44" s="59"/>
      <c r="CM44" s="59"/>
      <c r="CN44" s="59"/>
      <c r="CO44" s="59"/>
      <c r="CP44" s="59"/>
      <c r="CQ44" s="59"/>
      <c r="CR44" s="59"/>
      <c r="CS44" s="59"/>
      <c r="CT44" s="59"/>
      <c r="CU44" s="59"/>
      <c r="CV44" s="59"/>
      <c r="CW44" s="59"/>
      <c r="CX44" s="59"/>
      <c r="CY44" s="59"/>
      <c r="CZ44" s="59"/>
      <c r="DA44" s="59"/>
      <c r="DB44" s="59"/>
      <c r="DC44" s="59"/>
      <c r="DD44" s="59"/>
      <c r="DE44" s="59"/>
      <c r="DF44" s="139"/>
    </row>
    <row r="45" spans="1:110" ht="15.95" customHeight="1" x14ac:dyDescent="0.2">
      <c r="A45" s="106"/>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A45" s="59"/>
      <c r="CB45" s="59"/>
      <c r="CC45" s="59"/>
      <c r="CD45" s="59"/>
      <c r="CE45" s="59"/>
      <c r="CF45" s="59"/>
      <c r="CG45" s="59"/>
      <c r="CH45" s="59"/>
      <c r="CI45" s="59"/>
      <c r="CJ45" s="59"/>
      <c r="CK45" s="59"/>
      <c r="CL45" s="59"/>
      <c r="CM45" s="59"/>
      <c r="CN45" s="59"/>
      <c r="CO45" s="59"/>
      <c r="CP45" s="59"/>
      <c r="CQ45" s="59"/>
      <c r="CR45" s="59"/>
      <c r="CS45" s="59"/>
      <c r="CT45" s="59"/>
      <c r="CU45" s="59"/>
      <c r="CV45" s="59"/>
      <c r="CW45" s="59"/>
      <c r="CX45" s="59"/>
      <c r="CY45" s="59"/>
      <c r="CZ45" s="59"/>
      <c r="DA45" s="59"/>
      <c r="DB45" s="59"/>
      <c r="DC45" s="59"/>
      <c r="DD45" s="59"/>
      <c r="DE45" s="59"/>
      <c r="DF45" s="139"/>
    </row>
    <row r="46" spans="1:110" ht="15.95" customHeight="1" x14ac:dyDescent="0.2">
      <c r="A46" s="106"/>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A46" s="59"/>
      <c r="CB46" s="59"/>
      <c r="CC46" s="59"/>
      <c r="CD46" s="59"/>
      <c r="CE46" s="59"/>
      <c r="CF46" s="59"/>
      <c r="CG46" s="59"/>
      <c r="CH46" s="59"/>
      <c r="CI46" s="59"/>
      <c r="CJ46" s="59"/>
      <c r="CK46" s="59"/>
      <c r="CL46" s="59"/>
      <c r="CM46" s="59"/>
      <c r="CN46" s="59"/>
      <c r="CO46" s="59"/>
      <c r="CP46" s="59"/>
      <c r="CQ46" s="59"/>
      <c r="CR46" s="59"/>
      <c r="CS46" s="59"/>
      <c r="CT46" s="59"/>
      <c r="CU46" s="59"/>
      <c r="CV46" s="59"/>
      <c r="CW46" s="59"/>
      <c r="CX46" s="59"/>
      <c r="CY46" s="59"/>
      <c r="CZ46" s="59"/>
      <c r="DA46" s="59"/>
      <c r="DB46" s="59"/>
      <c r="DC46" s="59"/>
      <c r="DD46" s="59"/>
      <c r="DE46" s="59"/>
      <c r="DF46" s="139"/>
    </row>
    <row r="47" spans="1:110" ht="15.95" customHeight="1" x14ac:dyDescent="0.2">
      <c r="A47" s="106"/>
      <c r="B47" s="59"/>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A47" s="59"/>
      <c r="CB47" s="59"/>
      <c r="CC47" s="59"/>
      <c r="CD47" s="59"/>
      <c r="CE47" s="59"/>
      <c r="CF47" s="59"/>
      <c r="CG47" s="59"/>
      <c r="CH47" s="59"/>
      <c r="CI47" s="59"/>
      <c r="CJ47" s="59"/>
      <c r="CK47" s="59"/>
      <c r="CL47" s="59"/>
      <c r="CM47" s="59"/>
      <c r="CN47" s="59"/>
      <c r="CO47" s="59"/>
      <c r="CP47" s="59"/>
      <c r="CQ47" s="59"/>
      <c r="CR47" s="59"/>
      <c r="CS47" s="59"/>
      <c r="CT47" s="59"/>
      <c r="CU47" s="59"/>
      <c r="CV47" s="59"/>
      <c r="CW47" s="59"/>
      <c r="CX47" s="59"/>
      <c r="CY47" s="59"/>
      <c r="CZ47" s="59"/>
      <c r="DA47" s="59"/>
      <c r="DB47" s="59"/>
      <c r="DC47" s="59"/>
      <c r="DD47" s="59"/>
      <c r="DE47" s="59"/>
      <c r="DF47" s="139"/>
    </row>
    <row r="48" spans="1:110" ht="15.95" customHeight="1" x14ac:dyDescent="0.2">
      <c r="A48" s="106"/>
      <c r="B48" s="59"/>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A48" s="59"/>
      <c r="CB48" s="59"/>
      <c r="CC48" s="59"/>
      <c r="CD48" s="59"/>
      <c r="CE48" s="59"/>
      <c r="CF48" s="59"/>
      <c r="CG48" s="59"/>
      <c r="CH48" s="59"/>
      <c r="CI48" s="59"/>
      <c r="CJ48" s="59"/>
      <c r="CK48" s="59"/>
      <c r="CL48" s="59"/>
      <c r="CM48" s="59"/>
      <c r="CN48" s="59"/>
      <c r="CO48" s="59"/>
      <c r="CP48" s="59"/>
      <c r="CQ48" s="59"/>
      <c r="CR48" s="59"/>
      <c r="CS48" s="59"/>
      <c r="CT48" s="59"/>
      <c r="CU48" s="59"/>
      <c r="CV48" s="59"/>
      <c r="CW48" s="59"/>
      <c r="CX48" s="59"/>
      <c r="CY48" s="59"/>
      <c r="CZ48" s="59"/>
      <c r="DA48" s="59"/>
      <c r="DB48" s="59"/>
      <c r="DC48" s="59"/>
      <c r="DD48" s="59"/>
      <c r="DE48" s="59"/>
      <c r="DF48" s="139"/>
    </row>
    <row r="49" spans="1:110" ht="15.95" customHeight="1" x14ac:dyDescent="0.2">
      <c r="A49" s="106"/>
      <c r="B49" s="59"/>
      <c r="C49" s="59"/>
      <c r="D49" s="59"/>
      <c r="E49" s="59"/>
      <c r="F49" s="59"/>
      <c r="G49" s="59"/>
      <c r="H49" s="59"/>
      <c r="I49" s="59"/>
      <c r="J49" s="59"/>
      <c r="K49" s="59"/>
      <c r="L49" s="59"/>
      <c r="M49" s="59"/>
      <c r="N49" s="59"/>
      <c r="O49" s="59"/>
      <c r="P49" s="59"/>
      <c r="Q49" s="59"/>
      <c r="R49" s="59"/>
      <c r="S49" s="59"/>
      <c r="T49" s="59"/>
      <c r="U49" s="59"/>
      <c r="V49" s="59"/>
      <c r="W49" s="59"/>
      <c r="X49" s="59"/>
      <c r="Y49" s="59"/>
      <c r="Z49" s="59"/>
      <c r="AA49" s="59"/>
      <c r="AB49" s="59"/>
      <c r="AC49" s="59"/>
      <c r="AD49" s="59"/>
      <c r="AE49" s="59"/>
      <c r="AF49" s="59"/>
      <c r="AG49" s="59"/>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A49" s="59"/>
      <c r="CB49" s="59"/>
      <c r="CC49" s="59"/>
      <c r="CD49" s="59"/>
      <c r="CE49" s="59"/>
      <c r="CF49" s="59"/>
      <c r="CG49" s="59"/>
      <c r="CH49" s="59"/>
      <c r="CI49" s="59"/>
      <c r="CJ49" s="59"/>
      <c r="CK49" s="59"/>
      <c r="CL49" s="59"/>
      <c r="CM49" s="59"/>
      <c r="CN49" s="59"/>
      <c r="CO49" s="59"/>
      <c r="CP49" s="59"/>
      <c r="CQ49" s="59"/>
      <c r="CR49" s="59"/>
      <c r="CS49" s="59"/>
      <c r="CT49" s="59"/>
      <c r="CU49" s="59"/>
      <c r="CV49" s="59"/>
      <c r="CW49" s="59"/>
      <c r="CX49" s="59"/>
      <c r="CY49" s="59"/>
      <c r="CZ49" s="59"/>
      <c r="DA49" s="59"/>
      <c r="DB49" s="59"/>
      <c r="DC49" s="59"/>
      <c r="DD49" s="59"/>
      <c r="DE49" s="59"/>
      <c r="DF49" s="139"/>
    </row>
    <row r="50" spans="1:110" ht="15.95" customHeight="1" x14ac:dyDescent="0.2">
      <c r="A50" s="106"/>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A50" s="59"/>
      <c r="CB50" s="59"/>
      <c r="CC50" s="59"/>
      <c r="CD50" s="59"/>
      <c r="CE50" s="59"/>
      <c r="CF50" s="59"/>
      <c r="CG50" s="59"/>
      <c r="CH50" s="59"/>
      <c r="CI50" s="59"/>
      <c r="CJ50" s="59"/>
      <c r="CK50" s="59"/>
      <c r="CL50" s="59"/>
      <c r="CM50" s="59"/>
      <c r="CN50" s="59"/>
      <c r="CO50" s="59"/>
      <c r="CP50" s="59"/>
      <c r="CQ50" s="59"/>
      <c r="CR50" s="59"/>
      <c r="CS50" s="59"/>
      <c r="CT50" s="59"/>
      <c r="CU50" s="59"/>
      <c r="CV50" s="59"/>
      <c r="CW50" s="59"/>
      <c r="CX50" s="59"/>
      <c r="CY50" s="59"/>
      <c r="CZ50" s="59"/>
      <c r="DA50" s="59"/>
      <c r="DB50" s="59"/>
      <c r="DC50" s="59"/>
      <c r="DD50" s="59"/>
      <c r="DE50" s="59"/>
      <c r="DF50" s="139"/>
    </row>
    <row r="51" spans="1:110" ht="15.95" customHeight="1" x14ac:dyDescent="0.2">
      <c r="A51" s="106"/>
      <c r="B51" s="59"/>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59"/>
      <c r="AR51" s="59"/>
      <c r="AS51" s="59"/>
      <c r="AT51" s="59"/>
      <c r="AU51" s="59"/>
      <c r="AV51" s="59"/>
      <c r="AW51" s="59"/>
      <c r="AX51" s="59"/>
      <c r="AY51" s="59"/>
      <c r="AZ51" s="59"/>
      <c r="BA51" s="59"/>
      <c r="BB51" s="59"/>
      <c r="BC51" s="59"/>
      <c r="BD51" s="59"/>
      <c r="BE51" s="59"/>
      <c r="BF51" s="59"/>
      <c r="BG51" s="59"/>
      <c r="BH51" s="59"/>
      <c r="BI51" s="59"/>
      <c r="BJ51" s="59"/>
      <c r="BK51" s="59"/>
      <c r="BL51" s="59"/>
      <c r="BM51" s="59"/>
      <c r="BN51" s="59"/>
      <c r="BO51" s="59"/>
      <c r="BP51" s="59"/>
      <c r="BQ51" s="59"/>
      <c r="BR51" s="59"/>
      <c r="BS51" s="59"/>
      <c r="BT51" s="59"/>
      <c r="BU51" s="59"/>
      <c r="BV51" s="59"/>
      <c r="BW51" s="59"/>
      <c r="BX51" s="59"/>
      <c r="BY51" s="59"/>
      <c r="BZ51" s="59"/>
      <c r="CA51" s="59"/>
      <c r="CB51" s="59"/>
      <c r="CC51" s="59"/>
      <c r="CD51" s="59"/>
      <c r="CE51" s="59"/>
      <c r="CF51" s="59"/>
      <c r="CG51" s="59"/>
      <c r="CH51" s="59"/>
      <c r="CI51" s="59"/>
      <c r="CJ51" s="59"/>
      <c r="CK51" s="59"/>
      <c r="CL51" s="59"/>
      <c r="CM51" s="59"/>
      <c r="CN51" s="59"/>
      <c r="CO51" s="59"/>
      <c r="CP51" s="59"/>
      <c r="CQ51" s="59"/>
      <c r="CR51" s="59"/>
      <c r="CS51" s="59"/>
      <c r="CT51" s="59"/>
      <c r="CU51" s="59"/>
      <c r="CV51" s="59"/>
      <c r="CW51" s="59"/>
      <c r="CX51" s="59"/>
      <c r="CY51" s="59"/>
      <c r="CZ51" s="59"/>
      <c r="DA51" s="59"/>
      <c r="DB51" s="59"/>
      <c r="DC51" s="59"/>
      <c r="DD51" s="59"/>
      <c r="DE51" s="59"/>
      <c r="DF51" s="139"/>
    </row>
    <row r="52" spans="1:110" ht="15.95" customHeight="1" x14ac:dyDescent="0.2">
      <c r="A52" s="106"/>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A52" s="59"/>
      <c r="CB52" s="59"/>
      <c r="CC52" s="59"/>
      <c r="CD52" s="59"/>
      <c r="CE52" s="59"/>
      <c r="CF52" s="59"/>
      <c r="CG52" s="59"/>
      <c r="CH52" s="59"/>
      <c r="CI52" s="59"/>
      <c r="CJ52" s="59"/>
      <c r="CK52" s="59"/>
      <c r="CL52" s="59"/>
      <c r="CM52" s="59"/>
      <c r="CN52" s="59"/>
      <c r="CO52" s="59"/>
      <c r="CP52" s="59"/>
      <c r="CQ52" s="59"/>
      <c r="CR52" s="59"/>
      <c r="CS52" s="59"/>
      <c r="CT52" s="59"/>
      <c r="CU52" s="59"/>
      <c r="CV52" s="59"/>
      <c r="CW52" s="59"/>
      <c r="CX52" s="59"/>
      <c r="CY52" s="59"/>
      <c r="CZ52" s="59"/>
      <c r="DA52" s="59"/>
      <c r="DB52" s="59"/>
      <c r="DC52" s="59"/>
      <c r="DD52" s="59"/>
      <c r="DE52" s="59"/>
      <c r="DF52" s="139"/>
    </row>
    <row r="53" spans="1:110" ht="15.95" customHeight="1" x14ac:dyDescent="0.2">
      <c r="A53" s="106"/>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A53" s="59"/>
      <c r="CB53" s="59"/>
      <c r="CC53" s="59"/>
      <c r="CD53" s="59"/>
      <c r="CE53" s="59"/>
      <c r="CF53" s="59"/>
      <c r="CG53" s="59"/>
      <c r="CH53" s="59"/>
      <c r="CI53" s="59"/>
      <c r="CJ53" s="59"/>
      <c r="CK53" s="59"/>
      <c r="CL53" s="59"/>
      <c r="CM53" s="59"/>
      <c r="CN53" s="59"/>
      <c r="CO53" s="59"/>
      <c r="CP53" s="59"/>
      <c r="CQ53" s="59"/>
      <c r="CR53" s="59"/>
      <c r="CS53" s="59"/>
      <c r="CT53" s="59"/>
      <c r="CU53" s="59"/>
      <c r="CV53" s="59"/>
      <c r="CW53" s="59"/>
      <c r="CX53" s="59"/>
      <c r="CY53" s="59"/>
      <c r="CZ53" s="59"/>
      <c r="DA53" s="59"/>
      <c r="DB53" s="59"/>
      <c r="DC53" s="59"/>
      <c r="DD53" s="59"/>
      <c r="DE53" s="59"/>
      <c r="DF53" s="139"/>
    </row>
    <row r="54" spans="1:110" x14ac:dyDescent="0.2">
      <c r="A54" s="23"/>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row>
    <row r="55" spans="1:110" x14ac:dyDescent="0.2">
      <c r="A55" s="23"/>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c r="AA55" s="139"/>
      <c r="AB55" s="139"/>
      <c r="AC55" s="139"/>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row>
    <row r="56" spans="1:110" x14ac:dyDescent="0.2">
      <c r="A56" s="23"/>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row>
    <row r="57" spans="1:110" x14ac:dyDescent="0.2">
      <c r="A57" s="23"/>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row>
    <row r="58" spans="1:110" x14ac:dyDescent="0.2">
      <c r="A58" s="23"/>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row>
    <row r="59" spans="1:110" x14ac:dyDescent="0.2">
      <c r="A59" s="23"/>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row>
    <row r="60" spans="1:110" x14ac:dyDescent="0.2">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row>
    <row r="61" spans="1:110" x14ac:dyDescent="0.2">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row>
    <row r="62" spans="1:110" x14ac:dyDescent="0.2">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row>
    <row r="63" spans="1:110" x14ac:dyDescent="0.2">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row>
    <row r="64" spans="1:110" x14ac:dyDescent="0.2">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row>
    <row r="65" spans="2:106" x14ac:dyDescent="0.2">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row>
    <row r="66" spans="2:106" x14ac:dyDescent="0.2">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row>
    <row r="67" spans="2:106" x14ac:dyDescent="0.2">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row>
    <row r="68" spans="2:106" x14ac:dyDescent="0.2">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row>
    <row r="69" spans="2:106" x14ac:dyDescent="0.2">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row>
  </sheetData>
  <sheetProtection sheet="1" objects="1" scenarios="1" formatCells="0"/>
  <mergeCells count="101">
    <mergeCell ref="B40:DB40"/>
    <mergeCell ref="B41:DB41"/>
    <mergeCell ref="B42:DB42"/>
    <mergeCell ref="B43:DB43"/>
    <mergeCell ref="CL36:DA36"/>
    <mergeCell ref="C37:CK37"/>
    <mergeCell ref="CL37:DA37"/>
    <mergeCell ref="CL30:DA30"/>
    <mergeCell ref="C29:AS29"/>
    <mergeCell ref="AT29:BN29"/>
    <mergeCell ref="BO29:CB29"/>
    <mergeCell ref="C27:AS27"/>
    <mergeCell ref="AT27:BN27"/>
    <mergeCell ref="BO27:CB27"/>
    <mergeCell ref="C30:CK30"/>
    <mergeCell ref="BO28:CB28"/>
    <mergeCell ref="C28:AS28"/>
    <mergeCell ref="AT28:BN28"/>
    <mergeCell ref="CL27:DA27"/>
    <mergeCell ref="CL28:DA28"/>
    <mergeCell ref="CL29:DA29"/>
    <mergeCell ref="CC27:CK27"/>
    <mergeCell ref="CC28:CK28"/>
    <mergeCell ref="CC29:CK29"/>
    <mergeCell ref="B1:DB1"/>
    <mergeCell ref="C19:DA19"/>
    <mergeCell ref="S23:DA23"/>
    <mergeCell ref="C21:DA21"/>
    <mergeCell ref="C22:DA22"/>
    <mergeCell ref="C10:DA10"/>
    <mergeCell ref="C23:R23"/>
    <mergeCell ref="B2:DB2"/>
    <mergeCell ref="B3:DB3"/>
    <mergeCell ref="B4:DB4"/>
    <mergeCell ref="B5:DB5"/>
    <mergeCell ref="C6:DA6"/>
    <mergeCell ref="O7:BQ7"/>
    <mergeCell ref="BR7:CD7"/>
    <mergeCell ref="CE7:DA7"/>
    <mergeCell ref="C8:DA8"/>
    <mergeCell ref="C7:N7"/>
    <mergeCell ref="C18:CK18"/>
    <mergeCell ref="CL18:DA18"/>
    <mergeCell ref="C9:DA9"/>
    <mergeCell ref="CC16:CK16"/>
    <mergeCell ref="CL16:DA16"/>
    <mergeCell ref="CC15:CK15"/>
    <mergeCell ref="CL15:DA15"/>
    <mergeCell ref="C11:R11"/>
    <mergeCell ref="S11:DA11"/>
    <mergeCell ref="B39:DB39"/>
    <mergeCell ref="AT13:BN13"/>
    <mergeCell ref="C13:AS13"/>
    <mergeCell ref="C14:AS14"/>
    <mergeCell ref="AT14:BN14"/>
    <mergeCell ref="C15:AS15"/>
    <mergeCell ref="AT15:BN15"/>
    <mergeCell ref="C16:AS16"/>
    <mergeCell ref="AT16:BN16"/>
    <mergeCell ref="BO14:CB14"/>
    <mergeCell ref="C34:DA34"/>
    <mergeCell ref="C38:DA38"/>
    <mergeCell ref="C31:DA31"/>
    <mergeCell ref="C33:DA33"/>
    <mergeCell ref="C32:DA32"/>
    <mergeCell ref="C35:CK35"/>
    <mergeCell ref="CL35:DA35"/>
    <mergeCell ref="C36:CK36"/>
    <mergeCell ref="C26:AS26"/>
    <mergeCell ref="AT26:BN26"/>
    <mergeCell ref="BO26:CB26"/>
    <mergeCell ref="C17:AS17"/>
    <mergeCell ref="AT17:BN17"/>
    <mergeCell ref="AT12:BN12"/>
    <mergeCell ref="C12:AS12"/>
    <mergeCell ref="C20:DA20"/>
    <mergeCell ref="BO12:CB12"/>
    <mergeCell ref="BO13:CB13"/>
    <mergeCell ref="BO15:CB15"/>
    <mergeCell ref="BO16:CB16"/>
    <mergeCell ref="BO17:CB17"/>
    <mergeCell ref="CC12:CK12"/>
    <mergeCell ref="CC17:CK17"/>
    <mergeCell ref="CL17:DA17"/>
    <mergeCell ref="CC14:CK14"/>
    <mergeCell ref="CL14:DA14"/>
    <mergeCell ref="CC13:CK13"/>
    <mergeCell ref="CL13:DA13"/>
    <mergeCell ref="CL12:DA12"/>
    <mergeCell ref="CL25:DA25"/>
    <mergeCell ref="CL26:DA26"/>
    <mergeCell ref="CC25:CK25"/>
    <mergeCell ref="CC26:CK26"/>
    <mergeCell ref="C24:AS24"/>
    <mergeCell ref="AT24:BN24"/>
    <mergeCell ref="BO24:CB24"/>
    <mergeCell ref="C25:AS25"/>
    <mergeCell ref="AT25:BN25"/>
    <mergeCell ref="BO25:CB25"/>
    <mergeCell ref="CC24:CK24"/>
    <mergeCell ref="CL24:DA24"/>
  </mergeCells>
  <phoneticPr fontId="10" type="noConversion"/>
  <dataValidations disablePrompts="1" count="1">
    <dataValidation type="list" allowBlank="1" showInputMessage="1" showErrorMessage="1" sqref="AT13:BN17 AT25:BN29">
      <formula1>M_DOCTYPES</formula1>
    </dataValidation>
  </dataValidations>
  <printOptions horizontalCentered="1"/>
  <pageMargins left="0.5" right="0.5" top="0.5" bottom="0.8" header="0.5" footer="0.5"/>
  <pageSetup paperSize="5" orientation="portrait" blackAndWhite="1" r:id="rId1"/>
  <headerFooter alignWithMargins="0">
    <oddFooter>&amp;LIncome Calculations - Other&amp;CPage &amp;P of &amp;N&amp;R05/24/2018</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800000"/>
    <pageSetUpPr autoPageBreaks="0" fitToPage="1"/>
  </sheetPr>
  <dimension ref="A1:DR222"/>
  <sheetViews>
    <sheetView showGridLines="0" showRowColHeaders="0" zoomScaleNormal="100" workbookViewId="0">
      <selection activeCell="O7" sqref="O7:BQ7"/>
    </sheetView>
  </sheetViews>
  <sheetFormatPr defaultRowHeight="12.75" x14ac:dyDescent="0.2"/>
  <cols>
    <col min="1" max="1" width="2.7109375" style="427" customWidth="1"/>
    <col min="2" max="2" width="1.7109375" style="427" customWidth="1"/>
    <col min="3" max="105" width="0.85546875" style="427" customWidth="1"/>
    <col min="106" max="106" width="1.7109375" style="427" customWidth="1"/>
    <col min="107" max="107" width="2.7109375" style="427" customWidth="1"/>
    <col min="108" max="130" width="0.85546875" style="427" customWidth="1"/>
    <col min="131" max="16384" width="9.140625" style="427"/>
  </cols>
  <sheetData>
    <row r="1" spans="1:122"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24"/>
      <c r="DD1" s="106"/>
      <c r="DE1" s="106"/>
      <c r="DF1" s="23"/>
      <c r="DG1" s="23"/>
    </row>
    <row r="2" spans="1:122"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429"/>
      <c r="DD2" s="429"/>
      <c r="DE2" s="106"/>
    </row>
    <row r="3" spans="1:122" ht="18" customHeight="1" x14ac:dyDescent="0.2">
      <c r="A3" s="24"/>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429"/>
      <c r="DD3" s="429"/>
      <c r="DE3" s="106"/>
    </row>
    <row r="4" spans="1:122" ht="12" customHeight="1" x14ac:dyDescent="0.2">
      <c r="A4" s="24"/>
      <c r="B4" s="683" t="s">
        <v>1005</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45"/>
      <c r="DD4" s="145"/>
      <c r="DE4" s="106"/>
    </row>
    <row r="5" spans="1:122" ht="6" customHeight="1" thickBot="1" x14ac:dyDescent="0.25">
      <c r="A5" s="24"/>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429"/>
      <c r="DD5" s="429"/>
      <c r="DE5" s="106"/>
    </row>
    <row r="6" spans="1:122" ht="12" customHeight="1" x14ac:dyDescent="0.2">
      <c r="A6" s="424"/>
      <c r="B6" s="41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109"/>
      <c r="DD6" s="106"/>
      <c r="DE6" s="106"/>
    </row>
    <row r="7" spans="1:122" ht="15.95" customHeight="1" x14ac:dyDescent="0.2">
      <c r="A7" s="424"/>
      <c r="B7" s="144"/>
      <c r="C7" s="607" t="s">
        <v>0</v>
      </c>
      <c r="D7" s="607"/>
      <c r="E7" s="607"/>
      <c r="F7" s="607"/>
      <c r="G7" s="607"/>
      <c r="H7" s="607"/>
      <c r="I7" s="607"/>
      <c r="J7" s="607"/>
      <c r="K7" s="607"/>
      <c r="L7" s="607"/>
      <c r="M7" s="607"/>
      <c r="N7" s="607"/>
      <c r="O7" s="611" t="str">
        <f>IF('B-Paystubs'!O7="","",IF('CB-Paystubs'!O7="",'B-Paystubs'!O7,CONCATENATE('B-Paystubs'!O7, "&amp;",'CB-Paystubs'!O7)))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689" t="str">
        <f>IF('B-Paystubs'!CE7="","",'B-Paystubs'!CE7)</f>
        <v/>
      </c>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109"/>
      <c r="DD7" s="106"/>
      <c r="DE7" s="106"/>
    </row>
    <row r="8" spans="1:122" ht="12" customHeight="1" thickBot="1" x14ac:dyDescent="0.25">
      <c r="A8" s="424"/>
      <c r="B8" s="144"/>
      <c r="C8" s="651"/>
      <c r="D8" s="651"/>
      <c r="E8" s="651"/>
      <c r="F8" s="651"/>
      <c r="G8" s="651"/>
      <c r="H8" s="651"/>
      <c r="I8" s="651"/>
      <c r="J8" s="651"/>
      <c r="K8" s="651"/>
      <c r="L8" s="651"/>
      <c r="M8" s="651"/>
      <c r="N8" s="651"/>
      <c r="O8" s="819"/>
      <c r="P8" s="819"/>
      <c r="Q8" s="819"/>
      <c r="R8" s="819"/>
      <c r="S8" s="819"/>
      <c r="T8" s="819"/>
      <c r="U8" s="819"/>
      <c r="V8" s="819"/>
      <c r="W8" s="819"/>
      <c r="X8" s="819"/>
      <c r="Y8" s="819"/>
      <c r="Z8" s="819"/>
      <c r="AA8" s="819"/>
      <c r="AB8" s="819"/>
      <c r="AC8" s="819"/>
      <c r="AD8" s="819"/>
      <c r="AE8" s="819"/>
      <c r="AF8" s="819"/>
      <c r="AG8" s="819"/>
      <c r="AH8" s="819"/>
      <c r="AI8" s="819"/>
      <c r="AJ8" s="819"/>
      <c r="AK8" s="819"/>
      <c r="AL8" s="819"/>
      <c r="AM8" s="819"/>
      <c r="AN8" s="819"/>
      <c r="AO8" s="819"/>
      <c r="AP8" s="819"/>
      <c r="AQ8" s="819"/>
      <c r="AR8" s="819"/>
      <c r="AS8" s="819"/>
      <c r="AT8" s="819"/>
      <c r="AU8" s="819"/>
      <c r="AV8" s="819"/>
      <c r="AW8" s="819"/>
      <c r="AX8" s="819"/>
      <c r="AY8" s="819"/>
      <c r="AZ8" s="819"/>
      <c r="BA8" s="819"/>
      <c r="BB8" s="819"/>
      <c r="BC8" s="819"/>
      <c r="BD8" s="819"/>
      <c r="BE8" s="819"/>
      <c r="BF8" s="819"/>
      <c r="BG8" s="819"/>
      <c r="BH8" s="819"/>
      <c r="BI8" s="819"/>
      <c r="BJ8" s="819"/>
      <c r="BK8" s="819"/>
      <c r="BL8" s="819"/>
      <c r="BM8" s="819"/>
      <c r="BN8" s="819"/>
      <c r="BO8" s="819"/>
      <c r="BP8" s="819"/>
      <c r="BQ8" s="819"/>
      <c r="BR8" s="651"/>
      <c r="BS8" s="651"/>
      <c r="BT8" s="651"/>
      <c r="BU8" s="651"/>
      <c r="BV8" s="651"/>
      <c r="BW8" s="651"/>
      <c r="BX8" s="651"/>
      <c r="BY8" s="651"/>
      <c r="BZ8" s="651"/>
      <c r="CA8" s="651"/>
      <c r="CB8" s="651"/>
      <c r="CC8" s="651"/>
      <c r="CD8" s="651"/>
      <c r="CE8" s="819"/>
      <c r="CF8" s="819"/>
      <c r="CG8" s="819"/>
      <c r="CH8" s="819"/>
      <c r="CI8" s="819"/>
      <c r="CJ8" s="819"/>
      <c r="CK8" s="819"/>
      <c r="CL8" s="819"/>
      <c r="CM8" s="819"/>
      <c r="CN8" s="819"/>
      <c r="CO8" s="819"/>
      <c r="CP8" s="819"/>
      <c r="CQ8" s="819"/>
      <c r="CR8" s="819"/>
      <c r="CS8" s="819"/>
      <c r="CT8" s="819"/>
      <c r="CU8" s="819"/>
      <c r="CV8" s="819"/>
      <c r="CW8" s="819"/>
      <c r="CX8" s="819"/>
      <c r="CY8" s="819"/>
      <c r="CZ8" s="819"/>
      <c r="DA8" s="819"/>
      <c r="DB8" s="99"/>
      <c r="DC8" s="110"/>
      <c r="DD8" s="59"/>
      <c r="DE8" s="59"/>
      <c r="DF8" s="428"/>
    </row>
    <row r="9" spans="1:122" ht="15.95" customHeight="1" x14ac:dyDescent="0.2">
      <c r="A9" s="424"/>
      <c r="B9" s="250"/>
      <c r="C9" s="686"/>
      <c r="D9" s="686"/>
      <c r="E9" s="686"/>
      <c r="F9" s="686"/>
      <c r="G9" s="686"/>
      <c r="H9" s="686"/>
      <c r="I9" s="686"/>
      <c r="J9" s="686"/>
      <c r="K9" s="686"/>
      <c r="L9" s="686"/>
      <c r="M9" s="686"/>
      <c r="N9" s="686"/>
      <c r="O9" s="686"/>
      <c r="P9" s="686"/>
      <c r="Q9" s="686"/>
      <c r="R9" s="686"/>
      <c r="S9" s="686"/>
      <c r="T9" s="686"/>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c r="AT9" s="686"/>
      <c r="AU9" s="686"/>
      <c r="AV9" s="686"/>
      <c r="AW9" s="686"/>
      <c r="AX9" s="686"/>
      <c r="AY9" s="686"/>
      <c r="AZ9" s="686"/>
      <c r="BA9" s="686"/>
      <c r="BB9" s="686"/>
      <c r="BC9" s="686"/>
      <c r="BD9" s="686"/>
      <c r="BE9" s="686"/>
      <c r="BF9" s="686"/>
      <c r="BG9" s="686"/>
      <c r="BH9" s="686"/>
      <c r="BI9" s="686"/>
      <c r="BJ9" s="686"/>
      <c r="BK9" s="686"/>
      <c r="BL9" s="686"/>
      <c r="BM9" s="686"/>
      <c r="BN9" s="686"/>
      <c r="BO9" s="686"/>
      <c r="BP9" s="686"/>
      <c r="BQ9" s="686"/>
      <c r="BR9" s="686"/>
      <c r="BS9" s="686"/>
      <c r="BT9" s="686"/>
      <c r="BU9" s="686"/>
      <c r="BV9" s="686"/>
      <c r="BW9" s="686"/>
      <c r="BX9" s="686"/>
      <c r="BY9" s="686"/>
      <c r="BZ9" s="686"/>
      <c r="CA9" s="686"/>
      <c r="CB9" s="686"/>
      <c r="CC9" s="686"/>
      <c r="CD9" s="686"/>
      <c r="CE9" s="686"/>
      <c r="CF9" s="686"/>
      <c r="CG9" s="686"/>
      <c r="CH9" s="686"/>
      <c r="CI9" s="686"/>
      <c r="CJ9" s="686"/>
      <c r="CK9" s="686"/>
      <c r="CL9" s="686"/>
      <c r="CM9" s="686"/>
      <c r="CN9" s="686"/>
      <c r="CO9" s="686"/>
      <c r="CP9" s="686"/>
      <c r="CQ9" s="686"/>
      <c r="CR9" s="686"/>
      <c r="CS9" s="686"/>
      <c r="CT9" s="686"/>
      <c r="CU9" s="686"/>
      <c r="CV9" s="686"/>
      <c r="CW9" s="686"/>
      <c r="CX9" s="686"/>
      <c r="CY9" s="686"/>
      <c r="CZ9" s="686"/>
      <c r="DA9" s="686"/>
      <c r="DB9" s="252"/>
      <c r="DC9" s="110"/>
      <c r="DD9" s="437"/>
      <c r="DE9" s="437"/>
      <c r="DF9" s="437"/>
      <c r="DG9" s="437"/>
      <c r="DH9" s="437"/>
      <c r="DI9" s="437"/>
      <c r="DJ9" s="437"/>
      <c r="DK9" s="437"/>
      <c r="DL9" s="437"/>
      <c r="DM9" s="437"/>
      <c r="DN9" s="437"/>
      <c r="DO9" s="437"/>
      <c r="DP9" s="437"/>
    </row>
    <row r="10" spans="1:122" ht="20.100000000000001" customHeight="1" x14ac:dyDescent="0.2">
      <c r="A10" s="425"/>
      <c r="B10" s="249"/>
      <c r="C10" s="574" t="s">
        <v>1068</v>
      </c>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4"/>
      <c r="AF10" s="574"/>
      <c r="AG10" s="574"/>
      <c r="AH10" s="574"/>
      <c r="AI10" s="574"/>
      <c r="AJ10" s="574"/>
      <c r="AK10" s="574"/>
      <c r="AL10" s="574"/>
      <c r="AM10" s="574"/>
      <c r="AN10" s="574"/>
      <c r="AO10" s="574"/>
      <c r="AP10" s="574"/>
      <c r="AQ10" s="574"/>
      <c r="AR10" s="574"/>
      <c r="AS10" s="574"/>
      <c r="AT10" s="574"/>
      <c r="AU10" s="574"/>
      <c r="AV10" s="574"/>
      <c r="AW10" s="574"/>
      <c r="AX10" s="574"/>
      <c r="AY10" s="574"/>
      <c r="AZ10" s="574"/>
      <c r="BA10" s="574"/>
      <c r="BB10" s="574"/>
      <c r="BC10" s="574"/>
      <c r="BD10" s="574"/>
      <c r="BE10" s="574"/>
      <c r="BF10" s="574"/>
      <c r="BG10" s="574"/>
      <c r="BH10" s="574"/>
      <c r="BI10" s="574"/>
      <c r="BJ10" s="574"/>
      <c r="BK10" s="574"/>
      <c r="BL10" s="574"/>
      <c r="BM10" s="574"/>
      <c r="BN10" s="574"/>
      <c r="BO10" s="574"/>
      <c r="BP10" s="574"/>
      <c r="BQ10" s="574"/>
      <c r="BR10" s="574"/>
      <c r="BS10" s="574"/>
      <c r="BT10" s="574"/>
      <c r="BU10" s="574"/>
      <c r="BV10" s="574"/>
      <c r="BW10" s="574"/>
      <c r="BX10" s="574"/>
      <c r="BY10" s="574"/>
      <c r="BZ10" s="574"/>
      <c r="CA10" s="574"/>
      <c r="CB10" s="574"/>
      <c r="CC10" s="574"/>
      <c r="CD10" s="574"/>
      <c r="CE10" s="574"/>
      <c r="CF10" s="574"/>
      <c r="CG10" s="574"/>
      <c r="CH10" s="574"/>
      <c r="CI10" s="574"/>
      <c r="CJ10" s="574"/>
      <c r="CK10" s="574"/>
      <c r="CL10" s="574"/>
      <c r="CM10" s="574"/>
      <c r="CN10" s="574"/>
      <c r="CO10" s="574"/>
      <c r="CP10" s="574"/>
      <c r="CQ10" s="574"/>
      <c r="CR10" s="574"/>
      <c r="CS10" s="574"/>
      <c r="CT10" s="574"/>
      <c r="CU10" s="574"/>
      <c r="CV10" s="574"/>
      <c r="CW10" s="574"/>
      <c r="CX10" s="574"/>
      <c r="CY10" s="574"/>
      <c r="CZ10" s="574"/>
      <c r="DA10" s="575"/>
      <c r="DB10" s="251"/>
      <c r="DC10" s="98"/>
      <c r="DD10" s="437"/>
      <c r="DE10" s="437"/>
      <c r="DF10" s="437"/>
      <c r="DG10" s="437"/>
      <c r="DH10" s="437"/>
      <c r="DI10" s="437"/>
      <c r="DJ10" s="437"/>
      <c r="DK10" s="437"/>
      <c r="DL10" s="437"/>
      <c r="DM10" s="437"/>
      <c r="DN10" s="437"/>
      <c r="DO10" s="437"/>
      <c r="DP10" s="437"/>
    </row>
    <row r="11" spans="1:122" ht="35.1" customHeight="1" x14ac:dyDescent="0.2">
      <c r="A11" s="425"/>
      <c r="B11" s="249"/>
      <c r="C11" s="989" t="s">
        <v>1162</v>
      </c>
      <c r="D11" s="990"/>
      <c r="E11" s="990"/>
      <c r="F11" s="990"/>
      <c r="G11" s="990"/>
      <c r="H11" s="990"/>
      <c r="I11" s="990"/>
      <c r="J11" s="990"/>
      <c r="K11" s="990"/>
      <c r="L11" s="990"/>
      <c r="M11" s="990"/>
      <c r="N11" s="990"/>
      <c r="O11" s="990"/>
      <c r="P11" s="990"/>
      <c r="Q11" s="990"/>
      <c r="R11" s="990"/>
      <c r="S11" s="990"/>
      <c r="T11" s="990"/>
      <c r="U11" s="990"/>
      <c r="V11" s="990"/>
      <c r="W11" s="990"/>
      <c r="X11" s="990"/>
      <c r="Y11" s="990"/>
      <c r="Z11" s="990"/>
      <c r="AA11" s="990"/>
      <c r="AB11" s="990"/>
      <c r="AC11" s="990"/>
      <c r="AD11" s="990"/>
      <c r="AE11" s="990"/>
      <c r="AF11" s="990"/>
      <c r="AG11" s="990"/>
      <c r="AH11" s="990"/>
      <c r="AI11" s="990"/>
      <c r="AJ11" s="990"/>
      <c r="AK11" s="990"/>
      <c r="AL11" s="990"/>
      <c r="AM11" s="990"/>
      <c r="AN11" s="990"/>
      <c r="AO11" s="990"/>
      <c r="AP11" s="990"/>
      <c r="AQ11" s="990"/>
      <c r="AR11" s="990"/>
      <c r="AS11" s="990"/>
      <c r="AT11" s="990"/>
      <c r="AU11" s="990"/>
      <c r="AV11" s="990"/>
      <c r="AW11" s="990"/>
      <c r="AX11" s="990"/>
      <c r="AY11" s="990"/>
      <c r="AZ11" s="990"/>
      <c r="BA11" s="990"/>
      <c r="BB11" s="990"/>
      <c r="BC11" s="990"/>
      <c r="BD11" s="990"/>
      <c r="BE11" s="990"/>
      <c r="BF11" s="990"/>
      <c r="BG11" s="990"/>
      <c r="BH11" s="990"/>
      <c r="BI11" s="990"/>
      <c r="BJ11" s="990"/>
      <c r="BK11" s="991"/>
      <c r="BL11" s="895" t="s">
        <v>1006</v>
      </c>
      <c r="BM11" s="896"/>
      <c r="BN11" s="896"/>
      <c r="BO11" s="896"/>
      <c r="BP11" s="896"/>
      <c r="BQ11" s="896"/>
      <c r="BR11" s="896"/>
      <c r="BS11" s="896"/>
      <c r="BT11" s="896"/>
      <c r="BU11" s="896"/>
      <c r="BV11" s="896"/>
      <c r="BW11" s="896"/>
      <c r="BX11" s="896"/>
      <c r="BY11" s="896"/>
      <c r="BZ11" s="896"/>
      <c r="CA11" s="896"/>
      <c r="CB11" s="995" t="s">
        <v>1067</v>
      </c>
      <c r="CC11" s="996"/>
      <c r="CD11" s="996"/>
      <c r="CE11" s="996"/>
      <c r="CF11" s="996"/>
      <c r="CG11" s="996"/>
      <c r="CH11" s="996"/>
      <c r="CI11" s="996"/>
      <c r="CJ11" s="996"/>
      <c r="CK11" s="997"/>
      <c r="CL11" s="895" t="s">
        <v>1007</v>
      </c>
      <c r="CM11" s="896"/>
      <c r="CN11" s="896"/>
      <c r="CO11" s="896"/>
      <c r="CP11" s="896"/>
      <c r="CQ11" s="896"/>
      <c r="CR11" s="896"/>
      <c r="CS11" s="896"/>
      <c r="CT11" s="896"/>
      <c r="CU11" s="896"/>
      <c r="CV11" s="896"/>
      <c r="CW11" s="896"/>
      <c r="CX11" s="896"/>
      <c r="CY11" s="896"/>
      <c r="CZ11" s="896"/>
      <c r="DA11" s="906"/>
      <c r="DB11" s="251"/>
      <c r="DC11" s="98"/>
      <c r="DD11" s="437"/>
      <c r="DE11" s="437"/>
      <c r="DF11" s="437"/>
      <c r="DG11" s="437"/>
      <c r="DH11" s="437"/>
      <c r="DI11" s="437"/>
      <c r="DJ11" s="437"/>
      <c r="DK11" s="437"/>
      <c r="DL11" s="437"/>
      <c r="DM11" s="437"/>
      <c r="DN11" s="437"/>
      <c r="DO11" s="437"/>
      <c r="DP11" s="437"/>
    </row>
    <row r="12" spans="1:122" ht="15" customHeight="1" x14ac:dyDescent="0.2">
      <c r="A12" s="425"/>
      <c r="B12" s="249"/>
      <c r="C12" s="980" t="s">
        <v>1058</v>
      </c>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c r="AU12" s="981"/>
      <c r="AV12" s="981"/>
      <c r="AW12" s="981"/>
      <c r="AX12" s="981"/>
      <c r="AY12" s="981"/>
      <c r="AZ12" s="981"/>
      <c r="BA12" s="981"/>
      <c r="BB12" s="981"/>
      <c r="BC12" s="981"/>
      <c r="BD12" s="981"/>
      <c r="BE12" s="981"/>
      <c r="BF12" s="981"/>
      <c r="BG12" s="981"/>
      <c r="BH12" s="981"/>
      <c r="BI12" s="981"/>
      <c r="BJ12" s="981"/>
      <c r="BK12" s="982"/>
      <c r="BL12" s="894">
        <v>0</v>
      </c>
      <c r="BM12" s="894"/>
      <c r="BN12" s="894"/>
      <c r="BO12" s="894"/>
      <c r="BP12" s="894"/>
      <c r="BQ12" s="894"/>
      <c r="BR12" s="894"/>
      <c r="BS12" s="894"/>
      <c r="BT12" s="894"/>
      <c r="BU12" s="894"/>
      <c r="BV12" s="894"/>
      <c r="BW12" s="894"/>
      <c r="BX12" s="894"/>
      <c r="BY12" s="894"/>
      <c r="BZ12" s="894"/>
      <c r="CA12" s="894"/>
      <c r="CB12" s="1002"/>
      <c r="CC12" s="1002"/>
      <c r="CD12" s="1002"/>
      <c r="CE12" s="1002"/>
      <c r="CF12" s="1002"/>
      <c r="CG12" s="1002"/>
      <c r="CH12" s="1002"/>
      <c r="CI12" s="1002"/>
      <c r="CJ12" s="1002"/>
      <c r="CK12" s="1002"/>
      <c r="CL12" s="1003">
        <f>Data_Income!H1530</f>
        <v>0</v>
      </c>
      <c r="CM12" s="1003"/>
      <c r="CN12" s="1003"/>
      <c r="CO12" s="1003"/>
      <c r="CP12" s="1003"/>
      <c r="CQ12" s="1003"/>
      <c r="CR12" s="1003"/>
      <c r="CS12" s="1003"/>
      <c r="CT12" s="1003"/>
      <c r="CU12" s="1003"/>
      <c r="CV12" s="1003"/>
      <c r="CW12" s="1003"/>
      <c r="CX12" s="1003"/>
      <c r="CY12" s="1003"/>
      <c r="CZ12" s="1003"/>
      <c r="DA12" s="1004"/>
      <c r="DB12" s="251"/>
      <c r="DC12" s="98"/>
      <c r="DD12" s="437"/>
      <c r="DE12" s="437"/>
      <c r="DF12" s="437"/>
      <c r="DG12" s="437"/>
      <c r="DH12" s="437"/>
      <c r="DI12" s="437"/>
      <c r="DJ12" s="437"/>
      <c r="DK12" s="437"/>
      <c r="DL12" s="437"/>
      <c r="DM12" s="437"/>
      <c r="DN12" s="437"/>
      <c r="DO12" s="437"/>
      <c r="DP12" s="437"/>
    </row>
    <row r="13" spans="1:122" ht="15" customHeight="1" x14ac:dyDescent="0.2">
      <c r="A13" s="425"/>
      <c r="B13" s="249"/>
      <c r="C13" s="980" t="s">
        <v>1055</v>
      </c>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c r="AU13" s="981"/>
      <c r="AV13" s="981"/>
      <c r="AW13" s="981"/>
      <c r="AX13" s="981"/>
      <c r="AY13" s="981"/>
      <c r="AZ13" s="981"/>
      <c r="BA13" s="981"/>
      <c r="BB13" s="981"/>
      <c r="BC13" s="981"/>
      <c r="BD13" s="981"/>
      <c r="BE13" s="981"/>
      <c r="BF13" s="981"/>
      <c r="BG13" s="981"/>
      <c r="BH13" s="981"/>
      <c r="BI13" s="981"/>
      <c r="BJ13" s="981"/>
      <c r="BK13" s="982"/>
      <c r="BL13" s="894">
        <v>0</v>
      </c>
      <c r="BM13" s="894"/>
      <c r="BN13" s="894"/>
      <c r="BO13" s="894"/>
      <c r="BP13" s="894"/>
      <c r="BQ13" s="894"/>
      <c r="BR13" s="894"/>
      <c r="BS13" s="894"/>
      <c r="BT13" s="894"/>
      <c r="BU13" s="894"/>
      <c r="BV13" s="894"/>
      <c r="BW13" s="894"/>
      <c r="BX13" s="894"/>
      <c r="BY13" s="894"/>
      <c r="BZ13" s="894"/>
      <c r="CA13" s="894"/>
      <c r="CB13" s="1002"/>
      <c r="CC13" s="1002"/>
      <c r="CD13" s="1002"/>
      <c r="CE13" s="1002"/>
      <c r="CF13" s="1002"/>
      <c r="CG13" s="1002"/>
      <c r="CH13" s="1002"/>
      <c r="CI13" s="1002"/>
      <c r="CJ13" s="1002"/>
      <c r="CK13" s="1002"/>
      <c r="CL13" s="1003">
        <f>Data_Income!H1531</f>
        <v>0</v>
      </c>
      <c r="CM13" s="1003"/>
      <c r="CN13" s="1003"/>
      <c r="CO13" s="1003"/>
      <c r="CP13" s="1003"/>
      <c r="CQ13" s="1003"/>
      <c r="CR13" s="1003"/>
      <c r="CS13" s="1003"/>
      <c r="CT13" s="1003"/>
      <c r="CU13" s="1003"/>
      <c r="CV13" s="1003"/>
      <c r="CW13" s="1003"/>
      <c r="CX13" s="1003"/>
      <c r="CY13" s="1003"/>
      <c r="CZ13" s="1003"/>
      <c r="DA13" s="1004"/>
      <c r="DB13" s="251"/>
      <c r="DC13" s="98"/>
      <c r="DD13" s="437"/>
      <c r="DE13" s="437"/>
      <c r="DF13" s="437"/>
      <c r="DG13" s="437"/>
      <c r="DH13" s="437"/>
      <c r="DI13" s="437"/>
      <c r="DJ13" s="437"/>
      <c r="DK13" s="437"/>
      <c r="DL13" s="437"/>
      <c r="DM13" s="437"/>
      <c r="DN13" s="437"/>
      <c r="DO13" s="437"/>
      <c r="DP13" s="437"/>
      <c r="DQ13" s="59"/>
      <c r="DR13" s="59"/>
    </row>
    <row r="14" spans="1:122" ht="15" customHeight="1" x14ac:dyDescent="0.2">
      <c r="A14" s="425"/>
      <c r="B14" s="249"/>
      <c r="C14" s="980" t="s">
        <v>1056</v>
      </c>
      <c r="D14" s="981"/>
      <c r="E14" s="981"/>
      <c r="F14" s="981"/>
      <c r="G14" s="981"/>
      <c r="H14" s="981"/>
      <c r="I14" s="981"/>
      <c r="J14" s="981"/>
      <c r="K14" s="981"/>
      <c r="L14" s="981"/>
      <c r="M14" s="981"/>
      <c r="N14" s="981"/>
      <c r="O14" s="981"/>
      <c r="P14" s="981"/>
      <c r="Q14" s="981"/>
      <c r="R14" s="981"/>
      <c r="S14" s="981"/>
      <c r="T14" s="981"/>
      <c r="U14" s="981"/>
      <c r="V14" s="981"/>
      <c r="W14" s="981"/>
      <c r="X14" s="981"/>
      <c r="Y14" s="981"/>
      <c r="Z14" s="981"/>
      <c r="AA14" s="981"/>
      <c r="AB14" s="981"/>
      <c r="AC14" s="981"/>
      <c r="AD14" s="981"/>
      <c r="AE14" s="981"/>
      <c r="AF14" s="981"/>
      <c r="AG14" s="981"/>
      <c r="AH14" s="981"/>
      <c r="AI14" s="981"/>
      <c r="AJ14" s="981"/>
      <c r="AK14" s="981"/>
      <c r="AL14" s="981"/>
      <c r="AM14" s="981"/>
      <c r="AN14" s="981"/>
      <c r="AO14" s="981"/>
      <c r="AP14" s="981"/>
      <c r="AQ14" s="981"/>
      <c r="AR14" s="981"/>
      <c r="AS14" s="981"/>
      <c r="AT14" s="981"/>
      <c r="AU14" s="981"/>
      <c r="AV14" s="981"/>
      <c r="AW14" s="981"/>
      <c r="AX14" s="981"/>
      <c r="AY14" s="981"/>
      <c r="AZ14" s="981"/>
      <c r="BA14" s="981"/>
      <c r="BB14" s="981"/>
      <c r="BC14" s="981"/>
      <c r="BD14" s="981"/>
      <c r="BE14" s="981"/>
      <c r="BF14" s="981"/>
      <c r="BG14" s="981"/>
      <c r="BH14" s="981"/>
      <c r="BI14" s="981"/>
      <c r="BJ14" s="981"/>
      <c r="BK14" s="982"/>
      <c r="BL14" s="894">
        <v>0</v>
      </c>
      <c r="BM14" s="894"/>
      <c r="BN14" s="894"/>
      <c r="BO14" s="894"/>
      <c r="BP14" s="894"/>
      <c r="BQ14" s="894"/>
      <c r="BR14" s="894"/>
      <c r="BS14" s="894"/>
      <c r="BT14" s="894"/>
      <c r="BU14" s="894"/>
      <c r="BV14" s="894"/>
      <c r="BW14" s="894"/>
      <c r="BX14" s="894"/>
      <c r="BY14" s="894"/>
      <c r="BZ14" s="894"/>
      <c r="CA14" s="894"/>
      <c r="CB14" s="1005"/>
      <c r="CC14" s="1005"/>
      <c r="CD14" s="1005"/>
      <c r="CE14" s="1005"/>
      <c r="CF14" s="1005"/>
      <c r="CG14" s="1005"/>
      <c r="CH14" s="1005"/>
      <c r="CI14" s="1005"/>
      <c r="CJ14" s="1005"/>
      <c r="CK14" s="1005"/>
      <c r="CL14" s="1003">
        <f>Data_Income!H1532</f>
        <v>0</v>
      </c>
      <c r="CM14" s="1003"/>
      <c r="CN14" s="1003"/>
      <c r="CO14" s="1003"/>
      <c r="CP14" s="1003"/>
      <c r="CQ14" s="1003"/>
      <c r="CR14" s="1003"/>
      <c r="CS14" s="1003"/>
      <c r="CT14" s="1003"/>
      <c r="CU14" s="1003"/>
      <c r="CV14" s="1003"/>
      <c r="CW14" s="1003"/>
      <c r="CX14" s="1003"/>
      <c r="CY14" s="1003"/>
      <c r="CZ14" s="1003"/>
      <c r="DA14" s="1004"/>
      <c r="DB14" s="251"/>
      <c r="DC14" s="152"/>
      <c r="DD14" s="59"/>
      <c r="DE14" s="59"/>
      <c r="DF14" s="59"/>
      <c r="DG14" s="59"/>
      <c r="DH14" s="59"/>
      <c r="DI14" s="59"/>
      <c r="DJ14" s="59"/>
      <c r="DK14" s="59"/>
      <c r="DL14" s="59"/>
      <c r="DM14" s="59"/>
      <c r="DN14" s="59"/>
      <c r="DO14" s="59"/>
      <c r="DP14" s="59"/>
      <c r="DQ14" s="59"/>
      <c r="DR14" s="59"/>
    </row>
    <row r="15" spans="1:122" s="437" customFormat="1" ht="15" customHeight="1" thickBot="1" x14ac:dyDescent="0.25">
      <c r="A15" s="436"/>
      <c r="B15" s="249"/>
      <c r="C15" s="1006" t="s">
        <v>1061</v>
      </c>
      <c r="D15" s="1007"/>
      <c r="E15" s="1007"/>
      <c r="F15" s="1007"/>
      <c r="G15" s="1007"/>
      <c r="H15" s="1007"/>
      <c r="I15" s="1007"/>
      <c r="J15" s="1007"/>
      <c r="K15" s="1007"/>
      <c r="L15" s="1007"/>
      <c r="M15" s="1007"/>
      <c r="N15" s="1007"/>
      <c r="O15" s="1007"/>
      <c r="P15" s="1007"/>
      <c r="Q15" s="1007"/>
      <c r="R15" s="1007"/>
      <c r="S15" s="1007"/>
      <c r="T15" s="1007"/>
      <c r="U15" s="1007"/>
      <c r="V15" s="1007"/>
      <c r="W15" s="1007"/>
      <c r="X15" s="1007"/>
      <c r="Y15" s="1007"/>
      <c r="Z15" s="1007"/>
      <c r="AA15" s="1007"/>
      <c r="AB15" s="1007"/>
      <c r="AC15" s="1007"/>
      <c r="AD15" s="1007"/>
      <c r="AE15" s="1007"/>
      <c r="AF15" s="1007"/>
      <c r="AG15" s="1007"/>
      <c r="AH15" s="1007"/>
      <c r="AI15" s="1007"/>
      <c r="AJ15" s="1007"/>
      <c r="AK15" s="1007"/>
      <c r="AL15" s="1007"/>
      <c r="AM15" s="1007"/>
      <c r="AN15" s="1007"/>
      <c r="AO15" s="1007"/>
      <c r="AP15" s="1007"/>
      <c r="AQ15" s="1007"/>
      <c r="AR15" s="1007"/>
      <c r="AS15" s="1007"/>
      <c r="AT15" s="1007"/>
      <c r="AU15" s="1007"/>
      <c r="AV15" s="1007"/>
      <c r="AW15" s="1007"/>
      <c r="AX15" s="1007"/>
      <c r="AY15" s="1007"/>
      <c r="AZ15" s="1007"/>
      <c r="BA15" s="1007"/>
      <c r="BB15" s="1007"/>
      <c r="BC15" s="1007"/>
      <c r="BD15" s="1007"/>
      <c r="BE15" s="1007"/>
      <c r="BF15" s="1007"/>
      <c r="BG15" s="1007"/>
      <c r="BH15" s="1007"/>
      <c r="BI15" s="1007"/>
      <c r="BJ15" s="1007"/>
      <c r="BK15" s="1008"/>
      <c r="BL15" s="902">
        <v>0</v>
      </c>
      <c r="BM15" s="902"/>
      <c r="BN15" s="902"/>
      <c r="BO15" s="902"/>
      <c r="BP15" s="902"/>
      <c r="BQ15" s="902"/>
      <c r="BR15" s="902"/>
      <c r="BS15" s="902"/>
      <c r="BT15" s="902"/>
      <c r="BU15" s="902"/>
      <c r="BV15" s="902"/>
      <c r="BW15" s="902"/>
      <c r="BX15" s="902"/>
      <c r="BY15" s="902"/>
      <c r="BZ15" s="902"/>
      <c r="CA15" s="902"/>
      <c r="CB15" s="1009"/>
      <c r="CC15" s="1009"/>
      <c r="CD15" s="1009"/>
      <c r="CE15" s="1009"/>
      <c r="CF15" s="1009"/>
      <c r="CG15" s="1009"/>
      <c r="CH15" s="1009"/>
      <c r="CI15" s="1009"/>
      <c r="CJ15" s="1009"/>
      <c r="CK15" s="1009"/>
      <c r="CL15" s="1010">
        <f>Data_Income!H1533</f>
        <v>0</v>
      </c>
      <c r="CM15" s="1010"/>
      <c r="CN15" s="1010"/>
      <c r="CO15" s="1010"/>
      <c r="CP15" s="1010"/>
      <c r="CQ15" s="1010"/>
      <c r="CR15" s="1010"/>
      <c r="CS15" s="1010"/>
      <c r="CT15" s="1010"/>
      <c r="CU15" s="1010"/>
      <c r="CV15" s="1010"/>
      <c r="CW15" s="1010"/>
      <c r="CX15" s="1010"/>
      <c r="CY15" s="1010"/>
      <c r="CZ15" s="1010"/>
      <c r="DA15" s="1011"/>
      <c r="DB15" s="251"/>
      <c r="DC15" s="152"/>
      <c r="DD15" s="59"/>
      <c r="DE15" s="59"/>
      <c r="DF15" s="59"/>
      <c r="DG15" s="59"/>
      <c r="DH15" s="59"/>
      <c r="DI15" s="59"/>
      <c r="DJ15" s="59"/>
      <c r="DK15" s="59"/>
      <c r="DL15" s="59"/>
      <c r="DM15" s="59"/>
      <c r="DN15" s="59"/>
      <c r="DO15" s="59"/>
      <c r="DP15" s="59"/>
      <c r="DQ15" s="59"/>
      <c r="DR15" s="59"/>
    </row>
    <row r="16" spans="1:122" s="437" customFormat="1" ht="15" customHeight="1" x14ac:dyDescent="0.2">
      <c r="A16" s="436"/>
      <c r="B16" s="249"/>
      <c r="C16" s="983" t="s">
        <v>1059</v>
      </c>
      <c r="D16" s="984"/>
      <c r="E16" s="984"/>
      <c r="F16" s="984"/>
      <c r="G16" s="984"/>
      <c r="H16" s="984"/>
      <c r="I16" s="984"/>
      <c r="J16" s="984"/>
      <c r="K16" s="984"/>
      <c r="L16" s="984"/>
      <c r="M16" s="984"/>
      <c r="N16" s="984"/>
      <c r="O16" s="984"/>
      <c r="P16" s="984"/>
      <c r="Q16" s="984"/>
      <c r="R16" s="984"/>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5"/>
      <c r="BL16" s="998">
        <v>0</v>
      </c>
      <c r="BM16" s="998"/>
      <c r="BN16" s="998"/>
      <c r="BO16" s="998"/>
      <c r="BP16" s="998"/>
      <c r="BQ16" s="998"/>
      <c r="BR16" s="998"/>
      <c r="BS16" s="998"/>
      <c r="BT16" s="998"/>
      <c r="BU16" s="998"/>
      <c r="BV16" s="998"/>
      <c r="BW16" s="998"/>
      <c r="BX16" s="998"/>
      <c r="BY16" s="998"/>
      <c r="BZ16" s="998"/>
      <c r="CA16" s="998"/>
      <c r="CB16" s="999"/>
      <c r="CC16" s="999"/>
      <c r="CD16" s="999"/>
      <c r="CE16" s="999"/>
      <c r="CF16" s="999"/>
      <c r="CG16" s="999"/>
      <c r="CH16" s="999"/>
      <c r="CI16" s="999"/>
      <c r="CJ16" s="999"/>
      <c r="CK16" s="999"/>
      <c r="CL16" s="1000">
        <f>Data_Income!H1536</f>
        <v>0</v>
      </c>
      <c r="CM16" s="1000"/>
      <c r="CN16" s="1000"/>
      <c r="CO16" s="1000"/>
      <c r="CP16" s="1000"/>
      <c r="CQ16" s="1000"/>
      <c r="CR16" s="1000"/>
      <c r="CS16" s="1000"/>
      <c r="CT16" s="1000"/>
      <c r="CU16" s="1000"/>
      <c r="CV16" s="1000"/>
      <c r="CW16" s="1000"/>
      <c r="CX16" s="1000"/>
      <c r="CY16" s="1000"/>
      <c r="CZ16" s="1000"/>
      <c r="DA16" s="1001"/>
      <c r="DB16" s="251"/>
      <c r="DC16" s="152"/>
      <c r="DD16" s="59"/>
      <c r="DE16" s="59"/>
      <c r="DF16" s="59"/>
      <c r="DG16" s="59"/>
      <c r="DH16" s="59"/>
      <c r="DI16" s="59"/>
      <c r="DJ16" s="59"/>
      <c r="DK16" s="59"/>
      <c r="DL16" s="59"/>
      <c r="DM16" s="59"/>
      <c r="DN16" s="59"/>
      <c r="DO16" s="59"/>
      <c r="DP16" s="59"/>
      <c r="DQ16" s="59"/>
      <c r="DR16" s="59"/>
    </row>
    <row r="17" spans="1:110" ht="15" customHeight="1" x14ac:dyDescent="0.2">
      <c r="A17" s="425"/>
      <c r="B17" s="249"/>
      <c r="C17" s="980" t="s">
        <v>1060</v>
      </c>
      <c r="D17" s="981"/>
      <c r="E17" s="981"/>
      <c r="F17" s="981"/>
      <c r="G17" s="981"/>
      <c r="H17" s="981"/>
      <c r="I17" s="981"/>
      <c r="J17" s="981"/>
      <c r="K17" s="981"/>
      <c r="L17" s="981"/>
      <c r="M17" s="981"/>
      <c r="N17" s="981"/>
      <c r="O17" s="981"/>
      <c r="P17" s="981"/>
      <c r="Q17" s="981"/>
      <c r="R17" s="981"/>
      <c r="S17" s="981"/>
      <c r="T17" s="981"/>
      <c r="U17" s="981"/>
      <c r="V17" s="981"/>
      <c r="W17" s="981"/>
      <c r="X17" s="981"/>
      <c r="Y17" s="981"/>
      <c r="Z17" s="981"/>
      <c r="AA17" s="981"/>
      <c r="AB17" s="981"/>
      <c r="AC17" s="981"/>
      <c r="AD17" s="981"/>
      <c r="AE17" s="981"/>
      <c r="AF17" s="981"/>
      <c r="AG17" s="981"/>
      <c r="AH17" s="981"/>
      <c r="AI17" s="981"/>
      <c r="AJ17" s="981"/>
      <c r="AK17" s="981"/>
      <c r="AL17" s="981"/>
      <c r="AM17" s="981"/>
      <c r="AN17" s="981"/>
      <c r="AO17" s="981"/>
      <c r="AP17" s="981"/>
      <c r="AQ17" s="981"/>
      <c r="AR17" s="981"/>
      <c r="AS17" s="981"/>
      <c r="AT17" s="981"/>
      <c r="AU17" s="981"/>
      <c r="AV17" s="981"/>
      <c r="AW17" s="981"/>
      <c r="AX17" s="981"/>
      <c r="AY17" s="981"/>
      <c r="AZ17" s="981"/>
      <c r="BA17" s="981"/>
      <c r="BB17" s="981"/>
      <c r="BC17" s="981"/>
      <c r="BD17" s="981"/>
      <c r="BE17" s="981"/>
      <c r="BF17" s="981"/>
      <c r="BG17" s="981"/>
      <c r="BH17" s="981"/>
      <c r="BI17" s="981"/>
      <c r="BJ17" s="981"/>
      <c r="BK17" s="982"/>
      <c r="BL17" s="894">
        <v>0</v>
      </c>
      <c r="BM17" s="894"/>
      <c r="BN17" s="894"/>
      <c r="BO17" s="894"/>
      <c r="BP17" s="894"/>
      <c r="BQ17" s="894"/>
      <c r="BR17" s="894"/>
      <c r="BS17" s="894"/>
      <c r="BT17" s="894"/>
      <c r="BU17" s="894"/>
      <c r="BV17" s="894"/>
      <c r="BW17" s="894"/>
      <c r="BX17" s="894"/>
      <c r="BY17" s="894"/>
      <c r="BZ17" s="894"/>
      <c r="CA17" s="894"/>
      <c r="CB17" s="1002"/>
      <c r="CC17" s="1002"/>
      <c r="CD17" s="1002"/>
      <c r="CE17" s="1002"/>
      <c r="CF17" s="1002"/>
      <c r="CG17" s="1002"/>
      <c r="CH17" s="1002"/>
      <c r="CI17" s="1002"/>
      <c r="CJ17" s="1002"/>
      <c r="CK17" s="1002"/>
      <c r="CL17" s="1003">
        <f>Data_Income!H1537</f>
        <v>0</v>
      </c>
      <c r="CM17" s="1003"/>
      <c r="CN17" s="1003"/>
      <c r="CO17" s="1003"/>
      <c r="CP17" s="1003"/>
      <c r="CQ17" s="1003"/>
      <c r="CR17" s="1003"/>
      <c r="CS17" s="1003"/>
      <c r="CT17" s="1003"/>
      <c r="CU17" s="1003"/>
      <c r="CV17" s="1003"/>
      <c r="CW17" s="1003"/>
      <c r="CX17" s="1003"/>
      <c r="CY17" s="1003"/>
      <c r="CZ17" s="1003"/>
      <c r="DA17" s="1004"/>
      <c r="DB17" s="251"/>
      <c r="DC17" s="98"/>
      <c r="DD17" s="59"/>
      <c r="DE17" s="59"/>
      <c r="DF17" s="428"/>
    </row>
    <row r="18" spans="1:110" ht="15" customHeight="1" x14ac:dyDescent="0.2">
      <c r="A18" s="425"/>
      <c r="B18" s="249"/>
      <c r="C18" s="986" t="s">
        <v>1057</v>
      </c>
      <c r="D18" s="987"/>
      <c r="E18" s="987"/>
      <c r="F18" s="987"/>
      <c r="G18" s="987"/>
      <c r="H18" s="987"/>
      <c r="I18" s="987"/>
      <c r="J18" s="987"/>
      <c r="K18" s="987"/>
      <c r="L18" s="987"/>
      <c r="M18" s="987"/>
      <c r="N18" s="987"/>
      <c r="O18" s="987"/>
      <c r="P18" s="987"/>
      <c r="Q18" s="987"/>
      <c r="R18" s="987"/>
      <c r="S18" s="987"/>
      <c r="T18" s="987"/>
      <c r="U18" s="987"/>
      <c r="V18" s="987"/>
      <c r="W18" s="987"/>
      <c r="X18" s="987"/>
      <c r="Y18" s="987"/>
      <c r="Z18" s="987"/>
      <c r="AA18" s="987"/>
      <c r="AB18" s="987"/>
      <c r="AC18" s="987"/>
      <c r="AD18" s="987"/>
      <c r="AE18" s="987"/>
      <c r="AF18" s="987"/>
      <c r="AG18" s="987"/>
      <c r="AH18" s="987"/>
      <c r="AI18" s="987"/>
      <c r="AJ18" s="987"/>
      <c r="AK18" s="987"/>
      <c r="AL18" s="987"/>
      <c r="AM18" s="987"/>
      <c r="AN18" s="987"/>
      <c r="AO18" s="987"/>
      <c r="AP18" s="987"/>
      <c r="AQ18" s="987"/>
      <c r="AR18" s="987"/>
      <c r="AS18" s="987"/>
      <c r="AT18" s="987"/>
      <c r="AU18" s="987"/>
      <c r="AV18" s="987"/>
      <c r="AW18" s="987"/>
      <c r="AX18" s="987"/>
      <c r="AY18" s="987"/>
      <c r="AZ18" s="987"/>
      <c r="BA18" s="987"/>
      <c r="BB18" s="987"/>
      <c r="BC18" s="987"/>
      <c r="BD18" s="987"/>
      <c r="BE18" s="987"/>
      <c r="BF18" s="987"/>
      <c r="BG18" s="987"/>
      <c r="BH18" s="987"/>
      <c r="BI18" s="987"/>
      <c r="BJ18" s="987"/>
      <c r="BK18" s="988"/>
      <c r="BL18" s="894">
        <v>0</v>
      </c>
      <c r="BM18" s="894"/>
      <c r="BN18" s="894"/>
      <c r="BO18" s="894"/>
      <c r="BP18" s="894"/>
      <c r="BQ18" s="894"/>
      <c r="BR18" s="894"/>
      <c r="BS18" s="894"/>
      <c r="BT18" s="894"/>
      <c r="BU18" s="894"/>
      <c r="BV18" s="894"/>
      <c r="BW18" s="894"/>
      <c r="BX18" s="894"/>
      <c r="BY18" s="894"/>
      <c r="BZ18" s="894"/>
      <c r="CA18" s="894"/>
      <c r="CB18" s="1005"/>
      <c r="CC18" s="1005"/>
      <c r="CD18" s="1005"/>
      <c r="CE18" s="1005"/>
      <c r="CF18" s="1005"/>
      <c r="CG18" s="1005"/>
      <c r="CH18" s="1005"/>
      <c r="CI18" s="1005"/>
      <c r="CJ18" s="1005"/>
      <c r="CK18" s="1005"/>
      <c r="CL18" s="1003">
        <f>Data_Income!H1538</f>
        <v>0</v>
      </c>
      <c r="CM18" s="1003"/>
      <c r="CN18" s="1003"/>
      <c r="CO18" s="1003"/>
      <c r="CP18" s="1003"/>
      <c r="CQ18" s="1003"/>
      <c r="CR18" s="1003"/>
      <c r="CS18" s="1003"/>
      <c r="CT18" s="1003"/>
      <c r="CU18" s="1003"/>
      <c r="CV18" s="1003"/>
      <c r="CW18" s="1003"/>
      <c r="CX18" s="1003"/>
      <c r="CY18" s="1003"/>
      <c r="CZ18" s="1003"/>
      <c r="DA18" s="1004"/>
      <c r="DB18" s="251"/>
      <c r="DC18" s="98"/>
      <c r="DD18" s="59"/>
      <c r="DE18" s="59"/>
      <c r="DF18" s="428"/>
    </row>
    <row r="19" spans="1:110" s="437" customFormat="1" ht="15" customHeight="1" thickBot="1" x14ac:dyDescent="0.25">
      <c r="A19" s="436"/>
      <c r="B19" s="249"/>
      <c r="C19" s="967" t="s">
        <v>1062</v>
      </c>
      <c r="D19" s="968"/>
      <c r="E19" s="968"/>
      <c r="F19" s="968"/>
      <c r="G19" s="968"/>
      <c r="H19" s="968"/>
      <c r="I19" s="968"/>
      <c r="J19" s="968"/>
      <c r="K19" s="968"/>
      <c r="L19" s="968"/>
      <c r="M19" s="968"/>
      <c r="N19" s="968"/>
      <c r="O19" s="968"/>
      <c r="P19" s="968"/>
      <c r="Q19" s="968"/>
      <c r="R19" s="968"/>
      <c r="S19" s="968"/>
      <c r="T19" s="968"/>
      <c r="U19" s="968"/>
      <c r="V19" s="968"/>
      <c r="W19" s="968"/>
      <c r="X19" s="968"/>
      <c r="Y19" s="968"/>
      <c r="Z19" s="968"/>
      <c r="AA19" s="968"/>
      <c r="AB19" s="968"/>
      <c r="AC19" s="968"/>
      <c r="AD19" s="968"/>
      <c r="AE19" s="968"/>
      <c r="AF19" s="968"/>
      <c r="AG19" s="968"/>
      <c r="AH19" s="968"/>
      <c r="AI19" s="968"/>
      <c r="AJ19" s="968"/>
      <c r="AK19" s="968"/>
      <c r="AL19" s="968"/>
      <c r="AM19" s="968"/>
      <c r="AN19" s="968"/>
      <c r="AO19" s="968"/>
      <c r="AP19" s="968"/>
      <c r="AQ19" s="968"/>
      <c r="AR19" s="968"/>
      <c r="AS19" s="968"/>
      <c r="AT19" s="968"/>
      <c r="AU19" s="968"/>
      <c r="AV19" s="968"/>
      <c r="AW19" s="968"/>
      <c r="AX19" s="968"/>
      <c r="AY19" s="968"/>
      <c r="AZ19" s="968"/>
      <c r="BA19" s="968"/>
      <c r="BB19" s="968"/>
      <c r="BC19" s="968"/>
      <c r="BD19" s="968"/>
      <c r="BE19" s="968"/>
      <c r="BF19" s="968"/>
      <c r="BG19" s="968"/>
      <c r="BH19" s="968"/>
      <c r="BI19" s="968"/>
      <c r="BJ19" s="968"/>
      <c r="BK19" s="969"/>
      <c r="BL19" s="1012">
        <v>0</v>
      </c>
      <c r="BM19" s="1012"/>
      <c r="BN19" s="1012"/>
      <c r="BO19" s="1012"/>
      <c r="BP19" s="1012"/>
      <c r="BQ19" s="1012"/>
      <c r="BR19" s="1012"/>
      <c r="BS19" s="1012"/>
      <c r="BT19" s="1012"/>
      <c r="BU19" s="1012"/>
      <c r="BV19" s="1012"/>
      <c r="BW19" s="1012"/>
      <c r="BX19" s="1012"/>
      <c r="BY19" s="1012"/>
      <c r="BZ19" s="1012"/>
      <c r="CA19" s="1012"/>
      <c r="CB19" s="1013"/>
      <c r="CC19" s="1013"/>
      <c r="CD19" s="1013"/>
      <c r="CE19" s="1013"/>
      <c r="CF19" s="1013"/>
      <c r="CG19" s="1013"/>
      <c r="CH19" s="1013"/>
      <c r="CI19" s="1013"/>
      <c r="CJ19" s="1013"/>
      <c r="CK19" s="1013"/>
      <c r="CL19" s="1014">
        <f>Data_Income!H1539</f>
        <v>0</v>
      </c>
      <c r="CM19" s="1014"/>
      <c r="CN19" s="1014"/>
      <c r="CO19" s="1014"/>
      <c r="CP19" s="1014"/>
      <c r="CQ19" s="1014"/>
      <c r="CR19" s="1014"/>
      <c r="CS19" s="1014"/>
      <c r="CT19" s="1014"/>
      <c r="CU19" s="1014"/>
      <c r="CV19" s="1014"/>
      <c r="CW19" s="1014"/>
      <c r="CX19" s="1014"/>
      <c r="CY19" s="1014"/>
      <c r="CZ19" s="1014"/>
      <c r="DA19" s="1015"/>
      <c r="DB19" s="251"/>
      <c r="DC19" s="98"/>
      <c r="DD19" s="59"/>
      <c r="DE19" s="59"/>
      <c r="DF19" s="438"/>
    </row>
    <row r="20" spans="1:110" ht="15" customHeight="1" x14ac:dyDescent="0.2">
      <c r="A20" s="425"/>
      <c r="B20" s="249"/>
      <c r="C20" s="992" t="s">
        <v>1009</v>
      </c>
      <c r="D20" s="993"/>
      <c r="E20" s="993"/>
      <c r="F20" s="993"/>
      <c r="G20" s="993"/>
      <c r="H20" s="993"/>
      <c r="I20" s="993"/>
      <c r="J20" s="993"/>
      <c r="K20" s="993"/>
      <c r="L20" s="993"/>
      <c r="M20" s="993"/>
      <c r="N20" s="993"/>
      <c r="O20" s="993"/>
      <c r="P20" s="993"/>
      <c r="Q20" s="993"/>
      <c r="R20" s="993"/>
      <c r="S20" s="993"/>
      <c r="T20" s="993"/>
      <c r="U20" s="993"/>
      <c r="V20" s="993"/>
      <c r="W20" s="993"/>
      <c r="X20" s="993"/>
      <c r="Y20" s="993"/>
      <c r="Z20" s="993"/>
      <c r="AA20" s="993"/>
      <c r="AB20" s="993"/>
      <c r="AC20" s="993"/>
      <c r="AD20" s="993"/>
      <c r="AE20" s="993"/>
      <c r="AF20" s="993"/>
      <c r="AG20" s="993"/>
      <c r="AH20" s="993"/>
      <c r="AI20" s="993"/>
      <c r="AJ20" s="993"/>
      <c r="AK20" s="993"/>
      <c r="AL20" s="993"/>
      <c r="AM20" s="993"/>
      <c r="AN20" s="993"/>
      <c r="AO20" s="993"/>
      <c r="AP20" s="993"/>
      <c r="AQ20" s="993"/>
      <c r="AR20" s="993"/>
      <c r="AS20" s="993"/>
      <c r="AT20" s="993"/>
      <c r="AU20" s="993"/>
      <c r="AV20" s="993"/>
      <c r="AW20" s="993"/>
      <c r="AX20" s="993"/>
      <c r="AY20" s="993"/>
      <c r="AZ20" s="993"/>
      <c r="BA20" s="993"/>
      <c r="BB20" s="993"/>
      <c r="BC20" s="993"/>
      <c r="BD20" s="993"/>
      <c r="BE20" s="993"/>
      <c r="BF20" s="993"/>
      <c r="BG20" s="993"/>
      <c r="BH20" s="993"/>
      <c r="BI20" s="993"/>
      <c r="BJ20" s="993"/>
      <c r="BK20" s="993"/>
      <c r="BL20" s="993"/>
      <c r="BM20" s="993"/>
      <c r="BN20" s="993"/>
      <c r="BO20" s="993"/>
      <c r="BP20" s="993"/>
      <c r="BQ20" s="993"/>
      <c r="BR20" s="993"/>
      <c r="BS20" s="993"/>
      <c r="BT20" s="993"/>
      <c r="BU20" s="993"/>
      <c r="BV20" s="993"/>
      <c r="BW20" s="993"/>
      <c r="BX20" s="993"/>
      <c r="BY20" s="993"/>
      <c r="BZ20" s="993"/>
      <c r="CA20" s="993"/>
      <c r="CB20" s="993"/>
      <c r="CC20" s="993"/>
      <c r="CD20" s="993"/>
      <c r="CE20" s="993"/>
      <c r="CF20" s="993"/>
      <c r="CG20" s="993"/>
      <c r="CH20" s="993"/>
      <c r="CI20" s="993"/>
      <c r="CJ20" s="993"/>
      <c r="CK20" s="994"/>
      <c r="CL20" s="977">
        <f>Data_Income!H1566</f>
        <v>0</v>
      </c>
      <c r="CM20" s="978"/>
      <c r="CN20" s="978"/>
      <c r="CO20" s="978"/>
      <c r="CP20" s="978"/>
      <c r="CQ20" s="978"/>
      <c r="CR20" s="978"/>
      <c r="CS20" s="978"/>
      <c r="CT20" s="978"/>
      <c r="CU20" s="978"/>
      <c r="CV20" s="978"/>
      <c r="CW20" s="978"/>
      <c r="CX20" s="978"/>
      <c r="CY20" s="978"/>
      <c r="CZ20" s="978"/>
      <c r="DA20" s="979"/>
      <c r="DB20" s="251"/>
      <c r="DC20" s="98"/>
      <c r="DD20" s="59"/>
      <c r="DE20" s="59"/>
      <c r="DF20" s="428"/>
    </row>
    <row r="21" spans="1:110" ht="15" customHeight="1" x14ac:dyDescent="0.2">
      <c r="A21" s="425"/>
      <c r="B21" s="249"/>
      <c r="C21" s="952" t="s">
        <v>1008</v>
      </c>
      <c r="D21" s="953"/>
      <c r="E21" s="953"/>
      <c r="F21" s="953"/>
      <c r="G21" s="953"/>
      <c r="H21" s="953"/>
      <c r="I21" s="953"/>
      <c r="J21" s="953"/>
      <c r="K21" s="953"/>
      <c r="L21" s="953"/>
      <c r="M21" s="953"/>
      <c r="N21" s="953"/>
      <c r="O21" s="953"/>
      <c r="P21" s="953"/>
      <c r="Q21" s="953"/>
      <c r="R21" s="953"/>
      <c r="S21" s="953"/>
      <c r="T21" s="953"/>
      <c r="U21" s="953"/>
      <c r="V21" s="953"/>
      <c r="W21" s="953"/>
      <c r="X21" s="953"/>
      <c r="Y21" s="953"/>
      <c r="Z21" s="953"/>
      <c r="AA21" s="953"/>
      <c r="AB21" s="953"/>
      <c r="AC21" s="953"/>
      <c r="AD21" s="953"/>
      <c r="AE21" s="953"/>
      <c r="AF21" s="953"/>
      <c r="AG21" s="953"/>
      <c r="AH21" s="953"/>
      <c r="AI21" s="953"/>
      <c r="AJ21" s="953"/>
      <c r="AK21" s="953"/>
      <c r="AL21" s="953"/>
      <c r="AM21" s="953"/>
      <c r="AN21" s="953"/>
      <c r="AO21" s="953"/>
      <c r="AP21" s="953"/>
      <c r="AQ21" s="953"/>
      <c r="AR21" s="953"/>
      <c r="AS21" s="953"/>
      <c r="AT21" s="953"/>
      <c r="AU21" s="953"/>
      <c r="AV21" s="953"/>
      <c r="AW21" s="953"/>
      <c r="AX21" s="953"/>
      <c r="AY21" s="953"/>
      <c r="AZ21" s="953"/>
      <c r="BA21" s="953"/>
      <c r="BB21" s="953"/>
      <c r="BC21" s="953"/>
      <c r="BD21" s="953"/>
      <c r="BE21" s="953"/>
      <c r="BF21" s="953"/>
      <c r="BG21" s="953"/>
      <c r="BH21" s="953"/>
      <c r="BI21" s="953"/>
      <c r="BJ21" s="953"/>
      <c r="BK21" s="953"/>
      <c r="BL21" s="953"/>
      <c r="BM21" s="953"/>
      <c r="BN21" s="953"/>
      <c r="BO21" s="953"/>
      <c r="BP21" s="953"/>
      <c r="BQ21" s="953"/>
      <c r="BR21" s="953"/>
      <c r="BS21" s="953"/>
      <c r="BT21" s="953"/>
      <c r="BU21" s="953"/>
      <c r="BV21" s="953"/>
      <c r="BW21" s="953"/>
      <c r="BX21" s="953"/>
      <c r="BY21" s="953"/>
      <c r="BZ21" s="953"/>
      <c r="CA21" s="953"/>
      <c r="CB21" s="953"/>
      <c r="CC21" s="953"/>
      <c r="CD21" s="953"/>
      <c r="CE21" s="953"/>
      <c r="CF21" s="953"/>
      <c r="CG21" s="953"/>
      <c r="CH21" s="953"/>
      <c r="CI21" s="953"/>
      <c r="CJ21" s="953"/>
      <c r="CK21" s="954"/>
      <c r="CL21" s="974">
        <v>0</v>
      </c>
      <c r="CM21" s="975"/>
      <c r="CN21" s="975"/>
      <c r="CO21" s="975"/>
      <c r="CP21" s="975"/>
      <c r="CQ21" s="975"/>
      <c r="CR21" s="975"/>
      <c r="CS21" s="975"/>
      <c r="CT21" s="975"/>
      <c r="CU21" s="975"/>
      <c r="CV21" s="975"/>
      <c r="CW21" s="975"/>
      <c r="CX21" s="975"/>
      <c r="CY21" s="975"/>
      <c r="CZ21" s="975"/>
      <c r="DA21" s="976"/>
      <c r="DB21" s="251"/>
      <c r="DC21" s="98"/>
      <c r="DD21" s="59"/>
      <c r="DE21" s="59"/>
      <c r="DF21" s="428"/>
    </row>
    <row r="22" spans="1:110" ht="15" customHeight="1" x14ac:dyDescent="0.2">
      <c r="A22" s="425"/>
      <c r="B22" s="249"/>
      <c r="C22" s="1016" t="str">
        <f>Data_Income!C1568</f>
        <v xml:space="preserve"> Sub-Total Eligible Documented Assets</v>
      </c>
      <c r="D22" s="953"/>
      <c r="E22" s="953"/>
      <c r="F22" s="953"/>
      <c r="G22" s="953"/>
      <c r="H22" s="953"/>
      <c r="I22" s="953"/>
      <c r="J22" s="953"/>
      <c r="K22" s="953"/>
      <c r="L22" s="953"/>
      <c r="M22" s="953"/>
      <c r="N22" s="953"/>
      <c r="O22" s="953"/>
      <c r="P22" s="953"/>
      <c r="Q22" s="953"/>
      <c r="R22" s="953"/>
      <c r="S22" s="953"/>
      <c r="T22" s="953"/>
      <c r="U22" s="953"/>
      <c r="V22" s="953"/>
      <c r="W22" s="953"/>
      <c r="X22" s="953"/>
      <c r="Y22" s="953"/>
      <c r="Z22" s="953"/>
      <c r="AA22" s="953"/>
      <c r="AB22" s="953"/>
      <c r="AC22" s="953"/>
      <c r="AD22" s="953"/>
      <c r="AE22" s="953"/>
      <c r="AF22" s="953"/>
      <c r="AG22" s="953"/>
      <c r="AH22" s="953"/>
      <c r="AI22" s="953"/>
      <c r="AJ22" s="953"/>
      <c r="AK22" s="953"/>
      <c r="AL22" s="953"/>
      <c r="AM22" s="953"/>
      <c r="AN22" s="953"/>
      <c r="AO22" s="953"/>
      <c r="AP22" s="953"/>
      <c r="AQ22" s="953"/>
      <c r="AR22" s="953"/>
      <c r="AS22" s="953"/>
      <c r="AT22" s="953"/>
      <c r="AU22" s="953"/>
      <c r="AV22" s="953"/>
      <c r="AW22" s="953"/>
      <c r="AX22" s="953"/>
      <c r="AY22" s="953"/>
      <c r="AZ22" s="953"/>
      <c r="BA22" s="953"/>
      <c r="BB22" s="953"/>
      <c r="BC22" s="953"/>
      <c r="BD22" s="953"/>
      <c r="BE22" s="953"/>
      <c r="BF22" s="953"/>
      <c r="BG22" s="953"/>
      <c r="BH22" s="953"/>
      <c r="BI22" s="953"/>
      <c r="BJ22" s="953"/>
      <c r="BK22" s="953"/>
      <c r="BL22" s="953"/>
      <c r="BM22" s="953"/>
      <c r="BN22" s="953"/>
      <c r="BO22" s="953"/>
      <c r="BP22" s="953"/>
      <c r="BQ22" s="953"/>
      <c r="BR22" s="953"/>
      <c r="BS22" s="953"/>
      <c r="BT22" s="953"/>
      <c r="BU22" s="953"/>
      <c r="BV22" s="953"/>
      <c r="BW22" s="953"/>
      <c r="BX22" s="953"/>
      <c r="BY22" s="953"/>
      <c r="BZ22" s="953"/>
      <c r="CA22" s="953"/>
      <c r="CB22" s="953"/>
      <c r="CC22" s="953"/>
      <c r="CD22" s="953"/>
      <c r="CE22" s="953"/>
      <c r="CF22" s="953"/>
      <c r="CG22" s="953"/>
      <c r="CH22" s="953"/>
      <c r="CI22" s="953"/>
      <c r="CJ22" s="953"/>
      <c r="CK22" s="954"/>
      <c r="CL22" s="977">
        <f>Data_Income!H1568</f>
        <v>0</v>
      </c>
      <c r="CM22" s="978"/>
      <c r="CN22" s="978"/>
      <c r="CO22" s="978"/>
      <c r="CP22" s="978"/>
      <c r="CQ22" s="978"/>
      <c r="CR22" s="978"/>
      <c r="CS22" s="978"/>
      <c r="CT22" s="978"/>
      <c r="CU22" s="978"/>
      <c r="CV22" s="978"/>
      <c r="CW22" s="978"/>
      <c r="CX22" s="978"/>
      <c r="CY22" s="978"/>
      <c r="CZ22" s="978"/>
      <c r="DA22" s="979"/>
      <c r="DB22" s="251"/>
      <c r="DC22" s="98"/>
      <c r="DD22" s="59"/>
      <c r="DE22" s="59"/>
      <c r="DF22" s="428"/>
    </row>
    <row r="23" spans="1:110" ht="15" customHeight="1" x14ac:dyDescent="0.2">
      <c r="A23" s="425"/>
      <c r="B23" s="249"/>
      <c r="C23" s="952" t="s">
        <v>1012</v>
      </c>
      <c r="D23" s="953"/>
      <c r="E23" s="953"/>
      <c r="F23" s="953"/>
      <c r="G23" s="953"/>
      <c r="H23" s="953"/>
      <c r="I23" s="953"/>
      <c r="J23" s="953"/>
      <c r="K23" s="953"/>
      <c r="L23" s="953"/>
      <c r="M23" s="953"/>
      <c r="N23" s="953"/>
      <c r="O23" s="953"/>
      <c r="P23" s="953"/>
      <c r="Q23" s="953"/>
      <c r="R23" s="953"/>
      <c r="S23" s="953"/>
      <c r="T23" s="953"/>
      <c r="U23" s="953"/>
      <c r="V23" s="953"/>
      <c r="W23" s="953"/>
      <c r="X23" s="953"/>
      <c r="Y23" s="953"/>
      <c r="Z23" s="953"/>
      <c r="AA23" s="953"/>
      <c r="AB23" s="953"/>
      <c r="AC23" s="953"/>
      <c r="AD23" s="953"/>
      <c r="AE23" s="953"/>
      <c r="AF23" s="953"/>
      <c r="AG23" s="953"/>
      <c r="AH23" s="953"/>
      <c r="AI23" s="953"/>
      <c r="AJ23" s="953"/>
      <c r="AK23" s="953"/>
      <c r="AL23" s="953"/>
      <c r="AM23" s="953"/>
      <c r="AN23" s="953"/>
      <c r="AO23" s="953"/>
      <c r="AP23" s="953"/>
      <c r="AQ23" s="953"/>
      <c r="AR23" s="953"/>
      <c r="AS23" s="953"/>
      <c r="AT23" s="953"/>
      <c r="AU23" s="953"/>
      <c r="AV23" s="953"/>
      <c r="AW23" s="953"/>
      <c r="AX23" s="953"/>
      <c r="AY23" s="953"/>
      <c r="AZ23" s="953"/>
      <c r="BA23" s="953"/>
      <c r="BB23" s="953"/>
      <c r="BC23" s="953"/>
      <c r="BD23" s="953"/>
      <c r="BE23" s="953"/>
      <c r="BF23" s="953"/>
      <c r="BG23" s="953"/>
      <c r="BH23" s="953"/>
      <c r="BI23" s="953"/>
      <c r="BJ23" s="953"/>
      <c r="BK23" s="953"/>
      <c r="BL23" s="953"/>
      <c r="BM23" s="953"/>
      <c r="BN23" s="953"/>
      <c r="BO23" s="953"/>
      <c r="BP23" s="953"/>
      <c r="BQ23" s="953"/>
      <c r="BR23" s="953"/>
      <c r="BS23" s="953"/>
      <c r="BT23" s="953"/>
      <c r="BU23" s="953"/>
      <c r="BV23" s="953"/>
      <c r="BW23" s="953"/>
      <c r="BX23" s="953"/>
      <c r="BY23" s="953"/>
      <c r="BZ23" s="953"/>
      <c r="CA23" s="953"/>
      <c r="CB23" s="953"/>
      <c r="CC23" s="953"/>
      <c r="CD23" s="953"/>
      <c r="CE23" s="953"/>
      <c r="CF23" s="953"/>
      <c r="CG23" s="953"/>
      <c r="CH23" s="953"/>
      <c r="CI23" s="953"/>
      <c r="CJ23" s="953"/>
      <c r="CK23" s="954"/>
      <c r="CL23" s="958">
        <f>Data_Income!H1569</f>
        <v>0</v>
      </c>
      <c r="CM23" s="959"/>
      <c r="CN23" s="959"/>
      <c r="CO23" s="959"/>
      <c r="CP23" s="959"/>
      <c r="CQ23" s="959"/>
      <c r="CR23" s="959"/>
      <c r="CS23" s="959"/>
      <c r="CT23" s="959"/>
      <c r="CU23" s="959"/>
      <c r="CV23" s="959"/>
      <c r="CW23" s="959"/>
      <c r="CX23" s="959"/>
      <c r="CY23" s="959"/>
      <c r="CZ23" s="959"/>
      <c r="DA23" s="960"/>
      <c r="DB23" s="251"/>
      <c r="DC23" s="98"/>
      <c r="DD23" s="59"/>
      <c r="DE23" s="59"/>
      <c r="DF23" s="428"/>
    </row>
    <row r="24" spans="1:110" ht="15" customHeight="1" x14ac:dyDescent="0.2">
      <c r="A24" s="425"/>
      <c r="B24" s="249"/>
      <c r="C24" s="952" t="s">
        <v>1011</v>
      </c>
      <c r="D24" s="953"/>
      <c r="E24" s="953"/>
      <c r="F24" s="953"/>
      <c r="G24" s="953"/>
      <c r="H24" s="953"/>
      <c r="I24" s="953"/>
      <c r="J24" s="953"/>
      <c r="K24" s="953"/>
      <c r="L24" s="953"/>
      <c r="M24" s="953"/>
      <c r="N24" s="953"/>
      <c r="O24" s="953"/>
      <c r="P24" s="953"/>
      <c r="Q24" s="953"/>
      <c r="R24" s="953"/>
      <c r="S24" s="953"/>
      <c r="T24" s="953"/>
      <c r="U24" s="953"/>
      <c r="V24" s="953"/>
      <c r="W24" s="953"/>
      <c r="X24" s="953"/>
      <c r="Y24" s="953"/>
      <c r="Z24" s="953"/>
      <c r="AA24" s="953"/>
      <c r="AB24" s="953"/>
      <c r="AC24" s="953"/>
      <c r="AD24" s="953"/>
      <c r="AE24" s="953"/>
      <c r="AF24" s="953"/>
      <c r="AG24" s="953"/>
      <c r="AH24" s="953"/>
      <c r="AI24" s="953"/>
      <c r="AJ24" s="953"/>
      <c r="AK24" s="953"/>
      <c r="AL24" s="953"/>
      <c r="AM24" s="953"/>
      <c r="AN24" s="953"/>
      <c r="AO24" s="953"/>
      <c r="AP24" s="953"/>
      <c r="AQ24" s="953"/>
      <c r="AR24" s="953"/>
      <c r="AS24" s="953"/>
      <c r="AT24" s="953"/>
      <c r="AU24" s="953"/>
      <c r="AV24" s="953"/>
      <c r="AW24" s="953"/>
      <c r="AX24" s="953"/>
      <c r="AY24" s="953"/>
      <c r="AZ24" s="953"/>
      <c r="BA24" s="953"/>
      <c r="BB24" s="953"/>
      <c r="BC24" s="953"/>
      <c r="BD24" s="953"/>
      <c r="BE24" s="953"/>
      <c r="BF24" s="953"/>
      <c r="BG24" s="953"/>
      <c r="BH24" s="953"/>
      <c r="BI24" s="953"/>
      <c r="BJ24" s="953"/>
      <c r="BK24" s="953"/>
      <c r="BL24" s="953"/>
      <c r="BM24" s="953"/>
      <c r="BN24" s="953"/>
      <c r="BO24" s="953"/>
      <c r="BP24" s="953"/>
      <c r="BQ24" s="953"/>
      <c r="BR24" s="953"/>
      <c r="BS24" s="953"/>
      <c r="BT24" s="953"/>
      <c r="BU24" s="953"/>
      <c r="BV24" s="953"/>
      <c r="BW24" s="953"/>
      <c r="BX24" s="953"/>
      <c r="BY24" s="953"/>
      <c r="BZ24" s="953"/>
      <c r="CA24" s="953"/>
      <c r="CB24" s="953"/>
      <c r="CC24" s="953"/>
      <c r="CD24" s="953"/>
      <c r="CE24" s="953"/>
      <c r="CF24" s="953"/>
      <c r="CG24" s="953"/>
      <c r="CH24" s="953"/>
      <c r="CI24" s="953"/>
      <c r="CJ24" s="953"/>
      <c r="CK24" s="954"/>
      <c r="CL24" s="958">
        <f>Data_Income!H1570</f>
        <v>0</v>
      </c>
      <c r="CM24" s="959"/>
      <c r="CN24" s="959"/>
      <c r="CO24" s="959"/>
      <c r="CP24" s="959"/>
      <c r="CQ24" s="959"/>
      <c r="CR24" s="959"/>
      <c r="CS24" s="959"/>
      <c r="CT24" s="959"/>
      <c r="CU24" s="959"/>
      <c r="CV24" s="959"/>
      <c r="CW24" s="959"/>
      <c r="CX24" s="959"/>
      <c r="CY24" s="959"/>
      <c r="CZ24" s="959"/>
      <c r="DA24" s="960"/>
      <c r="DB24" s="251"/>
      <c r="DC24" s="98"/>
      <c r="DD24" s="59"/>
      <c r="DE24" s="59"/>
      <c r="DF24" s="428"/>
    </row>
    <row r="25" spans="1:110" s="434" customFormat="1" ht="15" customHeight="1" x14ac:dyDescent="0.2">
      <c r="A25" s="432"/>
      <c r="B25" s="249"/>
      <c r="C25" s="952" t="s">
        <v>1054</v>
      </c>
      <c r="D25" s="953"/>
      <c r="E25" s="953"/>
      <c r="F25" s="953"/>
      <c r="G25" s="953"/>
      <c r="H25" s="953"/>
      <c r="I25" s="953"/>
      <c r="J25" s="953"/>
      <c r="K25" s="953"/>
      <c r="L25" s="953"/>
      <c r="M25" s="953"/>
      <c r="N25" s="953"/>
      <c r="O25" s="953"/>
      <c r="P25" s="953"/>
      <c r="Q25" s="953"/>
      <c r="R25" s="953"/>
      <c r="S25" s="953"/>
      <c r="T25" s="953"/>
      <c r="U25" s="953"/>
      <c r="V25" s="953"/>
      <c r="W25" s="953"/>
      <c r="X25" s="953"/>
      <c r="Y25" s="953"/>
      <c r="Z25" s="953"/>
      <c r="AA25" s="953"/>
      <c r="AB25" s="953"/>
      <c r="AC25" s="953"/>
      <c r="AD25" s="953"/>
      <c r="AE25" s="953"/>
      <c r="AF25" s="953"/>
      <c r="AG25" s="953"/>
      <c r="AH25" s="953"/>
      <c r="AI25" s="953"/>
      <c r="AJ25" s="953"/>
      <c r="AK25" s="953"/>
      <c r="AL25" s="953"/>
      <c r="AM25" s="953"/>
      <c r="AN25" s="953"/>
      <c r="AO25" s="953"/>
      <c r="AP25" s="953"/>
      <c r="AQ25" s="953"/>
      <c r="AR25" s="953"/>
      <c r="AS25" s="953"/>
      <c r="AT25" s="953"/>
      <c r="AU25" s="953"/>
      <c r="AV25" s="953"/>
      <c r="AW25" s="953"/>
      <c r="AX25" s="953"/>
      <c r="AY25" s="953"/>
      <c r="AZ25" s="953"/>
      <c r="BA25" s="953"/>
      <c r="BB25" s="953"/>
      <c r="BC25" s="953"/>
      <c r="BD25" s="953"/>
      <c r="BE25" s="953"/>
      <c r="BF25" s="953"/>
      <c r="BG25" s="953"/>
      <c r="BH25" s="953"/>
      <c r="BI25" s="953"/>
      <c r="BJ25" s="953"/>
      <c r="BK25" s="953"/>
      <c r="BL25" s="953"/>
      <c r="BM25" s="953"/>
      <c r="BN25" s="953"/>
      <c r="BO25" s="953"/>
      <c r="BP25" s="953"/>
      <c r="BQ25" s="953"/>
      <c r="BR25" s="953"/>
      <c r="BS25" s="953"/>
      <c r="BT25" s="953"/>
      <c r="BU25" s="953"/>
      <c r="BV25" s="953"/>
      <c r="BW25" s="953"/>
      <c r="BX25" s="953"/>
      <c r="BY25" s="953"/>
      <c r="BZ25" s="953"/>
      <c r="CA25" s="953"/>
      <c r="CB25" s="953"/>
      <c r="CC25" s="953"/>
      <c r="CD25" s="953"/>
      <c r="CE25" s="953"/>
      <c r="CF25" s="953"/>
      <c r="CG25" s="953"/>
      <c r="CH25" s="953"/>
      <c r="CI25" s="953"/>
      <c r="CJ25" s="953"/>
      <c r="CK25" s="954"/>
      <c r="CL25" s="971">
        <v>360</v>
      </c>
      <c r="CM25" s="972"/>
      <c r="CN25" s="972"/>
      <c r="CO25" s="972"/>
      <c r="CP25" s="972"/>
      <c r="CQ25" s="972"/>
      <c r="CR25" s="972"/>
      <c r="CS25" s="972"/>
      <c r="CT25" s="972"/>
      <c r="CU25" s="972"/>
      <c r="CV25" s="972"/>
      <c r="CW25" s="972"/>
      <c r="CX25" s="972"/>
      <c r="CY25" s="972"/>
      <c r="CZ25" s="972"/>
      <c r="DA25" s="973"/>
      <c r="DB25" s="251"/>
      <c r="DC25" s="98"/>
      <c r="DD25" s="59"/>
      <c r="DE25" s="59"/>
      <c r="DF25" s="433"/>
    </row>
    <row r="26" spans="1:110" ht="15" customHeight="1" x14ac:dyDescent="0.2">
      <c r="A26" s="425"/>
      <c r="B26" s="249"/>
      <c r="C26" s="952" t="s">
        <v>1063</v>
      </c>
      <c r="D26" s="953"/>
      <c r="E26" s="953"/>
      <c r="F26" s="953"/>
      <c r="G26" s="953"/>
      <c r="H26" s="953"/>
      <c r="I26" s="953"/>
      <c r="J26" s="953"/>
      <c r="K26" s="953"/>
      <c r="L26" s="953"/>
      <c r="M26" s="953"/>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953"/>
      <c r="AR26" s="953"/>
      <c r="AS26" s="953"/>
      <c r="AT26" s="953"/>
      <c r="AU26" s="953"/>
      <c r="AV26" s="953"/>
      <c r="AW26" s="953"/>
      <c r="AX26" s="953"/>
      <c r="AY26" s="953"/>
      <c r="AZ26" s="953"/>
      <c r="BA26" s="953"/>
      <c r="BB26" s="953"/>
      <c r="BC26" s="953"/>
      <c r="BD26" s="953"/>
      <c r="BE26" s="953"/>
      <c r="BF26" s="953"/>
      <c r="BG26" s="953"/>
      <c r="BH26" s="953"/>
      <c r="BI26" s="953"/>
      <c r="BJ26" s="953"/>
      <c r="BK26" s="953"/>
      <c r="BL26" s="953"/>
      <c r="BM26" s="953"/>
      <c r="BN26" s="953"/>
      <c r="BO26" s="953"/>
      <c r="BP26" s="953"/>
      <c r="BQ26" s="953"/>
      <c r="BR26" s="953"/>
      <c r="BS26" s="953"/>
      <c r="BT26" s="953"/>
      <c r="BU26" s="953"/>
      <c r="BV26" s="953"/>
      <c r="BW26" s="953"/>
      <c r="BX26" s="953"/>
      <c r="BY26" s="953"/>
      <c r="BZ26" s="953"/>
      <c r="CA26" s="953"/>
      <c r="CB26" s="953"/>
      <c r="CC26" s="953"/>
      <c r="CD26" s="953"/>
      <c r="CE26" s="953"/>
      <c r="CF26" s="953"/>
      <c r="CG26" s="953"/>
      <c r="CH26" s="953"/>
      <c r="CI26" s="953"/>
      <c r="CJ26" s="953"/>
      <c r="CK26" s="954"/>
      <c r="CL26" s="943">
        <f>Data_Income!H1572</f>
        <v>0</v>
      </c>
      <c r="CM26" s="944"/>
      <c r="CN26" s="944"/>
      <c r="CO26" s="944"/>
      <c r="CP26" s="944"/>
      <c r="CQ26" s="944"/>
      <c r="CR26" s="944"/>
      <c r="CS26" s="944"/>
      <c r="CT26" s="944"/>
      <c r="CU26" s="944"/>
      <c r="CV26" s="944"/>
      <c r="CW26" s="944"/>
      <c r="CX26" s="944"/>
      <c r="CY26" s="944"/>
      <c r="CZ26" s="944"/>
      <c r="DA26" s="945"/>
      <c r="DB26" s="251"/>
      <c r="DC26" s="98"/>
      <c r="DD26" s="59"/>
      <c r="DE26" s="59"/>
      <c r="DF26" s="428"/>
    </row>
    <row r="27" spans="1:110" s="437" customFormat="1" ht="15" customHeight="1" x14ac:dyDescent="0.2">
      <c r="A27" s="436"/>
      <c r="B27" s="249"/>
      <c r="C27" s="952" t="s">
        <v>1064</v>
      </c>
      <c r="D27" s="953"/>
      <c r="E27" s="953"/>
      <c r="F27" s="953"/>
      <c r="G27" s="953"/>
      <c r="H27" s="953"/>
      <c r="I27" s="953"/>
      <c r="J27" s="953"/>
      <c r="K27" s="953"/>
      <c r="L27" s="953"/>
      <c r="M27" s="953"/>
      <c r="N27" s="953"/>
      <c r="O27" s="953"/>
      <c r="P27" s="953"/>
      <c r="Q27" s="953"/>
      <c r="R27" s="953"/>
      <c r="S27" s="953"/>
      <c r="T27" s="953"/>
      <c r="U27" s="953"/>
      <c r="V27" s="953"/>
      <c r="W27" s="953"/>
      <c r="X27" s="953"/>
      <c r="Y27" s="953"/>
      <c r="Z27" s="953"/>
      <c r="AA27" s="953"/>
      <c r="AB27" s="953"/>
      <c r="AC27" s="953"/>
      <c r="AD27" s="953"/>
      <c r="AE27" s="953"/>
      <c r="AF27" s="953"/>
      <c r="AG27" s="953"/>
      <c r="AH27" s="953"/>
      <c r="AI27" s="953"/>
      <c r="AJ27" s="953"/>
      <c r="AK27" s="953"/>
      <c r="AL27" s="953"/>
      <c r="AM27" s="953"/>
      <c r="AN27" s="953"/>
      <c r="AO27" s="953"/>
      <c r="AP27" s="953"/>
      <c r="AQ27" s="953"/>
      <c r="AR27" s="953"/>
      <c r="AS27" s="953"/>
      <c r="AT27" s="953"/>
      <c r="AU27" s="953"/>
      <c r="AV27" s="953"/>
      <c r="AW27" s="953"/>
      <c r="AX27" s="953"/>
      <c r="AY27" s="953"/>
      <c r="AZ27" s="953"/>
      <c r="BA27" s="953"/>
      <c r="BB27" s="953"/>
      <c r="BC27" s="953"/>
      <c r="BD27" s="953"/>
      <c r="BE27" s="953"/>
      <c r="BF27" s="953"/>
      <c r="BG27" s="953"/>
      <c r="BH27" s="953"/>
      <c r="BI27" s="953"/>
      <c r="BJ27" s="953"/>
      <c r="BK27" s="953"/>
      <c r="BL27" s="953"/>
      <c r="BM27" s="953"/>
      <c r="BN27" s="953"/>
      <c r="BO27" s="953"/>
      <c r="BP27" s="953"/>
      <c r="BQ27" s="953"/>
      <c r="BR27" s="953"/>
      <c r="BS27" s="953"/>
      <c r="BT27" s="953"/>
      <c r="BU27" s="953"/>
      <c r="BV27" s="953"/>
      <c r="BW27" s="953"/>
      <c r="BX27" s="953"/>
      <c r="BY27" s="953"/>
      <c r="BZ27" s="953"/>
      <c r="CA27" s="953"/>
      <c r="CB27" s="953"/>
      <c r="CC27" s="953"/>
      <c r="CD27" s="953"/>
      <c r="CE27" s="953"/>
      <c r="CF27" s="953"/>
      <c r="CG27" s="953"/>
      <c r="CH27" s="953"/>
      <c r="CI27" s="953"/>
      <c r="CJ27" s="953"/>
      <c r="CK27" s="954"/>
      <c r="CL27" s="943">
        <f>Data_Income!H1573</f>
        <v>0</v>
      </c>
      <c r="CM27" s="944"/>
      <c r="CN27" s="944"/>
      <c r="CO27" s="944"/>
      <c r="CP27" s="944"/>
      <c r="CQ27" s="944"/>
      <c r="CR27" s="944"/>
      <c r="CS27" s="944"/>
      <c r="CT27" s="944"/>
      <c r="CU27" s="944"/>
      <c r="CV27" s="944"/>
      <c r="CW27" s="944"/>
      <c r="CX27" s="944"/>
      <c r="CY27" s="944"/>
      <c r="CZ27" s="944"/>
      <c r="DA27" s="945"/>
      <c r="DB27" s="251"/>
      <c r="DC27" s="98"/>
      <c r="DD27" s="59"/>
      <c r="DE27" s="59"/>
      <c r="DF27" s="438"/>
    </row>
    <row r="28" spans="1:110" s="437" customFormat="1" ht="15" customHeight="1" x14ac:dyDescent="0.2">
      <c r="A28" s="436"/>
      <c r="B28" s="249"/>
      <c r="C28" s="952" t="s">
        <v>1074</v>
      </c>
      <c r="D28" s="953"/>
      <c r="E28" s="953"/>
      <c r="F28" s="953"/>
      <c r="G28" s="953"/>
      <c r="H28" s="953"/>
      <c r="I28" s="953"/>
      <c r="J28" s="953"/>
      <c r="K28" s="953"/>
      <c r="L28" s="953"/>
      <c r="M28" s="953"/>
      <c r="N28" s="953"/>
      <c r="O28" s="953"/>
      <c r="P28" s="953"/>
      <c r="Q28" s="953"/>
      <c r="R28" s="953"/>
      <c r="S28" s="953"/>
      <c r="T28" s="953"/>
      <c r="U28" s="953"/>
      <c r="V28" s="953"/>
      <c r="W28" s="953"/>
      <c r="X28" s="953"/>
      <c r="Y28" s="953"/>
      <c r="Z28" s="953"/>
      <c r="AA28" s="953"/>
      <c r="AB28" s="953"/>
      <c r="AC28" s="953"/>
      <c r="AD28" s="953"/>
      <c r="AE28" s="953"/>
      <c r="AF28" s="953"/>
      <c r="AG28" s="953"/>
      <c r="AH28" s="953"/>
      <c r="AI28" s="953"/>
      <c r="AJ28" s="953"/>
      <c r="AK28" s="953"/>
      <c r="AL28" s="953"/>
      <c r="AM28" s="953"/>
      <c r="AN28" s="953"/>
      <c r="AO28" s="953"/>
      <c r="AP28" s="953"/>
      <c r="AQ28" s="953"/>
      <c r="AR28" s="953"/>
      <c r="AS28" s="953"/>
      <c r="AT28" s="953"/>
      <c r="AU28" s="953"/>
      <c r="AV28" s="953"/>
      <c r="AW28" s="953"/>
      <c r="AX28" s="953"/>
      <c r="AY28" s="953"/>
      <c r="AZ28" s="953"/>
      <c r="BA28" s="953"/>
      <c r="BB28" s="953"/>
      <c r="BC28" s="953"/>
      <c r="BD28" s="953"/>
      <c r="BE28" s="953"/>
      <c r="BF28" s="953"/>
      <c r="BG28" s="953"/>
      <c r="BH28" s="953"/>
      <c r="BI28" s="953"/>
      <c r="BJ28" s="953"/>
      <c r="BK28" s="953"/>
      <c r="BL28" s="953"/>
      <c r="BM28" s="953"/>
      <c r="BN28" s="953"/>
      <c r="BO28" s="953"/>
      <c r="BP28" s="953"/>
      <c r="BQ28" s="953"/>
      <c r="BR28" s="953"/>
      <c r="BS28" s="953"/>
      <c r="BT28" s="953"/>
      <c r="BU28" s="953"/>
      <c r="BV28" s="953"/>
      <c r="BW28" s="953"/>
      <c r="BX28" s="953"/>
      <c r="BY28" s="953"/>
      <c r="BZ28" s="953"/>
      <c r="CA28" s="953"/>
      <c r="CB28" s="953"/>
      <c r="CC28" s="953"/>
      <c r="CD28" s="953"/>
      <c r="CE28" s="953"/>
      <c r="CF28" s="953"/>
      <c r="CG28" s="953"/>
      <c r="CH28" s="953"/>
      <c r="CI28" s="953"/>
      <c r="CJ28" s="953"/>
      <c r="CK28" s="953"/>
      <c r="CL28" s="943">
        <f>Data_Income!H1574</f>
        <v>0</v>
      </c>
      <c r="CM28" s="944"/>
      <c r="CN28" s="944"/>
      <c r="CO28" s="944"/>
      <c r="CP28" s="944"/>
      <c r="CQ28" s="944"/>
      <c r="CR28" s="944"/>
      <c r="CS28" s="944"/>
      <c r="CT28" s="944"/>
      <c r="CU28" s="944"/>
      <c r="CV28" s="944"/>
      <c r="CW28" s="944"/>
      <c r="CX28" s="944"/>
      <c r="CY28" s="944"/>
      <c r="CZ28" s="944"/>
      <c r="DA28" s="945"/>
      <c r="DB28" s="251"/>
      <c r="DC28" s="98"/>
      <c r="DD28" s="59"/>
      <c r="DE28" s="59"/>
      <c r="DF28" s="438"/>
    </row>
    <row r="29" spans="1:110" ht="20.100000000000001" customHeight="1" x14ac:dyDescent="0.2">
      <c r="A29" s="425"/>
      <c r="B29" s="249"/>
      <c r="C29" s="913" t="s">
        <v>24</v>
      </c>
      <c r="D29" s="913"/>
      <c r="E29" s="913"/>
      <c r="F29" s="913"/>
      <c r="G29" s="913"/>
      <c r="H29" s="913"/>
      <c r="I29" s="913"/>
      <c r="J29" s="913"/>
      <c r="K29" s="913"/>
      <c r="L29" s="913"/>
      <c r="M29" s="913"/>
      <c r="N29" s="913"/>
      <c r="O29" s="913"/>
      <c r="P29" s="913"/>
      <c r="Q29" s="913"/>
      <c r="R29" s="913"/>
      <c r="S29" s="913"/>
      <c r="T29" s="913"/>
      <c r="U29" s="913"/>
      <c r="V29" s="913"/>
      <c r="W29" s="913"/>
      <c r="X29" s="913"/>
      <c r="Y29" s="913"/>
      <c r="Z29" s="913"/>
      <c r="AA29" s="913"/>
      <c r="AB29" s="913"/>
      <c r="AC29" s="913"/>
      <c r="AD29" s="913"/>
      <c r="AE29" s="913"/>
      <c r="AF29" s="913"/>
      <c r="AG29" s="913"/>
      <c r="AH29" s="913"/>
      <c r="AI29" s="913"/>
      <c r="AJ29" s="913"/>
      <c r="AK29" s="913"/>
      <c r="AL29" s="913"/>
      <c r="AM29" s="913"/>
      <c r="AN29" s="913"/>
      <c r="AO29" s="913"/>
      <c r="AP29" s="913"/>
      <c r="AQ29" s="913"/>
      <c r="AR29" s="913"/>
      <c r="AS29" s="913"/>
      <c r="AT29" s="913"/>
      <c r="AU29" s="913"/>
      <c r="AV29" s="913"/>
      <c r="AW29" s="913"/>
      <c r="AX29" s="913"/>
      <c r="AY29" s="913"/>
      <c r="AZ29" s="913"/>
      <c r="BA29" s="913"/>
      <c r="BB29" s="913"/>
      <c r="BC29" s="913"/>
      <c r="BD29" s="913"/>
      <c r="BE29" s="913"/>
      <c r="BF29" s="913"/>
      <c r="BG29" s="913"/>
      <c r="BH29" s="913"/>
      <c r="BI29" s="913"/>
      <c r="BJ29" s="913"/>
      <c r="BK29" s="913"/>
      <c r="BL29" s="913"/>
      <c r="BM29" s="913"/>
      <c r="BN29" s="913"/>
      <c r="BO29" s="913"/>
      <c r="BP29" s="913"/>
      <c r="BQ29" s="913"/>
      <c r="BR29" s="913"/>
      <c r="BS29" s="913"/>
      <c r="BT29" s="913"/>
      <c r="BU29" s="913"/>
      <c r="BV29" s="913"/>
      <c r="BW29" s="913"/>
      <c r="BX29" s="913"/>
      <c r="BY29" s="913"/>
      <c r="BZ29" s="913"/>
      <c r="CA29" s="913"/>
      <c r="CB29" s="913"/>
      <c r="CC29" s="913"/>
      <c r="CD29" s="913"/>
      <c r="CE29" s="913"/>
      <c r="CF29" s="913"/>
      <c r="CG29" s="913"/>
      <c r="CH29" s="913"/>
      <c r="CI29" s="913"/>
      <c r="CJ29" s="913"/>
      <c r="CK29" s="913"/>
      <c r="CL29" s="913"/>
      <c r="CM29" s="913"/>
      <c r="CN29" s="913"/>
      <c r="CO29" s="913"/>
      <c r="CP29" s="913"/>
      <c r="CQ29" s="913"/>
      <c r="CR29" s="913"/>
      <c r="CS29" s="913"/>
      <c r="CT29" s="913"/>
      <c r="CU29" s="913"/>
      <c r="CV29" s="913"/>
      <c r="CW29" s="913"/>
      <c r="CX29" s="913"/>
      <c r="CY29" s="913"/>
      <c r="CZ29" s="913"/>
      <c r="DA29" s="921"/>
      <c r="DB29" s="251"/>
      <c r="DC29" s="98"/>
      <c r="DD29" s="59"/>
      <c r="DE29" s="59"/>
      <c r="DF29" s="428"/>
    </row>
    <row r="30" spans="1:110" ht="60" customHeight="1" thickBot="1" x14ac:dyDescent="0.25">
      <c r="A30" s="425"/>
      <c r="B30" s="249"/>
      <c r="C30" s="899"/>
      <c r="D30" s="900"/>
      <c r="E30" s="900"/>
      <c r="F30" s="900"/>
      <c r="G30" s="900"/>
      <c r="H30" s="900"/>
      <c r="I30" s="900"/>
      <c r="J30" s="900"/>
      <c r="K30" s="900"/>
      <c r="L30" s="900"/>
      <c r="M30" s="900"/>
      <c r="N30" s="900"/>
      <c r="O30" s="900"/>
      <c r="P30" s="900"/>
      <c r="Q30" s="900"/>
      <c r="R30" s="900"/>
      <c r="S30" s="900"/>
      <c r="T30" s="900"/>
      <c r="U30" s="900"/>
      <c r="V30" s="900"/>
      <c r="W30" s="900"/>
      <c r="X30" s="900"/>
      <c r="Y30" s="900"/>
      <c r="Z30" s="900"/>
      <c r="AA30" s="900"/>
      <c r="AB30" s="900"/>
      <c r="AC30" s="900"/>
      <c r="AD30" s="900"/>
      <c r="AE30" s="900"/>
      <c r="AF30" s="900"/>
      <c r="AG30" s="900"/>
      <c r="AH30" s="900"/>
      <c r="AI30" s="900"/>
      <c r="AJ30" s="900"/>
      <c r="AK30" s="900"/>
      <c r="AL30" s="900"/>
      <c r="AM30" s="900"/>
      <c r="AN30" s="900"/>
      <c r="AO30" s="900"/>
      <c r="AP30" s="900"/>
      <c r="AQ30" s="900"/>
      <c r="AR30" s="900"/>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c r="BP30" s="900"/>
      <c r="BQ30" s="900"/>
      <c r="BR30" s="900"/>
      <c r="BS30" s="900"/>
      <c r="BT30" s="900"/>
      <c r="BU30" s="900"/>
      <c r="BV30" s="900"/>
      <c r="BW30" s="900"/>
      <c r="BX30" s="900"/>
      <c r="BY30" s="900"/>
      <c r="BZ30" s="900"/>
      <c r="CA30" s="900"/>
      <c r="CB30" s="900"/>
      <c r="CC30" s="900"/>
      <c r="CD30" s="900"/>
      <c r="CE30" s="900"/>
      <c r="CF30" s="900"/>
      <c r="CG30" s="900"/>
      <c r="CH30" s="900"/>
      <c r="CI30" s="900"/>
      <c r="CJ30" s="900"/>
      <c r="CK30" s="900"/>
      <c r="CL30" s="900"/>
      <c r="CM30" s="900"/>
      <c r="CN30" s="900"/>
      <c r="CO30" s="900"/>
      <c r="CP30" s="900"/>
      <c r="CQ30" s="900"/>
      <c r="CR30" s="900"/>
      <c r="CS30" s="900"/>
      <c r="CT30" s="900"/>
      <c r="CU30" s="900"/>
      <c r="CV30" s="900"/>
      <c r="CW30" s="900"/>
      <c r="CX30" s="900"/>
      <c r="CY30" s="900"/>
      <c r="CZ30" s="900"/>
      <c r="DA30" s="901"/>
      <c r="DB30" s="251"/>
      <c r="DC30" s="98"/>
      <c r="DD30" s="59"/>
      <c r="DE30" s="59"/>
      <c r="DF30" s="428"/>
    </row>
    <row r="31" spans="1:110" ht="15.95" customHeight="1" x14ac:dyDescent="0.2">
      <c r="A31" s="425"/>
      <c r="B31" s="250"/>
      <c r="C31" s="74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746"/>
      <c r="AM31" s="746"/>
      <c r="AN31" s="746"/>
      <c r="AO31" s="746"/>
      <c r="AP31" s="746"/>
      <c r="AQ31" s="746"/>
      <c r="AR31" s="746"/>
      <c r="AS31" s="746"/>
      <c r="AT31" s="746"/>
      <c r="AU31" s="746"/>
      <c r="AV31" s="746"/>
      <c r="AW31" s="746"/>
      <c r="AX31" s="746"/>
      <c r="AY31" s="746"/>
      <c r="AZ31" s="746"/>
      <c r="BA31" s="746"/>
      <c r="BB31" s="746"/>
      <c r="BC31" s="746"/>
      <c r="BD31" s="746"/>
      <c r="BE31" s="746"/>
      <c r="BF31" s="746"/>
      <c r="BG31" s="746"/>
      <c r="BH31" s="746"/>
      <c r="BI31" s="746"/>
      <c r="BJ31" s="746"/>
      <c r="BK31" s="746"/>
      <c r="BL31" s="746"/>
      <c r="BM31" s="746"/>
      <c r="BN31" s="746"/>
      <c r="BO31" s="746"/>
      <c r="BP31" s="746"/>
      <c r="BQ31" s="746"/>
      <c r="BR31" s="746"/>
      <c r="BS31" s="746"/>
      <c r="BT31" s="746"/>
      <c r="BU31" s="746"/>
      <c r="BV31" s="746"/>
      <c r="BW31" s="746"/>
      <c r="BX31" s="746"/>
      <c r="BY31" s="746"/>
      <c r="BZ31" s="746"/>
      <c r="CA31" s="746"/>
      <c r="CB31" s="746"/>
      <c r="CC31" s="746"/>
      <c r="CD31" s="746"/>
      <c r="CE31" s="746"/>
      <c r="CF31" s="746"/>
      <c r="CG31" s="746"/>
      <c r="CH31" s="746"/>
      <c r="CI31" s="746"/>
      <c r="CJ31" s="746"/>
      <c r="CK31" s="746"/>
      <c r="CL31" s="746"/>
      <c r="CM31" s="746"/>
      <c r="CN31" s="746"/>
      <c r="CO31" s="746"/>
      <c r="CP31" s="746"/>
      <c r="CQ31" s="746"/>
      <c r="CR31" s="746"/>
      <c r="CS31" s="746"/>
      <c r="CT31" s="746"/>
      <c r="CU31" s="746"/>
      <c r="CV31" s="746"/>
      <c r="CW31" s="746"/>
      <c r="CX31" s="746"/>
      <c r="CY31" s="746"/>
      <c r="CZ31" s="746"/>
      <c r="DA31" s="746"/>
      <c r="DB31" s="252"/>
      <c r="DC31" s="98"/>
      <c r="DD31" s="59"/>
      <c r="DE31" s="59"/>
      <c r="DF31" s="428"/>
    </row>
    <row r="32" spans="1:110" ht="20.100000000000001" customHeight="1" x14ac:dyDescent="0.2">
      <c r="A32" s="425"/>
      <c r="B32" s="253"/>
      <c r="C32" s="574" t="s">
        <v>1069</v>
      </c>
      <c r="D32" s="574"/>
      <c r="E32" s="574"/>
      <c r="F32" s="574"/>
      <c r="G32" s="574"/>
      <c r="H32" s="574"/>
      <c r="I32" s="574"/>
      <c r="J32" s="574"/>
      <c r="K32" s="574"/>
      <c r="L32" s="574"/>
      <c r="M32" s="574"/>
      <c r="N32" s="574"/>
      <c r="O32" s="574"/>
      <c r="P32" s="574"/>
      <c r="Q32" s="574"/>
      <c r="R32" s="574"/>
      <c r="S32" s="574"/>
      <c r="T32" s="574"/>
      <c r="U32" s="574"/>
      <c r="V32" s="574"/>
      <c r="W32" s="574"/>
      <c r="X32" s="574"/>
      <c r="Y32" s="574"/>
      <c r="Z32" s="574"/>
      <c r="AA32" s="574"/>
      <c r="AB32" s="574"/>
      <c r="AC32" s="574"/>
      <c r="AD32" s="574"/>
      <c r="AE32" s="574"/>
      <c r="AF32" s="574"/>
      <c r="AG32" s="574"/>
      <c r="AH32" s="574"/>
      <c r="AI32" s="574"/>
      <c r="AJ32" s="574"/>
      <c r="AK32" s="574"/>
      <c r="AL32" s="574"/>
      <c r="AM32" s="574"/>
      <c r="AN32" s="574"/>
      <c r="AO32" s="574"/>
      <c r="AP32" s="574"/>
      <c r="AQ32" s="574"/>
      <c r="AR32" s="574"/>
      <c r="AS32" s="574"/>
      <c r="AT32" s="574"/>
      <c r="AU32" s="574"/>
      <c r="AV32" s="574"/>
      <c r="AW32" s="574"/>
      <c r="AX32" s="574"/>
      <c r="AY32" s="574"/>
      <c r="AZ32" s="574"/>
      <c r="BA32" s="574"/>
      <c r="BB32" s="574"/>
      <c r="BC32" s="574"/>
      <c r="BD32" s="574"/>
      <c r="BE32" s="574"/>
      <c r="BF32" s="574"/>
      <c r="BG32" s="574"/>
      <c r="BH32" s="574"/>
      <c r="BI32" s="574"/>
      <c r="BJ32" s="574"/>
      <c r="BK32" s="574"/>
      <c r="BL32" s="574"/>
      <c r="BM32" s="574"/>
      <c r="BN32" s="574"/>
      <c r="BO32" s="574"/>
      <c r="BP32" s="574"/>
      <c r="BQ32" s="574"/>
      <c r="BR32" s="574"/>
      <c r="BS32" s="574"/>
      <c r="BT32" s="574"/>
      <c r="BU32" s="574"/>
      <c r="BV32" s="574"/>
      <c r="BW32" s="574"/>
      <c r="BX32" s="574"/>
      <c r="BY32" s="574"/>
      <c r="BZ32" s="574"/>
      <c r="CA32" s="574"/>
      <c r="CB32" s="574"/>
      <c r="CC32" s="574"/>
      <c r="CD32" s="574"/>
      <c r="CE32" s="574"/>
      <c r="CF32" s="574"/>
      <c r="CG32" s="574"/>
      <c r="CH32" s="574"/>
      <c r="CI32" s="574"/>
      <c r="CJ32" s="574"/>
      <c r="CK32" s="574"/>
      <c r="CL32" s="574"/>
      <c r="CM32" s="574"/>
      <c r="CN32" s="574"/>
      <c r="CO32" s="574"/>
      <c r="CP32" s="574"/>
      <c r="CQ32" s="574"/>
      <c r="CR32" s="574"/>
      <c r="CS32" s="574"/>
      <c r="CT32" s="574"/>
      <c r="CU32" s="574"/>
      <c r="CV32" s="574"/>
      <c r="CW32" s="574"/>
      <c r="CX32" s="574"/>
      <c r="CY32" s="574"/>
      <c r="CZ32" s="574"/>
      <c r="DA32" s="575"/>
      <c r="DB32" s="257"/>
      <c r="DC32" s="154"/>
      <c r="DD32" s="59"/>
      <c r="DE32" s="59"/>
      <c r="DF32" s="428"/>
    </row>
    <row r="33" spans="1:122" ht="45.2" customHeight="1" x14ac:dyDescent="0.2">
      <c r="A33" s="425"/>
      <c r="B33" s="249"/>
      <c r="C33" s="989" t="s">
        <v>1162</v>
      </c>
      <c r="D33" s="990"/>
      <c r="E33" s="990"/>
      <c r="F33" s="990"/>
      <c r="G33" s="990"/>
      <c r="H33" s="990"/>
      <c r="I33" s="990"/>
      <c r="J33" s="990"/>
      <c r="K33" s="990"/>
      <c r="L33" s="990"/>
      <c r="M33" s="990"/>
      <c r="N33" s="990"/>
      <c r="O33" s="990"/>
      <c r="P33" s="990"/>
      <c r="Q33" s="990"/>
      <c r="R33" s="990"/>
      <c r="S33" s="990"/>
      <c r="T33" s="990"/>
      <c r="U33" s="990"/>
      <c r="V33" s="990"/>
      <c r="W33" s="990"/>
      <c r="X33" s="990"/>
      <c r="Y33" s="990"/>
      <c r="Z33" s="990"/>
      <c r="AA33" s="990"/>
      <c r="AB33" s="990"/>
      <c r="AC33" s="990"/>
      <c r="AD33" s="990"/>
      <c r="AE33" s="990"/>
      <c r="AF33" s="990"/>
      <c r="AG33" s="990"/>
      <c r="AH33" s="990"/>
      <c r="AI33" s="990"/>
      <c r="AJ33" s="990"/>
      <c r="AK33" s="990"/>
      <c r="AL33" s="990"/>
      <c r="AM33" s="990"/>
      <c r="AN33" s="990"/>
      <c r="AO33" s="990"/>
      <c r="AP33" s="990"/>
      <c r="AQ33" s="990"/>
      <c r="AR33" s="990"/>
      <c r="AS33" s="990"/>
      <c r="AT33" s="990"/>
      <c r="AU33" s="990"/>
      <c r="AV33" s="990"/>
      <c r="AW33" s="990"/>
      <c r="AX33" s="990"/>
      <c r="AY33" s="990"/>
      <c r="AZ33" s="990"/>
      <c r="BA33" s="990"/>
      <c r="BB33" s="990"/>
      <c r="BC33" s="990"/>
      <c r="BD33" s="990"/>
      <c r="BE33" s="990"/>
      <c r="BF33" s="990"/>
      <c r="BG33" s="990"/>
      <c r="BH33" s="990"/>
      <c r="BI33" s="990"/>
      <c r="BJ33" s="990"/>
      <c r="BK33" s="990"/>
      <c r="BL33" s="990"/>
      <c r="BM33" s="990"/>
      <c r="BN33" s="990"/>
      <c r="BO33" s="990"/>
      <c r="BP33" s="990"/>
      <c r="BQ33" s="990"/>
      <c r="BR33" s="990"/>
      <c r="BS33" s="990"/>
      <c r="BT33" s="990"/>
      <c r="BU33" s="990"/>
      <c r="BV33" s="990"/>
      <c r="BW33" s="990"/>
      <c r="BX33" s="990"/>
      <c r="BY33" s="990"/>
      <c r="BZ33" s="990"/>
      <c r="CA33" s="990"/>
      <c r="CB33" s="990"/>
      <c r="CC33" s="990"/>
      <c r="CD33" s="990"/>
      <c r="CE33" s="990"/>
      <c r="CF33" s="990"/>
      <c r="CG33" s="990"/>
      <c r="CH33" s="990"/>
      <c r="CI33" s="990"/>
      <c r="CJ33" s="990"/>
      <c r="CK33" s="991"/>
      <c r="CL33" s="895" t="s">
        <v>1071</v>
      </c>
      <c r="CM33" s="896"/>
      <c r="CN33" s="896"/>
      <c r="CO33" s="896"/>
      <c r="CP33" s="896"/>
      <c r="CQ33" s="896"/>
      <c r="CR33" s="896"/>
      <c r="CS33" s="896"/>
      <c r="CT33" s="896"/>
      <c r="CU33" s="896"/>
      <c r="CV33" s="896"/>
      <c r="CW33" s="896"/>
      <c r="CX33" s="896"/>
      <c r="CY33" s="896"/>
      <c r="CZ33" s="896"/>
      <c r="DA33" s="906"/>
      <c r="DB33" s="251"/>
      <c r="DC33" s="154"/>
      <c r="DP33" s="434"/>
      <c r="DQ33" s="434"/>
      <c r="DR33" s="434"/>
    </row>
    <row r="34" spans="1:122" ht="15" customHeight="1" x14ac:dyDescent="0.2">
      <c r="A34" s="425"/>
      <c r="B34" s="249"/>
      <c r="C34" s="980" t="s">
        <v>1058</v>
      </c>
      <c r="D34" s="981"/>
      <c r="E34" s="981"/>
      <c r="F34" s="981"/>
      <c r="G34" s="981"/>
      <c r="H34" s="981"/>
      <c r="I34" s="981"/>
      <c r="J34" s="981"/>
      <c r="K34" s="981"/>
      <c r="L34" s="981"/>
      <c r="M34" s="981"/>
      <c r="N34" s="981"/>
      <c r="O34" s="981"/>
      <c r="P34" s="981"/>
      <c r="Q34" s="981"/>
      <c r="R34" s="981"/>
      <c r="S34" s="981"/>
      <c r="T34" s="981"/>
      <c r="U34" s="981"/>
      <c r="V34" s="981"/>
      <c r="W34" s="981"/>
      <c r="X34" s="981"/>
      <c r="Y34" s="981"/>
      <c r="Z34" s="981"/>
      <c r="AA34" s="981"/>
      <c r="AB34" s="981"/>
      <c r="AC34" s="981"/>
      <c r="AD34" s="981"/>
      <c r="AE34" s="981"/>
      <c r="AF34" s="981"/>
      <c r="AG34" s="981"/>
      <c r="AH34" s="981"/>
      <c r="AI34" s="981"/>
      <c r="AJ34" s="981"/>
      <c r="AK34" s="981"/>
      <c r="AL34" s="981"/>
      <c r="AM34" s="981"/>
      <c r="AN34" s="981"/>
      <c r="AO34" s="981"/>
      <c r="AP34" s="981"/>
      <c r="AQ34" s="981"/>
      <c r="AR34" s="981"/>
      <c r="AS34" s="981"/>
      <c r="AT34" s="981"/>
      <c r="AU34" s="981"/>
      <c r="AV34" s="981"/>
      <c r="AW34" s="981"/>
      <c r="AX34" s="981"/>
      <c r="AY34" s="981"/>
      <c r="AZ34" s="981"/>
      <c r="BA34" s="981"/>
      <c r="BB34" s="981"/>
      <c r="BC34" s="981"/>
      <c r="BD34" s="981"/>
      <c r="BE34" s="981"/>
      <c r="BF34" s="981"/>
      <c r="BG34" s="981"/>
      <c r="BH34" s="981"/>
      <c r="BI34" s="981"/>
      <c r="BJ34" s="981"/>
      <c r="BK34" s="981"/>
      <c r="BL34" s="981"/>
      <c r="BM34" s="981"/>
      <c r="BN34" s="981"/>
      <c r="BO34" s="981"/>
      <c r="BP34" s="981"/>
      <c r="BQ34" s="981"/>
      <c r="BR34" s="981"/>
      <c r="BS34" s="981"/>
      <c r="BT34" s="981"/>
      <c r="BU34" s="981"/>
      <c r="BV34" s="981"/>
      <c r="BW34" s="981"/>
      <c r="BX34" s="981"/>
      <c r="BY34" s="981"/>
      <c r="BZ34" s="981"/>
      <c r="CA34" s="981"/>
      <c r="CB34" s="981"/>
      <c r="CC34" s="981"/>
      <c r="CD34" s="981"/>
      <c r="CE34" s="981"/>
      <c r="CF34" s="981"/>
      <c r="CG34" s="981"/>
      <c r="CH34" s="981"/>
      <c r="CI34" s="981"/>
      <c r="CJ34" s="981"/>
      <c r="CK34" s="982"/>
      <c r="CL34" s="894">
        <v>0</v>
      </c>
      <c r="CM34" s="894"/>
      <c r="CN34" s="894"/>
      <c r="CO34" s="894"/>
      <c r="CP34" s="894"/>
      <c r="CQ34" s="894"/>
      <c r="CR34" s="894"/>
      <c r="CS34" s="894"/>
      <c r="CT34" s="894"/>
      <c r="CU34" s="894"/>
      <c r="CV34" s="894"/>
      <c r="CW34" s="894"/>
      <c r="CX34" s="894"/>
      <c r="CY34" s="894"/>
      <c r="CZ34" s="894"/>
      <c r="DA34" s="1017"/>
      <c r="DB34" s="251"/>
      <c r="DC34" s="154"/>
      <c r="DD34" s="59"/>
      <c r="DE34" s="59"/>
      <c r="DP34" s="434"/>
      <c r="DQ34" s="434"/>
      <c r="DR34" s="434"/>
    </row>
    <row r="35" spans="1:122" ht="15" customHeight="1" x14ac:dyDescent="0.2">
      <c r="A35" s="425"/>
      <c r="B35" s="249"/>
      <c r="C35" s="980" t="s">
        <v>1055</v>
      </c>
      <c r="D35" s="981"/>
      <c r="E35" s="981"/>
      <c r="F35" s="981"/>
      <c r="G35" s="981"/>
      <c r="H35" s="981"/>
      <c r="I35" s="981"/>
      <c r="J35" s="981"/>
      <c r="K35" s="981"/>
      <c r="L35" s="981"/>
      <c r="M35" s="981"/>
      <c r="N35" s="981"/>
      <c r="O35" s="981"/>
      <c r="P35" s="981"/>
      <c r="Q35" s="981"/>
      <c r="R35" s="981"/>
      <c r="S35" s="981"/>
      <c r="T35" s="981"/>
      <c r="U35" s="981"/>
      <c r="V35" s="981"/>
      <c r="W35" s="981"/>
      <c r="X35" s="981"/>
      <c r="Y35" s="981"/>
      <c r="Z35" s="981"/>
      <c r="AA35" s="981"/>
      <c r="AB35" s="981"/>
      <c r="AC35" s="981"/>
      <c r="AD35" s="981"/>
      <c r="AE35" s="981"/>
      <c r="AF35" s="981"/>
      <c r="AG35" s="981"/>
      <c r="AH35" s="981"/>
      <c r="AI35" s="981"/>
      <c r="AJ35" s="981"/>
      <c r="AK35" s="981"/>
      <c r="AL35" s="981"/>
      <c r="AM35" s="981"/>
      <c r="AN35" s="981"/>
      <c r="AO35" s="981"/>
      <c r="AP35" s="981"/>
      <c r="AQ35" s="981"/>
      <c r="AR35" s="981"/>
      <c r="AS35" s="981"/>
      <c r="AT35" s="981"/>
      <c r="AU35" s="981"/>
      <c r="AV35" s="981"/>
      <c r="AW35" s="981"/>
      <c r="AX35" s="981"/>
      <c r="AY35" s="981"/>
      <c r="AZ35" s="981"/>
      <c r="BA35" s="981"/>
      <c r="BB35" s="981"/>
      <c r="BC35" s="981"/>
      <c r="BD35" s="981"/>
      <c r="BE35" s="981"/>
      <c r="BF35" s="981"/>
      <c r="BG35" s="981"/>
      <c r="BH35" s="981"/>
      <c r="BI35" s="981"/>
      <c r="BJ35" s="981"/>
      <c r="BK35" s="981"/>
      <c r="BL35" s="981"/>
      <c r="BM35" s="981"/>
      <c r="BN35" s="981"/>
      <c r="BO35" s="981"/>
      <c r="BP35" s="981"/>
      <c r="BQ35" s="981"/>
      <c r="BR35" s="981"/>
      <c r="BS35" s="981"/>
      <c r="BT35" s="981"/>
      <c r="BU35" s="981"/>
      <c r="BV35" s="981"/>
      <c r="BW35" s="981"/>
      <c r="BX35" s="981"/>
      <c r="BY35" s="981"/>
      <c r="BZ35" s="981"/>
      <c r="CA35" s="981"/>
      <c r="CB35" s="981"/>
      <c r="CC35" s="981"/>
      <c r="CD35" s="981"/>
      <c r="CE35" s="981"/>
      <c r="CF35" s="981"/>
      <c r="CG35" s="981"/>
      <c r="CH35" s="981"/>
      <c r="CI35" s="981"/>
      <c r="CJ35" s="981"/>
      <c r="CK35" s="982"/>
      <c r="CL35" s="894">
        <v>0</v>
      </c>
      <c r="CM35" s="894"/>
      <c r="CN35" s="894"/>
      <c r="CO35" s="894"/>
      <c r="CP35" s="894"/>
      <c r="CQ35" s="894"/>
      <c r="CR35" s="894"/>
      <c r="CS35" s="894"/>
      <c r="CT35" s="894"/>
      <c r="CU35" s="894"/>
      <c r="CV35" s="894"/>
      <c r="CW35" s="894"/>
      <c r="CX35" s="894"/>
      <c r="CY35" s="894"/>
      <c r="CZ35" s="894"/>
      <c r="DA35" s="1017"/>
      <c r="DB35" s="251"/>
      <c r="DC35" s="154"/>
      <c r="DD35" s="59"/>
      <c r="DE35" s="59"/>
      <c r="DF35" s="428"/>
      <c r="DP35" s="434"/>
      <c r="DQ35" s="434"/>
      <c r="DR35" s="434"/>
    </row>
    <row r="36" spans="1:122" s="437" customFormat="1" ht="15" customHeight="1" x14ac:dyDescent="0.2">
      <c r="A36" s="436"/>
      <c r="B36" s="249"/>
      <c r="C36" s="980" t="s">
        <v>1056</v>
      </c>
      <c r="D36" s="981"/>
      <c r="E36" s="981"/>
      <c r="F36" s="981"/>
      <c r="G36" s="981"/>
      <c r="H36" s="981"/>
      <c r="I36" s="981"/>
      <c r="J36" s="981"/>
      <c r="K36" s="981"/>
      <c r="L36" s="981"/>
      <c r="M36" s="981"/>
      <c r="N36" s="981"/>
      <c r="O36" s="981"/>
      <c r="P36" s="981"/>
      <c r="Q36" s="981"/>
      <c r="R36" s="981"/>
      <c r="S36" s="981"/>
      <c r="T36" s="981"/>
      <c r="U36" s="981"/>
      <c r="V36" s="981"/>
      <c r="W36" s="981"/>
      <c r="X36" s="981"/>
      <c r="Y36" s="981"/>
      <c r="Z36" s="981"/>
      <c r="AA36" s="981"/>
      <c r="AB36" s="981"/>
      <c r="AC36" s="981"/>
      <c r="AD36" s="981"/>
      <c r="AE36" s="981"/>
      <c r="AF36" s="981"/>
      <c r="AG36" s="981"/>
      <c r="AH36" s="981"/>
      <c r="AI36" s="981"/>
      <c r="AJ36" s="981"/>
      <c r="AK36" s="981"/>
      <c r="AL36" s="981"/>
      <c r="AM36" s="981"/>
      <c r="AN36" s="981"/>
      <c r="AO36" s="981"/>
      <c r="AP36" s="981"/>
      <c r="AQ36" s="981"/>
      <c r="AR36" s="981"/>
      <c r="AS36" s="981"/>
      <c r="AT36" s="981"/>
      <c r="AU36" s="981"/>
      <c r="AV36" s="981"/>
      <c r="AW36" s="981"/>
      <c r="AX36" s="981"/>
      <c r="AY36" s="981"/>
      <c r="AZ36" s="981"/>
      <c r="BA36" s="981"/>
      <c r="BB36" s="981"/>
      <c r="BC36" s="981"/>
      <c r="BD36" s="981"/>
      <c r="BE36" s="981"/>
      <c r="BF36" s="981"/>
      <c r="BG36" s="981"/>
      <c r="BH36" s="981"/>
      <c r="BI36" s="981"/>
      <c r="BJ36" s="981"/>
      <c r="BK36" s="981"/>
      <c r="BL36" s="981"/>
      <c r="BM36" s="981"/>
      <c r="BN36" s="981"/>
      <c r="BO36" s="981"/>
      <c r="BP36" s="981"/>
      <c r="BQ36" s="981"/>
      <c r="BR36" s="981"/>
      <c r="BS36" s="981"/>
      <c r="BT36" s="981"/>
      <c r="BU36" s="981"/>
      <c r="BV36" s="981"/>
      <c r="BW36" s="981"/>
      <c r="BX36" s="981"/>
      <c r="BY36" s="981"/>
      <c r="BZ36" s="981"/>
      <c r="CA36" s="981"/>
      <c r="CB36" s="981"/>
      <c r="CC36" s="981"/>
      <c r="CD36" s="981"/>
      <c r="CE36" s="981"/>
      <c r="CF36" s="981"/>
      <c r="CG36" s="981"/>
      <c r="CH36" s="981"/>
      <c r="CI36" s="981"/>
      <c r="CJ36" s="981"/>
      <c r="CK36" s="982"/>
      <c r="CL36" s="894">
        <v>0</v>
      </c>
      <c r="CM36" s="894"/>
      <c r="CN36" s="894"/>
      <c r="CO36" s="894"/>
      <c r="CP36" s="894"/>
      <c r="CQ36" s="894"/>
      <c r="CR36" s="894"/>
      <c r="CS36" s="894"/>
      <c r="CT36" s="894"/>
      <c r="CU36" s="894"/>
      <c r="CV36" s="894"/>
      <c r="CW36" s="894"/>
      <c r="CX36" s="894"/>
      <c r="CY36" s="894"/>
      <c r="CZ36" s="894"/>
      <c r="DA36" s="1017"/>
      <c r="DB36" s="251"/>
      <c r="DC36" s="154"/>
      <c r="DD36" s="59"/>
      <c r="DE36" s="59"/>
      <c r="DF36" s="438"/>
    </row>
    <row r="37" spans="1:122" s="437" customFormat="1" ht="15" customHeight="1" thickBot="1" x14ac:dyDescent="0.25">
      <c r="A37" s="436"/>
      <c r="B37" s="249"/>
      <c r="C37" s="967" t="s">
        <v>1061</v>
      </c>
      <c r="D37" s="968"/>
      <c r="E37" s="968"/>
      <c r="F37" s="968"/>
      <c r="G37" s="968"/>
      <c r="H37" s="968"/>
      <c r="I37" s="968"/>
      <c r="J37" s="968"/>
      <c r="K37" s="968"/>
      <c r="L37" s="968"/>
      <c r="M37" s="968"/>
      <c r="N37" s="968"/>
      <c r="O37" s="968"/>
      <c r="P37" s="968"/>
      <c r="Q37" s="968"/>
      <c r="R37" s="968"/>
      <c r="S37" s="968"/>
      <c r="T37" s="968"/>
      <c r="U37" s="968"/>
      <c r="V37" s="968"/>
      <c r="W37" s="968"/>
      <c r="X37" s="968"/>
      <c r="Y37" s="968"/>
      <c r="Z37" s="968"/>
      <c r="AA37" s="968"/>
      <c r="AB37" s="968"/>
      <c r="AC37" s="968"/>
      <c r="AD37" s="968"/>
      <c r="AE37" s="968"/>
      <c r="AF37" s="968"/>
      <c r="AG37" s="968"/>
      <c r="AH37" s="968"/>
      <c r="AI37" s="968"/>
      <c r="AJ37" s="968"/>
      <c r="AK37" s="968"/>
      <c r="AL37" s="968"/>
      <c r="AM37" s="968"/>
      <c r="AN37" s="968"/>
      <c r="AO37" s="968"/>
      <c r="AP37" s="968"/>
      <c r="AQ37" s="968"/>
      <c r="AR37" s="968"/>
      <c r="AS37" s="968"/>
      <c r="AT37" s="968"/>
      <c r="AU37" s="968"/>
      <c r="AV37" s="968"/>
      <c r="AW37" s="968"/>
      <c r="AX37" s="968"/>
      <c r="AY37" s="968"/>
      <c r="AZ37" s="968"/>
      <c r="BA37" s="968"/>
      <c r="BB37" s="968"/>
      <c r="BC37" s="968"/>
      <c r="BD37" s="968"/>
      <c r="BE37" s="968"/>
      <c r="BF37" s="968"/>
      <c r="BG37" s="968"/>
      <c r="BH37" s="968"/>
      <c r="BI37" s="968"/>
      <c r="BJ37" s="968"/>
      <c r="BK37" s="968"/>
      <c r="BL37" s="968"/>
      <c r="BM37" s="968"/>
      <c r="BN37" s="968"/>
      <c r="BO37" s="968"/>
      <c r="BP37" s="968"/>
      <c r="BQ37" s="968"/>
      <c r="BR37" s="968"/>
      <c r="BS37" s="968"/>
      <c r="BT37" s="968"/>
      <c r="BU37" s="968"/>
      <c r="BV37" s="968"/>
      <c r="BW37" s="968"/>
      <c r="BX37" s="968"/>
      <c r="BY37" s="968"/>
      <c r="BZ37" s="968"/>
      <c r="CA37" s="968"/>
      <c r="CB37" s="968"/>
      <c r="CC37" s="968"/>
      <c r="CD37" s="968"/>
      <c r="CE37" s="968"/>
      <c r="CF37" s="968"/>
      <c r="CG37" s="968"/>
      <c r="CH37" s="968"/>
      <c r="CI37" s="968"/>
      <c r="CJ37" s="968"/>
      <c r="CK37" s="969"/>
      <c r="CL37" s="902">
        <v>0</v>
      </c>
      <c r="CM37" s="902"/>
      <c r="CN37" s="902"/>
      <c r="CO37" s="902"/>
      <c r="CP37" s="902"/>
      <c r="CQ37" s="902"/>
      <c r="CR37" s="902"/>
      <c r="CS37" s="902"/>
      <c r="CT37" s="902"/>
      <c r="CU37" s="902"/>
      <c r="CV37" s="902"/>
      <c r="CW37" s="902"/>
      <c r="CX37" s="902"/>
      <c r="CY37" s="902"/>
      <c r="CZ37" s="902"/>
      <c r="DA37" s="1018"/>
      <c r="DB37" s="251"/>
      <c r="DC37" s="154"/>
      <c r="DD37" s="59"/>
      <c r="DE37" s="59"/>
      <c r="DF37" s="438"/>
    </row>
    <row r="38" spans="1:122" s="437" customFormat="1" ht="15" customHeight="1" x14ac:dyDescent="0.2">
      <c r="A38" s="436"/>
      <c r="B38" s="249"/>
      <c r="C38" s="983" t="s">
        <v>1059</v>
      </c>
      <c r="D38" s="984"/>
      <c r="E38" s="984"/>
      <c r="F38" s="984"/>
      <c r="G38" s="984"/>
      <c r="H38" s="984"/>
      <c r="I38" s="984"/>
      <c r="J38" s="984"/>
      <c r="K38" s="984"/>
      <c r="L38" s="984"/>
      <c r="M38" s="984"/>
      <c r="N38" s="984"/>
      <c r="O38" s="984"/>
      <c r="P38" s="984"/>
      <c r="Q38" s="984"/>
      <c r="R38" s="984"/>
      <c r="S38" s="984"/>
      <c r="T38" s="984"/>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c r="CA38" s="984"/>
      <c r="CB38" s="984"/>
      <c r="CC38" s="984"/>
      <c r="CD38" s="984"/>
      <c r="CE38" s="984"/>
      <c r="CF38" s="984"/>
      <c r="CG38" s="984"/>
      <c r="CH38" s="984"/>
      <c r="CI38" s="984"/>
      <c r="CJ38" s="984"/>
      <c r="CK38" s="985"/>
      <c r="CL38" s="998">
        <v>0</v>
      </c>
      <c r="CM38" s="998"/>
      <c r="CN38" s="998"/>
      <c r="CO38" s="998"/>
      <c r="CP38" s="998"/>
      <c r="CQ38" s="998"/>
      <c r="CR38" s="998"/>
      <c r="CS38" s="998"/>
      <c r="CT38" s="998"/>
      <c r="CU38" s="998"/>
      <c r="CV38" s="998"/>
      <c r="CW38" s="998"/>
      <c r="CX38" s="998"/>
      <c r="CY38" s="998"/>
      <c r="CZ38" s="998"/>
      <c r="DA38" s="1019"/>
      <c r="DB38" s="251"/>
      <c r="DC38" s="154"/>
      <c r="DD38" s="59"/>
      <c r="DE38" s="59"/>
      <c r="DF38" s="438"/>
    </row>
    <row r="39" spans="1:122" ht="15" customHeight="1" x14ac:dyDescent="0.2">
      <c r="A39" s="425"/>
      <c r="B39" s="249"/>
      <c r="C39" s="980" t="s">
        <v>1060</v>
      </c>
      <c r="D39" s="981"/>
      <c r="E39" s="981"/>
      <c r="F39" s="981"/>
      <c r="G39" s="981"/>
      <c r="H39" s="981"/>
      <c r="I39" s="981"/>
      <c r="J39" s="981"/>
      <c r="K39" s="981"/>
      <c r="L39" s="981"/>
      <c r="M39" s="981"/>
      <c r="N39" s="981"/>
      <c r="O39" s="981"/>
      <c r="P39" s="981"/>
      <c r="Q39" s="981"/>
      <c r="R39" s="981"/>
      <c r="S39" s="981"/>
      <c r="T39" s="981"/>
      <c r="U39" s="981"/>
      <c r="V39" s="981"/>
      <c r="W39" s="981"/>
      <c r="X39" s="981"/>
      <c r="Y39" s="981"/>
      <c r="Z39" s="981"/>
      <c r="AA39" s="981"/>
      <c r="AB39" s="981"/>
      <c r="AC39" s="981"/>
      <c r="AD39" s="981"/>
      <c r="AE39" s="981"/>
      <c r="AF39" s="981"/>
      <c r="AG39" s="981"/>
      <c r="AH39" s="981"/>
      <c r="AI39" s="981"/>
      <c r="AJ39" s="981"/>
      <c r="AK39" s="981"/>
      <c r="AL39" s="981"/>
      <c r="AM39" s="981"/>
      <c r="AN39" s="981"/>
      <c r="AO39" s="981"/>
      <c r="AP39" s="981"/>
      <c r="AQ39" s="981"/>
      <c r="AR39" s="981"/>
      <c r="AS39" s="981"/>
      <c r="AT39" s="981"/>
      <c r="AU39" s="981"/>
      <c r="AV39" s="981"/>
      <c r="AW39" s="981"/>
      <c r="AX39" s="981"/>
      <c r="AY39" s="981"/>
      <c r="AZ39" s="981"/>
      <c r="BA39" s="981"/>
      <c r="BB39" s="981"/>
      <c r="BC39" s="981"/>
      <c r="BD39" s="981"/>
      <c r="BE39" s="981"/>
      <c r="BF39" s="981"/>
      <c r="BG39" s="981"/>
      <c r="BH39" s="981"/>
      <c r="BI39" s="981"/>
      <c r="BJ39" s="981"/>
      <c r="BK39" s="981"/>
      <c r="BL39" s="981"/>
      <c r="BM39" s="981"/>
      <c r="BN39" s="981"/>
      <c r="BO39" s="981"/>
      <c r="BP39" s="981"/>
      <c r="BQ39" s="981"/>
      <c r="BR39" s="981"/>
      <c r="BS39" s="981"/>
      <c r="BT39" s="981"/>
      <c r="BU39" s="981"/>
      <c r="BV39" s="981"/>
      <c r="BW39" s="981"/>
      <c r="BX39" s="981"/>
      <c r="BY39" s="981"/>
      <c r="BZ39" s="981"/>
      <c r="CA39" s="981"/>
      <c r="CB39" s="981"/>
      <c r="CC39" s="981"/>
      <c r="CD39" s="981"/>
      <c r="CE39" s="981"/>
      <c r="CF39" s="981"/>
      <c r="CG39" s="981"/>
      <c r="CH39" s="981"/>
      <c r="CI39" s="981"/>
      <c r="CJ39" s="981"/>
      <c r="CK39" s="982"/>
      <c r="CL39" s="894">
        <v>0</v>
      </c>
      <c r="CM39" s="894"/>
      <c r="CN39" s="894"/>
      <c r="CO39" s="894"/>
      <c r="CP39" s="894"/>
      <c r="CQ39" s="894"/>
      <c r="CR39" s="894"/>
      <c r="CS39" s="894"/>
      <c r="CT39" s="894"/>
      <c r="CU39" s="894"/>
      <c r="CV39" s="894"/>
      <c r="CW39" s="894"/>
      <c r="CX39" s="894"/>
      <c r="CY39" s="894"/>
      <c r="CZ39" s="894"/>
      <c r="DA39" s="1017"/>
      <c r="DB39" s="251"/>
      <c r="DC39" s="154"/>
      <c r="DD39" s="59"/>
      <c r="DE39" s="59"/>
      <c r="DF39" s="428"/>
      <c r="DP39" s="434"/>
      <c r="DQ39" s="434"/>
      <c r="DR39" s="434"/>
    </row>
    <row r="40" spans="1:122" ht="15" customHeight="1" x14ac:dyDescent="0.2">
      <c r="A40" s="425"/>
      <c r="B40" s="249"/>
      <c r="C40" s="986" t="s">
        <v>1057</v>
      </c>
      <c r="D40" s="987"/>
      <c r="E40" s="987"/>
      <c r="F40" s="987"/>
      <c r="G40" s="987"/>
      <c r="H40" s="987"/>
      <c r="I40" s="987"/>
      <c r="J40" s="987"/>
      <c r="K40" s="987"/>
      <c r="L40" s="987"/>
      <c r="M40" s="987"/>
      <c r="N40" s="987"/>
      <c r="O40" s="987"/>
      <c r="P40" s="987"/>
      <c r="Q40" s="987"/>
      <c r="R40" s="987"/>
      <c r="S40" s="987"/>
      <c r="T40" s="987"/>
      <c r="U40" s="987"/>
      <c r="V40" s="987"/>
      <c r="W40" s="987"/>
      <c r="X40" s="987"/>
      <c r="Y40" s="987"/>
      <c r="Z40" s="987"/>
      <c r="AA40" s="987"/>
      <c r="AB40" s="987"/>
      <c r="AC40" s="987"/>
      <c r="AD40" s="987"/>
      <c r="AE40" s="987"/>
      <c r="AF40" s="987"/>
      <c r="AG40" s="987"/>
      <c r="AH40" s="987"/>
      <c r="AI40" s="987"/>
      <c r="AJ40" s="987"/>
      <c r="AK40" s="987"/>
      <c r="AL40" s="987"/>
      <c r="AM40" s="987"/>
      <c r="AN40" s="987"/>
      <c r="AO40" s="987"/>
      <c r="AP40" s="987"/>
      <c r="AQ40" s="987"/>
      <c r="AR40" s="987"/>
      <c r="AS40" s="987"/>
      <c r="AT40" s="987"/>
      <c r="AU40" s="987"/>
      <c r="AV40" s="987"/>
      <c r="AW40" s="987"/>
      <c r="AX40" s="987"/>
      <c r="AY40" s="987"/>
      <c r="AZ40" s="987"/>
      <c r="BA40" s="987"/>
      <c r="BB40" s="987"/>
      <c r="BC40" s="987"/>
      <c r="BD40" s="987"/>
      <c r="BE40" s="987"/>
      <c r="BF40" s="987"/>
      <c r="BG40" s="987"/>
      <c r="BH40" s="987"/>
      <c r="BI40" s="987"/>
      <c r="BJ40" s="987"/>
      <c r="BK40" s="987"/>
      <c r="BL40" s="987"/>
      <c r="BM40" s="987"/>
      <c r="BN40" s="987"/>
      <c r="BO40" s="987"/>
      <c r="BP40" s="987"/>
      <c r="BQ40" s="987"/>
      <c r="BR40" s="987"/>
      <c r="BS40" s="987"/>
      <c r="BT40" s="987"/>
      <c r="BU40" s="987"/>
      <c r="BV40" s="987"/>
      <c r="BW40" s="987"/>
      <c r="BX40" s="987"/>
      <c r="BY40" s="987"/>
      <c r="BZ40" s="987"/>
      <c r="CA40" s="987"/>
      <c r="CB40" s="987"/>
      <c r="CC40" s="987"/>
      <c r="CD40" s="987"/>
      <c r="CE40" s="987"/>
      <c r="CF40" s="987"/>
      <c r="CG40" s="987"/>
      <c r="CH40" s="987"/>
      <c r="CI40" s="987"/>
      <c r="CJ40" s="987"/>
      <c r="CK40" s="988"/>
      <c r="CL40" s="894">
        <v>0</v>
      </c>
      <c r="CM40" s="894"/>
      <c r="CN40" s="894"/>
      <c r="CO40" s="894"/>
      <c r="CP40" s="894"/>
      <c r="CQ40" s="894"/>
      <c r="CR40" s="894"/>
      <c r="CS40" s="894"/>
      <c r="CT40" s="894"/>
      <c r="CU40" s="894"/>
      <c r="CV40" s="894"/>
      <c r="CW40" s="894"/>
      <c r="CX40" s="894"/>
      <c r="CY40" s="894"/>
      <c r="CZ40" s="894"/>
      <c r="DA40" s="1017"/>
      <c r="DB40" s="251"/>
      <c r="DC40" s="154"/>
      <c r="DD40" s="59"/>
      <c r="DE40" s="59"/>
      <c r="DF40" s="428"/>
    </row>
    <row r="41" spans="1:122" ht="15" customHeight="1" thickBot="1" x14ac:dyDescent="0.25">
      <c r="A41" s="425"/>
      <c r="B41" s="249"/>
      <c r="C41" s="967" t="s">
        <v>1062</v>
      </c>
      <c r="D41" s="968"/>
      <c r="E41" s="968"/>
      <c r="F41" s="968"/>
      <c r="G41" s="968"/>
      <c r="H41" s="968"/>
      <c r="I41" s="968"/>
      <c r="J41" s="968"/>
      <c r="K41" s="968"/>
      <c r="L41" s="968"/>
      <c r="M41" s="968"/>
      <c r="N41" s="968"/>
      <c r="O41" s="968"/>
      <c r="P41" s="968"/>
      <c r="Q41" s="968"/>
      <c r="R41" s="968"/>
      <c r="S41" s="968"/>
      <c r="T41" s="968"/>
      <c r="U41" s="968"/>
      <c r="V41" s="968"/>
      <c r="W41" s="968"/>
      <c r="X41" s="968"/>
      <c r="Y41" s="968"/>
      <c r="Z41" s="968"/>
      <c r="AA41" s="968"/>
      <c r="AB41" s="968"/>
      <c r="AC41" s="968"/>
      <c r="AD41" s="968"/>
      <c r="AE41" s="968"/>
      <c r="AF41" s="968"/>
      <c r="AG41" s="968"/>
      <c r="AH41" s="968"/>
      <c r="AI41" s="968"/>
      <c r="AJ41" s="968"/>
      <c r="AK41" s="968"/>
      <c r="AL41" s="968"/>
      <c r="AM41" s="968"/>
      <c r="AN41" s="968"/>
      <c r="AO41" s="968"/>
      <c r="AP41" s="968"/>
      <c r="AQ41" s="968"/>
      <c r="AR41" s="968"/>
      <c r="AS41" s="968"/>
      <c r="AT41" s="968"/>
      <c r="AU41" s="968"/>
      <c r="AV41" s="968"/>
      <c r="AW41" s="968"/>
      <c r="AX41" s="968"/>
      <c r="AY41" s="968"/>
      <c r="AZ41" s="968"/>
      <c r="BA41" s="968"/>
      <c r="BB41" s="968"/>
      <c r="BC41" s="968"/>
      <c r="BD41" s="968"/>
      <c r="BE41" s="968"/>
      <c r="BF41" s="968"/>
      <c r="BG41" s="968"/>
      <c r="BH41" s="968"/>
      <c r="BI41" s="968"/>
      <c r="BJ41" s="968"/>
      <c r="BK41" s="968"/>
      <c r="BL41" s="968"/>
      <c r="BM41" s="968"/>
      <c r="BN41" s="968"/>
      <c r="BO41" s="968"/>
      <c r="BP41" s="968"/>
      <c r="BQ41" s="968"/>
      <c r="BR41" s="968"/>
      <c r="BS41" s="968"/>
      <c r="BT41" s="968"/>
      <c r="BU41" s="968"/>
      <c r="BV41" s="968"/>
      <c r="BW41" s="968"/>
      <c r="BX41" s="968"/>
      <c r="BY41" s="968"/>
      <c r="BZ41" s="968"/>
      <c r="CA41" s="968"/>
      <c r="CB41" s="968"/>
      <c r="CC41" s="968"/>
      <c r="CD41" s="968"/>
      <c r="CE41" s="968"/>
      <c r="CF41" s="968"/>
      <c r="CG41" s="968"/>
      <c r="CH41" s="968"/>
      <c r="CI41" s="968"/>
      <c r="CJ41" s="968"/>
      <c r="CK41" s="969"/>
      <c r="CL41" s="1012">
        <v>0</v>
      </c>
      <c r="CM41" s="1012"/>
      <c r="CN41" s="1012"/>
      <c r="CO41" s="1012"/>
      <c r="CP41" s="1012"/>
      <c r="CQ41" s="1012"/>
      <c r="CR41" s="1012"/>
      <c r="CS41" s="1012"/>
      <c r="CT41" s="1012"/>
      <c r="CU41" s="1012"/>
      <c r="CV41" s="1012"/>
      <c r="CW41" s="1012"/>
      <c r="CX41" s="1012"/>
      <c r="CY41" s="1012"/>
      <c r="CZ41" s="1012"/>
      <c r="DA41" s="1020"/>
      <c r="DB41" s="251"/>
      <c r="DC41" s="154"/>
      <c r="DD41" s="59"/>
      <c r="DE41" s="59"/>
      <c r="DF41" s="428"/>
    </row>
    <row r="42" spans="1:122" s="444" customFormat="1" ht="15" customHeight="1" x14ac:dyDescent="0.2">
      <c r="A42" s="442"/>
      <c r="B42" s="249"/>
      <c r="C42" s="1023" t="s">
        <v>1153</v>
      </c>
      <c r="D42" s="1023"/>
      <c r="E42" s="1023"/>
      <c r="F42" s="1023"/>
      <c r="G42" s="1023"/>
      <c r="H42" s="1023"/>
      <c r="I42" s="1023"/>
      <c r="J42" s="1023"/>
      <c r="K42" s="1023"/>
      <c r="L42" s="1023"/>
      <c r="M42" s="1023"/>
      <c r="N42" s="1023"/>
      <c r="O42" s="1023"/>
      <c r="P42" s="1023"/>
      <c r="Q42" s="1023"/>
      <c r="R42" s="1023"/>
      <c r="S42" s="1023"/>
      <c r="T42" s="1023"/>
      <c r="U42" s="1023"/>
      <c r="V42" s="1023"/>
      <c r="W42" s="1023"/>
      <c r="X42" s="1023"/>
      <c r="Y42" s="1023"/>
      <c r="Z42" s="1023"/>
      <c r="AA42" s="1023"/>
      <c r="AB42" s="1023"/>
      <c r="AC42" s="1023"/>
      <c r="AD42" s="1023"/>
      <c r="AE42" s="1023"/>
      <c r="AF42" s="1023"/>
      <c r="AG42" s="1023"/>
      <c r="AH42" s="1023"/>
      <c r="AI42" s="1023"/>
      <c r="AJ42" s="1023"/>
      <c r="AK42" s="1023"/>
      <c r="AL42" s="1023"/>
      <c r="AM42" s="1023"/>
      <c r="AN42" s="1023"/>
      <c r="AO42" s="1023"/>
      <c r="AP42" s="1023"/>
      <c r="AQ42" s="1023"/>
      <c r="AR42" s="1023"/>
      <c r="AS42" s="1023"/>
      <c r="AT42" s="1023"/>
      <c r="AU42" s="1023"/>
      <c r="AV42" s="1023"/>
      <c r="AW42" s="1023"/>
      <c r="AX42" s="1023"/>
      <c r="AY42" s="1023"/>
      <c r="AZ42" s="1023"/>
      <c r="BA42" s="1023"/>
      <c r="BB42" s="1023"/>
      <c r="BC42" s="1023"/>
      <c r="BD42" s="1023"/>
      <c r="BE42" s="1023"/>
      <c r="BF42" s="1023"/>
      <c r="BG42" s="1023"/>
      <c r="BH42" s="1023"/>
      <c r="BI42" s="1023"/>
      <c r="BJ42" s="1023"/>
      <c r="BK42" s="1023"/>
      <c r="BL42" s="1023"/>
      <c r="BM42" s="1023"/>
      <c r="BN42" s="1023"/>
      <c r="BO42" s="1023"/>
      <c r="BP42" s="1023"/>
      <c r="BQ42" s="1023"/>
      <c r="BR42" s="1023"/>
      <c r="BS42" s="1023"/>
      <c r="BT42" s="1023"/>
      <c r="BU42" s="1023"/>
      <c r="BV42" s="1023"/>
      <c r="BW42" s="1023"/>
      <c r="BX42" s="1023"/>
      <c r="BY42" s="1023"/>
      <c r="BZ42" s="1023"/>
      <c r="CA42" s="1023"/>
      <c r="CB42" s="1023"/>
      <c r="CC42" s="1023"/>
      <c r="CD42" s="1023"/>
      <c r="CE42" s="1023"/>
      <c r="CF42" s="1023"/>
      <c r="CG42" s="1023"/>
      <c r="CH42" s="1023"/>
      <c r="CI42" s="1023"/>
      <c r="CJ42" s="1023"/>
      <c r="CK42" s="1023"/>
      <c r="CL42" s="1023"/>
      <c r="CM42" s="1023"/>
      <c r="CN42" s="1023"/>
      <c r="CO42" s="1023"/>
      <c r="CP42" s="1023"/>
      <c r="CQ42" s="1023"/>
      <c r="CR42" s="1023"/>
      <c r="CS42" s="1023"/>
      <c r="CT42" s="1023"/>
      <c r="CU42" s="1023"/>
      <c r="CV42" s="1023"/>
      <c r="CW42" s="1023"/>
      <c r="CX42" s="1023"/>
      <c r="CY42" s="1023"/>
      <c r="CZ42" s="1023"/>
      <c r="DA42" s="1024"/>
      <c r="DB42" s="251"/>
      <c r="DC42" s="154"/>
      <c r="DD42" s="59"/>
      <c r="DE42" s="59"/>
      <c r="DF42" s="443"/>
    </row>
    <row r="43" spans="1:122" ht="15" customHeight="1" x14ac:dyDescent="0.2">
      <c r="A43" s="425"/>
      <c r="B43" s="249"/>
      <c r="C43" s="992" t="s">
        <v>1009</v>
      </c>
      <c r="D43" s="993"/>
      <c r="E43" s="993"/>
      <c r="F43" s="993"/>
      <c r="G43" s="993"/>
      <c r="H43" s="993"/>
      <c r="I43" s="993"/>
      <c r="J43" s="993"/>
      <c r="K43" s="993"/>
      <c r="L43" s="993"/>
      <c r="M43" s="993"/>
      <c r="N43" s="993"/>
      <c r="O43" s="993"/>
      <c r="P43" s="993"/>
      <c r="Q43" s="993"/>
      <c r="R43" s="993"/>
      <c r="S43" s="993"/>
      <c r="T43" s="993"/>
      <c r="U43" s="993"/>
      <c r="V43" s="993"/>
      <c r="W43" s="993"/>
      <c r="X43" s="993"/>
      <c r="Y43" s="993"/>
      <c r="Z43" s="993"/>
      <c r="AA43" s="993"/>
      <c r="AB43" s="993"/>
      <c r="AC43" s="993"/>
      <c r="AD43" s="993"/>
      <c r="AE43" s="993"/>
      <c r="AF43" s="993"/>
      <c r="AG43" s="993"/>
      <c r="AH43" s="993"/>
      <c r="AI43" s="993"/>
      <c r="AJ43" s="993"/>
      <c r="AK43" s="993"/>
      <c r="AL43" s="993"/>
      <c r="AM43" s="993"/>
      <c r="AN43" s="993"/>
      <c r="AO43" s="993"/>
      <c r="AP43" s="993"/>
      <c r="AQ43" s="993"/>
      <c r="AR43" s="993"/>
      <c r="AS43" s="993"/>
      <c r="AT43" s="993"/>
      <c r="AU43" s="993"/>
      <c r="AV43" s="993"/>
      <c r="AW43" s="993"/>
      <c r="AX43" s="993"/>
      <c r="AY43" s="993"/>
      <c r="AZ43" s="993"/>
      <c r="BA43" s="993"/>
      <c r="BB43" s="993"/>
      <c r="BC43" s="993"/>
      <c r="BD43" s="993"/>
      <c r="BE43" s="993"/>
      <c r="BF43" s="993"/>
      <c r="BG43" s="993"/>
      <c r="BH43" s="993"/>
      <c r="BI43" s="993"/>
      <c r="BJ43" s="993"/>
      <c r="BK43" s="993"/>
      <c r="BL43" s="993"/>
      <c r="BM43" s="993"/>
      <c r="BN43" s="993"/>
      <c r="BO43" s="993"/>
      <c r="BP43" s="993"/>
      <c r="BQ43" s="993"/>
      <c r="BR43" s="993"/>
      <c r="BS43" s="993"/>
      <c r="BT43" s="993"/>
      <c r="BU43" s="993"/>
      <c r="BV43" s="993"/>
      <c r="BW43" s="993"/>
      <c r="BX43" s="993"/>
      <c r="BY43" s="993"/>
      <c r="BZ43" s="993"/>
      <c r="CA43" s="993"/>
      <c r="CB43" s="993"/>
      <c r="CC43" s="993"/>
      <c r="CD43" s="993"/>
      <c r="CE43" s="993"/>
      <c r="CF43" s="993"/>
      <c r="CG43" s="993"/>
      <c r="CH43" s="993"/>
      <c r="CI43" s="993"/>
      <c r="CJ43" s="993"/>
      <c r="CK43" s="994"/>
      <c r="CL43" s="977">
        <f>Data_Income!H1615</f>
        <v>0</v>
      </c>
      <c r="CM43" s="978"/>
      <c r="CN43" s="978"/>
      <c r="CO43" s="978"/>
      <c r="CP43" s="978"/>
      <c r="CQ43" s="978"/>
      <c r="CR43" s="978"/>
      <c r="CS43" s="978"/>
      <c r="CT43" s="978"/>
      <c r="CU43" s="978"/>
      <c r="CV43" s="978"/>
      <c r="CW43" s="978"/>
      <c r="CX43" s="978"/>
      <c r="CY43" s="978"/>
      <c r="CZ43" s="978"/>
      <c r="DA43" s="979"/>
      <c r="DB43" s="251"/>
      <c r="DC43" s="154"/>
      <c r="DD43" s="59"/>
      <c r="DE43" s="59"/>
      <c r="DF43" s="428"/>
    </row>
    <row r="44" spans="1:122" s="434" customFormat="1" ht="15" customHeight="1" x14ac:dyDescent="0.2">
      <c r="A44" s="432"/>
      <c r="B44" s="249"/>
      <c r="C44" s="952" t="s">
        <v>1008</v>
      </c>
      <c r="D44" s="953"/>
      <c r="E44" s="953"/>
      <c r="F44" s="953"/>
      <c r="G44" s="953"/>
      <c r="H44" s="953"/>
      <c r="I44" s="953"/>
      <c r="J44" s="953"/>
      <c r="K44" s="953"/>
      <c r="L44" s="953"/>
      <c r="M44" s="953"/>
      <c r="N44" s="953"/>
      <c r="O44" s="953"/>
      <c r="P44" s="953"/>
      <c r="Q44" s="953"/>
      <c r="R44" s="953"/>
      <c r="S44" s="953"/>
      <c r="T44" s="953"/>
      <c r="U44" s="953"/>
      <c r="V44" s="953"/>
      <c r="W44" s="953"/>
      <c r="X44" s="953"/>
      <c r="Y44" s="953"/>
      <c r="Z44" s="953"/>
      <c r="AA44" s="953"/>
      <c r="AB44" s="953"/>
      <c r="AC44" s="953"/>
      <c r="AD44" s="953"/>
      <c r="AE44" s="953"/>
      <c r="AF44" s="953"/>
      <c r="AG44" s="953"/>
      <c r="AH44" s="953"/>
      <c r="AI44" s="953"/>
      <c r="AJ44" s="953"/>
      <c r="AK44" s="953"/>
      <c r="AL44" s="953"/>
      <c r="AM44" s="953"/>
      <c r="AN44" s="953"/>
      <c r="AO44" s="953"/>
      <c r="AP44" s="953"/>
      <c r="AQ44" s="953"/>
      <c r="AR44" s="953"/>
      <c r="AS44" s="953"/>
      <c r="AT44" s="953"/>
      <c r="AU44" s="953"/>
      <c r="AV44" s="953"/>
      <c r="AW44" s="953"/>
      <c r="AX44" s="953"/>
      <c r="AY44" s="953"/>
      <c r="AZ44" s="953"/>
      <c r="BA44" s="953"/>
      <c r="BB44" s="953"/>
      <c r="BC44" s="953"/>
      <c r="BD44" s="953"/>
      <c r="BE44" s="953"/>
      <c r="BF44" s="953"/>
      <c r="BG44" s="953"/>
      <c r="BH44" s="953"/>
      <c r="BI44" s="953"/>
      <c r="BJ44" s="953"/>
      <c r="BK44" s="953"/>
      <c r="BL44" s="953"/>
      <c r="BM44" s="953"/>
      <c r="BN44" s="953"/>
      <c r="BO44" s="953"/>
      <c r="BP44" s="953"/>
      <c r="BQ44" s="953"/>
      <c r="BR44" s="953"/>
      <c r="BS44" s="953"/>
      <c r="BT44" s="953"/>
      <c r="BU44" s="953"/>
      <c r="BV44" s="953"/>
      <c r="BW44" s="953"/>
      <c r="BX44" s="953"/>
      <c r="BY44" s="953"/>
      <c r="BZ44" s="953"/>
      <c r="CA44" s="953"/>
      <c r="CB44" s="953"/>
      <c r="CC44" s="953"/>
      <c r="CD44" s="953"/>
      <c r="CE44" s="953"/>
      <c r="CF44" s="953"/>
      <c r="CG44" s="953"/>
      <c r="CH44" s="953"/>
      <c r="CI44" s="953"/>
      <c r="CJ44" s="953"/>
      <c r="CK44" s="954"/>
      <c r="CL44" s="974">
        <v>0</v>
      </c>
      <c r="CM44" s="975"/>
      <c r="CN44" s="975"/>
      <c r="CO44" s="975"/>
      <c r="CP44" s="975"/>
      <c r="CQ44" s="975"/>
      <c r="CR44" s="975"/>
      <c r="CS44" s="975"/>
      <c r="CT44" s="975"/>
      <c r="CU44" s="975"/>
      <c r="CV44" s="975"/>
      <c r="CW44" s="975"/>
      <c r="CX44" s="975"/>
      <c r="CY44" s="975"/>
      <c r="CZ44" s="975"/>
      <c r="DA44" s="976"/>
      <c r="DB44" s="251"/>
      <c r="DC44" s="154"/>
      <c r="DD44" s="59"/>
      <c r="DE44" s="59"/>
      <c r="DF44" s="433"/>
    </row>
    <row r="45" spans="1:122" s="434" customFormat="1" ht="15" customHeight="1" x14ac:dyDescent="0.2">
      <c r="A45" s="432"/>
      <c r="B45" s="249"/>
      <c r="C45" s="952" t="s">
        <v>1009</v>
      </c>
      <c r="D45" s="953"/>
      <c r="E45" s="953"/>
      <c r="F45" s="953"/>
      <c r="G45" s="953"/>
      <c r="H45" s="953"/>
      <c r="I45" s="953"/>
      <c r="J45" s="953"/>
      <c r="K45" s="953"/>
      <c r="L45" s="953"/>
      <c r="M45" s="953"/>
      <c r="N45" s="953"/>
      <c r="O45" s="953"/>
      <c r="P45" s="953"/>
      <c r="Q45" s="953"/>
      <c r="R45" s="953"/>
      <c r="S45" s="953"/>
      <c r="T45" s="953"/>
      <c r="U45" s="953"/>
      <c r="V45" s="953"/>
      <c r="W45" s="953"/>
      <c r="X45" s="953"/>
      <c r="Y45" s="953"/>
      <c r="Z45" s="953"/>
      <c r="AA45" s="953"/>
      <c r="AB45" s="953"/>
      <c r="AC45" s="953"/>
      <c r="AD45" s="953"/>
      <c r="AE45" s="953"/>
      <c r="AF45" s="953"/>
      <c r="AG45" s="953"/>
      <c r="AH45" s="953"/>
      <c r="AI45" s="953"/>
      <c r="AJ45" s="953"/>
      <c r="AK45" s="953"/>
      <c r="AL45" s="953"/>
      <c r="AM45" s="953"/>
      <c r="AN45" s="953"/>
      <c r="AO45" s="953"/>
      <c r="AP45" s="953"/>
      <c r="AQ45" s="953"/>
      <c r="AR45" s="953"/>
      <c r="AS45" s="953"/>
      <c r="AT45" s="953"/>
      <c r="AU45" s="953"/>
      <c r="AV45" s="953"/>
      <c r="AW45" s="953"/>
      <c r="AX45" s="953"/>
      <c r="AY45" s="953"/>
      <c r="AZ45" s="953"/>
      <c r="BA45" s="953"/>
      <c r="BB45" s="953"/>
      <c r="BC45" s="953"/>
      <c r="BD45" s="953"/>
      <c r="BE45" s="953"/>
      <c r="BF45" s="953"/>
      <c r="BG45" s="953"/>
      <c r="BH45" s="953"/>
      <c r="BI45" s="953"/>
      <c r="BJ45" s="953"/>
      <c r="BK45" s="953"/>
      <c r="BL45" s="953"/>
      <c r="BM45" s="953"/>
      <c r="BN45" s="953"/>
      <c r="BO45" s="953"/>
      <c r="BP45" s="953"/>
      <c r="BQ45" s="953"/>
      <c r="BR45" s="953"/>
      <c r="BS45" s="953"/>
      <c r="BT45" s="953"/>
      <c r="BU45" s="953"/>
      <c r="BV45" s="953"/>
      <c r="BW45" s="953"/>
      <c r="BX45" s="953"/>
      <c r="BY45" s="953"/>
      <c r="BZ45" s="953"/>
      <c r="CA45" s="953"/>
      <c r="CB45" s="953"/>
      <c r="CC45" s="953"/>
      <c r="CD45" s="953"/>
      <c r="CE45" s="953"/>
      <c r="CF45" s="953"/>
      <c r="CG45" s="953"/>
      <c r="CH45" s="953"/>
      <c r="CI45" s="953"/>
      <c r="CJ45" s="953"/>
      <c r="CK45" s="954"/>
      <c r="CL45" s="958">
        <f>Data_Income!H1617</f>
        <v>0</v>
      </c>
      <c r="CM45" s="959"/>
      <c r="CN45" s="959"/>
      <c r="CO45" s="959"/>
      <c r="CP45" s="959"/>
      <c r="CQ45" s="959"/>
      <c r="CR45" s="959"/>
      <c r="CS45" s="959"/>
      <c r="CT45" s="959"/>
      <c r="CU45" s="959"/>
      <c r="CV45" s="959"/>
      <c r="CW45" s="959"/>
      <c r="CX45" s="959"/>
      <c r="CY45" s="959"/>
      <c r="CZ45" s="959"/>
      <c r="DA45" s="960"/>
      <c r="DB45" s="251"/>
      <c r="DC45" s="154"/>
      <c r="DD45" s="59"/>
      <c r="DE45" s="59"/>
      <c r="DF45" s="433"/>
    </row>
    <row r="46" spans="1:122" s="434" customFormat="1" ht="15" customHeight="1" x14ac:dyDescent="0.2">
      <c r="A46" s="432"/>
      <c r="B46" s="249"/>
      <c r="C46" s="952" t="s">
        <v>1012</v>
      </c>
      <c r="D46" s="953"/>
      <c r="E46" s="953"/>
      <c r="F46" s="953"/>
      <c r="G46" s="953"/>
      <c r="H46" s="953"/>
      <c r="I46" s="953"/>
      <c r="J46" s="953"/>
      <c r="K46" s="953"/>
      <c r="L46" s="953"/>
      <c r="M46" s="953"/>
      <c r="N46" s="953"/>
      <c r="O46" s="953"/>
      <c r="P46" s="953"/>
      <c r="Q46" s="953"/>
      <c r="R46" s="953"/>
      <c r="S46" s="953"/>
      <c r="T46" s="953"/>
      <c r="U46" s="953"/>
      <c r="V46" s="953"/>
      <c r="W46" s="953"/>
      <c r="X46" s="953"/>
      <c r="Y46" s="953"/>
      <c r="Z46" s="953"/>
      <c r="AA46" s="953"/>
      <c r="AB46" s="953"/>
      <c r="AC46" s="953"/>
      <c r="AD46" s="953"/>
      <c r="AE46" s="953"/>
      <c r="AF46" s="953"/>
      <c r="AG46" s="953"/>
      <c r="AH46" s="953"/>
      <c r="AI46" s="953"/>
      <c r="AJ46" s="953"/>
      <c r="AK46" s="953"/>
      <c r="AL46" s="953"/>
      <c r="AM46" s="953"/>
      <c r="AN46" s="953"/>
      <c r="AO46" s="953"/>
      <c r="AP46" s="953"/>
      <c r="AQ46" s="953"/>
      <c r="AR46" s="953"/>
      <c r="AS46" s="953"/>
      <c r="AT46" s="953"/>
      <c r="AU46" s="953"/>
      <c r="AV46" s="953"/>
      <c r="AW46" s="953"/>
      <c r="AX46" s="953"/>
      <c r="AY46" s="953"/>
      <c r="AZ46" s="953"/>
      <c r="BA46" s="953"/>
      <c r="BB46" s="953"/>
      <c r="BC46" s="953"/>
      <c r="BD46" s="953"/>
      <c r="BE46" s="953"/>
      <c r="BF46" s="953"/>
      <c r="BG46" s="953"/>
      <c r="BH46" s="953"/>
      <c r="BI46" s="953"/>
      <c r="BJ46" s="953"/>
      <c r="BK46" s="953"/>
      <c r="BL46" s="953"/>
      <c r="BM46" s="953"/>
      <c r="BN46" s="953"/>
      <c r="BO46" s="953"/>
      <c r="BP46" s="953"/>
      <c r="BQ46" s="953"/>
      <c r="BR46" s="953"/>
      <c r="BS46" s="953"/>
      <c r="BT46" s="953"/>
      <c r="BU46" s="953"/>
      <c r="BV46" s="953"/>
      <c r="BW46" s="953"/>
      <c r="BX46" s="953"/>
      <c r="BY46" s="953"/>
      <c r="BZ46" s="953"/>
      <c r="CA46" s="953"/>
      <c r="CB46" s="953"/>
      <c r="CC46" s="953"/>
      <c r="CD46" s="953"/>
      <c r="CE46" s="953"/>
      <c r="CF46" s="953"/>
      <c r="CG46" s="953"/>
      <c r="CH46" s="953"/>
      <c r="CI46" s="953"/>
      <c r="CJ46" s="953"/>
      <c r="CK46" s="954"/>
      <c r="CL46" s="958">
        <f>Data_Income!H1618</f>
        <v>0</v>
      </c>
      <c r="CM46" s="959"/>
      <c r="CN46" s="959"/>
      <c r="CO46" s="959"/>
      <c r="CP46" s="959"/>
      <c r="CQ46" s="959"/>
      <c r="CR46" s="959"/>
      <c r="CS46" s="959"/>
      <c r="CT46" s="959"/>
      <c r="CU46" s="959"/>
      <c r="CV46" s="959"/>
      <c r="CW46" s="959"/>
      <c r="CX46" s="959"/>
      <c r="CY46" s="959"/>
      <c r="CZ46" s="959"/>
      <c r="DA46" s="960"/>
      <c r="DB46" s="251"/>
      <c r="DC46" s="154"/>
      <c r="DD46" s="59"/>
      <c r="DE46" s="59"/>
      <c r="DF46" s="433"/>
    </row>
    <row r="47" spans="1:122" s="434" customFormat="1" ht="15" customHeight="1" x14ac:dyDescent="0.2">
      <c r="A47" s="432"/>
      <c r="B47" s="249"/>
      <c r="C47" s="952" t="s">
        <v>1011</v>
      </c>
      <c r="D47" s="953"/>
      <c r="E47" s="953"/>
      <c r="F47" s="953"/>
      <c r="G47" s="953"/>
      <c r="H47" s="953"/>
      <c r="I47" s="953"/>
      <c r="J47" s="953"/>
      <c r="K47" s="953"/>
      <c r="L47" s="953"/>
      <c r="M47" s="953"/>
      <c r="N47" s="953"/>
      <c r="O47" s="953"/>
      <c r="P47" s="953"/>
      <c r="Q47" s="953"/>
      <c r="R47" s="953"/>
      <c r="S47" s="953"/>
      <c r="T47" s="953"/>
      <c r="U47" s="953"/>
      <c r="V47" s="953"/>
      <c r="W47" s="953"/>
      <c r="X47" s="953"/>
      <c r="Y47" s="953"/>
      <c r="Z47" s="953"/>
      <c r="AA47" s="953"/>
      <c r="AB47" s="953"/>
      <c r="AC47" s="953"/>
      <c r="AD47" s="953"/>
      <c r="AE47" s="953"/>
      <c r="AF47" s="953"/>
      <c r="AG47" s="953"/>
      <c r="AH47" s="953"/>
      <c r="AI47" s="953"/>
      <c r="AJ47" s="953"/>
      <c r="AK47" s="953"/>
      <c r="AL47" s="953"/>
      <c r="AM47" s="953"/>
      <c r="AN47" s="953"/>
      <c r="AO47" s="953"/>
      <c r="AP47" s="953"/>
      <c r="AQ47" s="953"/>
      <c r="AR47" s="953"/>
      <c r="AS47" s="953"/>
      <c r="AT47" s="953"/>
      <c r="AU47" s="953"/>
      <c r="AV47" s="953"/>
      <c r="AW47" s="953"/>
      <c r="AX47" s="953"/>
      <c r="AY47" s="953"/>
      <c r="AZ47" s="953"/>
      <c r="BA47" s="953"/>
      <c r="BB47" s="953"/>
      <c r="BC47" s="953"/>
      <c r="BD47" s="953"/>
      <c r="BE47" s="953"/>
      <c r="BF47" s="953"/>
      <c r="BG47" s="953"/>
      <c r="BH47" s="953"/>
      <c r="BI47" s="953"/>
      <c r="BJ47" s="953"/>
      <c r="BK47" s="953"/>
      <c r="BL47" s="953"/>
      <c r="BM47" s="953"/>
      <c r="BN47" s="953"/>
      <c r="BO47" s="953"/>
      <c r="BP47" s="953"/>
      <c r="BQ47" s="953"/>
      <c r="BR47" s="953"/>
      <c r="BS47" s="953"/>
      <c r="BT47" s="953"/>
      <c r="BU47" s="953"/>
      <c r="BV47" s="953"/>
      <c r="BW47" s="953"/>
      <c r="BX47" s="953"/>
      <c r="BY47" s="953"/>
      <c r="BZ47" s="953"/>
      <c r="CA47" s="953"/>
      <c r="CB47" s="953"/>
      <c r="CC47" s="953"/>
      <c r="CD47" s="953"/>
      <c r="CE47" s="953"/>
      <c r="CF47" s="953"/>
      <c r="CG47" s="953"/>
      <c r="CH47" s="953"/>
      <c r="CI47" s="953"/>
      <c r="CJ47" s="953"/>
      <c r="CK47" s="954"/>
      <c r="CL47" s="958">
        <f>Data_Income!H1619</f>
        <v>0</v>
      </c>
      <c r="CM47" s="959"/>
      <c r="CN47" s="959"/>
      <c r="CO47" s="959"/>
      <c r="CP47" s="959"/>
      <c r="CQ47" s="959"/>
      <c r="CR47" s="959"/>
      <c r="CS47" s="959"/>
      <c r="CT47" s="959"/>
      <c r="CU47" s="959"/>
      <c r="CV47" s="959"/>
      <c r="CW47" s="959"/>
      <c r="CX47" s="959"/>
      <c r="CY47" s="959"/>
      <c r="CZ47" s="959"/>
      <c r="DA47" s="960"/>
      <c r="DB47" s="251"/>
      <c r="DC47" s="154"/>
      <c r="DD47" s="59"/>
      <c r="DE47" s="59"/>
      <c r="DF47" s="433"/>
    </row>
    <row r="48" spans="1:122" s="434" customFormat="1" ht="15" customHeight="1" x14ac:dyDescent="0.2">
      <c r="A48" s="432"/>
      <c r="B48" s="249"/>
      <c r="C48" s="952" t="s">
        <v>1054</v>
      </c>
      <c r="D48" s="953"/>
      <c r="E48" s="953"/>
      <c r="F48" s="953"/>
      <c r="G48" s="953"/>
      <c r="H48" s="953"/>
      <c r="I48" s="953"/>
      <c r="J48" s="953"/>
      <c r="K48" s="953"/>
      <c r="L48" s="953"/>
      <c r="M48" s="953"/>
      <c r="N48" s="953"/>
      <c r="O48" s="953"/>
      <c r="P48" s="953"/>
      <c r="Q48" s="953"/>
      <c r="R48" s="953"/>
      <c r="S48" s="953"/>
      <c r="T48" s="953"/>
      <c r="U48" s="953"/>
      <c r="V48" s="953"/>
      <c r="W48" s="953"/>
      <c r="X48" s="953"/>
      <c r="Y48" s="953"/>
      <c r="Z48" s="953"/>
      <c r="AA48" s="953"/>
      <c r="AB48" s="953"/>
      <c r="AC48" s="953"/>
      <c r="AD48" s="953"/>
      <c r="AE48" s="953"/>
      <c r="AF48" s="953"/>
      <c r="AG48" s="953"/>
      <c r="AH48" s="953"/>
      <c r="AI48" s="953"/>
      <c r="AJ48" s="953"/>
      <c r="AK48" s="953"/>
      <c r="AL48" s="953"/>
      <c r="AM48" s="953"/>
      <c r="AN48" s="953"/>
      <c r="AO48" s="953"/>
      <c r="AP48" s="953"/>
      <c r="AQ48" s="953"/>
      <c r="AR48" s="953"/>
      <c r="AS48" s="953"/>
      <c r="AT48" s="953"/>
      <c r="AU48" s="953"/>
      <c r="AV48" s="953"/>
      <c r="AW48" s="953"/>
      <c r="AX48" s="953"/>
      <c r="AY48" s="953"/>
      <c r="AZ48" s="953"/>
      <c r="BA48" s="953"/>
      <c r="BB48" s="953"/>
      <c r="BC48" s="953"/>
      <c r="BD48" s="953"/>
      <c r="BE48" s="953"/>
      <c r="BF48" s="953"/>
      <c r="BG48" s="953"/>
      <c r="BH48" s="953"/>
      <c r="BI48" s="953"/>
      <c r="BJ48" s="953"/>
      <c r="BK48" s="953"/>
      <c r="BL48" s="953"/>
      <c r="BM48" s="953"/>
      <c r="BN48" s="953"/>
      <c r="BO48" s="953"/>
      <c r="BP48" s="953"/>
      <c r="BQ48" s="953"/>
      <c r="BR48" s="953"/>
      <c r="BS48" s="953"/>
      <c r="BT48" s="953"/>
      <c r="BU48" s="953"/>
      <c r="BV48" s="953"/>
      <c r="BW48" s="953"/>
      <c r="BX48" s="953"/>
      <c r="BY48" s="953"/>
      <c r="BZ48" s="953"/>
      <c r="CA48" s="953"/>
      <c r="CB48" s="953"/>
      <c r="CC48" s="953"/>
      <c r="CD48" s="953"/>
      <c r="CE48" s="953"/>
      <c r="CF48" s="953"/>
      <c r="CG48" s="953"/>
      <c r="CH48" s="953"/>
      <c r="CI48" s="953"/>
      <c r="CJ48" s="953"/>
      <c r="CK48" s="954"/>
      <c r="CL48" s="971">
        <v>360</v>
      </c>
      <c r="CM48" s="972"/>
      <c r="CN48" s="972"/>
      <c r="CO48" s="972"/>
      <c r="CP48" s="972"/>
      <c r="CQ48" s="972"/>
      <c r="CR48" s="972"/>
      <c r="CS48" s="972"/>
      <c r="CT48" s="972"/>
      <c r="CU48" s="972"/>
      <c r="CV48" s="972"/>
      <c r="CW48" s="972"/>
      <c r="CX48" s="972"/>
      <c r="CY48" s="972"/>
      <c r="CZ48" s="972"/>
      <c r="DA48" s="973"/>
      <c r="DB48" s="251"/>
      <c r="DC48" s="154"/>
      <c r="DD48" s="59"/>
      <c r="DE48" s="59"/>
      <c r="DF48" s="433"/>
    </row>
    <row r="49" spans="1:110" s="437" customFormat="1" ht="15" customHeight="1" x14ac:dyDescent="0.2">
      <c r="A49" s="436"/>
      <c r="B49" s="249"/>
      <c r="C49" s="952" t="s">
        <v>1063</v>
      </c>
      <c r="D49" s="953"/>
      <c r="E49" s="953"/>
      <c r="F49" s="953"/>
      <c r="G49" s="953"/>
      <c r="H49" s="953"/>
      <c r="I49" s="953"/>
      <c r="J49" s="953"/>
      <c r="K49" s="953"/>
      <c r="L49" s="953"/>
      <c r="M49" s="953"/>
      <c r="N49" s="953"/>
      <c r="O49" s="953"/>
      <c r="P49" s="953"/>
      <c r="Q49" s="953"/>
      <c r="R49" s="953"/>
      <c r="S49" s="953"/>
      <c r="T49" s="953"/>
      <c r="U49" s="953"/>
      <c r="V49" s="953"/>
      <c r="W49" s="953"/>
      <c r="X49" s="953"/>
      <c r="Y49" s="953"/>
      <c r="Z49" s="953"/>
      <c r="AA49" s="953"/>
      <c r="AB49" s="953"/>
      <c r="AC49" s="953"/>
      <c r="AD49" s="953"/>
      <c r="AE49" s="953"/>
      <c r="AF49" s="953"/>
      <c r="AG49" s="953"/>
      <c r="AH49" s="953"/>
      <c r="AI49" s="953"/>
      <c r="AJ49" s="953"/>
      <c r="AK49" s="953"/>
      <c r="AL49" s="953"/>
      <c r="AM49" s="953"/>
      <c r="AN49" s="953"/>
      <c r="AO49" s="953"/>
      <c r="AP49" s="953"/>
      <c r="AQ49" s="953"/>
      <c r="AR49" s="953"/>
      <c r="AS49" s="953"/>
      <c r="AT49" s="953"/>
      <c r="AU49" s="953"/>
      <c r="AV49" s="953"/>
      <c r="AW49" s="953"/>
      <c r="AX49" s="953"/>
      <c r="AY49" s="953"/>
      <c r="AZ49" s="953"/>
      <c r="BA49" s="953"/>
      <c r="BB49" s="953"/>
      <c r="BC49" s="953"/>
      <c r="BD49" s="953"/>
      <c r="BE49" s="953"/>
      <c r="BF49" s="953"/>
      <c r="BG49" s="953"/>
      <c r="BH49" s="953"/>
      <c r="BI49" s="953"/>
      <c r="BJ49" s="953"/>
      <c r="BK49" s="953"/>
      <c r="BL49" s="953"/>
      <c r="BM49" s="953"/>
      <c r="BN49" s="953"/>
      <c r="BO49" s="953"/>
      <c r="BP49" s="953"/>
      <c r="BQ49" s="953"/>
      <c r="BR49" s="953"/>
      <c r="BS49" s="953"/>
      <c r="BT49" s="953"/>
      <c r="BU49" s="953"/>
      <c r="BV49" s="953"/>
      <c r="BW49" s="953"/>
      <c r="BX49" s="953"/>
      <c r="BY49" s="953"/>
      <c r="BZ49" s="953"/>
      <c r="CA49" s="953"/>
      <c r="CB49" s="953"/>
      <c r="CC49" s="953"/>
      <c r="CD49" s="953"/>
      <c r="CE49" s="953"/>
      <c r="CF49" s="953"/>
      <c r="CG49" s="953"/>
      <c r="CH49" s="953"/>
      <c r="CI49" s="953"/>
      <c r="CJ49" s="953"/>
      <c r="CK49" s="954"/>
      <c r="CL49" s="943">
        <f>Data_Income!H1621</f>
        <v>0</v>
      </c>
      <c r="CM49" s="944"/>
      <c r="CN49" s="944"/>
      <c r="CO49" s="944"/>
      <c r="CP49" s="944"/>
      <c r="CQ49" s="944"/>
      <c r="CR49" s="944"/>
      <c r="CS49" s="944"/>
      <c r="CT49" s="944"/>
      <c r="CU49" s="944"/>
      <c r="CV49" s="944"/>
      <c r="CW49" s="944"/>
      <c r="CX49" s="944"/>
      <c r="CY49" s="944"/>
      <c r="CZ49" s="944"/>
      <c r="DA49" s="945"/>
      <c r="DB49" s="251"/>
      <c r="DC49" s="154"/>
      <c r="DD49" s="59"/>
      <c r="DE49" s="59"/>
      <c r="DF49" s="438"/>
    </row>
    <row r="50" spans="1:110" s="437" customFormat="1" ht="15" customHeight="1" x14ac:dyDescent="0.2">
      <c r="A50" s="436"/>
      <c r="B50" s="249"/>
      <c r="C50" s="952" t="s">
        <v>1064</v>
      </c>
      <c r="D50" s="953"/>
      <c r="E50" s="953"/>
      <c r="F50" s="953"/>
      <c r="G50" s="953"/>
      <c r="H50" s="953"/>
      <c r="I50" s="953"/>
      <c r="J50" s="953"/>
      <c r="K50" s="953"/>
      <c r="L50" s="953"/>
      <c r="M50" s="953"/>
      <c r="N50" s="953"/>
      <c r="O50" s="953"/>
      <c r="P50" s="953"/>
      <c r="Q50" s="953"/>
      <c r="R50" s="953"/>
      <c r="S50" s="953"/>
      <c r="T50" s="953"/>
      <c r="U50" s="953"/>
      <c r="V50" s="953"/>
      <c r="W50" s="953"/>
      <c r="X50" s="953"/>
      <c r="Y50" s="953"/>
      <c r="Z50" s="953"/>
      <c r="AA50" s="953"/>
      <c r="AB50" s="953"/>
      <c r="AC50" s="953"/>
      <c r="AD50" s="953"/>
      <c r="AE50" s="953"/>
      <c r="AF50" s="953"/>
      <c r="AG50" s="953"/>
      <c r="AH50" s="953"/>
      <c r="AI50" s="953"/>
      <c r="AJ50" s="953"/>
      <c r="AK50" s="953"/>
      <c r="AL50" s="953"/>
      <c r="AM50" s="953"/>
      <c r="AN50" s="953"/>
      <c r="AO50" s="953"/>
      <c r="AP50" s="953"/>
      <c r="AQ50" s="953"/>
      <c r="AR50" s="953"/>
      <c r="AS50" s="953"/>
      <c r="AT50" s="953"/>
      <c r="AU50" s="953"/>
      <c r="AV50" s="953"/>
      <c r="AW50" s="953"/>
      <c r="AX50" s="953"/>
      <c r="AY50" s="953"/>
      <c r="AZ50" s="953"/>
      <c r="BA50" s="953"/>
      <c r="BB50" s="953"/>
      <c r="BC50" s="953"/>
      <c r="BD50" s="953"/>
      <c r="BE50" s="953"/>
      <c r="BF50" s="953"/>
      <c r="BG50" s="953"/>
      <c r="BH50" s="953"/>
      <c r="BI50" s="953"/>
      <c r="BJ50" s="953"/>
      <c r="BK50" s="953"/>
      <c r="BL50" s="953"/>
      <c r="BM50" s="953"/>
      <c r="BN50" s="953"/>
      <c r="BO50" s="953"/>
      <c r="BP50" s="953"/>
      <c r="BQ50" s="953"/>
      <c r="BR50" s="953"/>
      <c r="BS50" s="953"/>
      <c r="BT50" s="953"/>
      <c r="BU50" s="953"/>
      <c r="BV50" s="953"/>
      <c r="BW50" s="953"/>
      <c r="BX50" s="953"/>
      <c r="BY50" s="953"/>
      <c r="BZ50" s="953"/>
      <c r="CA50" s="953"/>
      <c r="CB50" s="953"/>
      <c r="CC50" s="953"/>
      <c r="CD50" s="953"/>
      <c r="CE50" s="953"/>
      <c r="CF50" s="953"/>
      <c r="CG50" s="953"/>
      <c r="CH50" s="953"/>
      <c r="CI50" s="953"/>
      <c r="CJ50" s="953"/>
      <c r="CK50" s="954"/>
      <c r="CL50" s="943">
        <f>Data_Income!H1622</f>
        <v>0</v>
      </c>
      <c r="CM50" s="944"/>
      <c r="CN50" s="944"/>
      <c r="CO50" s="944"/>
      <c r="CP50" s="944"/>
      <c r="CQ50" s="944"/>
      <c r="CR50" s="944"/>
      <c r="CS50" s="944"/>
      <c r="CT50" s="944"/>
      <c r="CU50" s="944"/>
      <c r="CV50" s="944"/>
      <c r="CW50" s="944"/>
      <c r="CX50" s="944"/>
      <c r="CY50" s="944"/>
      <c r="CZ50" s="944"/>
      <c r="DA50" s="945"/>
      <c r="DB50" s="251"/>
      <c r="DC50" s="154"/>
      <c r="DD50" s="59"/>
      <c r="DE50" s="59"/>
      <c r="DF50" s="438"/>
    </row>
    <row r="51" spans="1:110" s="434" customFormat="1" ht="15" customHeight="1" x14ac:dyDescent="0.2">
      <c r="A51" s="432"/>
      <c r="B51" s="249"/>
      <c r="C51" s="952" t="s">
        <v>1159</v>
      </c>
      <c r="D51" s="953"/>
      <c r="E51" s="953"/>
      <c r="F51" s="953"/>
      <c r="G51" s="953"/>
      <c r="H51" s="953"/>
      <c r="I51" s="953"/>
      <c r="J51" s="953"/>
      <c r="K51" s="953"/>
      <c r="L51" s="953"/>
      <c r="M51" s="953"/>
      <c r="N51" s="953"/>
      <c r="O51" s="953"/>
      <c r="P51" s="953"/>
      <c r="Q51" s="953"/>
      <c r="R51" s="953"/>
      <c r="S51" s="953"/>
      <c r="T51" s="953"/>
      <c r="U51" s="953"/>
      <c r="V51" s="953"/>
      <c r="W51" s="953"/>
      <c r="X51" s="953"/>
      <c r="Y51" s="953"/>
      <c r="Z51" s="953"/>
      <c r="AA51" s="953"/>
      <c r="AB51" s="953"/>
      <c r="AC51" s="953"/>
      <c r="AD51" s="953"/>
      <c r="AE51" s="953"/>
      <c r="AF51" s="953"/>
      <c r="AG51" s="953"/>
      <c r="AH51" s="953"/>
      <c r="AI51" s="953"/>
      <c r="AJ51" s="953"/>
      <c r="AK51" s="953"/>
      <c r="AL51" s="953"/>
      <c r="AM51" s="953"/>
      <c r="AN51" s="953"/>
      <c r="AO51" s="953"/>
      <c r="AP51" s="953"/>
      <c r="AQ51" s="953"/>
      <c r="AR51" s="953"/>
      <c r="AS51" s="953"/>
      <c r="AT51" s="953"/>
      <c r="AU51" s="953"/>
      <c r="AV51" s="953"/>
      <c r="AW51" s="953"/>
      <c r="AX51" s="953"/>
      <c r="AY51" s="953"/>
      <c r="AZ51" s="953"/>
      <c r="BA51" s="953"/>
      <c r="BB51" s="953"/>
      <c r="BC51" s="953"/>
      <c r="BD51" s="953"/>
      <c r="BE51" s="953"/>
      <c r="BF51" s="953"/>
      <c r="BG51" s="953"/>
      <c r="BH51" s="953"/>
      <c r="BI51" s="953"/>
      <c r="BJ51" s="953"/>
      <c r="BK51" s="953"/>
      <c r="BL51" s="953"/>
      <c r="BM51" s="953"/>
      <c r="BN51" s="953"/>
      <c r="BO51" s="953"/>
      <c r="BP51" s="953"/>
      <c r="BQ51" s="953"/>
      <c r="BR51" s="953"/>
      <c r="BS51" s="953"/>
      <c r="BT51" s="953"/>
      <c r="BU51" s="953"/>
      <c r="BV51" s="953"/>
      <c r="BW51" s="953"/>
      <c r="BX51" s="953"/>
      <c r="BY51" s="953"/>
      <c r="BZ51" s="953"/>
      <c r="CA51" s="953"/>
      <c r="CB51" s="953"/>
      <c r="CC51" s="953"/>
      <c r="CD51" s="953"/>
      <c r="CE51" s="953"/>
      <c r="CF51" s="953"/>
      <c r="CG51" s="953"/>
      <c r="CH51" s="953"/>
      <c r="CI51" s="953"/>
      <c r="CJ51" s="953"/>
      <c r="CK51" s="953"/>
      <c r="CL51" s="943">
        <f>Data_Income!H1623</f>
        <v>0</v>
      </c>
      <c r="CM51" s="944"/>
      <c r="CN51" s="944"/>
      <c r="CO51" s="944"/>
      <c r="CP51" s="944"/>
      <c r="CQ51" s="944"/>
      <c r="CR51" s="944"/>
      <c r="CS51" s="944"/>
      <c r="CT51" s="944"/>
      <c r="CU51" s="944"/>
      <c r="CV51" s="944"/>
      <c r="CW51" s="944"/>
      <c r="CX51" s="944"/>
      <c r="CY51" s="944"/>
      <c r="CZ51" s="944"/>
      <c r="DA51" s="945"/>
      <c r="DB51" s="251"/>
      <c r="DC51" s="154"/>
    </row>
    <row r="52" spans="1:110" s="444" customFormat="1" ht="15" customHeight="1" x14ac:dyDescent="0.2">
      <c r="A52" s="442"/>
      <c r="B52" s="249"/>
      <c r="C52" s="1023" t="s">
        <v>1154</v>
      </c>
      <c r="D52" s="1023"/>
      <c r="E52" s="1023"/>
      <c r="F52" s="1023"/>
      <c r="G52" s="1023"/>
      <c r="H52" s="1023"/>
      <c r="I52" s="1023"/>
      <c r="J52" s="1023"/>
      <c r="K52" s="1023"/>
      <c r="L52" s="1023"/>
      <c r="M52" s="1023"/>
      <c r="N52" s="1023"/>
      <c r="O52" s="1023"/>
      <c r="P52" s="1023"/>
      <c r="Q52" s="1023"/>
      <c r="R52" s="1023"/>
      <c r="S52" s="1023"/>
      <c r="T52" s="1023"/>
      <c r="U52" s="1023"/>
      <c r="V52" s="1023"/>
      <c r="W52" s="1023"/>
      <c r="X52" s="1023"/>
      <c r="Y52" s="1023"/>
      <c r="Z52" s="1023"/>
      <c r="AA52" s="1023"/>
      <c r="AB52" s="1023"/>
      <c r="AC52" s="1023"/>
      <c r="AD52" s="1023"/>
      <c r="AE52" s="1023"/>
      <c r="AF52" s="1023"/>
      <c r="AG52" s="1023"/>
      <c r="AH52" s="1023"/>
      <c r="AI52" s="1023"/>
      <c r="AJ52" s="1023"/>
      <c r="AK52" s="1023"/>
      <c r="AL52" s="1023"/>
      <c r="AM52" s="1023"/>
      <c r="AN52" s="1023"/>
      <c r="AO52" s="1023"/>
      <c r="AP52" s="1023"/>
      <c r="AQ52" s="1023"/>
      <c r="AR52" s="1023"/>
      <c r="AS52" s="1023"/>
      <c r="AT52" s="1023"/>
      <c r="AU52" s="1023"/>
      <c r="AV52" s="1023"/>
      <c r="AW52" s="1023"/>
      <c r="AX52" s="1023"/>
      <c r="AY52" s="1023"/>
      <c r="AZ52" s="1023"/>
      <c r="BA52" s="1023"/>
      <c r="BB52" s="1023"/>
      <c r="BC52" s="1023"/>
      <c r="BD52" s="1023"/>
      <c r="BE52" s="1023"/>
      <c r="BF52" s="1023"/>
      <c r="BG52" s="1023"/>
      <c r="BH52" s="1023"/>
      <c r="BI52" s="1023"/>
      <c r="BJ52" s="1023"/>
      <c r="BK52" s="1023"/>
      <c r="BL52" s="1023"/>
      <c r="BM52" s="1023"/>
      <c r="BN52" s="1023"/>
      <c r="BO52" s="1023"/>
      <c r="BP52" s="1023"/>
      <c r="BQ52" s="1023"/>
      <c r="BR52" s="1023"/>
      <c r="BS52" s="1023"/>
      <c r="BT52" s="1023"/>
      <c r="BU52" s="1023"/>
      <c r="BV52" s="1023"/>
      <c r="BW52" s="1023"/>
      <c r="BX52" s="1023"/>
      <c r="BY52" s="1023"/>
      <c r="BZ52" s="1023"/>
      <c r="CA52" s="1023"/>
      <c r="CB52" s="1023"/>
      <c r="CC52" s="1023"/>
      <c r="CD52" s="1023"/>
      <c r="CE52" s="1023"/>
      <c r="CF52" s="1023"/>
      <c r="CG52" s="1023"/>
      <c r="CH52" s="1023"/>
      <c r="CI52" s="1023"/>
      <c r="CJ52" s="1023"/>
      <c r="CK52" s="1023"/>
      <c r="CL52" s="1023"/>
      <c r="CM52" s="1023"/>
      <c r="CN52" s="1023"/>
      <c r="CO52" s="1023"/>
      <c r="CP52" s="1023"/>
      <c r="CQ52" s="1023"/>
      <c r="CR52" s="1023"/>
      <c r="CS52" s="1023"/>
      <c r="CT52" s="1023"/>
      <c r="CU52" s="1023"/>
      <c r="CV52" s="1023"/>
      <c r="CW52" s="1023"/>
      <c r="CX52" s="1023"/>
      <c r="CY52" s="1023"/>
      <c r="CZ52" s="1023"/>
      <c r="DA52" s="1024"/>
      <c r="DB52" s="251"/>
      <c r="DC52" s="154"/>
    </row>
    <row r="53" spans="1:110" s="444" customFormat="1" ht="15" customHeight="1" x14ac:dyDescent="0.2">
      <c r="A53" s="442"/>
      <c r="B53" s="249"/>
      <c r="C53" s="992" t="s">
        <v>1009</v>
      </c>
      <c r="D53" s="993"/>
      <c r="E53" s="993"/>
      <c r="F53" s="993"/>
      <c r="G53" s="993"/>
      <c r="H53" s="993"/>
      <c r="I53" s="993"/>
      <c r="J53" s="993"/>
      <c r="K53" s="993"/>
      <c r="L53" s="993"/>
      <c r="M53" s="993"/>
      <c r="N53" s="993"/>
      <c r="O53" s="993"/>
      <c r="P53" s="993"/>
      <c r="Q53" s="993"/>
      <c r="R53" s="993"/>
      <c r="S53" s="993"/>
      <c r="T53" s="993"/>
      <c r="U53" s="993"/>
      <c r="V53" s="993"/>
      <c r="W53" s="993"/>
      <c r="X53" s="993"/>
      <c r="Y53" s="993"/>
      <c r="Z53" s="993"/>
      <c r="AA53" s="993"/>
      <c r="AB53" s="993"/>
      <c r="AC53" s="993"/>
      <c r="AD53" s="993"/>
      <c r="AE53" s="993"/>
      <c r="AF53" s="993"/>
      <c r="AG53" s="993"/>
      <c r="AH53" s="993"/>
      <c r="AI53" s="993"/>
      <c r="AJ53" s="993"/>
      <c r="AK53" s="993"/>
      <c r="AL53" s="993"/>
      <c r="AM53" s="993"/>
      <c r="AN53" s="993"/>
      <c r="AO53" s="993"/>
      <c r="AP53" s="993"/>
      <c r="AQ53" s="993"/>
      <c r="AR53" s="993"/>
      <c r="AS53" s="993"/>
      <c r="AT53" s="993"/>
      <c r="AU53" s="993"/>
      <c r="AV53" s="993"/>
      <c r="AW53" s="993"/>
      <c r="AX53" s="993"/>
      <c r="AY53" s="993"/>
      <c r="AZ53" s="993"/>
      <c r="BA53" s="993"/>
      <c r="BB53" s="993"/>
      <c r="BC53" s="993"/>
      <c r="BD53" s="993"/>
      <c r="BE53" s="993"/>
      <c r="BF53" s="993"/>
      <c r="BG53" s="993"/>
      <c r="BH53" s="993"/>
      <c r="BI53" s="993"/>
      <c r="BJ53" s="993"/>
      <c r="BK53" s="993"/>
      <c r="BL53" s="993"/>
      <c r="BM53" s="993"/>
      <c r="BN53" s="993"/>
      <c r="BO53" s="993"/>
      <c r="BP53" s="993"/>
      <c r="BQ53" s="993"/>
      <c r="BR53" s="993"/>
      <c r="BS53" s="993"/>
      <c r="BT53" s="993"/>
      <c r="BU53" s="993"/>
      <c r="BV53" s="993"/>
      <c r="BW53" s="993"/>
      <c r="BX53" s="993"/>
      <c r="BY53" s="993"/>
      <c r="BZ53" s="993"/>
      <c r="CA53" s="993"/>
      <c r="CB53" s="993"/>
      <c r="CC53" s="993"/>
      <c r="CD53" s="993"/>
      <c r="CE53" s="993"/>
      <c r="CF53" s="993"/>
      <c r="CG53" s="993"/>
      <c r="CH53" s="993"/>
      <c r="CI53" s="993"/>
      <c r="CJ53" s="993"/>
      <c r="CK53" s="994"/>
      <c r="CL53" s="977">
        <f>Data_Income!H1625</f>
        <v>0</v>
      </c>
      <c r="CM53" s="978"/>
      <c r="CN53" s="978"/>
      <c r="CO53" s="978"/>
      <c r="CP53" s="978"/>
      <c r="CQ53" s="978"/>
      <c r="CR53" s="978"/>
      <c r="CS53" s="978"/>
      <c r="CT53" s="978"/>
      <c r="CU53" s="978"/>
      <c r="CV53" s="978"/>
      <c r="CW53" s="978"/>
      <c r="CX53" s="978"/>
      <c r="CY53" s="978"/>
      <c r="CZ53" s="978"/>
      <c r="DA53" s="979"/>
      <c r="DB53" s="251"/>
      <c r="DC53" s="154"/>
    </row>
    <row r="54" spans="1:110" s="444" customFormat="1" ht="15" customHeight="1" x14ac:dyDescent="0.2">
      <c r="A54" s="442"/>
      <c r="B54" s="249"/>
      <c r="C54" s="952" t="s">
        <v>1008</v>
      </c>
      <c r="D54" s="953"/>
      <c r="E54" s="953"/>
      <c r="F54" s="953"/>
      <c r="G54" s="953"/>
      <c r="H54" s="953"/>
      <c r="I54" s="953"/>
      <c r="J54" s="953"/>
      <c r="K54" s="953"/>
      <c r="L54" s="953"/>
      <c r="M54" s="953"/>
      <c r="N54" s="953"/>
      <c r="O54" s="953"/>
      <c r="P54" s="953"/>
      <c r="Q54" s="953"/>
      <c r="R54" s="953"/>
      <c r="S54" s="953"/>
      <c r="T54" s="953"/>
      <c r="U54" s="953"/>
      <c r="V54" s="953"/>
      <c r="W54" s="953"/>
      <c r="X54" s="953"/>
      <c r="Y54" s="953"/>
      <c r="Z54" s="953"/>
      <c r="AA54" s="953"/>
      <c r="AB54" s="953"/>
      <c r="AC54" s="953"/>
      <c r="AD54" s="953"/>
      <c r="AE54" s="953"/>
      <c r="AF54" s="953"/>
      <c r="AG54" s="953"/>
      <c r="AH54" s="953"/>
      <c r="AI54" s="953"/>
      <c r="AJ54" s="953"/>
      <c r="AK54" s="953"/>
      <c r="AL54" s="953"/>
      <c r="AM54" s="953"/>
      <c r="AN54" s="953"/>
      <c r="AO54" s="953"/>
      <c r="AP54" s="953"/>
      <c r="AQ54" s="953"/>
      <c r="AR54" s="953"/>
      <c r="AS54" s="953"/>
      <c r="AT54" s="953"/>
      <c r="AU54" s="953"/>
      <c r="AV54" s="953"/>
      <c r="AW54" s="953"/>
      <c r="AX54" s="953"/>
      <c r="AY54" s="953"/>
      <c r="AZ54" s="953"/>
      <c r="BA54" s="953"/>
      <c r="BB54" s="953"/>
      <c r="BC54" s="953"/>
      <c r="BD54" s="953"/>
      <c r="BE54" s="953"/>
      <c r="BF54" s="953"/>
      <c r="BG54" s="953"/>
      <c r="BH54" s="953"/>
      <c r="BI54" s="953"/>
      <c r="BJ54" s="953"/>
      <c r="BK54" s="953"/>
      <c r="BL54" s="953"/>
      <c r="BM54" s="953"/>
      <c r="BN54" s="953"/>
      <c r="BO54" s="953"/>
      <c r="BP54" s="953"/>
      <c r="BQ54" s="953"/>
      <c r="BR54" s="953"/>
      <c r="BS54" s="953"/>
      <c r="BT54" s="953"/>
      <c r="BU54" s="953"/>
      <c r="BV54" s="953"/>
      <c r="BW54" s="953"/>
      <c r="BX54" s="953"/>
      <c r="BY54" s="953"/>
      <c r="BZ54" s="953"/>
      <c r="CA54" s="953"/>
      <c r="CB54" s="953"/>
      <c r="CC54" s="953"/>
      <c r="CD54" s="953"/>
      <c r="CE54" s="953"/>
      <c r="CF54" s="953"/>
      <c r="CG54" s="953"/>
      <c r="CH54" s="953"/>
      <c r="CI54" s="953"/>
      <c r="CJ54" s="953"/>
      <c r="CK54" s="954"/>
      <c r="CL54" s="955">
        <f>Data_Income!H1614</f>
        <v>0</v>
      </c>
      <c r="CM54" s="956"/>
      <c r="CN54" s="956"/>
      <c r="CO54" s="956"/>
      <c r="CP54" s="956"/>
      <c r="CQ54" s="956"/>
      <c r="CR54" s="956"/>
      <c r="CS54" s="956"/>
      <c r="CT54" s="956"/>
      <c r="CU54" s="956"/>
      <c r="CV54" s="956"/>
      <c r="CW54" s="956"/>
      <c r="CX54" s="956"/>
      <c r="CY54" s="956"/>
      <c r="CZ54" s="956"/>
      <c r="DA54" s="957"/>
      <c r="DB54" s="251"/>
      <c r="DC54" s="154"/>
    </row>
    <row r="55" spans="1:110" s="444" customFormat="1" ht="15" customHeight="1" x14ac:dyDescent="0.2">
      <c r="A55" s="442"/>
      <c r="B55" s="249"/>
      <c r="C55" s="952" t="s">
        <v>1009</v>
      </c>
      <c r="D55" s="953"/>
      <c r="E55" s="953"/>
      <c r="F55" s="953"/>
      <c r="G55" s="953"/>
      <c r="H55" s="953"/>
      <c r="I55" s="953"/>
      <c r="J55" s="953"/>
      <c r="K55" s="953"/>
      <c r="L55" s="953"/>
      <c r="M55" s="953"/>
      <c r="N55" s="953"/>
      <c r="O55" s="953"/>
      <c r="P55" s="953"/>
      <c r="Q55" s="953"/>
      <c r="R55" s="953"/>
      <c r="S55" s="953"/>
      <c r="T55" s="953"/>
      <c r="U55" s="953"/>
      <c r="V55" s="953"/>
      <c r="W55" s="953"/>
      <c r="X55" s="953"/>
      <c r="Y55" s="953"/>
      <c r="Z55" s="953"/>
      <c r="AA55" s="953"/>
      <c r="AB55" s="953"/>
      <c r="AC55" s="953"/>
      <c r="AD55" s="953"/>
      <c r="AE55" s="953"/>
      <c r="AF55" s="953"/>
      <c r="AG55" s="953"/>
      <c r="AH55" s="953"/>
      <c r="AI55" s="953"/>
      <c r="AJ55" s="953"/>
      <c r="AK55" s="953"/>
      <c r="AL55" s="953"/>
      <c r="AM55" s="953"/>
      <c r="AN55" s="953"/>
      <c r="AO55" s="953"/>
      <c r="AP55" s="953"/>
      <c r="AQ55" s="953"/>
      <c r="AR55" s="953"/>
      <c r="AS55" s="953"/>
      <c r="AT55" s="953"/>
      <c r="AU55" s="953"/>
      <c r="AV55" s="953"/>
      <c r="AW55" s="953"/>
      <c r="AX55" s="953"/>
      <c r="AY55" s="953"/>
      <c r="AZ55" s="953"/>
      <c r="BA55" s="953"/>
      <c r="BB55" s="953"/>
      <c r="BC55" s="953"/>
      <c r="BD55" s="953"/>
      <c r="BE55" s="953"/>
      <c r="BF55" s="953"/>
      <c r="BG55" s="953"/>
      <c r="BH55" s="953"/>
      <c r="BI55" s="953"/>
      <c r="BJ55" s="953"/>
      <c r="BK55" s="953"/>
      <c r="BL55" s="953"/>
      <c r="BM55" s="953"/>
      <c r="BN55" s="953"/>
      <c r="BO55" s="953"/>
      <c r="BP55" s="953"/>
      <c r="BQ55" s="953"/>
      <c r="BR55" s="953"/>
      <c r="BS55" s="953"/>
      <c r="BT55" s="953"/>
      <c r="BU55" s="953"/>
      <c r="BV55" s="953"/>
      <c r="BW55" s="953"/>
      <c r="BX55" s="953"/>
      <c r="BY55" s="953"/>
      <c r="BZ55" s="953"/>
      <c r="CA55" s="953"/>
      <c r="CB55" s="953"/>
      <c r="CC55" s="953"/>
      <c r="CD55" s="953"/>
      <c r="CE55" s="953"/>
      <c r="CF55" s="953"/>
      <c r="CG55" s="953"/>
      <c r="CH55" s="953"/>
      <c r="CI55" s="953"/>
      <c r="CJ55" s="953"/>
      <c r="CK55" s="954"/>
      <c r="CL55" s="958">
        <f>Data_Income!H1627</f>
        <v>0</v>
      </c>
      <c r="CM55" s="959"/>
      <c r="CN55" s="959"/>
      <c r="CO55" s="959"/>
      <c r="CP55" s="959"/>
      <c r="CQ55" s="959"/>
      <c r="CR55" s="959"/>
      <c r="CS55" s="959"/>
      <c r="CT55" s="959"/>
      <c r="CU55" s="959"/>
      <c r="CV55" s="959"/>
      <c r="CW55" s="959"/>
      <c r="CX55" s="959"/>
      <c r="CY55" s="959"/>
      <c r="CZ55" s="959"/>
      <c r="DA55" s="960"/>
      <c r="DB55" s="251"/>
      <c r="DC55" s="154"/>
    </row>
    <row r="56" spans="1:110" s="444" customFormat="1" ht="15" customHeight="1" x14ac:dyDescent="0.2">
      <c r="A56" s="442"/>
      <c r="B56" s="249"/>
      <c r="C56" s="952" t="s">
        <v>1012</v>
      </c>
      <c r="D56" s="953"/>
      <c r="E56" s="953"/>
      <c r="F56" s="953"/>
      <c r="G56" s="953"/>
      <c r="H56" s="953"/>
      <c r="I56" s="953"/>
      <c r="J56" s="953"/>
      <c r="K56" s="953"/>
      <c r="L56" s="953"/>
      <c r="M56" s="953"/>
      <c r="N56" s="953"/>
      <c r="O56" s="953"/>
      <c r="P56" s="953"/>
      <c r="Q56" s="953"/>
      <c r="R56" s="953"/>
      <c r="S56" s="953"/>
      <c r="T56" s="953"/>
      <c r="U56" s="953"/>
      <c r="V56" s="953"/>
      <c r="W56" s="953"/>
      <c r="X56" s="953"/>
      <c r="Y56" s="953"/>
      <c r="Z56" s="953"/>
      <c r="AA56" s="953"/>
      <c r="AB56" s="953"/>
      <c r="AC56" s="953"/>
      <c r="AD56" s="953"/>
      <c r="AE56" s="953"/>
      <c r="AF56" s="953"/>
      <c r="AG56" s="953"/>
      <c r="AH56" s="953"/>
      <c r="AI56" s="953"/>
      <c r="AJ56" s="953"/>
      <c r="AK56" s="953"/>
      <c r="AL56" s="953"/>
      <c r="AM56" s="953"/>
      <c r="AN56" s="953"/>
      <c r="AO56" s="953"/>
      <c r="AP56" s="953"/>
      <c r="AQ56" s="953"/>
      <c r="AR56" s="953"/>
      <c r="AS56" s="953"/>
      <c r="AT56" s="953"/>
      <c r="AU56" s="953"/>
      <c r="AV56" s="953"/>
      <c r="AW56" s="953"/>
      <c r="AX56" s="953"/>
      <c r="AY56" s="953"/>
      <c r="AZ56" s="953"/>
      <c r="BA56" s="953"/>
      <c r="BB56" s="953"/>
      <c r="BC56" s="953"/>
      <c r="BD56" s="953"/>
      <c r="BE56" s="953"/>
      <c r="BF56" s="953"/>
      <c r="BG56" s="953"/>
      <c r="BH56" s="953"/>
      <c r="BI56" s="953"/>
      <c r="BJ56" s="953"/>
      <c r="BK56" s="953"/>
      <c r="BL56" s="953"/>
      <c r="BM56" s="953"/>
      <c r="BN56" s="953"/>
      <c r="BO56" s="953"/>
      <c r="BP56" s="953"/>
      <c r="BQ56" s="953"/>
      <c r="BR56" s="953"/>
      <c r="BS56" s="953"/>
      <c r="BT56" s="953"/>
      <c r="BU56" s="953"/>
      <c r="BV56" s="953"/>
      <c r="BW56" s="953"/>
      <c r="BX56" s="953"/>
      <c r="BY56" s="953"/>
      <c r="BZ56" s="953"/>
      <c r="CA56" s="953"/>
      <c r="CB56" s="953"/>
      <c r="CC56" s="953"/>
      <c r="CD56" s="953"/>
      <c r="CE56" s="953"/>
      <c r="CF56" s="953"/>
      <c r="CG56" s="953"/>
      <c r="CH56" s="953"/>
      <c r="CI56" s="953"/>
      <c r="CJ56" s="953"/>
      <c r="CK56" s="954"/>
      <c r="CL56" s="958">
        <f>Data_Income!H1628</f>
        <v>0</v>
      </c>
      <c r="CM56" s="959"/>
      <c r="CN56" s="959"/>
      <c r="CO56" s="959"/>
      <c r="CP56" s="959"/>
      <c r="CQ56" s="959"/>
      <c r="CR56" s="959"/>
      <c r="CS56" s="959"/>
      <c r="CT56" s="959"/>
      <c r="CU56" s="959"/>
      <c r="CV56" s="959"/>
      <c r="CW56" s="959"/>
      <c r="CX56" s="959"/>
      <c r="CY56" s="959"/>
      <c r="CZ56" s="959"/>
      <c r="DA56" s="960"/>
      <c r="DB56" s="251"/>
      <c r="DC56" s="154"/>
    </row>
    <row r="57" spans="1:110" s="444" customFormat="1" ht="15" customHeight="1" x14ac:dyDescent="0.2">
      <c r="A57" s="442"/>
      <c r="B57" s="249"/>
      <c r="C57" s="1016" t="str">
        <f>Data_Income!C1627</f>
        <v xml:space="preserve"> Eligible Net Documented Assets</v>
      </c>
      <c r="D57" s="953"/>
      <c r="E57" s="953"/>
      <c r="F57" s="953"/>
      <c r="G57" s="953"/>
      <c r="H57" s="953"/>
      <c r="I57" s="953"/>
      <c r="J57" s="953"/>
      <c r="K57" s="953"/>
      <c r="L57" s="953"/>
      <c r="M57" s="953"/>
      <c r="N57" s="953"/>
      <c r="O57" s="953"/>
      <c r="P57" s="953"/>
      <c r="Q57" s="953"/>
      <c r="R57" s="953"/>
      <c r="S57" s="953"/>
      <c r="T57" s="953"/>
      <c r="U57" s="953"/>
      <c r="V57" s="953"/>
      <c r="W57" s="953"/>
      <c r="X57" s="953"/>
      <c r="Y57" s="953"/>
      <c r="Z57" s="953"/>
      <c r="AA57" s="953"/>
      <c r="AB57" s="953"/>
      <c r="AC57" s="953"/>
      <c r="AD57" s="953"/>
      <c r="AE57" s="953"/>
      <c r="AF57" s="953"/>
      <c r="AG57" s="953"/>
      <c r="AH57" s="953"/>
      <c r="AI57" s="953"/>
      <c r="AJ57" s="953"/>
      <c r="AK57" s="953"/>
      <c r="AL57" s="953"/>
      <c r="AM57" s="953"/>
      <c r="AN57" s="953"/>
      <c r="AO57" s="953"/>
      <c r="AP57" s="953"/>
      <c r="AQ57" s="953"/>
      <c r="AR57" s="953"/>
      <c r="AS57" s="953"/>
      <c r="AT57" s="953"/>
      <c r="AU57" s="953"/>
      <c r="AV57" s="953"/>
      <c r="AW57" s="953"/>
      <c r="AX57" s="953"/>
      <c r="AY57" s="953"/>
      <c r="AZ57" s="953"/>
      <c r="BA57" s="953"/>
      <c r="BB57" s="953"/>
      <c r="BC57" s="953"/>
      <c r="BD57" s="953"/>
      <c r="BE57" s="953"/>
      <c r="BF57" s="953"/>
      <c r="BG57" s="953"/>
      <c r="BH57" s="953"/>
      <c r="BI57" s="953"/>
      <c r="BJ57" s="953"/>
      <c r="BK57" s="953"/>
      <c r="BL57" s="953"/>
      <c r="BM57" s="953"/>
      <c r="BN57" s="953"/>
      <c r="BO57" s="953"/>
      <c r="BP57" s="953"/>
      <c r="BQ57" s="953"/>
      <c r="BR57" s="953"/>
      <c r="BS57" s="953"/>
      <c r="BT57" s="953"/>
      <c r="BU57" s="953"/>
      <c r="BV57" s="953"/>
      <c r="BW57" s="953"/>
      <c r="BX57" s="953"/>
      <c r="BY57" s="953"/>
      <c r="BZ57" s="953"/>
      <c r="CA57" s="953"/>
      <c r="CB57" s="953"/>
      <c r="CC57" s="953"/>
      <c r="CD57" s="953"/>
      <c r="CE57" s="953"/>
      <c r="CF57" s="953"/>
      <c r="CG57" s="953"/>
      <c r="CH57" s="953"/>
      <c r="CI57" s="953"/>
      <c r="CJ57" s="953"/>
      <c r="CK57" s="954"/>
      <c r="CL57" s="977">
        <f>Data_Income!H1629</f>
        <v>0</v>
      </c>
      <c r="CM57" s="978"/>
      <c r="CN57" s="978"/>
      <c r="CO57" s="978"/>
      <c r="CP57" s="978"/>
      <c r="CQ57" s="978"/>
      <c r="CR57" s="978"/>
      <c r="CS57" s="978"/>
      <c r="CT57" s="978"/>
      <c r="CU57" s="978"/>
      <c r="CV57" s="978"/>
      <c r="CW57" s="978"/>
      <c r="CX57" s="978"/>
      <c r="CY57" s="978"/>
      <c r="CZ57" s="978"/>
      <c r="DA57" s="979"/>
      <c r="DB57" s="251"/>
      <c r="DC57" s="154"/>
    </row>
    <row r="58" spans="1:110" s="444" customFormat="1" ht="15" customHeight="1" x14ac:dyDescent="0.2">
      <c r="A58" s="442"/>
      <c r="B58" s="249"/>
      <c r="C58" s="952" t="s">
        <v>1142</v>
      </c>
      <c r="D58" s="953"/>
      <c r="E58" s="953"/>
      <c r="F58" s="953"/>
      <c r="G58" s="953"/>
      <c r="H58" s="953"/>
      <c r="I58" s="953"/>
      <c r="J58" s="953"/>
      <c r="K58" s="953"/>
      <c r="L58" s="953"/>
      <c r="M58" s="953"/>
      <c r="N58" s="953"/>
      <c r="O58" s="953"/>
      <c r="P58" s="953"/>
      <c r="Q58" s="953"/>
      <c r="R58" s="953"/>
      <c r="S58" s="953"/>
      <c r="T58" s="953"/>
      <c r="U58" s="953"/>
      <c r="V58" s="953"/>
      <c r="W58" s="953"/>
      <c r="X58" s="953"/>
      <c r="Y58" s="953"/>
      <c r="Z58" s="953"/>
      <c r="AA58" s="953"/>
      <c r="AB58" s="953"/>
      <c r="AC58" s="953"/>
      <c r="AD58" s="953"/>
      <c r="AE58" s="953"/>
      <c r="AF58" s="953"/>
      <c r="AG58" s="953"/>
      <c r="AH58" s="953"/>
      <c r="AI58" s="953"/>
      <c r="AJ58" s="953"/>
      <c r="AK58" s="953"/>
      <c r="AL58" s="953"/>
      <c r="AM58" s="953"/>
      <c r="AN58" s="953"/>
      <c r="AO58" s="953"/>
      <c r="AP58" s="953"/>
      <c r="AQ58" s="953"/>
      <c r="AR58" s="953"/>
      <c r="AS58" s="953"/>
      <c r="AT58" s="953"/>
      <c r="AU58" s="953"/>
      <c r="AV58" s="953"/>
      <c r="AW58" s="953"/>
      <c r="AX58" s="953"/>
      <c r="AY58" s="953"/>
      <c r="AZ58" s="953"/>
      <c r="BA58" s="953"/>
      <c r="BB58" s="953"/>
      <c r="BC58" s="953"/>
      <c r="BD58" s="953"/>
      <c r="BE58" s="953"/>
      <c r="BF58" s="953"/>
      <c r="BG58" s="953"/>
      <c r="BH58" s="953"/>
      <c r="BI58" s="953"/>
      <c r="BJ58" s="953"/>
      <c r="BK58" s="953"/>
      <c r="BL58" s="953"/>
      <c r="BM58" s="953"/>
      <c r="BN58" s="953"/>
      <c r="BO58" s="953"/>
      <c r="BP58" s="953"/>
      <c r="BQ58" s="953"/>
      <c r="BR58" s="953"/>
      <c r="BS58" s="953"/>
      <c r="BT58" s="953"/>
      <c r="BU58" s="953"/>
      <c r="BV58" s="953"/>
      <c r="BW58" s="953"/>
      <c r="BX58" s="953"/>
      <c r="BY58" s="953"/>
      <c r="BZ58" s="953"/>
      <c r="CA58" s="953"/>
      <c r="CB58" s="953"/>
      <c r="CC58" s="953"/>
      <c r="CD58" s="953"/>
      <c r="CE58" s="953"/>
      <c r="CF58" s="953"/>
      <c r="CG58" s="953"/>
      <c r="CH58" s="953"/>
      <c r="CI58" s="953"/>
      <c r="CJ58" s="953"/>
      <c r="CK58" s="954"/>
      <c r="CL58" s="1025">
        <v>0</v>
      </c>
      <c r="CM58" s="1026"/>
      <c r="CN58" s="1026"/>
      <c r="CO58" s="1026"/>
      <c r="CP58" s="1026"/>
      <c r="CQ58" s="1026"/>
      <c r="CR58" s="1026"/>
      <c r="CS58" s="1026"/>
      <c r="CT58" s="1026"/>
      <c r="CU58" s="1026"/>
      <c r="CV58" s="1026"/>
      <c r="CW58" s="1026"/>
      <c r="CX58" s="1026"/>
      <c r="CY58" s="1026"/>
      <c r="CZ58" s="1026"/>
      <c r="DA58" s="1027"/>
      <c r="DB58" s="251"/>
      <c r="DC58" s="154"/>
    </row>
    <row r="59" spans="1:110" s="444" customFormat="1" ht="15" customHeight="1" x14ac:dyDescent="0.2">
      <c r="A59" s="442"/>
      <c r="B59" s="249"/>
      <c r="C59" s="1036" t="s">
        <v>1168</v>
      </c>
      <c r="D59" s="1037"/>
      <c r="E59" s="1037"/>
      <c r="F59" s="1037"/>
      <c r="G59" s="1037"/>
      <c r="H59" s="1037"/>
      <c r="I59" s="1037"/>
      <c r="J59" s="1037"/>
      <c r="K59" s="1037"/>
      <c r="L59" s="1037"/>
      <c r="M59" s="1037"/>
      <c r="N59" s="1037"/>
      <c r="O59" s="1037"/>
      <c r="P59" s="1037"/>
      <c r="Q59" s="1037"/>
      <c r="R59" s="1037"/>
      <c r="S59" s="1037"/>
      <c r="T59" s="1037"/>
      <c r="U59" s="1037"/>
      <c r="V59" s="1037"/>
      <c r="W59" s="1037"/>
      <c r="X59" s="1037"/>
      <c r="Y59" s="1037"/>
      <c r="Z59" s="1037"/>
      <c r="AA59" s="1037"/>
      <c r="AB59" s="1037"/>
      <c r="AC59" s="1037"/>
      <c r="AD59" s="1037"/>
      <c r="AE59" s="1037"/>
      <c r="AF59" s="1037"/>
      <c r="AG59" s="1037"/>
      <c r="AH59" s="1037"/>
      <c r="AI59" s="1037"/>
      <c r="AJ59" s="1037"/>
      <c r="AK59" s="1037"/>
      <c r="AL59" s="1037"/>
      <c r="AM59" s="1037"/>
      <c r="AN59" s="1037"/>
      <c r="AO59" s="1037"/>
      <c r="AP59" s="1037"/>
      <c r="AQ59" s="1037"/>
      <c r="AR59" s="963" t="s">
        <v>1164</v>
      </c>
      <c r="AS59" s="963"/>
      <c r="AT59" s="963"/>
      <c r="AU59" s="963"/>
      <c r="AV59" s="963"/>
      <c r="AW59" s="963"/>
      <c r="AX59" s="963"/>
      <c r="AY59" s="1038"/>
      <c r="AZ59" s="1038"/>
      <c r="BA59" s="1038"/>
      <c r="BB59" s="1038"/>
      <c r="BC59" s="1038"/>
      <c r="BD59" s="1038"/>
      <c r="BE59" s="1038"/>
      <c r="BF59" s="1038"/>
      <c r="BG59" s="1038"/>
      <c r="BH59" s="1038"/>
      <c r="BI59" s="1038"/>
      <c r="BJ59" s="1038"/>
      <c r="BK59" s="1038"/>
      <c r="BL59" s="1038"/>
      <c r="BM59" s="1038"/>
      <c r="BN59" s="1038"/>
      <c r="BO59" s="1038"/>
      <c r="BP59" s="1038"/>
      <c r="BQ59" s="1038"/>
      <c r="BR59" s="1038"/>
      <c r="BS59" s="965" t="s">
        <v>1163</v>
      </c>
      <c r="BT59" s="965"/>
      <c r="BU59" s="965"/>
      <c r="BV59" s="965"/>
      <c r="BW59" s="965"/>
      <c r="BX59" s="965"/>
      <c r="BY59" s="965"/>
      <c r="BZ59" s="965"/>
      <c r="CA59" s="966"/>
      <c r="CB59" s="966"/>
      <c r="CC59" s="966"/>
      <c r="CD59" s="966"/>
      <c r="CE59" s="966"/>
      <c r="CF59" s="966"/>
      <c r="CG59" s="966"/>
      <c r="CH59" s="966"/>
      <c r="CI59" s="966"/>
      <c r="CJ59" s="966"/>
      <c r="CK59" s="966"/>
      <c r="CL59" s="1028">
        <f>Data_Income!H1631</f>
        <v>0</v>
      </c>
      <c r="CM59" s="1029"/>
      <c r="CN59" s="1029"/>
      <c r="CO59" s="1029"/>
      <c r="CP59" s="1029"/>
      <c r="CQ59" s="1029"/>
      <c r="CR59" s="1029"/>
      <c r="CS59" s="1029"/>
      <c r="CT59" s="1029"/>
      <c r="CU59" s="1029"/>
      <c r="CV59" s="1029"/>
      <c r="CW59" s="1029"/>
      <c r="CX59" s="1029"/>
      <c r="CY59" s="1029"/>
      <c r="CZ59" s="1029"/>
      <c r="DA59" s="1030"/>
      <c r="DB59" s="251"/>
      <c r="DC59" s="154"/>
    </row>
    <row r="60" spans="1:110" s="446" customFormat="1" ht="15" customHeight="1" x14ac:dyDescent="0.2">
      <c r="A60" s="445"/>
      <c r="B60" s="249"/>
      <c r="C60" s="961" t="s">
        <v>1167</v>
      </c>
      <c r="D60" s="962"/>
      <c r="E60" s="962"/>
      <c r="F60" s="962"/>
      <c r="G60" s="962"/>
      <c r="H60" s="962"/>
      <c r="I60" s="962"/>
      <c r="J60" s="962"/>
      <c r="K60" s="962"/>
      <c r="L60" s="962"/>
      <c r="M60" s="962"/>
      <c r="N60" s="962"/>
      <c r="O60" s="962"/>
      <c r="P60" s="962"/>
      <c r="Q60" s="962"/>
      <c r="R60" s="962"/>
      <c r="S60" s="962"/>
      <c r="T60" s="962"/>
      <c r="U60" s="962"/>
      <c r="V60" s="962"/>
      <c r="W60" s="962"/>
      <c r="X60" s="962"/>
      <c r="Y60" s="962"/>
      <c r="Z60" s="962"/>
      <c r="AA60" s="962"/>
      <c r="AB60" s="962"/>
      <c r="AC60" s="962"/>
      <c r="AD60" s="962"/>
      <c r="AE60" s="962"/>
      <c r="AF60" s="962"/>
      <c r="AG60" s="962"/>
      <c r="AH60" s="962"/>
      <c r="AI60" s="962"/>
      <c r="AJ60" s="962"/>
      <c r="AK60" s="962"/>
      <c r="AL60" s="962"/>
      <c r="AM60" s="962"/>
      <c r="AN60" s="962"/>
      <c r="AO60" s="962"/>
      <c r="AP60" s="962"/>
      <c r="AQ60" s="962"/>
      <c r="AR60" s="963" t="s">
        <v>1164</v>
      </c>
      <c r="AS60" s="963"/>
      <c r="AT60" s="963"/>
      <c r="AU60" s="963"/>
      <c r="AV60" s="963"/>
      <c r="AW60" s="963"/>
      <c r="AX60" s="963"/>
      <c r="AY60" s="964" t="str">
        <f>Data_Income!F1632</f>
        <v/>
      </c>
      <c r="AZ60" s="964"/>
      <c r="BA60" s="964"/>
      <c r="BB60" s="964"/>
      <c r="BC60" s="964"/>
      <c r="BD60" s="964"/>
      <c r="BE60" s="964"/>
      <c r="BF60" s="964"/>
      <c r="BG60" s="964"/>
      <c r="BH60" s="964"/>
      <c r="BI60" s="964"/>
      <c r="BJ60" s="964"/>
      <c r="BK60" s="964"/>
      <c r="BL60" s="964"/>
      <c r="BM60" s="964"/>
      <c r="BN60" s="964"/>
      <c r="BO60" s="964"/>
      <c r="BP60" s="964"/>
      <c r="BQ60" s="964"/>
      <c r="BR60" s="964"/>
      <c r="BS60" s="965" t="s">
        <v>1163</v>
      </c>
      <c r="BT60" s="965"/>
      <c r="BU60" s="965"/>
      <c r="BV60" s="965"/>
      <c r="BW60" s="965"/>
      <c r="BX60" s="965"/>
      <c r="BY60" s="965"/>
      <c r="BZ60" s="965"/>
      <c r="CA60" s="966"/>
      <c r="CB60" s="966"/>
      <c r="CC60" s="966"/>
      <c r="CD60" s="966"/>
      <c r="CE60" s="966"/>
      <c r="CF60" s="966"/>
      <c r="CG60" s="966"/>
      <c r="CH60" s="966"/>
      <c r="CI60" s="966"/>
      <c r="CJ60" s="966"/>
      <c r="CK60" s="966"/>
      <c r="CL60" s="1031"/>
      <c r="CM60" s="1032"/>
      <c r="CN60" s="1032"/>
      <c r="CO60" s="1032"/>
      <c r="CP60" s="1032"/>
      <c r="CQ60" s="1032"/>
      <c r="CR60" s="1032"/>
      <c r="CS60" s="1032"/>
      <c r="CT60" s="1032"/>
      <c r="CU60" s="1032"/>
      <c r="CV60" s="1032"/>
      <c r="CW60" s="1032"/>
      <c r="CX60" s="1032"/>
      <c r="CY60" s="1032"/>
      <c r="CZ60" s="1032"/>
      <c r="DA60" s="1033"/>
      <c r="DB60" s="251"/>
      <c r="DC60" s="154"/>
    </row>
    <row r="61" spans="1:110" s="444" customFormat="1" ht="15" customHeight="1" x14ac:dyDescent="0.2">
      <c r="A61" s="442"/>
      <c r="B61" s="249"/>
      <c r="C61" s="952" t="s">
        <v>1155</v>
      </c>
      <c r="D61" s="953"/>
      <c r="E61" s="953"/>
      <c r="F61" s="953"/>
      <c r="G61" s="953"/>
      <c r="H61" s="953"/>
      <c r="I61" s="953"/>
      <c r="J61" s="953"/>
      <c r="K61" s="953"/>
      <c r="L61" s="953"/>
      <c r="M61" s="953"/>
      <c r="N61" s="953"/>
      <c r="O61" s="953"/>
      <c r="P61" s="953"/>
      <c r="Q61" s="953"/>
      <c r="R61" s="953"/>
      <c r="S61" s="953"/>
      <c r="T61" s="953"/>
      <c r="U61" s="953"/>
      <c r="V61" s="953"/>
      <c r="W61" s="953"/>
      <c r="X61" s="953"/>
      <c r="Y61" s="953"/>
      <c r="Z61" s="953"/>
      <c r="AA61" s="953"/>
      <c r="AB61" s="953"/>
      <c r="AC61" s="953"/>
      <c r="AD61" s="953"/>
      <c r="AE61" s="953"/>
      <c r="AF61" s="953"/>
      <c r="AG61" s="953"/>
      <c r="AH61" s="953"/>
      <c r="AI61" s="953"/>
      <c r="AJ61" s="953"/>
      <c r="AK61" s="953"/>
      <c r="AL61" s="953"/>
      <c r="AM61" s="953"/>
      <c r="AN61" s="953"/>
      <c r="AO61" s="953"/>
      <c r="AP61" s="953"/>
      <c r="AQ61" s="953"/>
      <c r="AR61" s="953"/>
      <c r="AS61" s="953"/>
      <c r="AT61" s="953"/>
      <c r="AU61" s="953"/>
      <c r="AV61" s="953"/>
      <c r="AW61" s="953"/>
      <c r="AX61" s="953"/>
      <c r="AY61" s="953"/>
      <c r="AZ61" s="953"/>
      <c r="BA61" s="953"/>
      <c r="BB61" s="953"/>
      <c r="BC61" s="953"/>
      <c r="BD61" s="953"/>
      <c r="BE61" s="953"/>
      <c r="BF61" s="953"/>
      <c r="BG61" s="953"/>
      <c r="BH61" s="953"/>
      <c r="BI61" s="953"/>
      <c r="BJ61" s="953"/>
      <c r="BK61" s="953"/>
      <c r="BL61" s="953"/>
      <c r="BM61" s="953"/>
      <c r="BN61" s="953"/>
      <c r="BO61" s="953"/>
      <c r="BP61" s="953"/>
      <c r="BQ61" s="953"/>
      <c r="BR61" s="953"/>
      <c r="BS61" s="953"/>
      <c r="BT61" s="953"/>
      <c r="BU61" s="953"/>
      <c r="BV61" s="953"/>
      <c r="BW61" s="953"/>
      <c r="BX61" s="953"/>
      <c r="BY61" s="953"/>
      <c r="BZ61" s="953"/>
      <c r="CA61" s="953"/>
      <c r="CB61" s="953"/>
      <c r="CC61" s="953"/>
      <c r="CD61" s="953"/>
      <c r="CE61" s="953"/>
      <c r="CF61" s="953"/>
      <c r="CG61" s="953"/>
      <c r="CH61" s="953"/>
      <c r="CI61" s="953"/>
      <c r="CJ61" s="953"/>
      <c r="CK61" s="954"/>
      <c r="CL61" s="971">
        <v>360</v>
      </c>
      <c r="CM61" s="972"/>
      <c r="CN61" s="972"/>
      <c r="CO61" s="972"/>
      <c r="CP61" s="972"/>
      <c r="CQ61" s="972"/>
      <c r="CR61" s="972"/>
      <c r="CS61" s="972"/>
      <c r="CT61" s="972"/>
      <c r="CU61" s="972"/>
      <c r="CV61" s="972"/>
      <c r="CW61" s="972"/>
      <c r="CX61" s="972"/>
      <c r="CY61" s="972"/>
      <c r="CZ61" s="972"/>
      <c r="DA61" s="973"/>
      <c r="DB61" s="251"/>
      <c r="DC61" s="154"/>
    </row>
    <row r="62" spans="1:110" s="444" customFormat="1" ht="15" customHeight="1" x14ac:dyDescent="0.2">
      <c r="A62" s="442"/>
      <c r="B62" s="249"/>
      <c r="C62" s="952" t="s">
        <v>1063</v>
      </c>
      <c r="D62" s="953"/>
      <c r="E62" s="953"/>
      <c r="F62" s="953"/>
      <c r="G62" s="953"/>
      <c r="H62" s="953"/>
      <c r="I62" s="953"/>
      <c r="J62" s="953"/>
      <c r="K62" s="953"/>
      <c r="L62" s="953"/>
      <c r="M62" s="953"/>
      <c r="N62" s="953"/>
      <c r="O62" s="953"/>
      <c r="P62" s="953"/>
      <c r="Q62" s="953"/>
      <c r="R62" s="953"/>
      <c r="S62" s="953"/>
      <c r="T62" s="953"/>
      <c r="U62" s="953"/>
      <c r="V62" s="953"/>
      <c r="W62" s="953"/>
      <c r="X62" s="953"/>
      <c r="Y62" s="953"/>
      <c r="Z62" s="953"/>
      <c r="AA62" s="953"/>
      <c r="AB62" s="953"/>
      <c r="AC62" s="953"/>
      <c r="AD62" s="953"/>
      <c r="AE62" s="953"/>
      <c r="AF62" s="953"/>
      <c r="AG62" s="953"/>
      <c r="AH62" s="953"/>
      <c r="AI62" s="953"/>
      <c r="AJ62" s="953"/>
      <c r="AK62" s="953"/>
      <c r="AL62" s="953"/>
      <c r="AM62" s="953"/>
      <c r="AN62" s="953"/>
      <c r="AO62" s="953"/>
      <c r="AP62" s="953"/>
      <c r="AQ62" s="953"/>
      <c r="AR62" s="953"/>
      <c r="AS62" s="953"/>
      <c r="AT62" s="953"/>
      <c r="AU62" s="953"/>
      <c r="AV62" s="953"/>
      <c r="AW62" s="953"/>
      <c r="AX62" s="953"/>
      <c r="AY62" s="953"/>
      <c r="AZ62" s="953"/>
      <c r="BA62" s="953"/>
      <c r="BB62" s="953"/>
      <c r="BC62" s="953"/>
      <c r="BD62" s="953"/>
      <c r="BE62" s="953"/>
      <c r="BF62" s="953"/>
      <c r="BG62" s="953"/>
      <c r="BH62" s="953"/>
      <c r="BI62" s="953"/>
      <c r="BJ62" s="953"/>
      <c r="BK62" s="953"/>
      <c r="BL62" s="953"/>
      <c r="BM62" s="953"/>
      <c r="BN62" s="953"/>
      <c r="BO62" s="953"/>
      <c r="BP62" s="953"/>
      <c r="BQ62" s="953"/>
      <c r="BR62" s="953"/>
      <c r="BS62" s="953"/>
      <c r="BT62" s="953"/>
      <c r="BU62" s="953"/>
      <c r="BV62" s="953"/>
      <c r="BW62" s="953"/>
      <c r="BX62" s="953"/>
      <c r="BY62" s="953"/>
      <c r="BZ62" s="953"/>
      <c r="CA62" s="953"/>
      <c r="CB62" s="953"/>
      <c r="CC62" s="953"/>
      <c r="CD62" s="953"/>
      <c r="CE62" s="953"/>
      <c r="CF62" s="953"/>
      <c r="CG62" s="953"/>
      <c r="CH62" s="953"/>
      <c r="CI62" s="953"/>
      <c r="CJ62" s="953"/>
      <c r="CK62" s="954"/>
      <c r="CL62" s="943">
        <f>Data_Income!H1634</f>
        <v>0</v>
      </c>
      <c r="CM62" s="944"/>
      <c r="CN62" s="944"/>
      <c r="CO62" s="944"/>
      <c r="CP62" s="944"/>
      <c r="CQ62" s="944"/>
      <c r="CR62" s="944"/>
      <c r="CS62" s="944"/>
      <c r="CT62" s="944"/>
      <c r="CU62" s="944"/>
      <c r="CV62" s="944"/>
      <c r="CW62" s="944"/>
      <c r="CX62" s="944"/>
      <c r="CY62" s="944"/>
      <c r="CZ62" s="944"/>
      <c r="DA62" s="945"/>
      <c r="DB62" s="251"/>
      <c r="DC62" s="154"/>
    </row>
    <row r="63" spans="1:110" s="444" customFormat="1" ht="15" customHeight="1" x14ac:dyDescent="0.2">
      <c r="A63" s="442"/>
      <c r="B63" s="249"/>
      <c r="C63" s="952" t="s">
        <v>1064</v>
      </c>
      <c r="D63" s="953"/>
      <c r="E63" s="953"/>
      <c r="F63" s="953"/>
      <c r="G63" s="953"/>
      <c r="H63" s="953"/>
      <c r="I63" s="953"/>
      <c r="J63" s="953"/>
      <c r="K63" s="953"/>
      <c r="L63" s="953"/>
      <c r="M63" s="953"/>
      <c r="N63" s="953"/>
      <c r="O63" s="953"/>
      <c r="P63" s="953"/>
      <c r="Q63" s="953"/>
      <c r="R63" s="953"/>
      <c r="S63" s="953"/>
      <c r="T63" s="953"/>
      <c r="U63" s="953"/>
      <c r="V63" s="953"/>
      <c r="W63" s="953"/>
      <c r="X63" s="953"/>
      <c r="Y63" s="953"/>
      <c r="Z63" s="953"/>
      <c r="AA63" s="953"/>
      <c r="AB63" s="953"/>
      <c r="AC63" s="953"/>
      <c r="AD63" s="953"/>
      <c r="AE63" s="953"/>
      <c r="AF63" s="953"/>
      <c r="AG63" s="953"/>
      <c r="AH63" s="953"/>
      <c r="AI63" s="953"/>
      <c r="AJ63" s="953"/>
      <c r="AK63" s="953"/>
      <c r="AL63" s="953"/>
      <c r="AM63" s="953"/>
      <c r="AN63" s="953"/>
      <c r="AO63" s="953"/>
      <c r="AP63" s="953"/>
      <c r="AQ63" s="953"/>
      <c r="AR63" s="953"/>
      <c r="AS63" s="953"/>
      <c r="AT63" s="953"/>
      <c r="AU63" s="953"/>
      <c r="AV63" s="953"/>
      <c r="AW63" s="953"/>
      <c r="AX63" s="953"/>
      <c r="AY63" s="953"/>
      <c r="AZ63" s="953"/>
      <c r="BA63" s="953"/>
      <c r="BB63" s="953"/>
      <c r="BC63" s="953"/>
      <c r="BD63" s="953"/>
      <c r="BE63" s="953"/>
      <c r="BF63" s="953"/>
      <c r="BG63" s="953"/>
      <c r="BH63" s="953"/>
      <c r="BI63" s="953"/>
      <c r="BJ63" s="953"/>
      <c r="BK63" s="953"/>
      <c r="BL63" s="953"/>
      <c r="BM63" s="953"/>
      <c r="BN63" s="953"/>
      <c r="BO63" s="953"/>
      <c r="BP63" s="953"/>
      <c r="BQ63" s="953"/>
      <c r="BR63" s="953"/>
      <c r="BS63" s="953"/>
      <c r="BT63" s="953"/>
      <c r="BU63" s="953"/>
      <c r="BV63" s="953"/>
      <c r="BW63" s="953"/>
      <c r="BX63" s="953"/>
      <c r="BY63" s="953"/>
      <c r="BZ63" s="953"/>
      <c r="CA63" s="953"/>
      <c r="CB63" s="953"/>
      <c r="CC63" s="953"/>
      <c r="CD63" s="953"/>
      <c r="CE63" s="953"/>
      <c r="CF63" s="953"/>
      <c r="CG63" s="953"/>
      <c r="CH63" s="953"/>
      <c r="CI63" s="953"/>
      <c r="CJ63" s="953"/>
      <c r="CK63" s="954"/>
      <c r="CL63" s="943">
        <f>Data_Income!H1635</f>
        <v>0</v>
      </c>
      <c r="CM63" s="944"/>
      <c r="CN63" s="944"/>
      <c r="CO63" s="944"/>
      <c r="CP63" s="944"/>
      <c r="CQ63" s="944"/>
      <c r="CR63" s="944"/>
      <c r="CS63" s="944"/>
      <c r="CT63" s="944"/>
      <c r="CU63" s="944"/>
      <c r="CV63" s="944"/>
      <c r="CW63" s="944"/>
      <c r="CX63" s="944"/>
      <c r="CY63" s="944"/>
      <c r="CZ63" s="944"/>
      <c r="DA63" s="945"/>
      <c r="DB63" s="251"/>
      <c r="DC63" s="154"/>
    </row>
    <row r="64" spans="1:110" s="444" customFormat="1" ht="15" customHeight="1" x14ac:dyDescent="0.2">
      <c r="A64" s="442"/>
      <c r="B64" s="249"/>
      <c r="C64" s="952" t="s">
        <v>1160</v>
      </c>
      <c r="D64" s="953"/>
      <c r="E64" s="953"/>
      <c r="F64" s="953"/>
      <c r="G64" s="953"/>
      <c r="H64" s="953"/>
      <c r="I64" s="953"/>
      <c r="J64" s="953"/>
      <c r="K64" s="953"/>
      <c r="L64" s="953"/>
      <c r="M64" s="953"/>
      <c r="N64" s="953"/>
      <c r="O64" s="953"/>
      <c r="P64" s="953"/>
      <c r="Q64" s="953"/>
      <c r="R64" s="953"/>
      <c r="S64" s="953"/>
      <c r="T64" s="953"/>
      <c r="U64" s="953"/>
      <c r="V64" s="953"/>
      <c r="W64" s="953"/>
      <c r="X64" s="953"/>
      <c r="Y64" s="953"/>
      <c r="Z64" s="953"/>
      <c r="AA64" s="953"/>
      <c r="AB64" s="953"/>
      <c r="AC64" s="953"/>
      <c r="AD64" s="953"/>
      <c r="AE64" s="953"/>
      <c r="AF64" s="953"/>
      <c r="AG64" s="953"/>
      <c r="AH64" s="953"/>
      <c r="AI64" s="953"/>
      <c r="AJ64" s="953"/>
      <c r="AK64" s="953"/>
      <c r="AL64" s="953"/>
      <c r="AM64" s="953"/>
      <c r="AN64" s="953"/>
      <c r="AO64" s="953"/>
      <c r="AP64" s="953"/>
      <c r="AQ64" s="953"/>
      <c r="AR64" s="953"/>
      <c r="AS64" s="953"/>
      <c r="AT64" s="953"/>
      <c r="AU64" s="953"/>
      <c r="AV64" s="953"/>
      <c r="AW64" s="953"/>
      <c r="AX64" s="953"/>
      <c r="AY64" s="953"/>
      <c r="AZ64" s="953"/>
      <c r="BA64" s="953"/>
      <c r="BB64" s="953"/>
      <c r="BC64" s="953"/>
      <c r="BD64" s="953"/>
      <c r="BE64" s="953"/>
      <c r="BF64" s="953"/>
      <c r="BG64" s="953"/>
      <c r="BH64" s="953"/>
      <c r="BI64" s="953"/>
      <c r="BJ64" s="953"/>
      <c r="BK64" s="953"/>
      <c r="BL64" s="953"/>
      <c r="BM64" s="953"/>
      <c r="BN64" s="953"/>
      <c r="BO64" s="953"/>
      <c r="BP64" s="953"/>
      <c r="BQ64" s="953"/>
      <c r="BR64" s="953"/>
      <c r="BS64" s="953"/>
      <c r="BT64" s="953"/>
      <c r="BU64" s="953"/>
      <c r="BV64" s="953"/>
      <c r="BW64" s="953"/>
      <c r="BX64" s="953"/>
      <c r="BY64" s="953"/>
      <c r="BZ64" s="953"/>
      <c r="CA64" s="953"/>
      <c r="CB64" s="953"/>
      <c r="CC64" s="953"/>
      <c r="CD64" s="953"/>
      <c r="CE64" s="953"/>
      <c r="CF64" s="953"/>
      <c r="CG64" s="953"/>
      <c r="CH64" s="953"/>
      <c r="CI64" s="953"/>
      <c r="CJ64" s="953"/>
      <c r="CK64" s="954"/>
      <c r="CL64" s="943">
        <f>Data_Income!H1636</f>
        <v>0</v>
      </c>
      <c r="CM64" s="944"/>
      <c r="CN64" s="944"/>
      <c r="CO64" s="944"/>
      <c r="CP64" s="944"/>
      <c r="CQ64" s="944"/>
      <c r="CR64" s="944"/>
      <c r="CS64" s="944"/>
      <c r="CT64" s="944"/>
      <c r="CU64" s="944"/>
      <c r="CV64" s="944"/>
      <c r="CW64" s="944"/>
      <c r="CX64" s="944"/>
      <c r="CY64" s="944"/>
      <c r="CZ64" s="944"/>
      <c r="DA64" s="945"/>
      <c r="DB64" s="251"/>
      <c r="DC64" s="154"/>
    </row>
    <row r="65" spans="1:110" ht="20.100000000000001" customHeight="1" x14ac:dyDescent="0.2">
      <c r="A65" s="425"/>
      <c r="B65" s="249"/>
      <c r="C65" s="912" t="s">
        <v>24</v>
      </c>
      <c r="D65" s="913"/>
      <c r="E65" s="913"/>
      <c r="F65" s="913"/>
      <c r="G65" s="913"/>
      <c r="H65" s="913"/>
      <c r="I65" s="913"/>
      <c r="J65" s="913"/>
      <c r="K65" s="913"/>
      <c r="L65" s="913"/>
      <c r="M65" s="913"/>
      <c r="N65" s="913"/>
      <c r="O65" s="913"/>
      <c r="P65" s="913"/>
      <c r="Q65" s="913"/>
      <c r="R65" s="913"/>
      <c r="S65" s="913"/>
      <c r="T65" s="913"/>
      <c r="U65" s="913"/>
      <c r="V65" s="913"/>
      <c r="W65" s="913"/>
      <c r="X65" s="913"/>
      <c r="Y65" s="913"/>
      <c r="Z65" s="913"/>
      <c r="AA65" s="913"/>
      <c r="AB65" s="913"/>
      <c r="AC65" s="913"/>
      <c r="AD65" s="913"/>
      <c r="AE65" s="913"/>
      <c r="AF65" s="913"/>
      <c r="AG65" s="913"/>
      <c r="AH65" s="913"/>
      <c r="AI65" s="913"/>
      <c r="AJ65" s="913"/>
      <c r="AK65" s="913"/>
      <c r="AL65" s="913"/>
      <c r="AM65" s="913"/>
      <c r="AN65" s="913"/>
      <c r="AO65" s="913"/>
      <c r="AP65" s="913"/>
      <c r="AQ65" s="913"/>
      <c r="AR65" s="913"/>
      <c r="AS65" s="913"/>
      <c r="AT65" s="913"/>
      <c r="AU65" s="913"/>
      <c r="AV65" s="913"/>
      <c r="AW65" s="913"/>
      <c r="AX65" s="913"/>
      <c r="AY65" s="913"/>
      <c r="AZ65" s="913"/>
      <c r="BA65" s="913"/>
      <c r="BB65" s="913"/>
      <c r="BC65" s="913"/>
      <c r="BD65" s="913"/>
      <c r="BE65" s="913"/>
      <c r="BF65" s="913"/>
      <c r="BG65" s="913"/>
      <c r="BH65" s="913"/>
      <c r="BI65" s="913"/>
      <c r="BJ65" s="913"/>
      <c r="BK65" s="913"/>
      <c r="BL65" s="913"/>
      <c r="BM65" s="913"/>
      <c r="BN65" s="913"/>
      <c r="BO65" s="913"/>
      <c r="BP65" s="913"/>
      <c r="BQ65" s="913"/>
      <c r="BR65" s="913"/>
      <c r="BS65" s="913"/>
      <c r="BT65" s="913"/>
      <c r="BU65" s="913"/>
      <c r="BV65" s="913"/>
      <c r="BW65" s="913"/>
      <c r="BX65" s="913"/>
      <c r="BY65" s="913"/>
      <c r="BZ65" s="913"/>
      <c r="CA65" s="913"/>
      <c r="CB65" s="913"/>
      <c r="CC65" s="913"/>
      <c r="CD65" s="913"/>
      <c r="CE65" s="913"/>
      <c r="CF65" s="913"/>
      <c r="CG65" s="913"/>
      <c r="CH65" s="913"/>
      <c r="CI65" s="913"/>
      <c r="CJ65" s="913"/>
      <c r="CK65" s="913"/>
      <c r="CL65" s="913"/>
      <c r="CM65" s="913"/>
      <c r="CN65" s="913"/>
      <c r="CO65" s="913"/>
      <c r="CP65" s="913"/>
      <c r="CQ65" s="913"/>
      <c r="CR65" s="913"/>
      <c r="CS65" s="913"/>
      <c r="CT65" s="913"/>
      <c r="CU65" s="913"/>
      <c r="CV65" s="913"/>
      <c r="CW65" s="913"/>
      <c r="CX65" s="913"/>
      <c r="CY65" s="913"/>
      <c r="CZ65" s="913"/>
      <c r="DA65" s="914"/>
      <c r="DB65" s="251"/>
      <c r="DC65" s="154"/>
      <c r="DD65" s="59"/>
      <c r="DE65" s="59"/>
      <c r="DF65" s="428"/>
    </row>
    <row r="66" spans="1:110" ht="60" customHeight="1" thickBot="1" x14ac:dyDescent="0.25">
      <c r="A66" s="425"/>
      <c r="B66" s="249"/>
      <c r="C66" s="916"/>
      <c r="D66" s="917"/>
      <c r="E66" s="917"/>
      <c r="F66" s="917"/>
      <c r="G66" s="917"/>
      <c r="H66" s="917"/>
      <c r="I66" s="917"/>
      <c r="J66" s="917"/>
      <c r="K66" s="917"/>
      <c r="L66" s="917"/>
      <c r="M66" s="917"/>
      <c r="N66" s="917"/>
      <c r="O66" s="917"/>
      <c r="P66" s="917"/>
      <c r="Q66" s="917"/>
      <c r="R66" s="917"/>
      <c r="S66" s="917"/>
      <c r="T66" s="917"/>
      <c r="U66" s="917"/>
      <c r="V66" s="917"/>
      <c r="W66" s="917"/>
      <c r="X66" s="917"/>
      <c r="Y66" s="917"/>
      <c r="Z66" s="917"/>
      <c r="AA66" s="917"/>
      <c r="AB66" s="917"/>
      <c r="AC66" s="917"/>
      <c r="AD66" s="917"/>
      <c r="AE66" s="917"/>
      <c r="AF66" s="917"/>
      <c r="AG66" s="917"/>
      <c r="AH66" s="917"/>
      <c r="AI66" s="917"/>
      <c r="AJ66" s="917"/>
      <c r="AK66" s="917"/>
      <c r="AL66" s="917"/>
      <c r="AM66" s="917"/>
      <c r="AN66" s="917"/>
      <c r="AO66" s="917"/>
      <c r="AP66" s="917"/>
      <c r="AQ66" s="917"/>
      <c r="AR66" s="917"/>
      <c r="AS66" s="917"/>
      <c r="AT66" s="917"/>
      <c r="AU66" s="917"/>
      <c r="AV66" s="917"/>
      <c r="AW66" s="917"/>
      <c r="AX66" s="917"/>
      <c r="AY66" s="917"/>
      <c r="AZ66" s="917"/>
      <c r="BA66" s="917"/>
      <c r="BB66" s="917"/>
      <c r="BC66" s="917"/>
      <c r="BD66" s="917"/>
      <c r="BE66" s="917"/>
      <c r="BF66" s="917"/>
      <c r="BG66" s="917"/>
      <c r="BH66" s="917"/>
      <c r="BI66" s="917"/>
      <c r="BJ66" s="917"/>
      <c r="BK66" s="917"/>
      <c r="BL66" s="917"/>
      <c r="BM66" s="917"/>
      <c r="BN66" s="917"/>
      <c r="BO66" s="917"/>
      <c r="BP66" s="917"/>
      <c r="BQ66" s="917"/>
      <c r="BR66" s="917"/>
      <c r="BS66" s="917"/>
      <c r="BT66" s="917"/>
      <c r="BU66" s="917"/>
      <c r="BV66" s="917"/>
      <c r="BW66" s="917"/>
      <c r="BX66" s="917"/>
      <c r="BY66" s="917"/>
      <c r="BZ66" s="917"/>
      <c r="CA66" s="917"/>
      <c r="CB66" s="917"/>
      <c r="CC66" s="917"/>
      <c r="CD66" s="917"/>
      <c r="CE66" s="917"/>
      <c r="CF66" s="917"/>
      <c r="CG66" s="917"/>
      <c r="CH66" s="917"/>
      <c r="CI66" s="917"/>
      <c r="CJ66" s="917"/>
      <c r="CK66" s="917"/>
      <c r="CL66" s="917"/>
      <c r="CM66" s="917"/>
      <c r="CN66" s="917"/>
      <c r="CO66" s="917"/>
      <c r="CP66" s="917"/>
      <c r="CQ66" s="917"/>
      <c r="CR66" s="917"/>
      <c r="CS66" s="917"/>
      <c r="CT66" s="917"/>
      <c r="CU66" s="917"/>
      <c r="CV66" s="917"/>
      <c r="CW66" s="917"/>
      <c r="CX66" s="917"/>
      <c r="CY66" s="917"/>
      <c r="CZ66" s="917"/>
      <c r="DA66" s="918"/>
      <c r="DB66" s="251"/>
      <c r="DC66" s="154"/>
      <c r="DD66" s="59"/>
      <c r="DE66" s="59"/>
      <c r="DF66" s="428"/>
    </row>
    <row r="67" spans="1:110" ht="15.95" customHeight="1" thickBot="1" x14ac:dyDescent="0.25">
      <c r="A67" s="425"/>
      <c r="B67" s="250"/>
      <c r="C67" s="915"/>
      <c r="D67" s="915"/>
      <c r="E67" s="915"/>
      <c r="F67" s="915"/>
      <c r="G67" s="915"/>
      <c r="H67" s="915"/>
      <c r="I67" s="915"/>
      <c r="J67" s="915"/>
      <c r="K67" s="915"/>
      <c r="L67" s="915"/>
      <c r="M67" s="915"/>
      <c r="N67" s="915"/>
      <c r="O67" s="915"/>
      <c r="P67" s="915"/>
      <c r="Q67" s="915"/>
      <c r="R67" s="915"/>
      <c r="S67" s="915"/>
      <c r="T67" s="915"/>
      <c r="U67" s="915"/>
      <c r="V67" s="915"/>
      <c r="W67" s="915"/>
      <c r="X67" s="915"/>
      <c r="Y67" s="915"/>
      <c r="Z67" s="915"/>
      <c r="AA67" s="915"/>
      <c r="AB67" s="915"/>
      <c r="AC67" s="915"/>
      <c r="AD67" s="915"/>
      <c r="AE67" s="915"/>
      <c r="AF67" s="915"/>
      <c r="AG67" s="915"/>
      <c r="AH67" s="915"/>
      <c r="AI67" s="915"/>
      <c r="AJ67" s="915"/>
      <c r="AK67" s="915"/>
      <c r="AL67" s="915"/>
      <c r="AM67" s="915"/>
      <c r="AN67" s="915"/>
      <c r="AO67" s="915"/>
      <c r="AP67" s="915"/>
      <c r="AQ67" s="915"/>
      <c r="AR67" s="915"/>
      <c r="AS67" s="915"/>
      <c r="AT67" s="915"/>
      <c r="AU67" s="915"/>
      <c r="AV67" s="915"/>
      <c r="AW67" s="915"/>
      <c r="AX67" s="915"/>
      <c r="AY67" s="915"/>
      <c r="AZ67" s="915"/>
      <c r="BA67" s="915"/>
      <c r="BB67" s="915"/>
      <c r="BC67" s="915"/>
      <c r="BD67" s="915"/>
      <c r="BE67" s="915"/>
      <c r="BF67" s="915"/>
      <c r="BG67" s="915"/>
      <c r="BH67" s="915"/>
      <c r="BI67" s="915"/>
      <c r="BJ67" s="915"/>
      <c r="BK67" s="915"/>
      <c r="BL67" s="915"/>
      <c r="BM67" s="915"/>
      <c r="BN67" s="915"/>
      <c r="BO67" s="915"/>
      <c r="BP67" s="915"/>
      <c r="BQ67" s="915"/>
      <c r="BR67" s="915"/>
      <c r="BS67" s="915"/>
      <c r="BT67" s="915"/>
      <c r="BU67" s="915"/>
      <c r="BV67" s="915"/>
      <c r="BW67" s="915"/>
      <c r="BX67" s="915"/>
      <c r="BY67" s="915"/>
      <c r="BZ67" s="915"/>
      <c r="CA67" s="915"/>
      <c r="CB67" s="915"/>
      <c r="CC67" s="915"/>
      <c r="CD67" s="915"/>
      <c r="CE67" s="915"/>
      <c r="CF67" s="915"/>
      <c r="CG67" s="915"/>
      <c r="CH67" s="915"/>
      <c r="CI67" s="915"/>
      <c r="CJ67" s="915"/>
      <c r="CK67" s="915"/>
      <c r="CL67" s="915"/>
      <c r="CM67" s="915"/>
      <c r="CN67" s="915"/>
      <c r="CO67" s="915"/>
      <c r="CP67" s="915"/>
      <c r="CQ67" s="915"/>
      <c r="CR67" s="915"/>
      <c r="CS67" s="915"/>
      <c r="CT67" s="915"/>
      <c r="CU67" s="915"/>
      <c r="CV67" s="915"/>
      <c r="CW67" s="915"/>
      <c r="CX67" s="915"/>
      <c r="CY67" s="915"/>
      <c r="CZ67" s="915"/>
      <c r="DA67" s="915"/>
      <c r="DB67" s="252"/>
      <c r="DC67" s="154"/>
      <c r="DD67" s="59"/>
      <c r="DE67" s="59"/>
      <c r="DF67" s="428"/>
    </row>
    <row r="68" spans="1:110" ht="20.100000000000001" customHeight="1" x14ac:dyDescent="0.2">
      <c r="A68" s="425"/>
      <c r="B68" s="255"/>
      <c r="C68" s="748" t="s">
        <v>1079</v>
      </c>
      <c r="D68" s="749"/>
      <c r="E68" s="749"/>
      <c r="F68" s="749"/>
      <c r="G68" s="749"/>
      <c r="H68" s="749"/>
      <c r="I68" s="749"/>
      <c r="J68" s="749"/>
      <c r="K68" s="749"/>
      <c r="L68" s="749"/>
      <c r="M68" s="749"/>
      <c r="N68" s="749"/>
      <c r="O68" s="749"/>
      <c r="P68" s="749"/>
      <c r="Q68" s="749"/>
      <c r="R68" s="749"/>
      <c r="S68" s="749"/>
      <c r="T68" s="749"/>
      <c r="U68" s="749"/>
      <c r="V68" s="749"/>
      <c r="W68" s="749"/>
      <c r="X68" s="749"/>
      <c r="Y68" s="749"/>
      <c r="Z68" s="749"/>
      <c r="AA68" s="749"/>
      <c r="AB68" s="749"/>
      <c r="AC68" s="749"/>
      <c r="AD68" s="749"/>
      <c r="AE68" s="749"/>
      <c r="AF68" s="749"/>
      <c r="AG68" s="749"/>
      <c r="AH68" s="749"/>
      <c r="AI68" s="749"/>
      <c r="AJ68" s="749"/>
      <c r="AK68" s="749"/>
      <c r="AL68" s="749"/>
      <c r="AM68" s="749"/>
      <c r="AN68" s="749"/>
      <c r="AO68" s="749"/>
      <c r="AP68" s="749"/>
      <c r="AQ68" s="749"/>
      <c r="AR68" s="749"/>
      <c r="AS68" s="749"/>
      <c r="AT68" s="749"/>
      <c r="AU68" s="749"/>
      <c r="AV68" s="749"/>
      <c r="AW68" s="749"/>
      <c r="AX68" s="749"/>
      <c r="AY68" s="749"/>
      <c r="AZ68" s="749"/>
      <c r="BA68" s="749"/>
      <c r="BB68" s="749"/>
      <c r="BC68" s="749"/>
      <c r="BD68" s="749"/>
      <c r="BE68" s="749"/>
      <c r="BF68" s="749"/>
      <c r="BG68" s="749"/>
      <c r="BH68" s="749"/>
      <c r="BI68" s="749"/>
      <c r="BJ68" s="749"/>
      <c r="BK68" s="749"/>
      <c r="BL68" s="749"/>
      <c r="BM68" s="749"/>
      <c r="BN68" s="749"/>
      <c r="BO68" s="749"/>
      <c r="BP68" s="749"/>
      <c r="BQ68" s="749"/>
      <c r="BR68" s="749"/>
      <c r="BS68" s="749"/>
      <c r="BT68" s="749"/>
      <c r="BU68" s="749"/>
      <c r="BV68" s="749"/>
      <c r="BW68" s="749"/>
      <c r="BX68" s="749"/>
      <c r="BY68" s="749"/>
      <c r="BZ68" s="749"/>
      <c r="CA68" s="749"/>
      <c r="CB68" s="749"/>
      <c r="CC68" s="749"/>
      <c r="CD68" s="749"/>
      <c r="CE68" s="749"/>
      <c r="CF68" s="749"/>
      <c r="CG68" s="749"/>
      <c r="CH68" s="749"/>
      <c r="CI68" s="749"/>
      <c r="CJ68" s="749"/>
      <c r="CK68" s="749"/>
      <c r="CL68" s="749"/>
      <c r="CM68" s="749"/>
      <c r="CN68" s="749"/>
      <c r="CO68" s="749"/>
      <c r="CP68" s="749"/>
      <c r="CQ68" s="749"/>
      <c r="CR68" s="749"/>
      <c r="CS68" s="749"/>
      <c r="CT68" s="749"/>
      <c r="CU68" s="749"/>
      <c r="CV68" s="749"/>
      <c r="CW68" s="749"/>
      <c r="CX68" s="749"/>
      <c r="CY68" s="749"/>
      <c r="CZ68" s="749"/>
      <c r="DA68" s="910"/>
      <c r="DB68" s="259"/>
      <c r="DC68" s="154"/>
      <c r="DD68" s="59"/>
      <c r="DE68" s="59"/>
      <c r="DF68" s="428"/>
    </row>
    <row r="69" spans="1:110" ht="18" customHeight="1" x14ac:dyDescent="0.25">
      <c r="A69" s="425"/>
      <c r="B69" s="249"/>
      <c r="C69" s="946" t="s">
        <v>1045</v>
      </c>
      <c r="D69" s="947"/>
      <c r="E69" s="947"/>
      <c r="F69" s="947"/>
      <c r="G69" s="947"/>
      <c r="H69" s="947"/>
      <c r="I69" s="947"/>
      <c r="J69" s="947"/>
      <c r="K69" s="947"/>
      <c r="L69" s="947"/>
      <c r="M69" s="947"/>
      <c r="N69" s="947"/>
      <c r="O69" s="947"/>
      <c r="P69" s="947"/>
      <c r="Q69" s="947"/>
      <c r="R69" s="947"/>
      <c r="S69" s="947"/>
      <c r="T69" s="947"/>
      <c r="U69" s="947"/>
      <c r="V69" s="947"/>
      <c r="W69" s="947"/>
      <c r="X69" s="947"/>
      <c r="Y69" s="947"/>
      <c r="Z69" s="947"/>
      <c r="AA69" s="947"/>
      <c r="AB69" s="947"/>
      <c r="AC69" s="947"/>
      <c r="AD69" s="947"/>
      <c r="AE69" s="947"/>
      <c r="AF69" s="947"/>
      <c r="AG69" s="947"/>
      <c r="AH69" s="947"/>
      <c r="AI69" s="947"/>
      <c r="AJ69" s="947"/>
      <c r="AK69" s="947"/>
      <c r="AL69" s="947"/>
      <c r="AM69" s="947"/>
      <c r="AN69" s="947"/>
      <c r="AO69" s="947"/>
      <c r="AP69" s="947"/>
      <c r="AQ69" s="947"/>
      <c r="AR69" s="947"/>
      <c r="AS69" s="947"/>
      <c r="AT69" s="947"/>
      <c r="AU69" s="947"/>
      <c r="AV69" s="947"/>
      <c r="AW69" s="947"/>
      <c r="AX69" s="947"/>
      <c r="AY69" s="947"/>
      <c r="AZ69" s="947"/>
      <c r="BA69" s="947"/>
      <c r="BB69" s="947"/>
      <c r="BC69" s="947"/>
      <c r="BD69" s="947"/>
      <c r="BE69" s="947"/>
      <c r="BF69" s="947"/>
      <c r="BG69" s="947"/>
      <c r="BH69" s="947"/>
      <c r="BI69" s="947"/>
      <c r="BJ69" s="947"/>
      <c r="BK69" s="947"/>
      <c r="BL69" s="947"/>
      <c r="BM69" s="947"/>
      <c r="BN69" s="947"/>
      <c r="BO69" s="947"/>
      <c r="BP69" s="947"/>
      <c r="BQ69" s="947"/>
      <c r="BR69" s="947"/>
      <c r="BS69" s="947"/>
      <c r="BT69" s="947"/>
      <c r="BU69" s="947"/>
      <c r="BV69" s="947"/>
      <c r="BW69" s="947"/>
      <c r="BX69" s="947"/>
      <c r="BY69" s="947"/>
      <c r="BZ69" s="947"/>
      <c r="CA69" s="947"/>
      <c r="CB69" s="947"/>
      <c r="CC69" s="947"/>
      <c r="CD69" s="947"/>
      <c r="CE69" s="947"/>
      <c r="CF69" s="947"/>
      <c r="CG69" s="947"/>
      <c r="CH69" s="947"/>
      <c r="CI69" s="947"/>
      <c r="CJ69" s="947"/>
      <c r="CK69" s="948"/>
      <c r="CL69" s="581">
        <f>Data_Income!H1641</f>
        <v>0</v>
      </c>
      <c r="CM69" s="581"/>
      <c r="CN69" s="581"/>
      <c r="CO69" s="581"/>
      <c r="CP69" s="581"/>
      <c r="CQ69" s="581"/>
      <c r="CR69" s="581"/>
      <c r="CS69" s="581"/>
      <c r="CT69" s="581"/>
      <c r="CU69" s="581"/>
      <c r="CV69" s="581"/>
      <c r="CW69" s="581"/>
      <c r="CX69" s="581"/>
      <c r="CY69" s="581"/>
      <c r="CZ69" s="581"/>
      <c r="DA69" s="581"/>
      <c r="DB69" s="251"/>
      <c r="DC69" s="154"/>
      <c r="DD69" s="59"/>
      <c r="DE69" s="59"/>
      <c r="DF69" s="428"/>
    </row>
    <row r="70" spans="1:110" ht="18" customHeight="1" x14ac:dyDescent="0.25">
      <c r="A70" s="425"/>
      <c r="B70" s="249"/>
      <c r="C70" s="946" t="s">
        <v>1046</v>
      </c>
      <c r="D70" s="947"/>
      <c r="E70" s="947"/>
      <c r="F70" s="947"/>
      <c r="G70" s="947"/>
      <c r="H70" s="947"/>
      <c r="I70" s="947"/>
      <c r="J70" s="947"/>
      <c r="K70" s="947"/>
      <c r="L70" s="947"/>
      <c r="M70" s="947"/>
      <c r="N70" s="947"/>
      <c r="O70" s="947"/>
      <c r="P70" s="947"/>
      <c r="Q70" s="947"/>
      <c r="R70" s="947"/>
      <c r="S70" s="947"/>
      <c r="T70" s="947"/>
      <c r="U70" s="947"/>
      <c r="V70" s="947"/>
      <c r="W70" s="947"/>
      <c r="X70" s="947"/>
      <c r="Y70" s="947"/>
      <c r="Z70" s="947"/>
      <c r="AA70" s="947"/>
      <c r="AB70" s="947"/>
      <c r="AC70" s="947"/>
      <c r="AD70" s="947"/>
      <c r="AE70" s="947"/>
      <c r="AF70" s="947"/>
      <c r="AG70" s="947"/>
      <c r="AH70" s="947"/>
      <c r="AI70" s="947"/>
      <c r="AJ70" s="947"/>
      <c r="AK70" s="947"/>
      <c r="AL70" s="947"/>
      <c r="AM70" s="947"/>
      <c r="AN70" s="947"/>
      <c r="AO70" s="947"/>
      <c r="AP70" s="947"/>
      <c r="AQ70" s="947"/>
      <c r="AR70" s="947"/>
      <c r="AS70" s="947"/>
      <c r="AT70" s="947"/>
      <c r="AU70" s="947"/>
      <c r="AV70" s="947"/>
      <c r="AW70" s="947"/>
      <c r="AX70" s="947"/>
      <c r="AY70" s="947"/>
      <c r="AZ70" s="947"/>
      <c r="BA70" s="947"/>
      <c r="BB70" s="947"/>
      <c r="BC70" s="947"/>
      <c r="BD70" s="947"/>
      <c r="BE70" s="947"/>
      <c r="BF70" s="947"/>
      <c r="BG70" s="947"/>
      <c r="BH70" s="947"/>
      <c r="BI70" s="947"/>
      <c r="BJ70" s="947"/>
      <c r="BK70" s="947"/>
      <c r="BL70" s="947"/>
      <c r="BM70" s="947"/>
      <c r="BN70" s="947"/>
      <c r="BO70" s="947"/>
      <c r="BP70" s="947"/>
      <c r="BQ70" s="947"/>
      <c r="BR70" s="947"/>
      <c r="BS70" s="947"/>
      <c r="BT70" s="947"/>
      <c r="BU70" s="947"/>
      <c r="BV70" s="947"/>
      <c r="BW70" s="947"/>
      <c r="BX70" s="947"/>
      <c r="BY70" s="947"/>
      <c r="BZ70" s="947"/>
      <c r="CA70" s="947"/>
      <c r="CB70" s="947"/>
      <c r="CC70" s="947"/>
      <c r="CD70" s="947"/>
      <c r="CE70" s="947"/>
      <c r="CF70" s="947"/>
      <c r="CG70" s="947"/>
      <c r="CH70" s="947"/>
      <c r="CI70" s="947"/>
      <c r="CJ70" s="947"/>
      <c r="CK70" s="948"/>
      <c r="CL70" s="581">
        <f>Data_Income!H1642</f>
        <v>0</v>
      </c>
      <c r="CM70" s="581"/>
      <c r="CN70" s="581"/>
      <c r="CO70" s="581"/>
      <c r="CP70" s="581"/>
      <c r="CQ70" s="581"/>
      <c r="CR70" s="581"/>
      <c r="CS70" s="581"/>
      <c r="CT70" s="581"/>
      <c r="CU70" s="581"/>
      <c r="CV70" s="581"/>
      <c r="CW70" s="581"/>
      <c r="CX70" s="581"/>
      <c r="CY70" s="581"/>
      <c r="CZ70" s="581"/>
      <c r="DA70" s="581"/>
      <c r="DB70" s="251"/>
      <c r="DC70" s="154"/>
      <c r="DD70" s="59"/>
      <c r="DE70" s="59"/>
      <c r="DF70" s="428"/>
    </row>
    <row r="71" spans="1:110" ht="18" customHeight="1" x14ac:dyDescent="0.25">
      <c r="A71" s="425"/>
      <c r="B71" s="249"/>
      <c r="C71" s="949" t="s">
        <v>1047</v>
      </c>
      <c r="D71" s="950"/>
      <c r="E71" s="950"/>
      <c r="F71" s="950"/>
      <c r="G71" s="950"/>
      <c r="H71" s="950"/>
      <c r="I71" s="950"/>
      <c r="J71" s="950"/>
      <c r="K71" s="950"/>
      <c r="L71" s="950"/>
      <c r="M71" s="950"/>
      <c r="N71" s="950"/>
      <c r="O71" s="950"/>
      <c r="P71" s="950"/>
      <c r="Q71" s="950"/>
      <c r="R71" s="950"/>
      <c r="S71" s="950"/>
      <c r="T71" s="950"/>
      <c r="U71" s="950"/>
      <c r="V71" s="950"/>
      <c r="W71" s="950"/>
      <c r="X71" s="950"/>
      <c r="Y71" s="950"/>
      <c r="Z71" s="950"/>
      <c r="AA71" s="950"/>
      <c r="AB71" s="950"/>
      <c r="AC71" s="950"/>
      <c r="AD71" s="950"/>
      <c r="AE71" s="950"/>
      <c r="AF71" s="950"/>
      <c r="AG71" s="950"/>
      <c r="AH71" s="950"/>
      <c r="AI71" s="950"/>
      <c r="AJ71" s="950"/>
      <c r="AK71" s="950"/>
      <c r="AL71" s="950"/>
      <c r="AM71" s="950"/>
      <c r="AN71" s="950"/>
      <c r="AO71" s="950"/>
      <c r="AP71" s="950"/>
      <c r="AQ71" s="950"/>
      <c r="AR71" s="950"/>
      <c r="AS71" s="950"/>
      <c r="AT71" s="950"/>
      <c r="AU71" s="950"/>
      <c r="AV71" s="950"/>
      <c r="AW71" s="950"/>
      <c r="AX71" s="950"/>
      <c r="AY71" s="950"/>
      <c r="AZ71" s="950"/>
      <c r="BA71" s="950"/>
      <c r="BB71" s="950"/>
      <c r="BC71" s="950"/>
      <c r="BD71" s="950"/>
      <c r="BE71" s="950"/>
      <c r="BF71" s="950"/>
      <c r="BG71" s="950"/>
      <c r="BH71" s="950"/>
      <c r="BI71" s="950"/>
      <c r="BJ71" s="950"/>
      <c r="BK71" s="950"/>
      <c r="BL71" s="950"/>
      <c r="BM71" s="950"/>
      <c r="BN71" s="950"/>
      <c r="BO71" s="950"/>
      <c r="BP71" s="950"/>
      <c r="BQ71" s="950"/>
      <c r="BR71" s="950"/>
      <c r="BS71" s="950"/>
      <c r="BT71" s="950"/>
      <c r="BU71" s="950"/>
      <c r="BV71" s="950"/>
      <c r="BW71" s="950"/>
      <c r="BX71" s="950"/>
      <c r="BY71" s="950"/>
      <c r="BZ71" s="950"/>
      <c r="CA71" s="950"/>
      <c r="CB71" s="950"/>
      <c r="CC71" s="950"/>
      <c r="CD71" s="950"/>
      <c r="CE71" s="950"/>
      <c r="CF71" s="950"/>
      <c r="CG71" s="950"/>
      <c r="CH71" s="950"/>
      <c r="CI71" s="950"/>
      <c r="CJ71" s="950"/>
      <c r="CK71" s="951"/>
      <c r="CL71" s="581">
        <f>Data_Income!H1643</f>
        <v>0</v>
      </c>
      <c r="CM71" s="581"/>
      <c r="CN71" s="581"/>
      <c r="CO71" s="581"/>
      <c r="CP71" s="581"/>
      <c r="CQ71" s="581"/>
      <c r="CR71" s="581"/>
      <c r="CS71" s="581"/>
      <c r="CT71" s="581"/>
      <c r="CU71" s="581"/>
      <c r="CV71" s="581"/>
      <c r="CW71" s="581"/>
      <c r="CX71" s="581"/>
      <c r="CY71" s="581"/>
      <c r="CZ71" s="581"/>
      <c r="DA71" s="581"/>
      <c r="DB71" s="251"/>
      <c r="DC71" s="154"/>
      <c r="DD71" s="59"/>
      <c r="DE71" s="59"/>
      <c r="DF71" s="428"/>
    </row>
    <row r="72" spans="1:110" ht="12" customHeight="1" thickBot="1" x14ac:dyDescent="0.25">
      <c r="A72" s="425"/>
      <c r="B72" s="256"/>
      <c r="C72" s="911"/>
      <c r="D72" s="911"/>
      <c r="E72" s="911"/>
      <c r="F72" s="911"/>
      <c r="G72" s="911"/>
      <c r="H72" s="911"/>
      <c r="I72" s="911"/>
      <c r="J72" s="911"/>
      <c r="K72" s="911"/>
      <c r="L72" s="911"/>
      <c r="M72" s="911"/>
      <c r="N72" s="911"/>
      <c r="O72" s="911"/>
      <c r="P72" s="911"/>
      <c r="Q72" s="911"/>
      <c r="R72" s="911"/>
      <c r="S72" s="911"/>
      <c r="T72" s="911"/>
      <c r="U72" s="911"/>
      <c r="V72" s="911"/>
      <c r="W72" s="911"/>
      <c r="X72" s="911"/>
      <c r="Y72" s="911"/>
      <c r="Z72" s="911"/>
      <c r="AA72" s="911"/>
      <c r="AB72" s="911"/>
      <c r="AC72" s="911"/>
      <c r="AD72" s="911"/>
      <c r="AE72" s="911"/>
      <c r="AF72" s="911"/>
      <c r="AG72" s="911"/>
      <c r="AH72" s="911"/>
      <c r="AI72" s="911"/>
      <c r="AJ72" s="911"/>
      <c r="AK72" s="911"/>
      <c r="AL72" s="911"/>
      <c r="AM72" s="911"/>
      <c r="AN72" s="911"/>
      <c r="AO72" s="911"/>
      <c r="AP72" s="911"/>
      <c r="AQ72" s="911"/>
      <c r="AR72" s="911"/>
      <c r="AS72" s="911"/>
      <c r="AT72" s="911"/>
      <c r="AU72" s="911"/>
      <c r="AV72" s="911"/>
      <c r="AW72" s="911"/>
      <c r="AX72" s="911"/>
      <c r="AY72" s="911"/>
      <c r="AZ72" s="911"/>
      <c r="BA72" s="911"/>
      <c r="BB72" s="911"/>
      <c r="BC72" s="911"/>
      <c r="BD72" s="911"/>
      <c r="BE72" s="911"/>
      <c r="BF72" s="911"/>
      <c r="BG72" s="911"/>
      <c r="BH72" s="911"/>
      <c r="BI72" s="911"/>
      <c r="BJ72" s="911"/>
      <c r="BK72" s="911"/>
      <c r="BL72" s="911"/>
      <c r="BM72" s="911"/>
      <c r="BN72" s="911"/>
      <c r="BO72" s="911"/>
      <c r="BP72" s="911"/>
      <c r="BQ72" s="911"/>
      <c r="BR72" s="911"/>
      <c r="BS72" s="911"/>
      <c r="BT72" s="911"/>
      <c r="BU72" s="911"/>
      <c r="BV72" s="911"/>
      <c r="BW72" s="911"/>
      <c r="BX72" s="911"/>
      <c r="BY72" s="911"/>
      <c r="BZ72" s="911"/>
      <c r="CA72" s="911"/>
      <c r="CB72" s="911"/>
      <c r="CC72" s="911"/>
      <c r="CD72" s="911"/>
      <c r="CE72" s="911"/>
      <c r="CF72" s="911"/>
      <c r="CG72" s="911"/>
      <c r="CH72" s="911"/>
      <c r="CI72" s="911"/>
      <c r="CJ72" s="911"/>
      <c r="CK72" s="911"/>
      <c r="CL72" s="911"/>
      <c r="CM72" s="911"/>
      <c r="CN72" s="911"/>
      <c r="CO72" s="911"/>
      <c r="CP72" s="911"/>
      <c r="CQ72" s="911"/>
      <c r="CR72" s="911"/>
      <c r="CS72" s="911"/>
      <c r="CT72" s="911"/>
      <c r="CU72" s="911"/>
      <c r="CV72" s="911"/>
      <c r="CW72" s="911"/>
      <c r="CX72" s="911"/>
      <c r="CY72" s="911"/>
      <c r="CZ72" s="911"/>
      <c r="DA72" s="911"/>
      <c r="DB72" s="260"/>
      <c r="DC72" s="154"/>
      <c r="DD72" s="59"/>
      <c r="DE72" s="59"/>
      <c r="DF72" s="428"/>
    </row>
    <row r="73" spans="1:110" ht="9.9499999999999993" customHeight="1" x14ac:dyDescent="0.2">
      <c r="A73" s="106"/>
      <c r="B73" s="909"/>
      <c r="C73" s="909"/>
      <c r="D73" s="909"/>
      <c r="E73" s="909"/>
      <c r="F73" s="909"/>
      <c r="G73" s="909"/>
      <c r="H73" s="909"/>
      <c r="I73" s="909"/>
      <c r="J73" s="909"/>
      <c r="K73" s="909"/>
      <c r="L73" s="909"/>
      <c r="M73" s="909"/>
      <c r="N73" s="909"/>
      <c r="O73" s="909"/>
      <c r="P73" s="909"/>
      <c r="Q73" s="909"/>
      <c r="R73" s="909"/>
      <c r="S73" s="909"/>
      <c r="T73" s="909"/>
      <c r="U73" s="909"/>
      <c r="V73" s="909"/>
      <c r="W73" s="909"/>
      <c r="X73" s="909"/>
      <c r="Y73" s="909"/>
      <c r="Z73" s="909"/>
      <c r="AA73" s="909"/>
      <c r="AB73" s="909"/>
      <c r="AC73" s="909"/>
      <c r="AD73" s="909"/>
      <c r="AE73" s="909"/>
      <c r="AF73" s="909"/>
      <c r="AG73" s="909"/>
      <c r="AH73" s="909"/>
      <c r="AI73" s="909"/>
      <c r="AJ73" s="909"/>
      <c r="AK73" s="909"/>
      <c r="AL73" s="909"/>
      <c r="AM73" s="909"/>
      <c r="AN73" s="909"/>
      <c r="AO73" s="909"/>
      <c r="AP73" s="909"/>
      <c r="AQ73" s="909"/>
      <c r="AR73" s="909"/>
      <c r="AS73" s="909"/>
      <c r="AT73" s="909"/>
      <c r="AU73" s="909"/>
      <c r="AV73" s="909"/>
      <c r="AW73" s="909"/>
      <c r="AX73" s="909"/>
      <c r="AY73" s="909"/>
      <c r="AZ73" s="909"/>
      <c r="BA73" s="909"/>
      <c r="BB73" s="909"/>
      <c r="BC73" s="909"/>
      <c r="BD73" s="909"/>
      <c r="BE73" s="909"/>
      <c r="BF73" s="909"/>
      <c r="BG73" s="909"/>
      <c r="BH73" s="909"/>
      <c r="BI73" s="909"/>
      <c r="BJ73" s="909"/>
      <c r="BK73" s="909"/>
      <c r="BL73" s="909"/>
      <c r="BM73" s="909"/>
      <c r="BN73" s="909"/>
      <c r="BO73" s="909"/>
      <c r="BP73" s="909"/>
      <c r="BQ73" s="909"/>
      <c r="BR73" s="909"/>
      <c r="BS73" s="909"/>
      <c r="BT73" s="909"/>
      <c r="BU73" s="909"/>
      <c r="BV73" s="909"/>
      <c r="BW73" s="909"/>
      <c r="BX73" s="909"/>
      <c r="BY73" s="909"/>
      <c r="BZ73" s="909"/>
      <c r="CA73" s="909"/>
      <c r="CB73" s="909"/>
      <c r="CC73" s="909"/>
      <c r="CD73" s="909"/>
      <c r="CE73" s="909"/>
      <c r="CF73" s="909"/>
      <c r="CG73" s="909"/>
      <c r="CH73" s="909"/>
      <c r="CI73" s="909"/>
      <c r="CJ73" s="909"/>
      <c r="CK73" s="909"/>
      <c r="CL73" s="909"/>
      <c r="CM73" s="909"/>
      <c r="CN73" s="909"/>
      <c r="CO73" s="909"/>
      <c r="CP73" s="909"/>
      <c r="CQ73" s="909"/>
      <c r="CR73" s="909"/>
      <c r="CS73" s="909"/>
      <c r="CT73" s="909"/>
      <c r="CU73" s="909"/>
      <c r="CV73" s="909"/>
      <c r="CW73" s="909"/>
      <c r="CX73" s="909"/>
      <c r="CY73" s="909"/>
      <c r="CZ73" s="909"/>
      <c r="DA73" s="909"/>
      <c r="DB73" s="909"/>
      <c r="DC73" s="59"/>
      <c r="DD73" s="59"/>
      <c r="DE73" s="59"/>
      <c r="DF73" s="428"/>
    </row>
    <row r="74" spans="1:110" ht="7.9" customHeight="1" x14ac:dyDescent="0.2">
      <c r="A74" s="106"/>
      <c r="B74" s="673" t="s">
        <v>1169</v>
      </c>
      <c r="C74" s="673"/>
      <c r="D74" s="673"/>
      <c r="E74" s="673"/>
      <c r="F74" s="673"/>
      <c r="G74" s="673"/>
      <c r="H74" s="673"/>
      <c r="I74" s="673"/>
      <c r="J74" s="673"/>
      <c r="K74" s="673"/>
      <c r="L74" s="673"/>
      <c r="M74" s="673"/>
      <c r="N74" s="673"/>
      <c r="O74" s="673"/>
      <c r="P74" s="673"/>
      <c r="Q74" s="673"/>
      <c r="R74" s="673"/>
      <c r="S74" s="673"/>
      <c r="T74" s="673"/>
      <c r="U74" s="673"/>
      <c r="V74" s="673"/>
      <c r="W74" s="673"/>
      <c r="X74" s="673"/>
      <c r="Y74" s="673"/>
      <c r="Z74" s="673"/>
      <c r="AA74" s="673"/>
      <c r="AB74" s="673"/>
      <c r="AC74" s="673"/>
      <c r="AD74" s="673"/>
      <c r="AE74" s="673"/>
      <c r="AF74" s="673"/>
      <c r="AG74" s="673"/>
      <c r="AH74" s="673"/>
      <c r="AI74" s="673"/>
      <c r="AJ74" s="673"/>
      <c r="AK74" s="673"/>
      <c r="AL74" s="673"/>
      <c r="AM74" s="673"/>
      <c r="AN74" s="673"/>
      <c r="AO74" s="673"/>
      <c r="AP74" s="673"/>
      <c r="AQ74" s="673"/>
      <c r="AR74" s="673"/>
      <c r="AS74" s="673"/>
      <c r="AT74" s="673"/>
      <c r="AU74" s="673"/>
      <c r="AV74" s="673"/>
      <c r="AW74" s="673"/>
      <c r="AX74" s="673"/>
      <c r="AY74" s="673"/>
      <c r="AZ74" s="673"/>
      <c r="BA74" s="673"/>
      <c r="BB74" s="673"/>
      <c r="BC74" s="673"/>
      <c r="BD74" s="673"/>
      <c r="BE74" s="673"/>
      <c r="BF74" s="673"/>
      <c r="BG74" s="673"/>
      <c r="BH74" s="673"/>
      <c r="BI74" s="673"/>
      <c r="BJ74" s="673"/>
      <c r="BK74" s="673"/>
      <c r="BL74" s="673"/>
      <c r="BM74" s="673"/>
      <c r="BN74" s="673"/>
      <c r="BO74" s="673"/>
      <c r="BP74" s="673"/>
      <c r="BQ74" s="673"/>
      <c r="BR74" s="673"/>
      <c r="BS74" s="673"/>
      <c r="BT74" s="673"/>
      <c r="BU74" s="673"/>
      <c r="BV74" s="673"/>
      <c r="BW74" s="673"/>
      <c r="BX74" s="673"/>
      <c r="BY74" s="673"/>
      <c r="BZ74" s="673"/>
      <c r="CA74" s="673"/>
      <c r="CB74" s="673"/>
      <c r="CC74" s="673"/>
      <c r="CD74" s="673"/>
      <c r="CE74" s="673"/>
      <c r="CF74" s="673"/>
      <c r="CG74" s="673"/>
      <c r="CH74" s="673"/>
      <c r="CI74" s="673"/>
      <c r="CJ74" s="673"/>
      <c r="CK74" s="673"/>
      <c r="CL74" s="673"/>
      <c r="CM74" s="673"/>
      <c r="CN74" s="673"/>
      <c r="CO74" s="673"/>
      <c r="CP74" s="673"/>
      <c r="CQ74" s="673"/>
      <c r="CR74" s="673"/>
      <c r="CS74" s="673"/>
      <c r="CT74" s="673"/>
      <c r="CU74" s="673"/>
      <c r="CV74" s="673"/>
      <c r="CW74" s="673"/>
      <c r="CX74" s="673"/>
      <c r="CY74" s="673"/>
      <c r="CZ74" s="673"/>
      <c r="DA74" s="673"/>
      <c r="DB74" s="673"/>
      <c r="DC74" s="426"/>
      <c r="DD74" s="59"/>
      <c r="DE74" s="59"/>
      <c r="DF74" s="428"/>
    </row>
    <row r="75" spans="1:110" ht="7.9" customHeight="1" x14ac:dyDescent="0.2">
      <c r="A75" s="106"/>
      <c r="B75" s="673" t="s">
        <v>1170</v>
      </c>
      <c r="C75" s="673"/>
      <c r="D75" s="673"/>
      <c r="E75" s="673"/>
      <c r="F75" s="673"/>
      <c r="G75" s="673"/>
      <c r="H75" s="673"/>
      <c r="I75" s="673"/>
      <c r="J75" s="673"/>
      <c r="K75" s="673"/>
      <c r="L75" s="673"/>
      <c r="M75" s="673"/>
      <c r="N75" s="673"/>
      <c r="O75" s="673"/>
      <c r="P75" s="673"/>
      <c r="Q75" s="673"/>
      <c r="R75" s="673"/>
      <c r="S75" s="673"/>
      <c r="T75" s="673"/>
      <c r="U75" s="673"/>
      <c r="V75" s="673"/>
      <c r="W75" s="673"/>
      <c r="X75" s="673"/>
      <c r="Y75" s="673"/>
      <c r="Z75" s="673"/>
      <c r="AA75" s="673"/>
      <c r="AB75" s="673"/>
      <c r="AC75" s="673"/>
      <c r="AD75" s="673"/>
      <c r="AE75" s="673"/>
      <c r="AF75" s="673"/>
      <c r="AG75" s="673"/>
      <c r="AH75" s="673"/>
      <c r="AI75" s="673"/>
      <c r="AJ75" s="673"/>
      <c r="AK75" s="673"/>
      <c r="AL75" s="673"/>
      <c r="AM75" s="673"/>
      <c r="AN75" s="673"/>
      <c r="AO75" s="673"/>
      <c r="AP75" s="673"/>
      <c r="AQ75" s="673"/>
      <c r="AR75" s="673"/>
      <c r="AS75" s="673"/>
      <c r="AT75" s="673"/>
      <c r="AU75" s="673"/>
      <c r="AV75" s="673"/>
      <c r="AW75" s="673"/>
      <c r="AX75" s="673"/>
      <c r="AY75" s="673"/>
      <c r="AZ75" s="673"/>
      <c r="BA75" s="673"/>
      <c r="BB75" s="673"/>
      <c r="BC75" s="673"/>
      <c r="BD75" s="673"/>
      <c r="BE75" s="673"/>
      <c r="BF75" s="673"/>
      <c r="BG75" s="673"/>
      <c r="BH75" s="673"/>
      <c r="BI75" s="673"/>
      <c r="BJ75" s="673"/>
      <c r="BK75" s="673"/>
      <c r="BL75" s="673"/>
      <c r="BM75" s="673"/>
      <c r="BN75" s="673"/>
      <c r="BO75" s="673"/>
      <c r="BP75" s="673"/>
      <c r="BQ75" s="673"/>
      <c r="BR75" s="673"/>
      <c r="BS75" s="673"/>
      <c r="BT75" s="673"/>
      <c r="BU75" s="673"/>
      <c r="BV75" s="673"/>
      <c r="BW75" s="673"/>
      <c r="BX75" s="673"/>
      <c r="BY75" s="673"/>
      <c r="BZ75" s="673"/>
      <c r="CA75" s="673"/>
      <c r="CB75" s="673"/>
      <c r="CC75" s="673"/>
      <c r="CD75" s="673"/>
      <c r="CE75" s="673"/>
      <c r="CF75" s="673"/>
      <c r="CG75" s="673"/>
      <c r="CH75" s="673"/>
      <c r="CI75" s="673"/>
      <c r="CJ75" s="673"/>
      <c r="CK75" s="673"/>
      <c r="CL75" s="673"/>
      <c r="CM75" s="673"/>
      <c r="CN75" s="673"/>
      <c r="CO75" s="673"/>
      <c r="CP75" s="673"/>
      <c r="CQ75" s="673"/>
      <c r="CR75" s="673"/>
      <c r="CS75" s="673"/>
      <c r="CT75" s="673"/>
      <c r="CU75" s="673"/>
      <c r="CV75" s="673"/>
      <c r="CW75" s="673"/>
      <c r="CX75" s="673"/>
      <c r="CY75" s="673"/>
      <c r="CZ75" s="673"/>
      <c r="DA75" s="673"/>
      <c r="DB75" s="673"/>
      <c r="DC75" s="426"/>
      <c r="DD75" s="59"/>
      <c r="DE75" s="59"/>
      <c r="DF75" s="428"/>
    </row>
    <row r="76" spans="1:110" ht="7.9" customHeight="1" x14ac:dyDescent="0.2">
      <c r="A76" s="106"/>
      <c r="B76" s="673" t="s">
        <v>1171</v>
      </c>
      <c r="C76" s="673"/>
      <c r="D76" s="673"/>
      <c r="E76" s="673"/>
      <c r="F76" s="673"/>
      <c r="G76" s="673"/>
      <c r="H76" s="673"/>
      <c r="I76" s="673"/>
      <c r="J76" s="673"/>
      <c r="K76" s="673"/>
      <c r="L76" s="673"/>
      <c r="M76" s="673"/>
      <c r="N76" s="673"/>
      <c r="O76" s="673"/>
      <c r="P76" s="673"/>
      <c r="Q76" s="673"/>
      <c r="R76" s="673"/>
      <c r="S76" s="673"/>
      <c r="T76" s="673"/>
      <c r="U76" s="673"/>
      <c r="V76" s="673"/>
      <c r="W76" s="673"/>
      <c r="X76" s="673"/>
      <c r="Y76" s="673"/>
      <c r="Z76" s="673"/>
      <c r="AA76" s="673"/>
      <c r="AB76" s="673"/>
      <c r="AC76" s="673"/>
      <c r="AD76" s="673"/>
      <c r="AE76" s="673"/>
      <c r="AF76" s="673"/>
      <c r="AG76" s="673"/>
      <c r="AH76" s="673"/>
      <c r="AI76" s="673"/>
      <c r="AJ76" s="673"/>
      <c r="AK76" s="673"/>
      <c r="AL76" s="673"/>
      <c r="AM76" s="673"/>
      <c r="AN76" s="673"/>
      <c r="AO76" s="673"/>
      <c r="AP76" s="673"/>
      <c r="AQ76" s="673"/>
      <c r="AR76" s="673"/>
      <c r="AS76" s="673"/>
      <c r="AT76" s="673"/>
      <c r="AU76" s="673"/>
      <c r="AV76" s="673"/>
      <c r="AW76" s="673"/>
      <c r="AX76" s="673"/>
      <c r="AY76" s="673"/>
      <c r="AZ76" s="673"/>
      <c r="BA76" s="673"/>
      <c r="BB76" s="673"/>
      <c r="BC76" s="673"/>
      <c r="BD76" s="673"/>
      <c r="BE76" s="673"/>
      <c r="BF76" s="673"/>
      <c r="BG76" s="673"/>
      <c r="BH76" s="673"/>
      <c r="BI76" s="673"/>
      <c r="BJ76" s="673"/>
      <c r="BK76" s="673"/>
      <c r="BL76" s="673"/>
      <c r="BM76" s="673"/>
      <c r="BN76" s="673"/>
      <c r="BO76" s="673"/>
      <c r="BP76" s="673"/>
      <c r="BQ76" s="673"/>
      <c r="BR76" s="673"/>
      <c r="BS76" s="673"/>
      <c r="BT76" s="673"/>
      <c r="BU76" s="673"/>
      <c r="BV76" s="673"/>
      <c r="BW76" s="673"/>
      <c r="BX76" s="673"/>
      <c r="BY76" s="673"/>
      <c r="BZ76" s="673"/>
      <c r="CA76" s="673"/>
      <c r="CB76" s="673"/>
      <c r="CC76" s="673"/>
      <c r="CD76" s="673"/>
      <c r="CE76" s="673"/>
      <c r="CF76" s="673"/>
      <c r="CG76" s="673"/>
      <c r="CH76" s="673"/>
      <c r="CI76" s="673"/>
      <c r="CJ76" s="673"/>
      <c r="CK76" s="673"/>
      <c r="CL76" s="673"/>
      <c r="CM76" s="673"/>
      <c r="CN76" s="673"/>
      <c r="CO76" s="673"/>
      <c r="CP76" s="673"/>
      <c r="CQ76" s="673"/>
      <c r="CR76" s="673"/>
      <c r="CS76" s="673"/>
      <c r="CT76" s="673"/>
      <c r="CU76" s="673"/>
      <c r="CV76" s="673"/>
      <c r="CW76" s="673"/>
      <c r="CX76" s="673"/>
      <c r="CY76" s="673"/>
      <c r="CZ76" s="673"/>
      <c r="DA76" s="673"/>
      <c r="DB76" s="673"/>
      <c r="DC76" s="426"/>
      <c r="DD76" s="59"/>
      <c r="DE76" s="59"/>
      <c r="DF76" s="428"/>
    </row>
    <row r="77" spans="1:110" ht="7.9" customHeight="1" x14ac:dyDescent="0.2">
      <c r="A77" s="106"/>
      <c r="B77" s="673" t="s">
        <v>1172</v>
      </c>
      <c r="C77" s="673"/>
      <c r="D77" s="673"/>
      <c r="E77" s="673"/>
      <c r="F77" s="673"/>
      <c r="G77" s="673"/>
      <c r="H77" s="673"/>
      <c r="I77" s="673"/>
      <c r="J77" s="673"/>
      <c r="K77" s="673"/>
      <c r="L77" s="673"/>
      <c r="M77" s="673"/>
      <c r="N77" s="673"/>
      <c r="O77" s="673"/>
      <c r="P77" s="673"/>
      <c r="Q77" s="673"/>
      <c r="R77" s="673"/>
      <c r="S77" s="673"/>
      <c r="T77" s="673"/>
      <c r="U77" s="673"/>
      <c r="V77" s="673"/>
      <c r="W77" s="673"/>
      <c r="X77" s="673"/>
      <c r="Y77" s="673"/>
      <c r="Z77" s="673"/>
      <c r="AA77" s="673"/>
      <c r="AB77" s="673"/>
      <c r="AC77" s="673"/>
      <c r="AD77" s="673"/>
      <c r="AE77" s="673"/>
      <c r="AF77" s="673"/>
      <c r="AG77" s="673"/>
      <c r="AH77" s="673"/>
      <c r="AI77" s="673"/>
      <c r="AJ77" s="673"/>
      <c r="AK77" s="673"/>
      <c r="AL77" s="673"/>
      <c r="AM77" s="673"/>
      <c r="AN77" s="673"/>
      <c r="AO77" s="673"/>
      <c r="AP77" s="673"/>
      <c r="AQ77" s="673"/>
      <c r="AR77" s="673"/>
      <c r="AS77" s="673"/>
      <c r="AT77" s="673"/>
      <c r="AU77" s="673"/>
      <c r="AV77" s="673"/>
      <c r="AW77" s="673"/>
      <c r="AX77" s="673"/>
      <c r="AY77" s="673"/>
      <c r="AZ77" s="673"/>
      <c r="BA77" s="673"/>
      <c r="BB77" s="673"/>
      <c r="BC77" s="673"/>
      <c r="BD77" s="673"/>
      <c r="BE77" s="673"/>
      <c r="BF77" s="673"/>
      <c r="BG77" s="673"/>
      <c r="BH77" s="673"/>
      <c r="BI77" s="673"/>
      <c r="BJ77" s="673"/>
      <c r="BK77" s="673"/>
      <c r="BL77" s="673"/>
      <c r="BM77" s="673"/>
      <c r="BN77" s="673"/>
      <c r="BO77" s="673"/>
      <c r="BP77" s="673"/>
      <c r="BQ77" s="673"/>
      <c r="BR77" s="673"/>
      <c r="BS77" s="673"/>
      <c r="BT77" s="673"/>
      <c r="BU77" s="673"/>
      <c r="BV77" s="673"/>
      <c r="BW77" s="673"/>
      <c r="BX77" s="673"/>
      <c r="BY77" s="673"/>
      <c r="BZ77" s="673"/>
      <c r="CA77" s="673"/>
      <c r="CB77" s="673"/>
      <c r="CC77" s="673"/>
      <c r="CD77" s="673"/>
      <c r="CE77" s="673"/>
      <c r="CF77" s="673"/>
      <c r="CG77" s="673"/>
      <c r="CH77" s="673"/>
      <c r="CI77" s="673"/>
      <c r="CJ77" s="673"/>
      <c r="CK77" s="673"/>
      <c r="CL77" s="673"/>
      <c r="CM77" s="673"/>
      <c r="CN77" s="673"/>
      <c r="CO77" s="673"/>
      <c r="CP77" s="673"/>
      <c r="CQ77" s="673"/>
      <c r="CR77" s="673"/>
      <c r="CS77" s="673"/>
      <c r="CT77" s="673"/>
      <c r="CU77" s="673"/>
      <c r="CV77" s="673"/>
      <c r="CW77" s="673"/>
      <c r="CX77" s="673"/>
      <c r="CY77" s="673"/>
      <c r="CZ77" s="673"/>
      <c r="DA77" s="673"/>
      <c r="DB77" s="673"/>
      <c r="DC77" s="426"/>
      <c r="DD77" s="59"/>
      <c r="DE77" s="59"/>
      <c r="DF77" s="428"/>
    </row>
    <row r="78" spans="1:110" ht="15.95" customHeight="1" x14ac:dyDescent="0.2">
      <c r="A78" s="106"/>
      <c r="B78" s="59"/>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59"/>
      <c r="CB78" s="59"/>
      <c r="CC78" s="59"/>
      <c r="CD78" s="59"/>
      <c r="CE78" s="59"/>
      <c r="CF78" s="59"/>
      <c r="CG78" s="59"/>
      <c r="CH78" s="59"/>
      <c r="CI78" s="59"/>
      <c r="CJ78" s="59"/>
      <c r="CK78" s="59"/>
      <c r="CL78" s="59"/>
      <c r="CM78" s="59"/>
      <c r="CN78" s="59"/>
      <c r="CO78" s="59"/>
      <c r="CP78" s="59"/>
      <c r="CQ78" s="59"/>
      <c r="CR78" s="59"/>
      <c r="CS78" s="59"/>
      <c r="CT78" s="59"/>
      <c r="CU78" s="59"/>
      <c r="CV78" s="59"/>
      <c r="CW78" s="59"/>
      <c r="CX78" s="59"/>
      <c r="CY78" s="59"/>
      <c r="CZ78" s="59"/>
      <c r="DA78" s="59"/>
      <c r="DB78" s="59"/>
      <c r="DC78" s="59"/>
      <c r="DD78" s="59"/>
      <c r="DE78" s="59"/>
      <c r="DF78" s="428"/>
    </row>
    <row r="79" spans="1:110" s="439" customFormat="1" ht="15.95" customHeight="1" x14ac:dyDescent="0.2">
      <c r="A79" s="106"/>
      <c r="B79" s="1022" t="s">
        <v>1068</v>
      </c>
      <c r="C79" s="1022"/>
      <c r="D79" s="1022"/>
      <c r="E79" s="1022"/>
      <c r="F79" s="1022"/>
      <c r="G79" s="1022"/>
      <c r="H79" s="1022"/>
      <c r="I79" s="1022"/>
      <c r="J79" s="1022"/>
      <c r="K79" s="1022"/>
      <c r="L79" s="1022"/>
      <c r="M79" s="1022"/>
      <c r="N79" s="1022"/>
      <c r="O79" s="1022"/>
      <c r="P79" s="1022"/>
      <c r="Q79" s="1022"/>
      <c r="R79" s="1022"/>
      <c r="S79" s="1022"/>
      <c r="T79" s="1022"/>
      <c r="U79" s="1022"/>
      <c r="V79" s="1022"/>
      <c r="W79" s="1022"/>
      <c r="X79" s="1022"/>
      <c r="Y79" s="1022"/>
      <c r="Z79" s="1022"/>
      <c r="AA79" s="1022"/>
      <c r="AB79" s="1022"/>
      <c r="AC79" s="1022"/>
      <c r="AD79" s="1022"/>
      <c r="AE79" s="1022"/>
      <c r="AF79" s="1022"/>
      <c r="AG79" s="1022"/>
      <c r="AH79" s="1022"/>
      <c r="AI79" s="1022"/>
      <c r="AJ79" s="1022"/>
      <c r="AK79" s="1022"/>
      <c r="AL79" s="1022"/>
      <c r="AM79" s="1022"/>
      <c r="AN79" s="1022"/>
      <c r="AO79" s="1022"/>
      <c r="AP79" s="1022"/>
      <c r="AQ79" s="1022"/>
      <c r="AR79" s="1022"/>
      <c r="AS79" s="1022"/>
      <c r="AT79" s="1022"/>
      <c r="AU79" s="1022"/>
      <c r="AV79" s="1022"/>
      <c r="AW79" s="1022"/>
      <c r="AX79" s="1022"/>
      <c r="AY79" s="1022"/>
      <c r="AZ79" s="1022"/>
      <c r="BA79" s="1022"/>
      <c r="BB79" s="1022"/>
      <c r="BC79" s="1022"/>
      <c r="BD79" s="1022"/>
      <c r="BE79" s="1022"/>
      <c r="BF79" s="1022"/>
      <c r="BG79" s="1022"/>
      <c r="BH79" s="1022"/>
      <c r="BI79" s="1022"/>
      <c r="BJ79" s="1022"/>
      <c r="BK79" s="1022"/>
      <c r="BL79" s="1022"/>
      <c r="BM79" s="1022"/>
      <c r="BN79" s="1022"/>
      <c r="BO79" s="1022"/>
      <c r="BP79" s="1022"/>
      <c r="BQ79" s="1022"/>
      <c r="BR79" s="1022"/>
      <c r="BS79" s="1022"/>
      <c r="BT79" s="1022"/>
      <c r="BU79" s="1022"/>
      <c r="BV79" s="1022"/>
      <c r="BW79" s="1022"/>
      <c r="BX79" s="1022"/>
      <c r="BY79" s="1022"/>
      <c r="BZ79" s="1022"/>
      <c r="CA79" s="1022"/>
      <c r="CB79" s="1022"/>
      <c r="CC79" s="1022"/>
      <c r="CD79" s="1022"/>
      <c r="CE79" s="1022"/>
      <c r="CF79" s="1022"/>
      <c r="CG79" s="1022"/>
      <c r="CH79" s="1022"/>
      <c r="CI79" s="1022"/>
      <c r="CJ79" s="1022"/>
      <c r="CK79" s="1022"/>
      <c r="CL79" s="1022"/>
      <c r="CM79" s="1022"/>
      <c r="CN79" s="1022"/>
      <c r="CO79" s="1022"/>
      <c r="CP79" s="1022"/>
      <c r="CQ79" s="1022"/>
      <c r="CR79" s="1022"/>
      <c r="CS79" s="1022"/>
      <c r="CT79" s="1022"/>
      <c r="CU79" s="1022"/>
      <c r="CV79" s="1022"/>
      <c r="CW79" s="1022"/>
      <c r="CX79" s="1022"/>
      <c r="CY79" s="1022"/>
      <c r="CZ79" s="1022"/>
      <c r="DA79" s="1022"/>
      <c r="DB79" s="1022"/>
      <c r="DC79" s="59"/>
      <c r="DD79" s="59"/>
      <c r="DE79" s="59"/>
      <c r="DF79" s="440"/>
    </row>
    <row r="80" spans="1:110" ht="9.9499999999999993" customHeight="1" x14ac:dyDescent="0.2">
      <c r="A80" s="106"/>
      <c r="B80" s="938" t="s">
        <v>1013</v>
      </c>
      <c r="C80" s="938"/>
      <c r="D80" s="938"/>
      <c r="E80" s="938"/>
      <c r="F80" s="938"/>
      <c r="G80" s="938"/>
      <c r="H80" s="938"/>
      <c r="I80" s="938"/>
      <c r="J80" s="938"/>
      <c r="K80" s="938"/>
      <c r="L80" s="938"/>
      <c r="M80" s="938"/>
      <c r="N80" s="938"/>
      <c r="O80" s="938"/>
      <c r="P80" s="938"/>
      <c r="Q80" s="938"/>
      <c r="R80" s="938"/>
      <c r="S80" s="938"/>
      <c r="T80" s="938"/>
      <c r="U80" s="938"/>
      <c r="V80" s="938"/>
      <c r="W80" s="938"/>
      <c r="X80" s="938"/>
      <c r="Y80" s="938"/>
      <c r="Z80" s="938"/>
      <c r="AA80" s="938"/>
      <c r="AB80" s="938"/>
      <c r="AC80" s="938"/>
      <c r="AD80" s="938"/>
      <c r="AE80" s="938"/>
      <c r="AF80" s="938"/>
      <c r="AG80" s="938"/>
      <c r="AH80" s="938"/>
      <c r="AI80" s="938"/>
      <c r="AJ80" s="938"/>
      <c r="AK80" s="938"/>
      <c r="AL80" s="938"/>
      <c r="AM80" s="938"/>
      <c r="AN80" s="938"/>
      <c r="AO80" s="938"/>
      <c r="AP80" s="938"/>
      <c r="AQ80" s="938"/>
      <c r="AR80" s="938"/>
      <c r="AS80" s="938"/>
      <c r="AT80" s="938"/>
      <c r="AU80" s="938"/>
      <c r="AV80" s="938"/>
      <c r="AW80" s="938"/>
      <c r="AX80" s="938"/>
      <c r="AY80" s="938"/>
      <c r="AZ80" s="938"/>
      <c r="BA80" s="938"/>
      <c r="BB80" s="938"/>
      <c r="BC80" s="938"/>
      <c r="BD80" s="938"/>
      <c r="BE80" s="938"/>
      <c r="BF80" s="938"/>
      <c r="BG80" s="938"/>
      <c r="BH80" s="938"/>
      <c r="BI80" s="938"/>
      <c r="BJ80" s="938"/>
      <c r="BK80" s="938"/>
      <c r="BL80" s="938"/>
      <c r="BM80" s="938"/>
      <c r="BN80" s="938"/>
      <c r="BO80" s="938"/>
      <c r="BP80" s="938"/>
      <c r="BQ80" s="938"/>
      <c r="BR80" s="938"/>
      <c r="BS80" s="938"/>
      <c r="BT80" s="938"/>
      <c r="BU80" s="938"/>
      <c r="BV80" s="938"/>
      <c r="BW80" s="938"/>
      <c r="BX80" s="938"/>
      <c r="BY80" s="938"/>
      <c r="BZ80" s="938"/>
      <c r="CA80" s="938"/>
      <c r="CB80" s="938"/>
      <c r="CC80" s="938"/>
      <c r="CD80" s="938"/>
      <c r="CE80" s="938"/>
      <c r="CF80" s="938"/>
      <c r="CG80" s="938"/>
      <c r="CH80" s="938"/>
      <c r="CI80" s="938"/>
      <c r="CJ80" s="938"/>
      <c r="CK80" s="938"/>
      <c r="CL80" s="938"/>
      <c r="CM80" s="938"/>
      <c r="CN80" s="938"/>
      <c r="CO80" s="938"/>
      <c r="CP80" s="938"/>
      <c r="CQ80" s="938"/>
      <c r="CR80" s="938"/>
      <c r="CS80" s="938"/>
      <c r="CT80" s="938"/>
      <c r="CU80" s="938"/>
      <c r="CV80" s="938"/>
      <c r="CW80" s="938"/>
      <c r="CX80" s="938"/>
      <c r="CY80" s="938"/>
      <c r="CZ80" s="938"/>
      <c r="DA80" s="938"/>
      <c r="DB80" s="938"/>
      <c r="DC80" s="59"/>
      <c r="DD80" s="59"/>
      <c r="DE80" s="59"/>
      <c r="DF80" s="428"/>
    </row>
    <row r="81" spans="1:110" ht="9.9499999999999993" customHeight="1" x14ac:dyDescent="0.2">
      <c r="A81" s="106"/>
      <c r="B81" s="938" t="s">
        <v>1014</v>
      </c>
      <c r="C81" s="938"/>
      <c r="D81" s="938"/>
      <c r="E81" s="938"/>
      <c r="F81" s="938"/>
      <c r="G81" s="938"/>
      <c r="H81" s="938"/>
      <c r="I81" s="938"/>
      <c r="J81" s="938"/>
      <c r="K81" s="938"/>
      <c r="L81" s="938"/>
      <c r="M81" s="938"/>
      <c r="N81" s="938"/>
      <c r="O81" s="938"/>
      <c r="P81" s="938"/>
      <c r="Q81" s="938"/>
      <c r="R81" s="938"/>
      <c r="S81" s="938"/>
      <c r="T81" s="938"/>
      <c r="U81" s="938"/>
      <c r="V81" s="938"/>
      <c r="W81" s="938"/>
      <c r="X81" s="938"/>
      <c r="Y81" s="938"/>
      <c r="Z81" s="938"/>
      <c r="AA81" s="938"/>
      <c r="AB81" s="938"/>
      <c r="AC81" s="938"/>
      <c r="AD81" s="938"/>
      <c r="AE81" s="938"/>
      <c r="AF81" s="938"/>
      <c r="AG81" s="938"/>
      <c r="AH81" s="938"/>
      <c r="AI81" s="938"/>
      <c r="AJ81" s="938"/>
      <c r="AK81" s="938"/>
      <c r="AL81" s="938"/>
      <c r="AM81" s="938"/>
      <c r="AN81" s="938"/>
      <c r="AO81" s="938"/>
      <c r="AP81" s="938"/>
      <c r="AQ81" s="938"/>
      <c r="AR81" s="938"/>
      <c r="AS81" s="938"/>
      <c r="AT81" s="938"/>
      <c r="AU81" s="938"/>
      <c r="AV81" s="938"/>
      <c r="AW81" s="938"/>
      <c r="AX81" s="938"/>
      <c r="AY81" s="938"/>
      <c r="AZ81" s="938"/>
      <c r="BA81" s="938"/>
      <c r="BB81" s="938"/>
      <c r="BC81" s="938"/>
      <c r="BD81" s="938"/>
      <c r="BE81" s="938"/>
      <c r="BF81" s="938"/>
      <c r="BG81" s="938"/>
      <c r="BH81" s="938"/>
      <c r="BI81" s="938"/>
      <c r="BJ81" s="938"/>
      <c r="BK81" s="938"/>
      <c r="BL81" s="938"/>
      <c r="BM81" s="938"/>
      <c r="BN81" s="938"/>
      <c r="BO81" s="938"/>
      <c r="BP81" s="938"/>
      <c r="BQ81" s="938"/>
      <c r="BR81" s="938"/>
      <c r="BS81" s="938"/>
      <c r="BT81" s="938"/>
      <c r="BU81" s="938"/>
      <c r="BV81" s="938"/>
      <c r="BW81" s="938"/>
      <c r="BX81" s="938"/>
      <c r="BY81" s="938"/>
      <c r="BZ81" s="938"/>
      <c r="CA81" s="938"/>
      <c r="CB81" s="938"/>
      <c r="CC81" s="938"/>
      <c r="CD81" s="938"/>
      <c r="CE81" s="938"/>
      <c r="CF81" s="938"/>
      <c r="CG81" s="938"/>
      <c r="CH81" s="938"/>
      <c r="CI81" s="938"/>
      <c r="CJ81" s="938"/>
      <c r="CK81" s="938"/>
      <c r="CL81" s="938"/>
      <c r="CM81" s="938"/>
      <c r="CN81" s="938"/>
      <c r="CO81" s="938"/>
      <c r="CP81" s="938"/>
      <c r="CQ81" s="938"/>
      <c r="CR81" s="938"/>
      <c r="CS81" s="938"/>
      <c r="CT81" s="938"/>
      <c r="CU81" s="938"/>
      <c r="CV81" s="938"/>
      <c r="CW81" s="938"/>
      <c r="CX81" s="938"/>
      <c r="CY81" s="938"/>
      <c r="CZ81" s="938"/>
      <c r="DA81" s="938"/>
      <c r="DB81" s="938"/>
      <c r="DC81" s="59"/>
      <c r="DD81" s="59"/>
      <c r="DE81" s="59"/>
      <c r="DF81" s="428"/>
    </row>
    <row r="82" spans="1:110" ht="9.9499999999999993" customHeight="1" x14ac:dyDescent="0.2">
      <c r="A82" s="106"/>
      <c r="B82" s="938"/>
      <c r="C82" s="938"/>
      <c r="D82" s="938"/>
      <c r="E82" s="938"/>
      <c r="F82" s="938"/>
      <c r="G82" s="938"/>
      <c r="H82" s="938"/>
      <c r="I82" s="938"/>
      <c r="J82" s="938"/>
      <c r="K82" s="938"/>
      <c r="L82" s="938"/>
      <c r="M82" s="938"/>
      <c r="N82" s="938"/>
      <c r="O82" s="938"/>
      <c r="P82" s="938"/>
      <c r="Q82" s="938"/>
      <c r="R82" s="938"/>
      <c r="S82" s="938"/>
      <c r="T82" s="938"/>
      <c r="U82" s="938"/>
      <c r="V82" s="938"/>
      <c r="W82" s="938"/>
      <c r="X82" s="938"/>
      <c r="Y82" s="938"/>
      <c r="Z82" s="938"/>
      <c r="AA82" s="938"/>
      <c r="AB82" s="938"/>
      <c r="AC82" s="938"/>
      <c r="AD82" s="938"/>
      <c r="AE82" s="938"/>
      <c r="AF82" s="938"/>
      <c r="AG82" s="938"/>
      <c r="AH82" s="938"/>
      <c r="AI82" s="938"/>
      <c r="AJ82" s="938"/>
      <c r="AK82" s="938"/>
      <c r="AL82" s="938"/>
      <c r="AM82" s="938"/>
      <c r="AN82" s="938"/>
      <c r="AO82" s="938"/>
      <c r="AP82" s="938"/>
      <c r="AQ82" s="938"/>
      <c r="AR82" s="938"/>
      <c r="AS82" s="938"/>
      <c r="AT82" s="938"/>
      <c r="AU82" s="938"/>
      <c r="AV82" s="938"/>
      <c r="AW82" s="938"/>
      <c r="AX82" s="938"/>
      <c r="AY82" s="938"/>
      <c r="AZ82" s="938"/>
      <c r="BA82" s="938"/>
      <c r="BB82" s="938"/>
      <c r="BC82" s="938"/>
      <c r="BD82" s="938"/>
      <c r="BE82" s="938"/>
      <c r="BF82" s="938"/>
      <c r="BG82" s="938"/>
      <c r="BH82" s="938"/>
      <c r="BI82" s="938"/>
      <c r="BJ82" s="938"/>
      <c r="BK82" s="938"/>
      <c r="BL82" s="938"/>
      <c r="BM82" s="938"/>
      <c r="BN82" s="938"/>
      <c r="BO82" s="938"/>
      <c r="BP82" s="938"/>
      <c r="BQ82" s="938"/>
      <c r="BR82" s="938"/>
      <c r="BS82" s="938"/>
      <c r="BT82" s="938"/>
      <c r="BU82" s="938"/>
      <c r="BV82" s="938"/>
      <c r="BW82" s="938"/>
      <c r="BX82" s="938"/>
      <c r="BY82" s="938"/>
      <c r="BZ82" s="938"/>
      <c r="CA82" s="938"/>
      <c r="CB82" s="938"/>
      <c r="CC82" s="938"/>
      <c r="CD82" s="938"/>
      <c r="CE82" s="938"/>
      <c r="CF82" s="938"/>
      <c r="CG82" s="938"/>
      <c r="CH82" s="938"/>
      <c r="CI82" s="938"/>
      <c r="CJ82" s="938"/>
      <c r="CK82" s="938"/>
      <c r="CL82" s="938"/>
      <c r="CM82" s="938"/>
      <c r="CN82" s="938"/>
      <c r="CO82" s="938"/>
      <c r="CP82" s="938"/>
      <c r="CQ82" s="938"/>
      <c r="CR82" s="938"/>
      <c r="CS82" s="938"/>
      <c r="CT82" s="938"/>
      <c r="CU82" s="938"/>
      <c r="CV82" s="938"/>
      <c r="CW82" s="938"/>
      <c r="CX82" s="938"/>
      <c r="CY82" s="938"/>
      <c r="CZ82" s="938"/>
      <c r="DA82" s="938"/>
      <c r="DB82" s="938"/>
      <c r="DC82" s="59"/>
      <c r="DD82" s="59"/>
      <c r="DE82" s="59"/>
      <c r="DF82" s="428"/>
    </row>
    <row r="83" spans="1:110" ht="9.9499999999999993" customHeight="1" x14ac:dyDescent="0.2">
      <c r="A83" s="106"/>
      <c r="B83" s="938" t="s">
        <v>1015</v>
      </c>
      <c r="C83" s="938"/>
      <c r="D83" s="938"/>
      <c r="E83" s="938"/>
      <c r="F83" s="938"/>
      <c r="G83" s="938"/>
      <c r="H83" s="938"/>
      <c r="I83" s="938"/>
      <c r="J83" s="938"/>
      <c r="K83" s="938"/>
      <c r="L83" s="938"/>
      <c r="M83" s="938"/>
      <c r="N83" s="938"/>
      <c r="O83" s="938"/>
      <c r="P83" s="938"/>
      <c r="Q83" s="938"/>
      <c r="R83" s="938"/>
      <c r="S83" s="938"/>
      <c r="T83" s="938"/>
      <c r="U83" s="938"/>
      <c r="V83" s="938"/>
      <c r="W83" s="938"/>
      <c r="X83" s="938"/>
      <c r="Y83" s="938"/>
      <c r="Z83" s="938"/>
      <c r="AA83" s="938"/>
      <c r="AB83" s="938"/>
      <c r="AC83" s="938"/>
      <c r="AD83" s="938"/>
      <c r="AE83" s="938"/>
      <c r="AF83" s="938"/>
      <c r="AG83" s="938"/>
      <c r="AH83" s="938"/>
      <c r="AI83" s="938"/>
      <c r="AJ83" s="938"/>
      <c r="AK83" s="938"/>
      <c r="AL83" s="938"/>
      <c r="AM83" s="938"/>
      <c r="AN83" s="938"/>
      <c r="AO83" s="938"/>
      <c r="AP83" s="938"/>
      <c r="AQ83" s="938"/>
      <c r="AR83" s="938"/>
      <c r="AS83" s="938"/>
      <c r="AT83" s="938"/>
      <c r="AU83" s="938"/>
      <c r="AV83" s="938"/>
      <c r="AW83" s="938"/>
      <c r="AX83" s="938"/>
      <c r="AY83" s="938"/>
      <c r="AZ83" s="938"/>
      <c r="BA83" s="938"/>
      <c r="BB83" s="938"/>
      <c r="BC83" s="938"/>
      <c r="BD83" s="938"/>
      <c r="BE83" s="938"/>
      <c r="BF83" s="938"/>
      <c r="BG83" s="938"/>
      <c r="BH83" s="938"/>
      <c r="BI83" s="938"/>
      <c r="BJ83" s="938"/>
      <c r="BK83" s="938"/>
      <c r="BL83" s="938"/>
      <c r="BM83" s="938"/>
      <c r="BN83" s="938"/>
      <c r="BO83" s="938"/>
      <c r="BP83" s="938"/>
      <c r="BQ83" s="938"/>
      <c r="BR83" s="938"/>
      <c r="BS83" s="938"/>
      <c r="BT83" s="938"/>
      <c r="BU83" s="938"/>
      <c r="BV83" s="938"/>
      <c r="BW83" s="938"/>
      <c r="BX83" s="938"/>
      <c r="BY83" s="938"/>
      <c r="BZ83" s="938"/>
      <c r="CA83" s="938"/>
      <c r="CB83" s="938"/>
      <c r="CC83" s="938"/>
      <c r="CD83" s="938"/>
      <c r="CE83" s="938"/>
      <c r="CF83" s="938"/>
      <c r="CG83" s="938"/>
      <c r="CH83" s="938"/>
      <c r="CI83" s="938"/>
      <c r="CJ83" s="938"/>
      <c r="CK83" s="938"/>
      <c r="CL83" s="938"/>
      <c r="CM83" s="938"/>
      <c r="CN83" s="938"/>
      <c r="CO83" s="938"/>
      <c r="CP83" s="938"/>
      <c r="CQ83" s="938"/>
      <c r="CR83" s="938"/>
      <c r="CS83" s="938"/>
      <c r="CT83" s="938"/>
      <c r="CU83" s="938"/>
      <c r="CV83" s="938"/>
      <c r="CW83" s="938"/>
      <c r="CX83" s="938"/>
      <c r="CY83" s="938"/>
      <c r="CZ83" s="938"/>
      <c r="DA83" s="938"/>
      <c r="DB83" s="938"/>
      <c r="DC83" s="59"/>
      <c r="DD83" s="59"/>
      <c r="DE83" s="59"/>
      <c r="DF83" s="428"/>
    </row>
    <row r="84" spans="1:110" ht="9.9499999999999993" customHeight="1" x14ac:dyDescent="0.2">
      <c r="A84" s="106"/>
      <c r="B84" s="938"/>
      <c r="C84" s="938"/>
      <c r="D84" s="938"/>
      <c r="E84" s="938"/>
      <c r="F84" s="938"/>
      <c r="G84" s="938"/>
      <c r="H84" s="938"/>
      <c r="I84" s="938"/>
      <c r="J84" s="938"/>
      <c r="K84" s="938"/>
      <c r="L84" s="938"/>
      <c r="M84" s="938"/>
      <c r="N84" s="938"/>
      <c r="O84" s="938"/>
      <c r="P84" s="938"/>
      <c r="Q84" s="938"/>
      <c r="R84" s="938"/>
      <c r="S84" s="938"/>
      <c r="T84" s="938"/>
      <c r="U84" s="938"/>
      <c r="V84" s="938"/>
      <c r="W84" s="938"/>
      <c r="X84" s="938"/>
      <c r="Y84" s="938"/>
      <c r="Z84" s="938"/>
      <c r="AA84" s="938"/>
      <c r="AB84" s="938"/>
      <c r="AC84" s="938"/>
      <c r="AD84" s="938"/>
      <c r="AE84" s="938"/>
      <c r="AF84" s="938"/>
      <c r="AG84" s="938"/>
      <c r="AH84" s="938"/>
      <c r="AI84" s="938"/>
      <c r="AJ84" s="938"/>
      <c r="AK84" s="938"/>
      <c r="AL84" s="938"/>
      <c r="AM84" s="938"/>
      <c r="AN84" s="938"/>
      <c r="AO84" s="938"/>
      <c r="AP84" s="938"/>
      <c r="AQ84" s="938"/>
      <c r="AR84" s="938"/>
      <c r="AS84" s="938"/>
      <c r="AT84" s="938"/>
      <c r="AU84" s="938"/>
      <c r="AV84" s="938"/>
      <c r="AW84" s="938"/>
      <c r="AX84" s="938"/>
      <c r="AY84" s="938"/>
      <c r="AZ84" s="938"/>
      <c r="BA84" s="938"/>
      <c r="BB84" s="938"/>
      <c r="BC84" s="938"/>
      <c r="BD84" s="938"/>
      <c r="BE84" s="938"/>
      <c r="BF84" s="938"/>
      <c r="BG84" s="938"/>
      <c r="BH84" s="938"/>
      <c r="BI84" s="938"/>
      <c r="BJ84" s="938"/>
      <c r="BK84" s="938"/>
      <c r="BL84" s="938"/>
      <c r="BM84" s="938"/>
      <c r="BN84" s="938"/>
      <c r="BO84" s="938"/>
      <c r="BP84" s="938"/>
      <c r="BQ84" s="938"/>
      <c r="BR84" s="938"/>
      <c r="BS84" s="938"/>
      <c r="BT84" s="938"/>
      <c r="BU84" s="938"/>
      <c r="BV84" s="938"/>
      <c r="BW84" s="938"/>
      <c r="BX84" s="938"/>
      <c r="BY84" s="938"/>
      <c r="BZ84" s="938"/>
      <c r="CA84" s="938"/>
      <c r="CB84" s="938"/>
      <c r="CC84" s="938"/>
      <c r="CD84" s="938"/>
      <c r="CE84" s="938"/>
      <c r="CF84" s="938"/>
      <c r="CG84" s="938"/>
      <c r="CH84" s="938"/>
      <c r="CI84" s="938"/>
      <c r="CJ84" s="938"/>
      <c r="CK84" s="938"/>
      <c r="CL84" s="938"/>
      <c r="CM84" s="938"/>
      <c r="CN84" s="938"/>
      <c r="CO84" s="938"/>
      <c r="CP84" s="938"/>
      <c r="CQ84" s="938"/>
      <c r="CR84" s="938"/>
      <c r="CS84" s="938"/>
      <c r="CT84" s="938"/>
      <c r="CU84" s="938"/>
      <c r="CV84" s="938"/>
      <c r="CW84" s="938"/>
      <c r="CX84" s="938"/>
      <c r="CY84" s="938"/>
      <c r="CZ84" s="938"/>
      <c r="DA84" s="938"/>
      <c r="DB84" s="938"/>
      <c r="DC84" s="59"/>
      <c r="DD84" s="59"/>
      <c r="DE84" s="59"/>
      <c r="DF84" s="428"/>
    </row>
    <row r="85" spans="1:110" ht="9.9499999999999993" customHeight="1" x14ac:dyDescent="0.2">
      <c r="A85" s="106"/>
      <c r="B85" s="938" t="s">
        <v>1016</v>
      </c>
      <c r="C85" s="938"/>
      <c r="D85" s="938"/>
      <c r="E85" s="938"/>
      <c r="F85" s="938"/>
      <c r="G85" s="938"/>
      <c r="H85" s="938"/>
      <c r="I85" s="938"/>
      <c r="J85" s="938"/>
      <c r="K85" s="938"/>
      <c r="L85" s="938"/>
      <c r="M85" s="938"/>
      <c r="N85" s="938"/>
      <c r="O85" s="938"/>
      <c r="P85" s="938"/>
      <c r="Q85" s="938"/>
      <c r="R85" s="938"/>
      <c r="S85" s="938"/>
      <c r="T85" s="938"/>
      <c r="U85" s="938"/>
      <c r="V85" s="938"/>
      <c r="W85" s="938"/>
      <c r="X85" s="938"/>
      <c r="Y85" s="938"/>
      <c r="Z85" s="938"/>
      <c r="AA85" s="938"/>
      <c r="AB85" s="938"/>
      <c r="AC85" s="938"/>
      <c r="AD85" s="938"/>
      <c r="AE85" s="938"/>
      <c r="AF85" s="938"/>
      <c r="AG85" s="938"/>
      <c r="AH85" s="938"/>
      <c r="AI85" s="938"/>
      <c r="AJ85" s="938"/>
      <c r="AK85" s="938"/>
      <c r="AL85" s="938"/>
      <c r="AM85" s="938"/>
      <c r="AN85" s="938"/>
      <c r="AO85" s="938"/>
      <c r="AP85" s="938"/>
      <c r="AQ85" s="938"/>
      <c r="AR85" s="938"/>
      <c r="AS85" s="938"/>
      <c r="AT85" s="938"/>
      <c r="AU85" s="938"/>
      <c r="AV85" s="938"/>
      <c r="AW85" s="938"/>
      <c r="AX85" s="938"/>
      <c r="AY85" s="938"/>
      <c r="AZ85" s="938"/>
      <c r="BA85" s="938"/>
      <c r="BB85" s="938"/>
      <c r="BC85" s="938"/>
      <c r="BD85" s="938"/>
      <c r="BE85" s="938"/>
      <c r="BF85" s="938"/>
      <c r="BG85" s="938"/>
      <c r="BH85" s="938"/>
      <c r="BI85" s="938"/>
      <c r="BJ85" s="938"/>
      <c r="BK85" s="938"/>
      <c r="BL85" s="938"/>
      <c r="BM85" s="938"/>
      <c r="BN85" s="938"/>
      <c r="BO85" s="938"/>
      <c r="BP85" s="938"/>
      <c r="BQ85" s="938"/>
      <c r="BR85" s="938"/>
      <c r="BS85" s="938"/>
      <c r="BT85" s="938"/>
      <c r="BU85" s="938"/>
      <c r="BV85" s="938"/>
      <c r="BW85" s="938"/>
      <c r="BX85" s="938"/>
      <c r="BY85" s="938"/>
      <c r="BZ85" s="938"/>
      <c r="CA85" s="938"/>
      <c r="CB85" s="938"/>
      <c r="CC85" s="938"/>
      <c r="CD85" s="938"/>
      <c r="CE85" s="938"/>
      <c r="CF85" s="938"/>
      <c r="CG85" s="938"/>
      <c r="CH85" s="938"/>
      <c r="CI85" s="938"/>
      <c r="CJ85" s="938"/>
      <c r="CK85" s="938"/>
      <c r="CL85" s="938"/>
      <c r="CM85" s="938"/>
      <c r="CN85" s="938"/>
      <c r="CO85" s="938"/>
      <c r="CP85" s="938"/>
      <c r="CQ85" s="938"/>
      <c r="CR85" s="938"/>
      <c r="CS85" s="938"/>
      <c r="CT85" s="938"/>
      <c r="CU85" s="938"/>
      <c r="CV85" s="938"/>
      <c r="CW85" s="938"/>
      <c r="CX85" s="938"/>
      <c r="CY85" s="938"/>
      <c r="CZ85" s="938"/>
      <c r="DA85" s="938"/>
      <c r="DB85" s="938"/>
      <c r="DC85" s="59"/>
      <c r="DD85" s="59"/>
      <c r="DE85" s="59"/>
      <c r="DF85" s="428"/>
    </row>
    <row r="86" spans="1:110" s="431" customFormat="1" ht="9.9499999999999993" customHeight="1" x14ac:dyDescent="0.2">
      <c r="A86" s="106"/>
      <c r="B86" s="939" t="s">
        <v>123</v>
      </c>
      <c r="C86" s="939"/>
      <c r="D86" s="938" t="s">
        <v>1017</v>
      </c>
      <c r="E86" s="938"/>
      <c r="F86" s="938"/>
      <c r="G86" s="938"/>
      <c r="H86" s="938"/>
      <c r="I86" s="938"/>
      <c r="J86" s="938"/>
      <c r="K86" s="938"/>
      <c r="L86" s="938"/>
      <c r="M86" s="938"/>
      <c r="N86" s="938"/>
      <c r="O86" s="938"/>
      <c r="P86" s="938"/>
      <c r="Q86" s="938"/>
      <c r="R86" s="938"/>
      <c r="S86" s="938"/>
      <c r="T86" s="938"/>
      <c r="U86" s="938"/>
      <c r="V86" s="938"/>
      <c r="W86" s="938"/>
      <c r="X86" s="938"/>
      <c r="Y86" s="938"/>
      <c r="Z86" s="938"/>
      <c r="AA86" s="938"/>
      <c r="AB86" s="938"/>
      <c r="AC86" s="938"/>
      <c r="AD86" s="938"/>
      <c r="AE86" s="938"/>
      <c r="AF86" s="938"/>
      <c r="AG86" s="938"/>
      <c r="AH86" s="938"/>
      <c r="AI86" s="938"/>
      <c r="AJ86" s="938"/>
      <c r="AK86" s="938"/>
      <c r="AL86" s="938"/>
      <c r="AM86" s="938"/>
      <c r="AN86" s="938"/>
      <c r="AO86" s="938"/>
      <c r="AP86" s="938"/>
      <c r="AQ86" s="938"/>
      <c r="AR86" s="938"/>
      <c r="AS86" s="938"/>
      <c r="AT86" s="938"/>
      <c r="AU86" s="938"/>
      <c r="AV86" s="938"/>
      <c r="AW86" s="938"/>
      <c r="AX86" s="938"/>
      <c r="AY86" s="938"/>
      <c r="AZ86" s="938"/>
      <c r="BA86" s="938"/>
      <c r="BB86" s="938"/>
      <c r="BC86" s="938"/>
      <c r="BD86" s="938"/>
      <c r="BE86" s="938"/>
      <c r="BF86" s="938"/>
      <c r="BG86" s="938"/>
      <c r="BH86" s="938"/>
      <c r="BI86" s="938"/>
      <c r="BJ86" s="938"/>
      <c r="BK86" s="938"/>
      <c r="BL86" s="938"/>
      <c r="BM86" s="938"/>
      <c r="BN86" s="938"/>
      <c r="BO86" s="938"/>
      <c r="BP86" s="938"/>
      <c r="BQ86" s="938"/>
      <c r="BR86" s="938"/>
      <c r="BS86" s="938"/>
      <c r="BT86" s="938"/>
      <c r="BU86" s="938"/>
      <c r="BV86" s="938"/>
      <c r="BW86" s="938"/>
      <c r="BX86" s="938"/>
      <c r="BY86" s="938"/>
      <c r="BZ86" s="938"/>
      <c r="CA86" s="938"/>
      <c r="CB86" s="938"/>
      <c r="CC86" s="938"/>
      <c r="CD86" s="938"/>
      <c r="CE86" s="938"/>
      <c r="CF86" s="938"/>
      <c r="CG86" s="938"/>
      <c r="CH86" s="938"/>
      <c r="CI86" s="938"/>
      <c r="CJ86" s="938"/>
      <c r="CK86" s="938"/>
      <c r="CL86" s="938"/>
      <c r="CM86" s="938"/>
      <c r="CN86" s="938"/>
      <c r="CO86" s="938"/>
      <c r="CP86" s="938"/>
      <c r="CQ86" s="938"/>
      <c r="CR86" s="938"/>
      <c r="CS86" s="938"/>
      <c r="CT86" s="938"/>
      <c r="CU86" s="938"/>
      <c r="CV86" s="938"/>
      <c r="CW86" s="938"/>
      <c r="CX86" s="938"/>
      <c r="CY86" s="938"/>
      <c r="CZ86" s="938"/>
      <c r="DA86" s="938"/>
      <c r="DB86" s="938"/>
      <c r="DC86" s="59"/>
      <c r="DD86" s="59"/>
      <c r="DE86" s="59"/>
      <c r="DF86" s="430"/>
    </row>
    <row r="87" spans="1:110" ht="9.9499999999999993" customHeight="1" x14ac:dyDescent="0.2">
      <c r="A87" s="106"/>
      <c r="B87" s="939"/>
      <c r="C87" s="939"/>
      <c r="D87" s="938" t="s">
        <v>1018</v>
      </c>
      <c r="E87" s="938"/>
      <c r="F87" s="938"/>
      <c r="G87" s="938"/>
      <c r="H87" s="938"/>
      <c r="I87" s="938"/>
      <c r="J87" s="938"/>
      <c r="K87" s="938"/>
      <c r="L87" s="938"/>
      <c r="M87" s="938"/>
      <c r="N87" s="938"/>
      <c r="O87" s="938"/>
      <c r="P87" s="938"/>
      <c r="Q87" s="938"/>
      <c r="R87" s="938"/>
      <c r="S87" s="938"/>
      <c r="T87" s="938"/>
      <c r="U87" s="938"/>
      <c r="V87" s="938"/>
      <c r="W87" s="938"/>
      <c r="X87" s="938"/>
      <c r="Y87" s="938"/>
      <c r="Z87" s="938"/>
      <c r="AA87" s="938"/>
      <c r="AB87" s="938"/>
      <c r="AC87" s="938"/>
      <c r="AD87" s="938"/>
      <c r="AE87" s="938"/>
      <c r="AF87" s="938"/>
      <c r="AG87" s="938"/>
      <c r="AH87" s="938"/>
      <c r="AI87" s="938"/>
      <c r="AJ87" s="938"/>
      <c r="AK87" s="938"/>
      <c r="AL87" s="938"/>
      <c r="AM87" s="938"/>
      <c r="AN87" s="938"/>
      <c r="AO87" s="938"/>
      <c r="AP87" s="938"/>
      <c r="AQ87" s="938"/>
      <c r="AR87" s="938"/>
      <c r="AS87" s="938"/>
      <c r="AT87" s="938"/>
      <c r="AU87" s="938"/>
      <c r="AV87" s="938"/>
      <c r="AW87" s="938"/>
      <c r="AX87" s="938"/>
      <c r="AY87" s="938"/>
      <c r="AZ87" s="938"/>
      <c r="BA87" s="938"/>
      <c r="BB87" s="938"/>
      <c r="BC87" s="938"/>
      <c r="BD87" s="938"/>
      <c r="BE87" s="938"/>
      <c r="BF87" s="938"/>
      <c r="BG87" s="938"/>
      <c r="BH87" s="938"/>
      <c r="BI87" s="938"/>
      <c r="BJ87" s="938"/>
      <c r="BK87" s="938"/>
      <c r="BL87" s="938"/>
      <c r="BM87" s="938"/>
      <c r="BN87" s="938"/>
      <c r="BO87" s="938"/>
      <c r="BP87" s="938"/>
      <c r="BQ87" s="938"/>
      <c r="BR87" s="938"/>
      <c r="BS87" s="938"/>
      <c r="BT87" s="938"/>
      <c r="BU87" s="938"/>
      <c r="BV87" s="938"/>
      <c r="BW87" s="938"/>
      <c r="BX87" s="938"/>
      <c r="BY87" s="938"/>
      <c r="BZ87" s="938"/>
      <c r="CA87" s="938"/>
      <c r="CB87" s="938"/>
      <c r="CC87" s="938"/>
      <c r="CD87" s="938"/>
      <c r="CE87" s="938"/>
      <c r="CF87" s="938"/>
      <c r="CG87" s="938"/>
      <c r="CH87" s="938"/>
      <c r="CI87" s="938"/>
      <c r="CJ87" s="938"/>
      <c r="CK87" s="938"/>
      <c r="CL87" s="938"/>
      <c r="CM87" s="938"/>
      <c r="CN87" s="938"/>
      <c r="CO87" s="938"/>
      <c r="CP87" s="938"/>
      <c r="CQ87" s="938"/>
      <c r="CR87" s="938"/>
      <c r="CS87" s="938"/>
      <c r="CT87" s="938"/>
      <c r="CU87" s="938"/>
      <c r="CV87" s="938"/>
      <c r="CW87" s="938"/>
      <c r="CX87" s="938"/>
      <c r="CY87" s="938"/>
      <c r="CZ87" s="938"/>
      <c r="DA87" s="938"/>
      <c r="DB87" s="938"/>
      <c r="DC87" s="59"/>
      <c r="DD87" s="59"/>
      <c r="DE87" s="59"/>
      <c r="DF87" s="428"/>
    </row>
    <row r="88" spans="1:110" ht="9.9499999999999993" customHeight="1" x14ac:dyDescent="0.2">
      <c r="A88" s="106"/>
      <c r="B88" s="939" t="s">
        <v>123</v>
      </c>
      <c r="C88" s="939"/>
      <c r="D88" s="938" t="s">
        <v>1019</v>
      </c>
      <c r="E88" s="938"/>
      <c r="F88" s="938"/>
      <c r="G88" s="938"/>
      <c r="H88" s="938"/>
      <c r="I88" s="938"/>
      <c r="J88" s="938"/>
      <c r="K88" s="938"/>
      <c r="L88" s="938"/>
      <c r="M88" s="938"/>
      <c r="N88" s="938"/>
      <c r="O88" s="938"/>
      <c r="P88" s="938"/>
      <c r="Q88" s="938"/>
      <c r="R88" s="938"/>
      <c r="S88" s="938"/>
      <c r="T88" s="938"/>
      <c r="U88" s="938"/>
      <c r="V88" s="938"/>
      <c r="W88" s="938"/>
      <c r="X88" s="938"/>
      <c r="Y88" s="938"/>
      <c r="Z88" s="938"/>
      <c r="AA88" s="938"/>
      <c r="AB88" s="938"/>
      <c r="AC88" s="938"/>
      <c r="AD88" s="938"/>
      <c r="AE88" s="938"/>
      <c r="AF88" s="938"/>
      <c r="AG88" s="938"/>
      <c r="AH88" s="938"/>
      <c r="AI88" s="938"/>
      <c r="AJ88" s="938"/>
      <c r="AK88" s="938"/>
      <c r="AL88" s="938"/>
      <c r="AM88" s="938"/>
      <c r="AN88" s="938"/>
      <c r="AO88" s="938"/>
      <c r="AP88" s="938"/>
      <c r="AQ88" s="938"/>
      <c r="AR88" s="938"/>
      <c r="AS88" s="938"/>
      <c r="AT88" s="938"/>
      <c r="AU88" s="938"/>
      <c r="AV88" s="938"/>
      <c r="AW88" s="938"/>
      <c r="AX88" s="938"/>
      <c r="AY88" s="938"/>
      <c r="AZ88" s="938"/>
      <c r="BA88" s="938"/>
      <c r="BB88" s="938"/>
      <c r="BC88" s="938"/>
      <c r="BD88" s="938"/>
      <c r="BE88" s="938"/>
      <c r="BF88" s="938"/>
      <c r="BG88" s="938"/>
      <c r="BH88" s="938"/>
      <c r="BI88" s="938"/>
      <c r="BJ88" s="938"/>
      <c r="BK88" s="938"/>
      <c r="BL88" s="938"/>
      <c r="BM88" s="938"/>
      <c r="BN88" s="938"/>
      <c r="BO88" s="938"/>
      <c r="BP88" s="938"/>
      <c r="BQ88" s="938"/>
      <c r="BR88" s="938"/>
      <c r="BS88" s="938"/>
      <c r="BT88" s="938"/>
      <c r="BU88" s="938"/>
      <c r="BV88" s="938"/>
      <c r="BW88" s="938"/>
      <c r="BX88" s="938"/>
      <c r="BY88" s="938"/>
      <c r="BZ88" s="938"/>
      <c r="CA88" s="938"/>
      <c r="CB88" s="938"/>
      <c r="CC88" s="938"/>
      <c r="CD88" s="938"/>
      <c r="CE88" s="938"/>
      <c r="CF88" s="938"/>
      <c r="CG88" s="938"/>
      <c r="CH88" s="938"/>
      <c r="CI88" s="938"/>
      <c r="CJ88" s="938"/>
      <c r="CK88" s="938"/>
      <c r="CL88" s="938"/>
      <c r="CM88" s="938"/>
      <c r="CN88" s="938"/>
      <c r="CO88" s="938"/>
      <c r="CP88" s="938"/>
      <c r="CQ88" s="938"/>
      <c r="CR88" s="938"/>
      <c r="CS88" s="938"/>
      <c r="CT88" s="938"/>
      <c r="CU88" s="938"/>
      <c r="CV88" s="938"/>
      <c r="CW88" s="938"/>
      <c r="CX88" s="938"/>
      <c r="CY88" s="938"/>
      <c r="CZ88" s="938"/>
      <c r="DA88" s="938"/>
      <c r="DB88" s="938"/>
      <c r="DC88" s="59"/>
      <c r="DD88" s="59"/>
      <c r="DE88" s="59"/>
      <c r="DF88" s="428"/>
    </row>
    <row r="89" spans="1:110" ht="9.9499999999999993" customHeight="1" x14ac:dyDescent="0.2">
      <c r="A89" s="106"/>
      <c r="B89" s="939"/>
      <c r="C89" s="939"/>
      <c r="D89" s="938" t="s">
        <v>1020</v>
      </c>
      <c r="E89" s="938"/>
      <c r="F89" s="938"/>
      <c r="G89" s="938"/>
      <c r="H89" s="938"/>
      <c r="I89" s="938"/>
      <c r="J89" s="938"/>
      <c r="K89" s="938"/>
      <c r="L89" s="938"/>
      <c r="M89" s="938"/>
      <c r="N89" s="938"/>
      <c r="O89" s="938"/>
      <c r="P89" s="938"/>
      <c r="Q89" s="938"/>
      <c r="R89" s="938"/>
      <c r="S89" s="938"/>
      <c r="T89" s="938"/>
      <c r="U89" s="938"/>
      <c r="V89" s="938"/>
      <c r="W89" s="938"/>
      <c r="X89" s="938"/>
      <c r="Y89" s="938"/>
      <c r="Z89" s="938"/>
      <c r="AA89" s="938"/>
      <c r="AB89" s="938"/>
      <c r="AC89" s="938"/>
      <c r="AD89" s="938"/>
      <c r="AE89" s="938"/>
      <c r="AF89" s="938"/>
      <c r="AG89" s="938"/>
      <c r="AH89" s="938"/>
      <c r="AI89" s="938"/>
      <c r="AJ89" s="938"/>
      <c r="AK89" s="938"/>
      <c r="AL89" s="938"/>
      <c r="AM89" s="938"/>
      <c r="AN89" s="938"/>
      <c r="AO89" s="938"/>
      <c r="AP89" s="938"/>
      <c r="AQ89" s="938"/>
      <c r="AR89" s="938"/>
      <c r="AS89" s="938"/>
      <c r="AT89" s="938"/>
      <c r="AU89" s="938"/>
      <c r="AV89" s="938"/>
      <c r="AW89" s="938"/>
      <c r="AX89" s="938"/>
      <c r="AY89" s="938"/>
      <c r="AZ89" s="938"/>
      <c r="BA89" s="938"/>
      <c r="BB89" s="938"/>
      <c r="BC89" s="938"/>
      <c r="BD89" s="938"/>
      <c r="BE89" s="938"/>
      <c r="BF89" s="938"/>
      <c r="BG89" s="938"/>
      <c r="BH89" s="938"/>
      <c r="BI89" s="938"/>
      <c r="BJ89" s="938"/>
      <c r="BK89" s="938"/>
      <c r="BL89" s="938"/>
      <c r="BM89" s="938"/>
      <c r="BN89" s="938"/>
      <c r="BO89" s="938"/>
      <c r="BP89" s="938"/>
      <c r="BQ89" s="938"/>
      <c r="BR89" s="938"/>
      <c r="BS89" s="938"/>
      <c r="BT89" s="938"/>
      <c r="BU89" s="938"/>
      <c r="BV89" s="938"/>
      <c r="BW89" s="938"/>
      <c r="BX89" s="938"/>
      <c r="BY89" s="938"/>
      <c r="BZ89" s="938"/>
      <c r="CA89" s="938"/>
      <c r="CB89" s="938"/>
      <c r="CC89" s="938"/>
      <c r="CD89" s="938"/>
      <c r="CE89" s="938"/>
      <c r="CF89" s="938"/>
      <c r="CG89" s="938"/>
      <c r="CH89" s="938"/>
      <c r="CI89" s="938"/>
      <c r="CJ89" s="938"/>
      <c r="CK89" s="938"/>
      <c r="CL89" s="938"/>
      <c r="CM89" s="938"/>
      <c r="CN89" s="938"/>
      <c r="CO89" s="938"/>
      <c r="CP89" s="938"/>
      <c r="CQ89" s="938"/>
      <c r="CR89" s="938"/>
      <c r="CS89" s="938"/>
      <c r="CT89" s="938"/>
      <c r="CU89" s="938"/>
      <c r="CV89" s="938"/>
      <c r="CW89" s="938"/>
      <c r="CX89" s="938"/>
      <c r="CY89" s="938"/>
      <c r="CZ89" s="938"/>
      <c r="DA89" s="938"/>
      <c r="DB89" s="938"/>
      <c r="DC89" s="59"/>
      <c r="DD89" s="59"/>
      <c r="DE89" s="59"/>
      <c r="DF89" s="428"/>
    </row>
    <row r="90" spans="1:110" ht="9.9499999999999993" customHeight="1" x14ac:dyDescent="0.2">
      <c r="A90" s="23"/>
      <c r="B90" s="939"/>
      <c r="C90" s="939"/>
      <c r="D90" s="938" t="s">
        <v>1021</v>
      </c>
      <c r="E90" s="938"/>
      <c r="F90" s="938"/>
      <c r="G90" s="938"/>
      <c r="H90" s="938"/>
      <c r="I90" s="938"/>
      <c r="J90" s="938"/>
      <c r="K90" s="938"/>
      <c r="L90" s="938"/>
      <c r="M90" s="938"/>
      <c r="N90" s="938"/>
      <c r="O90" s="938"/>
      <c r="P90" s="938"/>
      <c r="Q90" s="938"/>
      <c r="R90" s="938"/>
      <c r="S90" s="938"/>
      <c r="T90" s="938"/>
      <c r="U90" s="938"/>
      <c r="V90" s="938"/>
      <c r="W90" s="938"/>
      <c r="X90" s="938"/>
      <c r="Y90" s="938"/>
      <c r="Z90" s="938"/>
      <c r="AA90" s="938"/>
      <c r="AB90" s="938"/>
      <c r="AC90" s="938"/>
      <c r="AD90" s="938"/>
      <c r="AE90" s="938"/>
      <c r="AF90" s="938"/>
      <c r="AG90" s="938"/>
      <c r="AH90" s="938"/>
      <c r="AI90" s="938"/>
      <c r="AJ90" s="938"/>
      <c r="AK90" s="938"/>
      <c r="AL90" s="938"/>
      <c r="AM90" s="938"/>
      <c r="AN90" s="938"/>
      <c r="AO90" s="938"/>
      <c r="AP90" s="938"/>
      <c r="AQ90" s="938"/>
      <c r="AR90" s="938"/>
      <c r="AS90" s="938"/>
      <c r="AT90" s="938"/>
      <c r="AU90" s="938"/>
      <c r="AV90" s="938"/>
      <c r="AW90" s="938"/>
      <c r="AX90" s="938"/>
      <c r="AY90" s="938"/>
      <c r="AZ90" s="938"/>
      <c r="BA90" s="938"/>
      <c r="BB90" s="938"/>
      <c r="BC90" s="938"/>
      <c r="BD90" s="938"/>
      <c r="BE90" s="938"/>
      <c r="BF90" s="938"/>
      <c r="BG90" s="938"/>
      <c r="BH90" s="938"/>
      <c r="BI90" s="938"/>
      <c r="BJ90" s="938"/>
      <c r="BK90" s="938"/>
      <c r="BL90" s="938"/>
      <c r="BM90" s="938"/>
      <c r="BN90" s="938"/>
      <c r="BO90" s="938"/>
      <c r="BP90" s="938"/>
      <c r="BQ90" s="938"/>
      <c r="BR90" s="938"/>
      <c r="BS90" s="938"/>
      <c r="BT90" s="938"/>
      <c r="BU90" s="938"/>
      <c r="BV90" s="938"/>
      <c r="BW90" s="938"/>
      <c r="BX90" s="938"/>
      <c r="BY90" s="938"/>
      <c r="BZ90" s="938"/>
      <c r="CA90" s="938"/>
      <c r="CB90" s="938"/>
      <c r="CC90" s="938"/>
      <c r="CD90" s="938"/>
      <c r="CE90" s="938"/>
      <c r="CF90" s="938"/>
      <c r="CG90" s="938"/>
      <c r="CH90" s="938"/>
      <c r="CI90" s="938"/>
      <c r="CJ90" s="938"/>
      <c r="CK90" s="938"/>
      <c r="CL90" s="938"/>
      <c r="CM90" s="938"/>
      <c r="CN90" s="938"/>
      <c r="CO90" s="938"/>
      <c r="CP90" s="938"/>
      <c r="CQ90" s="938"/>
      <c r="CR90" s="938"/>
      <c r="CS90" s="938"/>
      <c r="CT90" s="938"/>
      <c r="CU90" s="938"/>
      <c r="CV90" s="938"/>
      <c r="CW90" s="938"/>
      <c r="CX90" s="938"/>
      <c r="CY90" s="938"/>
      <c r="CZ90" s="938"/>
      <c r="DA90" s="938"/>
      <c r="DB90" s="938"/>
      <c r="DC90" s="428"/>
      <c r="DD90" s="428"/>
      <c r="DE90" s="428"/>
      <c r="DF90" s="428"/>
    </row>
    <row r="91" spans="1:110" ht="9.9499999999999993" customHeight="1" x14ac:dyDescent="0.2">
      <c r="A91" s="23"/>
      <c r="B91" s="939"/>
      <c r="C91" s="939"/>
      <c r="D91" s="938"/>
      <c r="E91" s="938"/>
      <c r="F91" s="938"/>
      <c r="G91" s="938"/>
      <c r="H91" s="938"/>
      <c r="I91" s="938"/>
      <c r="J91" s="938"/>
      <c r="K91" s="938"/>
      <c r="L91" s="938"/>
      <c r="M91" s="938"/>
      <c r="N91" s="938"/>
      <c r="O91" s="938"/>
      <c r="P91" s="938"/>
      <c r="Q91" s="938"/>
      <c r="R91" s="938"/>
      <c r="S91" s="938"/>
      <c r="T91" s="938"/>
      <c r="U91" s="938"/>
      <c r="V91" s="938"/>
      <c r="W91" s="938"/>
      <c r="X91" s="938"/>
      <c r="Y91" s="938"/>
      <c r="Z91" s="938"/>
      <c r="AA91" s="938"/>
      <c r="AB91" s="938"/>
      <c r="AC91" s="938"/>
      <c r="AD91" s="938"/>
      <c r="AE91" s="938"/>
      <c r="AF91" s="938"/>
      <c r="AG91" s="938"/>
      <c r="AH91" s="938"/>
      <c r="AI91" s="938"/>
      <c r="AJ91" s="938"/>
      <c r="AK91" s="938"/>
      <c r="AL91" s="938"/>
      <c r="AM91" s="938"/>
      <c r="AN91" s="938"/>
      <c r="AO91" s="938"/>
      <c r="AP91" s="938"/>
      <c r="AQ91" s="938"/>
      <c r="AR91" s="938"/>
      <c r="AS91" s="938"/>
      <c r="AT91" s="938"/>
      <c r="AU91" s="938"/>
      <c r="AV91" s="938"/>
      <c r="AW91" s="938"/>
      <c r="AX91" s="938"/>
      <c r="AY91" s="938"/>
      <c r="AZ91" s="938"/>
      <c r="BA91" s="938"/>
      <c r="BB91" s="938"/>
      <c r="BC91" s="938"/>
      <c r="BD91" s="938"/>
      <c r="BE91" s="938"/>
      <c r="BF91" s="938"/>
      <c r="BG91" s="938"/>
      <c r="BH91" s="938"/>
      <c r="BI91" s="938"/>
      <c r="BJ91" s="938"/>
      <c r="BK91" s="938"/>
      <c r="BL91" s="938"/>
      <c r="BM91" s="938"/>
      <c r="BN91" s="938"/>
      <c r="BO91" s="938"/>
      <c r="BP91" s="938"/>
      <c r="BQ91" s="938"/>
      <c r="BR91" s="938"/>
      <c r="BS91" s="938"/>
      <c r="BT91" s="938"/>
      <c r="BU91" s="938"/>
      <c r="BV91" s="938"/>
      <c r="BW91" s="938"/>
      <c r="BX91" s="938"/>
      <c r="BY91" s="938"/>
      <c r="BZ91" s="938"/>
      <c r="CA91" s="938"/>
      <c r="CB91" s="938"/>
      <c r="CC91" s="938"/>
      <c r="CD91" s="938"/>
      <c r="CE91" s="938"/>
      <c r="CF91" s="938"/>
      <c r="CG91" s="938"/>
      <c r="CH91" s="938"/>
      <c r="CI91" s="938"/>
      <c r="CJ91" s="938"/>
      <c r="CK91" s="938"/>
      <c r="CL91" s="938"/>
      <c r="CM91" s="938"/>
      <c r="CN91" s="938"/>
      <c r="CO91" s="938"/>
      <c r="CP91" s="938"/>
      <c r="CQ91" s="938"/>
      <c r="CR91" s="938"/>
      <c r="CS91" s="938"/>
      <c r="CT91" s="938"/>
      <c r="CU91" s="938"/>
      <c r="CV91" s="938"/>
      <c r="CW91" s="938"/>
      <c r="CX91" s="938"/>
      <c r="CY91" s="938"/>
      <c r="CZ91" s="938"/>
      <c r="DA91" s="938"/>
      <c r="DB91" s="938"/>
      <c r="DC91" s="428"/>
      <c r="DD91" s="428"/>
      <c r="DE91" s="428"/>
      <c r="DF91" s="428"/>
    </row>
    <row r="92" spans="1:110" ht="9.9499999999999993" customHeight="1" x14ac:dyDescent="0.2">
      <c r="A92" s="23"/>
      <c r="B92" s="970" t="s">
        <v>1022</v>
      </c>
      <c r="C92" s="970"/>
      <c r="D92" s="970"/>
      <c r="E92" s="970"/>
      <c r="F92" s="970"/>
      <c r="G92" s="970"/>
      <c r="H92" s="970"/>
      <c r="I92" s="970"/>
      <c r="J92" s="970"/>
      <c r="K92" s="970"/>
      <c r="L92" s="970"/>
      <c r="M92" s="970"/>
      <c r="N92" s="970"/>
      <c r="O92" s="970"/>
      <c r="P92" s="970"/>
      <c r="Q92" s="970"/>
      <c r="R92" s="970"/>
      <c r="S92" s="970"/>
      <c r="T92" s="970"/>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0"/>
      <c r="BF92" s="970"/>
      <c r="BG92" s="970"/>
      <c r="BH92" s="970"/>
      <c r="BI92" s="970"/>
      <c r="BJ92" s="970"/>
      <c r="BK92" s="970"/>
      <c r="BL92" s="970"/>
      <c r="BM92" s="970"/>
      <c r="BN92" s="970"/>
      <c r="BO92" s="970"/>
      <c r="BP92" s="970"/>
      <c r="BQ92" s="970"/>
      <c r="BR92" s="970"/>
      <c r="BS92" s="970"/>
      <c r="BT92" s="970"/>
      <c r="BU92" s="970"/>
      <c r="BV92" s="970"/>
      <c r="BW92" s="970"/>
      <c r="BX92" s="970"/>
      <c r="BY92" s="970"/>
      <c r="BZ92" s="970"/>
      <c r="CA92" s="970"/>
      <c r="CB92" s="970"/>
      <c r="CC92" s="970"/>
      <c r="CD92" s="970"/>
      <c r="CE92" s="970"/>
      <c r="CF92" s="970"/>
      <c r="CG92" s="970"/>
      <c r="CH92" s="970"/>
      <c r="CI92" s="970"/>
      <c r="CJ92" s="970"/>
      <c r="CK92" s="970"/>
      <c r="CL92" s="970"/>
      <c r="CM92" s="970"/>
      <c r="CN92" s="970"/>
      <c r="CO92" s="970"/>
      <c r="CP92" s="970"/>
      <c r="CQ92" s="970"/>
      <c r="CR92" s="970"/>
      <c r="CS92" s="970"/>
      <c r="CT92" s="970"/>
      <c r="CU92" s="970"/>
      <c r="CV92" s="970"/>
      <c r="CW92" s="970"/>
      <c r="CX92" s="970"/>
      <c r="CY92" s="970"/>
      <c r="CZ92" s="970"/>
      <c r="DA92" s="970"/>
      <c r="DB92" s="970"/>
      <c r="DC92" s="428"/>
      <c r="DD92" s="428"/>
      <c r="DE92" s="428"/>
      <c r="DF92" s="428"/>
    </row>
    <row r="93" spans="1:110" ht="9.9499999999999993" customHeight="1" x14ac:dyDescent="0.2">
      <c r="A93" s="23"/>
      <c r="B93" s="970" t="s">
        <v>1023</v>
      </c>
      <c r="C93" s="970"/>
      <c r="D93" s="970"/>
      <c r="E93" s="970"/>
      <c r="F93" s="970"/>
      <c r="G93" s="970"/>
      <c r="H93" s="970"/>
      <c r="I93" s="970"/>
      <c r="J93" s="970"/>
      <c r="K93" s="970"/>
      <c r="L93" s="970"/>
      <c r="M93" s="970"/>
      <c r="N93" s="970"/>
      <c r="O93" s="970"/>
      <c r="P93" s="970"/>
      <c r="Q93" s="970"/>
      <c r="R93" s="970"/>
      <c r="S93" s="970"/>
      <c r="T93" s="970"/>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0"/>
      <c r="BF93" s="970"/>
      <c r="BG93" s="970"/>
      <c r="BH93" s="970"/>
      <c r="BI93" s="970"/>
      <c r="BJ93" s="970"/>
      <c r="BK93" s="970"/>
      <c r="BL93" s="970"/>
      <c r="BM93" s="970"/>
      <c r="BN93" s="970"/>
      <c r="BO93" s="970"/>
      <c r="BP93" s="970"/>
      <c r="BQ93" s="970"/>
      <c r="BR93" s="970"/>
      <c r="BS93" s="970"/>
      <c r="BT93" s="970"/>
      <c r="BU93" s="970"/>
      <c r="BV93" s="970"/>
      <c r="BW93" s="970"/>
      <c r="BX93" s="970"/>
      <c r="BY93" s="970"/>
      <c r="BZ93" s="970"/>
      <c r="CA93" s="970"/>
      <c r="CB93" s="970"/>
      <c r="CC93" s="970"/>
      <c r="CD93" s="970"/>
      <c r="CE93" s="970"/>
      <c r="CF93" s="970"/>
      <c r="CG93" s="970"/>
      <c r="CH93" s="970"/>
      <c r="CI93" s="970"/>
      <c r="CJ93" s="970"/>
      <c r="CK93" s="970"/>
      <c r="CL93" s="970"/>
      <c r="CM93" s="970"/>
      <c r="CN93" s="970"/>
      <c r="CO93" s="970"/>
      <c r="CP93" s="970"/>
      <c r="CQ93" s="970"/>
      <c r="CR93" s="970"/>
      <c r="CS93" s="970"/>
      <c r="CT93" s="970"/>
      <c r="CU93" s="970"/>
      <c r="CV93" s="970"/>
      <c r="CW93" s="970"/>
      <c r="CX93" s="970"/>
      <c r="CY93" s="970"/>
      <c r="CZ93" s="970"/>
      <c r="DA93" s="970"/>
      <c r="DB93" s="970"/>
      <c r="DC93" s="428"/>
      <c r="DD93" s="428"/>
      <c r="DE93" s="428"/>
      <c r="DF93" s="428"/>
    </row>
    <row r="94" spans="1:110" ht="9.9499999999999993" customHeight="1" x14ac:dyDescent="0.2">
      <c r="A94" s="23"/>
      <c r="B94" s="970" t="s">
        <v>1024</v>
      </c>
      <c r="C94" s="970"/>
      <c r="D94" s="970"/>
      <c r="E94" s="970"/>
      <c r="F94" s="970"/>
      <c r="G94" s="970"/>
      <c r="H94" s="970"/>
      <c r="I94" s="970"/>
      <c r="J94" s="970"/>
      <c r="K94" s="970"/>
      <c r="L94" s="970"/>
      <c r="M94" s="970"/>
      <c r="N94" s="970"/>
      <c r="O94" s="970"/>
      <c r="P94" s="970"/>
      <c r="Q94" s="970"/>
      <c r="R94" s="970"/>
      <c r="S94" s="970"/>
      <c r="T94" s="970"/>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0"/>
      <c r="BF94" s="970"/>
      <c r="BG94" s="970"/>
      <c r="BH94" s="970"/>
      <c r="BI94" s="970"/>
      <c r="BJ94" s="970"/>
      <c r="BK94" s="970"/>
      <c r="BL94" s="970"/>
      <c r="BM94" s="970"/>
      <c r="BN94" s="970"/>
      <c r="BO94" s="970"/>
      <c r="BP94" s="970"/>
      <c r="BQ94" s="970"/>
      <c r="BR94" s="970"/>
      <c r="BS94" s="970"/>
      <c r="BT94" s="970"/>
      <c r="BU94" s="970"/>
      <c r="BV94" s="970"/>
      <c r="BW94" s="970"/>
      <c r="BX94" s="970"/>
      <c r="BY94" s="970"/>
      <c r="BZ94" s="970"/>
      <c r="CA94" s="970"/>
      <c r="CB94" s="970"/>
      <c r="CC94" s="970"/>
      <c r="CD94" s="970"/>
      <c r="CE94" s="970"/>
      <c r="CF94" s="970"/>
      <c r="CG94" s="970"/>
      <c r="CH94" s="970"/>
      <c r="CI94" s="970"/>
      <c r="CJ94" s="970"/>
      <c r="CK94" s="970"/>
      <c r="CL94" s="970"/>
      <c r="CM94" s="970"/>
      <c r="CN94" s="970"/>
      <c r="CO94" s="970"/>
      <c r="CP94" s="970"/>
      <c r="CQ94" s="970"/>
      <c r="CR94" s="970"/>
      <c r="CS94" s="970"/>
      <c r="CT94" s="970"/>
      <c r="CU94" s="970"/>
      <c r="CV94" s="970"/>
      <c r="CW94" s="970"/>
      <c r="CX94" s="970"/>
      <c r="CY94" s="970"/>
      <c r="CZ94" s="970"/>
      <c r="DA94" s="970"/>
      <c r="DB94" s="970"/>
      <c r="DC94" s="428"/>
      <c r="DD94" s="428"/>
      <c r="DE94" s="428"/>
      <c r="DF94" s="428"/>
    </row>
    <row r="95" spans="1:110" ht="9.9499999999999993" customHeight="1" x14ac:dyDescent="0.2">
      <c r="A95" s="23"/>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0"/>
      <c r="BF95" s="970"/>
      <c r="BG95" s="970"/>
      <c r="BH95" s="970"/>
      <c r="BI95" s="970"/>
      <c r="BJ95" s="970"/>
      <c r="BK95" s="970"/>
      <c r="BL95" s="970"/>
      <c r="BM95" s="970"/>
      <c r="BN95" s="970"/>
      <c r="BO95" s="970"/>
      <c r="BP95" s="970"/>
      <c r="BQ95" s="970"/>
      <c r="BR95" s="970"/>
      <c r="BS95" s="970"/>
      <c r="BT95" s="970"/>
      <c r="BU95" s="970"/>
      <c r="BV95" s="970"/>
      <c r="BW95" s="970"/>
      <c r="BX95" s="970"/>
      <c r="BY95" s="970"/>
      <c r="BZ95" s="970"/>
      <c r="CA95" s="970"/>
      <c r="CB95" s="970"/>
      <c r="CC95" s="970"/>
      <c r="CD95" s="970"/>
      <c r="CE95" s="970"/>
      <c r="CF95" s="970"/>
      <c r="CG95" s="970"/>
      <c r="CH95" s="970"/>
      <c r="CI95" s="970"/>
      <c r="CJ95" s="970"/>
      <c r="CK95" s="970"/>
      <c r="CL95" s="970"/>
      <c r="CM95" s="970"/>
      <c r="CN95" s="970"/>
      <c r="CO95" s="970"/>
      <c r="CP95" s="970"/>
      <c r="CQ95" s="970"/>
      <c r="CR95" s="970"/>
      <c r="CS95" s="970"/>
      <c r="CT95" s="970"/>
      <c r="CU95" s="970"/>
      <c r="CV95" s="970"/>
      <c r="CW95" s="970"/>
      <c r="CX95" s="970"/>
      <c r="CY95" s="970"/>
      <c r="CZ95" s="970"/>
      <c r="DA95" s="970"/>
      <c r="DB95" s="970"/>
      <c r="DC95" s="428"/>
      <c r="DD95" s="428"/>
      <c r="DE95" s="428"/>
      <c r="DF95" s="428"/>
    </row>
    <row r="96" spans="1:110" ht="9.9499999999999993" customHeight="1" x14ac:dyDescent="0.2">
      <c r="B96" s="970" t="s">
        <v>1025</v>
      </c>
      <c r="C96" s="970"/>
      <c r="D96" s="970"/>
      <c r="E96" s="970"/>
      <c r="F96" s="970"/>
      <c r="G96" s="970"/>
      <c r="H96" s="970"/>
      <c r="I96" s="970"/>
      <c r="J96" s="970"/>
      <c r="K96" s="970"/>
      <c r="L96" s="970"/>
      <c r="M96" s="970"/>
      <c r="N96" s="970"/>
      <c r="O96" s="970"/>
      <c r="P96" s="970"/>
      <c r="Q96" s="970"/>
      <c r="R96" s="970"/>
      <c r="S96" s="970"/>
      <c r="T96" s="970"/>
      <c r="U96" s="970"/>
      <c r="V96" s="970"/>
      <c r="W96" s="970"/>
      <c r="X96" s="970"/>
      <c r="Y96" s="970"/>
      <c r="Z96" s="970"/>
      <c r="AA96" s="970"/>
      <c r="AB96" s="970"/>
      <c r="AC96" s="970"/>
      <c r="AD96" s="970"/>
      <c r="AE96" s="970"/>
      <c r="AF96" s="970"/>
      <c r="AG96" s="970"/>
      <c r="AH96" s="970"/>
      <c r="AI96" s="970"/>
      <c r="AJ96" s="970"/>
      <c r="AK96" s="970"/>
      <c r="AL96" s="970"/>
      <c r="AM96" s="970"/>
      <c r="AN96" s="970"/>
      <c r="AO96" s="970"/>
      <c r="AP96" s="970"/>
      <c r="AQ96" s="970"/>
      <c r="AR96" s="970"/>
      <c r="AS96" s="970"/>
      <c r="AT96" s="970"/>
      <c r="AU96" s="970"/>
      <c r="AV96" s="970"/>
      <c r="AW96" s="970"/>
      <c r="AX96" s="970"/>
      <c r="AY96" s="970"/>
      <c r="AZ96" s="970"/>
      <c r="BA96" s="970"/>
      <c r="BB96" s="970"/>
      <c r="BC96" s="970"/>
      <c r="BD96" s="970"/>
      <c r="BE96" s="970"/>
      <c r="BF96" s="970"/>
      <c r="BG96" s="970"/>
      <c r="BH96" s="970"/>
      <c r="BI96" s="970"/>
      <c r="BJ96" s="970"/>
      <c r="BK96" s="970"/>
      <c r="BL96" s="970"/>
      <c r="BM96" s="970"/>
      <c r="BN96" s="970"/>
      <c r="BO96" s="970"/>
      <c r="BP96" s="970"/>
      <c r="BQ96" s="970"/>
      <c r="BR96" s="970"/>
      <c r="BS96" s="970"/>
      <c r="BT96" s="970"/>
      <c r="BU96" s="970"/>
      <c r="BV96" s="970"/>
      <c r="BW96" s="970"/>
      <c r="BX96" s="970"/>
      <c r="BY96" s="970"/>
      <c r="BZ96" s="970"/>
      <c r="CA96" s="970"/>
      <c r="CB96" s="970"/>
      <c r="CC96" s="970"/>
      <c r="CD96" s="970"/>
      <c r="CE96" s="970"/>
      <c r="CF96" s="970"/>
      <c r="CG96" s="970"/>
      <c r="CH96" s="970"/>
      <c r="CI96" s="970"/>
      <c r="CJ96" s="970"/>
      <c r="CK96" s="970"/>
      <c r="CL96" s="970"/>
      <c r="CM96" s="970"/>
      <c r="CN96" s="970"/>
      <c r="CO96" s="970"/>
      <c r="CP96" s="970"/>
      <c r="CQ96" s="970"/>
      <c r="CR96" s="970"/>
      <c r="CS96" s="970"/>
      <c r="CT96" s="970"/>
      <c r="CU96" s="970"/>
      <c r="CV96" s="970"/>
      <c r="CW96" s="970"/>
      <c r="CX96" s="970"/>
      <c r="CY96" s="970"/>
      <c r="CZ96" s="970"/>
      <c r="DA96" s="970"/>
      <c r="DB96" s="970"/>
      <c r="DC96" s="428"/>
      <c r="DD96" s="428"/>
      <c r="DE96" s="428"/>
      <c r="DF96" s="428"/>
    </row>
    <row r="97" spans="2:110" ht="9.9499999999999993" customHeight="1" x14ac:dyDescent="0.2">
      <c r="B97" s="938" t="s">
        <v>1027</v>
      </c>
      <c r="C97" s="938"/>
      <c r="D97" s="938"/>
      <c r="E97" s="938"/>
      <c r="F97" s="938"/>
      <c r="G97" s="938"/>
      <c r="H97" s="938"/>
      <c r="I97" s="938"/>
      <c r="J97" s="938"/>
      <c r="K97" s="938"/>
      <c r="L97" s="938"/>
      <c r="M97" s="938"/>
      <c r="N97" s="938"/>
      <c r="O97" s="938"/>
      <c r="P97" s="938"/>
      <c r="Q97" s="938"/>
      <c r="R97" s="938"/>
      <c r="S97" s="938"/>
      <c r="T97" s="938"/>
      <c r="U97" s="938"/>
      <c r="V97" s="938"/>
      <c r="W97" s="938"/>
      <c r="X97" s="938"/>
      <c r="Y97" s="938"/>
      <c r="Z97" s="938"/>
      <c r="AA97" s="938"/>
      <c r="AB97" s="938"/>
      <c r="AC97" s="938"/>
      <c r="AD97" s="938"/>
      <c r="AE97" s="938"/>
      <c r="AF97" s="938"/>
      <c r="AG97" s="938"/>
      <c r="AH97" s="938"/>
      <c r="AI97" s="938"/>
      <c r="AJ97" s="938"/>
      <c r="AK97" s="938"/>
      <c r="AL97" s="938"/>
      <c r="AM97" s="938"/>
      <c r="AN97" s="938"/>
      <c r="AO97" s="938"/>
      <c r="AP97" s="938"/>
      <c r="AQ97" s="938"/>
      <c r="AR97" s="938"/>
      <c r="AS97" s="938"/>
      <c r="AT97" s="938"/>
      <c r="AU97" s="938"/>
      <c r="AV97" s="938"/>
      <c r="AW97" s="938"/>
      <c r="AX97" s="938"/>
      <c r="AY97" s="938"/>
      <c r="AZ97" s="938"/>
      <c r="BA97" s="938"/>
      <c r="BB97" s="938"/>
      <c r="BC97" s="938"/>
      <c r="BD97" s="938"/>
      <c r="BE97" s="938"/>
      <c r="BF97" s="938"/>
      <c r="BG97" s="938"/>
      <c r="BH97" s="938"/>
      <c r="BI97" s="938"/>
      <c r="BJ97" s="938"/>
      <c r="BK97" s="938"/>
      <c r="BL97" s="938"/>
      <c r="BM97" s="938"/>
      <c r="BN97" s="938"/>
      <c r="BO97" s="938"/>
      <c r="BP97" s="938"/>
      <c r="BQ97" s="938"/>
      <c r="BR97" s="938"/>
      <c r="BS97" s="938"/>
      <c r="BT97" s="938"/>
      <c r="BU97" s="938"/>
      <c r="BV97" s="938"/>
      <c r="BW97" s="938"/>
      <c r="BX97" s="938"/>
      <c r="BY97" s="938"/>
      <c r="BZ97" s="938"/>
      <c r="CA97" s="938"/>
      <c r="CB97" s="938"/>
      <c r="CC97" s="938"/>
      <c r="CD97" s="938"/>
      <c r="CE97" s="938"/>
      <c r="CF97" s="938"/>
      <c r="CG97" s="938"/>
      <c r="CH97" s="938"/>
      <c r="CI97" s="938"/>
      <c r="CJ97" s="938"/>
      <c r="CK97" s="938"/>
      <c r="CL97" s="938"/>
      <c r="CM97" s="938"/>
      <c r="CN97" s="938"/>
      <c r="CO97" s="938"/>
      <c r="CP97" s="938"/>
      <c r="CQ97" s="938"/>
      <c r="CR97" s="938"/>
      <c r="CS97" s="938"/>
      <c r="CT97" s="938"/>
      <c r="CU97" s="938"/>
      <c r="CV97" s="938"/>
      <c r="CW97" s="938"/>
      <c r="CX97" s="938"/>
      <c r="CY97" s="938"/>
      <c r="CZ97" s="938"/>
      <c r="DA97" s="938"/>
      <c r="DB97" s="938"/>
      <c r="DC97" s="428"/>
      <c r="DD97" s="428"/>
      <c r="DE97" s="428"/>
      <c r="DF97" s="428"/>
    </row>
    <row r="98" spans="2:110" ht="9.9499999999999993" customHeight="1" x14ac:dyDescent="0.2">
      <c r="B98" s="938" t="s">
        <v>1026</v>
      </c>
      <c r="C98" s="938"/>
      <c r="D98" s="938"/>
      <c r="E98" s="938"/>
      <c r="F98" s="938"/>
      <c r="G98" s="938"/>
      <c r="H98" s="938"/>
      <c r="I98" s="938"/>
      <c r="J98" s="938"/>
      <c r="K98" s="938"/>
      <c r="L98" s="938"/>
      <c r="M98" s="938"/>
      <c r="N98" s="938"/>
      <c r="O98" s="938"/>
      <c r="P98" s="938"/>
      <c r="Q98" s="938"/>
      <c r="R98" s="938"/>
      <c r="S98" s="938"/>
      <c r="T98" s="938"/>
      <c r="U98" s="938"/>
      <c r="V98" s="938"/>
      <c r="W98" s="938"/>
      <c r="X98" s="938"/>
      <c r="Y98" s="938"/>
      <c r="Z98" s="938"/>
      <c r="AA98" s="938"/>
      <c r="AB98" s="938"/>
      <c r="AC98" s="938"/>
      <c r="AD98" s="938"/>
      <c r="AE98" s="938"/>
      <c r="AF98" s="938"/>
      <c r="AG98" s="938"/>
      <c r="AH98" s="938"/>
      <c r="AI98" s="938"/>
      <c r="AJ98" s="938"/>
      <c r="AK98" s="938"/>
      <c r="AL98" s="938"/>
      <c r="AM98" s="938"/>
      <c r="AN98" s="938"/>
      <c r="AO98" s="938"/>
      <c r="AP98" s="938"/>
      <c r="AQ98" s="938"/>
      <c r="AR98" s="938"/>
      <c r="AS98" s="938"/>
      <c r="AT98" s="938"/>
      <c r="AU98" s="938"/>
      <c r="AV98" s="938"/>
      <c r="AW98" s="938"/>
      <c r="AX98" s="938"/>
      <c r="AY98" s="938"/>
      <c r="AZ98" s="938"/>
      <c r="BA98" s="938"/>
      <c r="BB98" s="938"/>
      <c r="BC98" s="938"/>
      <c r="BD98" s="938"/>
      <c r="BE98" s="938"/>
      <c r="BF98" s="938"/>
      <c r="BG98" s="938"/>
      <c r="BH98" s="938"/>
      <c r="BI98" s="938"/>
      <c r="BJ98" s="938"/>
      <c r="BK98" s="938"/>
      <c r="BL98" s="938"/>
      <c r="BM98" s="938"/>
      <c r="BN98" s="938"/>
      <c r="BO98" s="938"/>
      <c r="BP98" s="938"/>
      <c r="BQ98" s="938"/>
      <c r="BR98" s="938"/>
      <c r="BS98" s="938"/>
      <c r="BT98" s="938"/>
      <c r="BU98" s="938"/>
      <c r="BV98" s="938"/>
      <c r="BW98" s="938"/>
      <c r="BX98" s="938"/>
      <c r="BY98" s="938"/>
      <c r="BZ98" s="938"/>
      <c r="CA98" s="938"/>
      <c r="CB98" s="938"/>
      <c r="CC98" s="938"/>
      <c r="CD98" s="938"/>
      <c r="CE98" s="938"/>
      <c r="CF98" s="938"/>
      <c r="CG98" s="938"/>
      <c r="CH98" s="938"/>
      <c r="CI98" s="938"/>
      <c r="CJ98" s="938"/>
      <c r="CK98" s="938"/>
      <c r="CL98" s="938"/>
      <c r="CM98" s="938"/>
      <c r="CN98" s="938"/>
      <c r="CO98" s="938"/>
      <c r="CP98" s="938"/>
      <c r="CQ98" s="938"/>
      <c r="CR98" s="938"/>
      <c r="CS98" s="938"/>
      <c r="CT98" s="938"/>
      <c r="CU98" s="938"/>
      <c r="CV98" s="938"/>
      <c r="CW98" s="938"/>
      <c r="CX98" s="938"/>
      <c r="CY98" s="938"/>
      <c r="CZ98" s="938"/>
      <c r="DA98" s="938"/>
      <c r="DB98" s="938"/>
    </row>
    <row r="99" spans="2:110" ht="9.9499999999999993" customHeight="1" x14ac:dyDescent="0.2">
      <c r="B99" s="938"/>
      <c r="C99" s="938"/>
      <c r="D99" s="938"/>
      <c r="E99" s="938"/>
      <c r="F99" s="938"/>
      <c r="G99" s="938"/>
      <c r="H99" s="938"/>
      <c r="I99" s="938"/>
      <c r="J99" s="938"/>
      <c r="K99" s="938"/>
      <c r="L99" s="938"/>
      <c r="M99" s="938"/>
      <c r="N99" s="938"/>
      <c r="O99" s="938"/>
      <c r="P99" s="938"/>
      <c r="Q99" s="938"/>
      <c r="R99" s="938"/>
      <c r="S99" s="938"/>
      <c r="T99" s="938"/>
      <c r="U99" s="938"/>
      <c r="V99" s="938"/>
      <c r="W99" s="938"/>
      <c r="X99" s="938"/>
      <c r="Y99" s="938"/>
      <c r="Z99" s="938"/>
      <c r="AA99" s="938"/>
      <c r="AB99" s="938"/>
      <c r="AC99" s="938"/>
      <c r="AD99" s="938"/>
      <c r="AE99" s="938"/>
      <c r="AF99" s="938"/>
      <c r="AG99" s="938"/>
      <c r="AH99" s="938"/>
      <c r="AI99" s="938"/>
      <c r="AJ99" s="938"/>
      <c r="AK99" s="938"/>
      <c r="AL99" s="938"/>
      <c r="AM99" s="938"/>
      <c r="AN99" s="938"/>
      <c r="AO99" s="938"/>
      <c r="AP99" s="938"/>
      <c r="AQ99" s="938"/>
      <c r="AR99" s="938"/>
      <c r="AS99" s="938"/>
      <c r="AT99" s="938"/>
      <c r="AU99" s="938"/>
      <c r="AV99" s="938"/>
      <c r="AW99" s="938"/>
      <c r="AX99" s="938"/>
      <c r="AY99" s="938"/>
      <c r="AZ99" s="938"/>
      <c r="BA99" s="938"/>
      <c r="BB99" s="938"/>
      <c r="BC99" s="938"/>
      <c r="BD99" s="938"/>
      <c r="BE99" s="938"/>
      <c r="BF99" s="938"/>
      <c r="BG99" s="938"/>
      <c r="BH99" s="938"/>
      <c r="BI99" s="938"/>
      <c r="BJ99" s="938"/>
      <c r="BK99" s="938"/>
      <c r="BL99" s="938"/>
      <c r="BM99" s="938"/>
      <c r="BN99" s="938"/>
      <c r="BO99" s="938"/>
      <c r="BP99" s="938"/>
      <c r="BQ99" s="938"/>
      <c r="BR99" s="938"/>
      <c r="BS99" s="938"/>
      <c r="BT99" s="938"/>
      <c r="BU99" s="938"/>
      <c r="BV99" s="938"/>
      <c r="BW99" s="938"/>
      <c r="BX99" s="938"/>
      <c r="BY99" s="938"/>
      <c r="BZ99" s="938"/>
      <c r="CA99" s="938"/>
      <c r="CB99" s="938"/>
      <c r="CC99" s="938"/>
      <c r="CD99" s="938"/>
      <c r="CE99" s="938"/>
      <c r="CF99" s="938"/>
      <c r="CG99" s="938"/>
      <c r="CH99" s="938"/>
      <c r="CI99" s="938"/>
      <c r="CJ99" s="938"/>
      <c r="CK99" s="938"/>
      <c r="CL99" s="938"/>
      <c r="CM99" s="938"/>
      <c r="CN99" s="938"/>
      <c r="CO99" s="938"/>
      <c r="CP99" s="938"/>
      <c r="CQ99" s="938"/>
      <c r="CR99" s="938"/>
      <c r="CS99" s="938"/>
      <c r="CT99" s="938"/>
      <c r="CU99" s="938"/>
      <c r="CV99" s="938"/>
      <c r="CW99" s="938"/>
      <c r="CX99" s="938"/>
      <c r="CY99" s="938"/>
      <c r="CZ99" s="938"/>
      <c r="DA99" s="938"/>
      <c r="DB99" s="938"/>
    </row>
    <row r="100" spans="2:110" ht="9.9499999999999993" customHeight="1" x14ac:dyDescent="0.2">
      <c r="B100" s="938" t="s">
        <v>1028</v>
      </c>
      <c r="C100" s="938"/>
      <c r="D100" s="938"/>
      <c r="E100" s="938"/>
      <c r="F100" s="938"/>
      <c r="G100" s="938"/>
      <c r="H100" s="938"/>
      <c r="I100" s="938"/>
      <c r="J100" s="938"/>
      <c r="K100" s="938"/>
      <c r="L100" s="938"/>
      <c r="M100" s="938"/>
      <c r="N100" s="938"/>
      <c r="O100" s="938"/>
      <c r="P100" s="938"/>
      <c r="Q100" s="938"/>
      <c r="R100" s="938"/>
      <c r="S100" s="938"/>
      <c r="T100" s="938"/>
      <c r="U100" s="938"/>
      <c r="V100" s="938"/>
      <c r="W100" s="938"/>
      <c r="X100" s="938"/>
      <c r="Y100" s="938"/>
      <c r="Z100" s="938"/>
      <c r="AA100" s="938"/>
      <c r="AB100" s="938"/>
      <c r="AC100" s="938"/>
      <c r="AD100" s="938"/>
      <c r="AE100" s="938"/>
      <c r="AF100" s="938"/>
      <c r="AG100" s="938"/>
      <c r="AH100" s="938"/>
      <c r="AI100" s="938"/>
      <c r="AJ100" s="938"/>
      <c r="AK100" s="938"/>
      <c r="AL100" s="938"/>
      <c r="AM100" s="938"/>
      <c r="AN100" s="938"/>
      <c r="AO100" s="938"/>
      <c r="AP100" s="938"/>
      <c r="AQ100" s="938"/>
      <c r="AR100" s="938"/>
      <c r="AS100" s="938"/>
      <c r="AT100" s="938"/>
      <c r="AU100" s="938"/>
      <c r="AV100" s="938"/>
      <c r="AW100" s="938"/>
      <c r="AX100" s="938"/>
      <c r="AY100" s="938"/>
      <c r="AZ100" s="938"/>
      <c r="BA100" s="938"/>
      <c r="BB100" s="938"/>
      <c r="BC100" s="938"/>
      <c r="BD100" s="938"/>
      <c r="BE100" s="938"/>
      <c r="BF100" s="938"/>
      <c r="BG100" s="938"/>
      <c r="BH100" s="938"/>
      <c r="BI100" s="938"/>
      <c r="BJ100" s="938"/>
      <c r="BK100" s="938"/>
      <c r="BL100" s="938"/>
      <c r="BM100" s="938"/>
      <c r="BN100" s="938"/>
      <c r="BO100" s="938"/>
      <c r="BP100" s="938"/>
      <c r="BQ100" s="938"/>
      <c r="BR100" s="938"/>
      <c r="BS100" s="938"/>
      <c r="BT100" s="938"/>
      <c r="BU100" s="938"/>
      <c r="BV100" s="938"/>
      <c r="BW100" s="938"/>
      <c r="BX100" s="938"/>
      <c r="BY100" s="938"/>
      <c r="BZ100" s="938"/>
      <c r="CA100" s="938"/>
      <c r="CB100" s="938"/>
      <c r="CC100" s="938"/>
      <c r="CD100" s="938"/>
      <c r="CE100" s="938"/>
      <c r="CF100" s="938"/>
      <c r="CG100" s="938"/>
      <c r="CH100" s="938"/>
      <c r="CI100" s="938"/>
      <c r="CJ100" s="938"/>
      <c r="CK100" s="938"/>
      <c r="CL100" s="938"/>
      <c r="CM100" s="938"/>
      <c r="CN100" s="938"/>
      <c r="CO100" s="938"/>
      <c r="CP100" s="938"/>
      <c r="CQ100" s="938"/>
      <c r="CR100" s="938"/>
      <c r="CS100" s="938"/>
      <c r="CT100" s="938"/>
      <c r="CU100" s="938"/>
      <c r="CV100" s="938"/>
      <c r="CW100" s="938"/>
      <c r="CX100" s="938"/>
      <c r="CY100" s="938"/>
      <c r="CZ100" s="938"/>
      <c r="DA100" s="938"/>
      <c r="DB100" s="938"/>
    </row>
    <row r="101" spans="2:110" ht="9.9499999999999993" customHeight="1" x14ac:dyDescent="0.2">
      <c r="B101" s="938" t="s">
        <v>1029</v>
      </c>
      <c r="C101" s="938"/>
      <c r="D101" s="938"/>
      <c r="E101" s="938"/>
      <c r="F101" s="938"/>
      <c r="G101" s="938"/>
      <c r="H101" s="938"/>
      <c r="I101" s="938"/>
      <c r="J101" s="938"/>
      <c r="K101" s="938"/>
      <c r="L101" s="938"/>
      <c r="M101" s="938"/>
      <c r="N101" s="938"/>
      <c r="O101" s="938"/>
      <c r="P101" s="938"/>
      <c r="Q101" s="938"/>
      <c r="R101" s="938"/>
      <c r="S101" s="938"/>
      <c r="T101" s="938"/>
      <c r="U101" s="938"/>
      <c r="V101" s="938"/>
      <c r="W101" s="938"/>
      <c r="X101" s="938"/>
      <c r="Y101" s="938"/>
      <c r="Z101" s="938"/>
      <c r="AA101" s="938"/>
      <c r="AB101" s="938"/>
      <c r="AC101" s="938"/>
      <c r="AD101" s="938"/>
      <c r="AE101" s="938"/>
      <c r="AF101" s="938"/>
      <c r="AG101" s="938"/>
      <c r="AH101" s="938"/>
      <c r="AI101" s="938"/>
      <c r="AJ101" s="938"/>
      <c r="AK101" s="938"/>
      <c r="AL101" s="938"/>
      <c r="AM101" s="938"/>
      <c r="AN101" s="938"/>
      <c r="AO101" s="938"/>
      <c r="AP101" s="938"/>
      <c r="AQ101" s="938"/>
      <c r="AR101" s="938"/>
      <c r="AS101" s="938"/>
      <c r="AT101" s="938"/>
      <c r="AU101" s="938"/>
      <c r="AV101" s="938"/>
      <c r="AW101" s="938"/>
      <c r="AX101" s="938"/>
      <c r="AY101" s="938"/>
      <c r="AZ101" s="938"/>
      <c r="BA101" s="938"/>
      <c r="BB101" s="938"/>
      <c r="BC101" s="938"/>
      <c r="BD101" s="938"/>
      <c r="BE101" s="938"/>
      <c r="BF101" s="938"/>
      <c r="BG101" s="938"/>
      <c r="BH101" s="938"/>
      <c r="BI101" s="938"/>
      <c r="BJ101" s="938"/>
      <c r="BK101" s="938"/>
      <c r="BL101" s="938"/>
      <c r="BM101" s="938"/>
      <c r="BN101" s="938"/>
      <c r="BO101" s="938"/>
      <c r="BP101" s="938"/>
      <c r="BQ101" s="938"/>
      <c r="BR101" s="938"/>
      <c r="BS101" s="938"/>
      <c r="BT101" s="938"/>
      <c r="BU101" s="938"/>
      <c r="BV101" s="938"/>
      <c r="BW101" s="938"/>
      <c r="BX101" s="938"/>
      <c r="BY101" s="938"/>
      <c r="BZ101" s="938"/>
      <c r="CA101" s="938"/>
      <c r="CB101" s="938"/>
      <c r="CC101" s="938"/>
      <c r="CD101" s="938"/>
      <c r="CE101" s="938"/>
      <c r="CF101" s="938"/>
      <c r="CG101" s="938"/>
      <c r="CH101" s="938"/>
      <c r="CI101" s="938"/>
      <c r="CJ101" s="938"/>
      <c r="CK101" s="938"/>
      <c r="CL101" s="938"/>
      <c r="CM101" s="938"/>
      <c r="CN101" s="938"/>
      <c r="CO101" s="938"/>
      <c r="CP101" s="938"/>
      <c r="CQ101" s="938"/>
      <c r="CR101" s="938"/>
      <c r="CS101" s="938"/>
      <c r="CT101" s="938"/>
      <c r="CU101" s="938"/>
      <c r="CV101" s="938"/>
      <c r="CW101" s="938"/>
      <c r="CX101" s="938"/>
      <c r="CY101" s="938"/>
      <c r="CZ101" s="938"/>
      <c r="DA101" s="938"/>
      <c r="DB101" s="938"/>
    </row>
    <row r="102" spans="2:110" ht="9.9499999999999993" customHeight="1" x14ac:dyDescent="0.2">
      <c r="B102" s="938" t="s">
        <v>1030</v>
      </c>
      <c r="C102" s="938"/>
      <c r="D102" s="938"/>
      <c r="E102" s="938"/>
      <c r="F102" s="938"/>
      <c r="G102" s="938"/>
      <c r="H102" s="938"/>
      <c r="I102" s="938"/>
      <c r="J102" s="938"/>
      <c r="K102" s="938"/>
      <c r="L102" s="938"/>
      <c r="M102" s="938"/>
      <c r="N102" s="938"/>
      <c r="O102" s="938"/>
      <c r="P102" s="938"/>
      <c r="Q102" s="938"/>
      <c r="R102" s="938"/>
      <c r="S102" s="938"/>
      <c r="T102" s="938"/>
      <c r="U102" s="938"/>
      <c r="V102" s="938"/>
      <c r="W102" s="938"/>
      <c r="X102" s="938"/>
      <c r="Y102" s="938"/>
      <c r="Z102" s="938"/>
      <c r="AA102" s="938"/>
      <c r="AB102" s="938"/>
      <c r="AC102" s="938"/>
      <c r="AD102" s="938"/>
      <c r="AE102" s="938"/>
      <c r="AF102" s="938"/>
      <c r="AG102" s="938"/>
      <c r="AH102" s="938"/>
      <c r="AI102" s="938"/>
      <c r="AJ102" s="938"/>
      <c r="AK102" s="938"/>
      <c r="AL102" s="938"/>
      <c r="AM102" s="938"/>
      <c r="AN102" s="938"/>
      <c r="AO102" s="938"/>
      <c r="AP102" s="938"/>
      <c r="AQ102" s="938"/>
      <c r="AR102" s="938"/>
      <c r="AS102" s="938"/>
      <c r="AT102" s="938"/>
      <c r="AU102" s="938"/>
      <c r="AV102" s="938"/>
      <c r="AW102" s="938"/>
      <c r="AX102" s="938"/>
      <c r="AY102" s="938"/>
      <c r="AZ102" s="938"/>
      <c r="BA102" s="938"/>
      <c r="BB102" s="938"/>
      <c r="BC102" s="938"/>
      <c r="BD102" s="938"/>
      <c r="BE102" s="938"/>
      <c r="BF102" s="938"/>
      <c r="BG102" s="938"/>
      <c r="BH102" s="938"/>
      <c r="BI102" s="938"/>
      <c r="BJ102" s="938"/>
      <c r="BK102" s="938"/>
      <c r="BL102" s="938"/>
      <c r="BM102" s="938"/>
      <c r="BN102" s="938"/>
      <c r="BO102" s="938"/>
      <c r="BP102" s="938"/>
      <c r="BQ102" s="938"/>
      <c r="BR102" s="938"/>
      <c r="BS102" s="938"/>
      <c r="BT102" s="938"/>
      <c r="BU102" s="938"/>
      <c r="BV102" s="938"/>
      <c r="BW102" s="938"/>
      <c r="BX102" s="938"/>
      <c r="BY102" s="938"/>
      <c r="BZ102" s="938"/>
      <c r="CA102" s="938"/>
      <c r="CB102" s="938"/>
      <c r="CC102" s="938"/>
      <c r="CD102" s="938"/>
      <c r="CE102" s="938"/>
      <c r="CF102" s="938"/>
      <c r="CG102" s="938"/>
      <c r="CH102" s="938"/>
      <c r="CI102" s="938"/>
      <c r="CJ102" s="938"/>
      <c r="CK102" s="938"/>
      <c r="CL102" s="938"/>
      <c r="CM102" s="938"/>
      <c r="CN102" s="938"/>
      <c r="CO102" s="938"/>
      <c r="CP102" s="938"/>
      <c r="CQ102" s="938"/>
      <c r="CR102" s="938"/>
      <c r="CS102" s="938"/>
      <c r="CT102" s="938"/>
      <c r="CU102" s="938"/>
      <c r="CV102" s="938"/>
      <c r="CW102" s="938"/>
      <c r="CX102" s="938"/>
      <c r="CY102" s="938"/>
      <c r="CZ102" s="938"/>
      <c r="DA102" s="938"/>
      <c r="DB102" s="938"/>
    </row>
    <row r="103" spans="2:110" ht="9.9499999999999993" customHeight="1" x14ac:dyDescent="0.2">
      <c r="B103" s="938"/>
      <c r="C103" s="938"/>
      <c r="D103" s="938"/>
      <c r="E103" s="938"/>
      <c r="F103" s="938"/>
      <c r="G103" s="938"/>
      <c r="H103" s="938"/>
      <c r="I103" s="938"/>
      <c r="J103" s="938"/>
      <c r="K103" s="938"/>
      <c r="L103" s="938"/>
      <c r="M103" s="938"/>
      <c r="N103" s="938"/>
      <c r="O103" s="938"/>
      <c r="P103" s="938"/>
      <c r="Q103" s="938"/>
      <c r="R103" s="938"/>
      <c r="S103" s="938"/>
      <c r="T103" s="938"/>
      <c r="U103" s="938"/>
      <c r="V103" s="938"/>
      <c r="W103" s="938"/>
      <c r="X103" s="938"/>
      <c r="Y103" s="938"/>
      <c r="Z103" s="938"/>
      <c r="AA103" s="938"/>
      <c r="AB103" s="938"/>
      <c r="AC103" s="938"/>
      <c r="AD103" s="938"/>
      <c r="AE103" s="938"/>
      <c r="AF103" s="938"/>
      <c r="AG103" s="938"/>
      <c r="AH103" s="938"/>
      <c r="AI103" s="938"/>
      <c r="AJ103" s="938"/>
      <c r="AK103" s="938"/>
      <c r="AL103" s="938"/>
      <c r="AM103" s="938"/>
      <c r="AN103" s="938"/>
      <c r="AO103" s="938"/>
      <c r="AP103" s="938"/>
      <c r="AQ103" s="938"/>
      <c r="AR103" s="938"/>
      <c r="AS103" s="938"/>
      <c r="AT103" s="938"/>
      <c r="AU103" s="938"/>
      <c r="AV103" s="938"/>
      <c r="AW103" s="938"/>
      <c r="AX103" s="938"/>
      <c r="AY103" s="938"/>
      <c r="AZ103" s="938"/>
      <c r="BA103" s="938"/>
      <c r="BB103" s="938"/>
      <c r="BC103" s="938"/>
      <c r="BD103" s="938"/>
      <c r="BE103" s="938"/>
      <c r="BF103" s="938"/>
      <c r="BG103" s="938"/>
      <c r="BH103" s="938"/>
      <c r="BI103" s="938"/>
      <c r="BJ103" s="938"/>
      <c r="BK103" s="938"/>
      <c r="BL103" s="938"/>
      <c r="BM103" s="938"/>
      <c r="BN103" s="938"/>
      <c r="BO103" s="938"/>
      <c r="BP103" s="938"/>
      <c r="BQ103" s="938"/>
      <c r="BR103" s="938"/>
      <c r="BS103" s="938"/>
      <c r="BT103" s="938"/>
      <c r="BU103" s="938"/>
      <c r="BV103" s="938"/>
      <c r="BW103" s="938"/>
      <c r="BX103" s="938"/>
      <c r="BY103" s="938"/>
      <c r="BZ103" s="938"/>
      <c r="CA103" s="938"/>
      <c r="CB103" s="938"/>
      <c r="CC103" s="938"/>
      <c r="CD103" s="938"/>
      <c r="CE103" s="938"/>
      <c r="CF103" s="938"/>
      <c r="CG103" s="938"/>
      <c r="CH103" s="938"/>
      <c r="CI103" s="938"/>
      <c r="CJ103" s="938"/>
      <c r="CK103" s="938"/>
      <c r="CL103" s="938"/>
      <c r="CM103" s="938"/>
      <c r="CN103" s="938"/>
      <c r="CO103" s="938"/>
      <c r="CP103" s="938"/>
      <c r="CQ103" s="938"/>
      <c r="CR103" s="938"/>
      <c r="CS103" s="938"/>
      <c r="CT103" s="938"/>
      <c r="CU103" s="938"/>
      <c r="CV103" s="938"/>
      <c r="CW103" s="938"/>
      <c r="CX103" s="938"/>
      <c r="CY103" s="938"/>
      <c r="CZ103" s="938"/>
      <c r="DA103" s="938"/>
      <c r="DB103" s="938"/>
    </row>
    <row r="104" spans="2:110" ht="9.9499999999999993" customHeight="1" x14ac:dyDescent="0.2">
      <c r="B104" s="938" t="s">
        <v>1031</v>
      </c>
      <c r="C104" s="938"/>
      <c r="D104" s="938"/>
      <c r="E104" s="938"/>
      <c r="F104" s="938"/>
      <c r="G104" s="938"/>
      <c r="H104" s="938"/>
      <c r="I104" s="938"/>
      <c r="J104" s="938"/>
      <c r="K104" s="938"/>
      <c r="L104" s="938"/>
      <c r="M104" s="938"/>
      <c r="N104" s="938"/>
      <c r="O104" s="938"/>
      <c r="P104" s="938"/>
      <c r="Q104" s="938"/>
      <c r="R104" s="938"/>
      <c r="S104" s="938"/>
      <c r="T104" s="938"/>
      <c r="U104" s="938"/>
      <c r="V104" s="938"/>
      <c r="W104" s="938"/>
      <c r="X104" s="938"/>
      <c r="Y104" s="938"/>
      <c r="Z104" s="938"/>
      <c r="AA104" s="938"/>
      <c r="AB104" s="938"/>
      <c r="AC104" s="938"/>
      <c r="AD104" s="938"/>
      <c r="AE104" s="938"/>
      <c r="AF104" s="938"/>
      <c r="AG104" s="938"/>
      <c r="AH104" s="938"/>
      <c r="AI104" s="938"/>
      <c r="AJ104" s="938"/>
      <c r="AK104" s="938"/>
      <c r="AL104" s="938"/>
      <c r="AM104" s="938"/>
      <c r="AN104" s="938"/>
      <c r="AO104" s="938"/>
      <c r="AP104" s="938"/>
      <c r="AQ104" s="938"/>
      <c r="AR104" s="938"/>
      <c r="AS104" s="938"/>
      <c r="AT104" s="938"/>
      <c r="AU104" s="938"/>
      <c r="AV104" s="938"/>
      <c r="AW104" s="938"/>
      <c r="AX104" s="938"/>
      <c r="AY104" s="938"/>
      <c r="AZ104" s="938"/>
      <c r="BA104" s="938"/>
      <c r="BB104" s="938"/>
      <c r="BC104" s="938"/>
      <c r="BD104" s="938"/>
      <c r="BE104" s="938"/>
      <c r="BF104" s="938"/>
      <c r="BG104" s="938"/>
      <c r="BH104" s="938"/>
      <c r="BI104" s="938"/>
      <c r="BJ104" s="938"/>
      <c r="BK104" s="938"/>
      <c r="BL104" s="938"/>
      <c r="BM104" s="938"/>
      <c r="BN104" s="938"/>
      <c r="BO104" s="938"/>
      <c r="BP104" s="938"/>
      <c r="BQ104" s="938"/>
      <c r="BR104" s="938"/>
      <c r="BS104" s="938"/>
      <c r="BT104" s="938"/>
      <c r="BU104" s="938"/>
      <c r="BV104" s="938"/>
      <c r="BW104" s="938"/>
      <c r="BX104" s="938"/>
      <c r="BY104" s="938"/>
      <c r="BZ104" s="938"/>
      <c r="CA104" s="938"/>
      <c r="CB104" s="938"/>
      <c r="CC104" s="938"/>
      <c r="CD104" s="938"/>
      <c r="CE104" s="938"/>
      <c r="CF104" s="938"/>
      <c r="CG104" s="938"/>
      <c r="CH104" s="938"/>
      <c r="CI104" s="938"/>
      <c r="CJ104" s="938"/>
      <c r="CK104" s="938"/>
      <c r="CL104" s="938"/>
      <c r="CM104" s="938"/>
      <c r="CN104" s="938"/>
      <c r="CO104" s="938"/>
      <c r="CP104" s="938"/>
      <c r="CQ104" s="938"/>
      <c r="CR104" s="938"/>
      <c r="CS104" s="938"/>
      <c r="CT104" s="938"/>
      <c r="CU104" s="938"/>
      <c r="CV104" s="938"/>
      <c r="CW104" s="938"/>
      <c r="CX104" s="938"/>
      <c r="CY104" s="938"/>
      <c r="CZ104" s="938"/>
      <c r="DA104" s="938"/>
      <c r="DB104" s="938"/>
    </row>
    <row r="105" spans="2:110" ht="9.9499999999999993" customHeight="1" x14ac:dyDescent="0.2">
      <c r="B105" s="1035" t="s">
        <v>1032</v>
      </c>
      <c r="C105" s="1035"/>
      <c r="D105" s="1035"/>
      <c r="E105" s="1035"/>
      <c r="F105" s="1035"/>
      <c r="G105" s="1035"/>
      <c r="H105" s="1035"/>
      <c r="I105" s="1035"/>
      <c r="J105" s="1035"/>
      <c r="K105" s="1035"/>
      <c r="L105" s="1035"/>
      <c r="M105" s="1035"/>
      <c r="N105" s="1035"/>
      <c r="O105" s="1035"/>
      <c r="P105" s="1035"/>
      <c r="Q105" s="1035"/>
      <c r="R105" s="1035"/>
      <c r="S105" s="1035"/>
      <c r="T105" s="1035"/>
      <c r="U105" s="1035"/>
      <c r="V105" s="1035"/>
      <c r="W105" s="1035"/>
      <c r="X105" s="1035"/>
      <c r="Y105" s="1035"/>
      <c r="Z105" s="1035"/>
      <c r="AA105" s="1035"/>
      <c r="AB105" s="1035"/>
      <c r="AC105" s="1035"/>
      <c r="AD105" s="1035"/>
      <c r="AE105" s="1035"/>
      <c r="AF105" s="1035"/>
      <c r="AG105" s="1034" t="s">
        <v>1035</v>
      </c>
      <c r="AH105" s="1034"/>
      <c r="AI105" s="1034"/>
      <c r="AJ105" s="1034"/>
      <c r="AK105" s="1034"/>
      <c r="AL105" s="1034"/>
      <c r="AM105" s="1034"/>
      <c r="AN105" s="1034"/>
      <c r="AO105" s="1034"/>
      <c r="AP105" s="1034"/>
      <c r="AQ105" s="1034"/>
      <c r="AR105" s="1034"/>
      <c r="AS105" s="1034"/>
      <c r="AT105" s="1034"/>
      <c r="AU105" s="1034"/>
      <c r="AV105" s="1034"/>
      <c r="AW105" s="1034"/>
      <c r="AX105" s="1034"/>
      <c r="AY105" s="1034"/>
      <c r="AZ105" s="1034"/>
      <c r="BA105" s="1034"/>
      <c r="BB105" s="1034"/>
      <c r="BC105" s="1034"/>
      <c r="BD105" s="1034"/>
      <c r="BE105" s="1034"/>
      <c r="BF105" s="1034"/>
      <c r="BG105" s="1034"/>
      <c r="BH105" s="1034"/>
      <c r="BI105" s="1034"/>
      <c r="BJ105" s="1034"/>
      <c r="BK105" s="1034"/>
      <c r="BL105" s="1034"/>
      <c r="BM105" s="1034"/>
      <c r="BN105" s="1034"/>
      <c r="BO105" s="1034"/>
      <c r="BP105" s="1034"/>
      <c r="BQ105" s="1034"/>
      <c r="BR105" s="1034"/>
      <c r="BS105" s="1034"/>
      <c r="BT105" s="1034"/>
      <c r="BU105" s="1034"/>
      <c r="BV105" s="1034"/>
      <c r="BW105" s="1034"/>
      <c r="BX105" s="1034"/>
      <c r="BY105" s="1034"/>
      <c r="BZ105" s="1034"/>
      <c r="CA105" s="1034"/>
      <c r="CB105" s="1034"/>
      <c r="CC105" s="1034"/>
      <c r="CD105" s="1034"/>
      <c r="CE105" s="1034"/>
      <c r="CF105" s="1034"/>
      <c r="CG105" s="1034"/>
      <c r="CH105" s="1034"/>
      <c r="CI105" s="1034"/>
      <c r="CJ105" s="1034"/>
      <c r="CK105" s="1034"/>
      <c r="CL105" s="1034"/>
      <c r="CM105" s="1034"/>
      <c r="CN105" s="1034"/>
      <c r="CO105" s="1034"/>
      <c r="CP105" s="1034"/>
      <c r="CQ105" s="1034"/>
      <c r="CR105" s="1034"/>
      <c r="CS105" s="1034"/>
      <c r="CT105" s="1034"/>
      <c r="CU105" s="1034"/>
      <c r="CV105" s="1034"/>
      <c r="CW105" s="1034"/>
      <c r="CX105" s="1034"/>
      <c r="CY105" s="1034"/>
      <c r="CZ105" s="1034"/>
      <c r="DA105" s="1034"/>
      <c r="DB105" s="1034"/>
    </row>
    <row r="106" spans="2:110" ht="9.9499999999999993" customHeight="1" x14ac:dyDescent="0.2">
      <c r="B106" s="970" t="s">
        <v>1033</v>
      </c>
      <c r="C106" s="970"/>
      <c r="D106" s="970"/>
      <c r="E106" s="970"/>
      <c r="F106" s="970"/>
      <c r="G106" s="970"/>
      <c r="H106" s="970"/>
      <c r="I106" s="970"/>
      <c r="J106" s="970"/>
      <c r="K106" s="970"/>
      <c r="L106" s="970"/>
      <c r="M106" s="970"/>
      <c r="N106" s="970"/>
      <c r="O106" s="970"/>
      <c r="P106" s="970"/>
      <c r="Q106" s="970"/>
      <c r="R106" s="970"/>
      <c r="S106" s="970"/>
      <c r="T106" s="970"/>
      <c r="U106" s="970"/>
      <c r="V106" s="970"/>
      <c r="W106" s="970"/>
      <c r="X106" s="970"/>
      <c r="Y106" s="970"/>
      <c r="Z106" s="970"/>
      <c r="AA106" s="970"/>
      <c r="AB106" s="970"/>
      <c r="AC106" s="970"/>
      <c r="AD106" s="970"/>
      <c r="AE106" s="970"/>
      <c r="AF106" s="970"/>
      <c r="AG106" s="1021" t="s">
        <v>1034</v>
      </c>
      <c r="AH106" s="1021"/>
      <c r="AI106" s="1021"/>
      <c r="AJ106" s="1021"/>
      <c r="AK106" s="1021"/>
      <c r="AL106" s="1021"/>
      <c r="AM106" s="1021"/>
      <c r="AN106" s="1021"/>
      <c r="AO106" s="1021"/>
      <c r="AP106" s="1021"/>
      <c r="AQ106" s="1021"/>
      <c r="AR106" s="1021"/>
      <c r="AS106" s="1021"/>
      <c r="AT106" s="1021"/>
      <c r="AU106" s="1021"/>
      <c r="AV106" s="1021"/>
      <c r="AW106" s="1021"/>
      <c r="AX106" s="1021"/>
      <c r="AY106" s="1021"/>
      <c r="AZ106" s="1021"/>
      <c r="BA106" s="1021"/>
      <c r="BB106" s="1021"/>
      <c r="BC106" s="1021"/>
      <c r="BD106" s="1021"/>
      <c r="BE106" s="1021"/>
      <c r="BF106" s="1021"/>
      <c r="BG106" s="1021"/>
      <c r="BH106" s="1021"/>
      <c r="BI106" s="1021"/>
      <c r="BJ106" s="1021"/>
      <c r="BK106" s="1021"/>
      <c r="BL106" s="1021"/>
      <c r="BM106" s="1021"/>
      <c r="BN106" s="1021"/>
      <c r="BO106" s="1021"/>
      <c r="BP106" s="1021"/>
      <c r="BQ106" s="1021"/>
      <c r="BR106" s="1021"/>
      <c r="BS106" s="1021"/>
      <c r="BT106" s="1021"/>
      <c r="BU106" s="1021"/>
      <c r="BV106" s="1021"/>
      <c r="BW106" s="1021"/>
      <c r="BX106" s="1021"/>
      <c r="BY106" s="1021"/>
      <c r="BZ106" s="1021"/>
      <c r="CA106" s="1021"/>
      <c r="CB106" s="1021"/>
      <c r="CC106" s="1021"/>
      <c r="CD106" s="1021"/>
      <c r="CE106" s="1021"/>
      <c r="CF106" s="1021"/>
      <c r="CG106" s="1021"/>
      <c r="CH106" s="1021"/>
      <c r="CI106" s="1021"/>
      <c r="CJ106" s="1021"/>
      <c r="CK106" s="1021"/>
      <c r="CL106" s="1021"/>
      <c r="CM106" s="1021"/>
      <c r="CN106" s="1021"/>
      <c r="CO106" s="1021"/>
      <c r="CP106" s="1021"/>
      <c r="CQ106" s="1021"/>
      <c r="CR106" s="1021"/>
      <c r="CS106" s="1021"/>
      <c r="CT106" s="1021"/>
      <c r="CU106" s="1021"/>
      <c r="CV106" s="1021"/>
      <c r="CW106" s="1021"/>
      <c r="CX106" s="1021"/>
      <c r="CY106" s="1021"/>
      <c r="CZ106" s="1021"/>
      <c r="DA106" s="1021"/>
      <c r="DB106" s="1021"/>
    </row>
    <row r="107" spans="2:110" ht="9.9499999999999993" customHeight="1" x14ac:dyDescent="0.2">
      <c r="B107" s="970" t="s">
        <v>1036</v>
      </c>
      <c r="C107" s="970"/>
      <c r="D107" s="970"/>
      <c r="E107" s="970"/>
      <c r="F107" s="970"/>
      <c r="G107" s="970"/>
      <c r="H107" s="970"/>
      <c r="I107" s="970"/>
      <c r="J107" s="970"/>
      <c r="K107" s="970"/>
      <c r="L107" s="970"/>
      <c r="M107" s="970"/>
      <c r="N107" s="970"/>
      <c r="O107" s="970"/>
      <c r="P107" s="970"/>
      <c r="Q107" s="970"/>
      <c r="R107" s="970"/>
      <c r="S107" s="970"/>
      <c r="T107" s="970"/>
      <c r="U107" s="970"/>
      <c r="V107" s="970"/>
      <c r="W107" s="970"/>
      <c r="X107" s="970"/>
      <c r="Y107" s="970"/>
      <c r="Z107" s="970"/>
      <c r="AA107" s="970"/>
      <c r="AB107" s="970"/>
      <c r="AC107" s="970"/>
      <c r="AD107" s="970"/>
      <c r="AE107" s="970"/>
      <c r="AF107" s="970"/>
      <c r="AG107" s="1021" t="s">
        <v>1048</v>
      </c>
      <c r="AH107" s="1021"/>
      <c r="AI107" s="1021"/>
      <c r="AJ107" s="1021"/>
      <c r="AK107" s="1021"/>
      <c r="AL107" s="1021"/>
      <c r="AM107" s="1021"/>
      <c r="AN107" s="1021"/>
      <c r="AO107" s="1021"/>
      <c r="AP107" s="1021"/>
      <c r="AQ107" s="1021"/>
      <c r="AR107" s="1021"/>
      <c r="AS107" s="1021"/>
      <c r="AT107" s="1021"/>
      <c r="AU107" s="1021"/>
      <c r="AV107" s="1021"/>
      <c r="AW107" s="1021"/>
      <c r="AX107" s="1021"/>
      <c r="AY107" s="1021"/>
      <c r="AZ107" s="1021"/>
      <c r="BA107" s="1021"/>
      <c r="BB107" s="1021"/>
      <c r="BC107" s="1021"/>
      <c r="BD107" s="1021"/>
      <c r="BE107" s="1021"/>
      <c r="BF107" s="1021"/>
      <c r="BG107" s="1021"/>
      <c r="BH107" s="1021"/>
      <c r="BI107" s="1021"/>
      <c r="BJ107" s="1021"/>
      <c r="BK107" s="1021"/>
      <c r="BL107" s="1021"/>
      <c r="BM107" s="1021"/>
      <c r="BN107" s="1021"/>
      <c r="BO107" s="1021"/>
      <c r="BP107" s="1021"/>
      <c r="BQ107" s="1021"/>
      <c r="BR107" s="1021"/>
      <c r="BS107" s="1021"/>
      <c r="BT107" s="1021"/>
      <c r="BU107" s="1021"/>
      <c r="BV107" s="1021"/>
      <c r="BW107" s="1021"/>
      <c r="BX107" s="1021"/>
      <c r="BY107" s="1021"/>
      <c r="BZ107" s="1021"/>
      <c r="CA107" s="1021"/>
      <c r="CB107" s="1021"/>
      <c r="CC107" s="1021"/>
      <c r="CD107" s="1021"/>
      <c r="CE107" s="1021"/>
      <c r="CF107" s="1021"/>
      <c r="CG107" s="1021"/>
      <c r="CH107" s="1021"/>
      <c r="CI107" s="1021"/>
      <c r="CJ107" s="1021"/>
      <c r="CK107" s="1021"/>
      <c r="CL107" s="1021"/>
      <c r="CM107" s="1021"/>
      <c r="CN107" s="1021"/>
      <c r="CO107" s="1021"/>
      <c r="CP107" s="1021"/>
      <c r="CQ107" s="1021"/>
      <c r="CR107" s="1021"/>
      <c r="CS107" s="1021"/>
      <c r="CT107" s="1021"/>
      <c r="CU107" s="1021"/>
      <c r="CV107" s="1021"/>
      <c r="CW107" s="1021"/>
      <c r="CX107" s="1021"/>
      <c r="CY107" s="1021"/>
      <c r="CZ107" s="1021"/>
      <c r="DA107" s="1021"/>
      <c r="DB107" s="1021"/>
    </row>
    <row r="108" spans="2:110" ht="9.9499999999999993" customHeight="1" x14ac:dyDescent="0.2">
      <c r="B108" s="970" t="s">
        <v>1037</v>
      </c>
      <c r="C108" s="970"/>
      <c r="D108" s="970"/>
      <c r="E108" s="970"/>
      <c r="F108" s="970"/>
      <c r="G108" s="970"/>
      <c r="H108" s="970"/>
      <c r="I108" s="970"/>
      <c r="J108" s="970"/>
      <c r="K108" s="970"/>
      <c r="L108" s="970"/>
      <c r="M108" s="970"/>
      <c r="N108" s="970"/>
      <c r="O108" s="970"/>
      <c r="P108" s="970"/>
      <c r="Q108" s="970"/>
      <c r="R108" s="970"/>
      <c r="S108" s="970"/>
      <c r="T108" s="970"/>
      <c r="U108" s="970"/>
      <c r="V108" s="970"/>
      <c r="W108" s="970"/>
      <c r="X108" s="970"/>
      <c r="Y108" s="970"/>
      <c r="Z108" s="970"/>
      <c r="AA108" s="970"/>
      <c r="AB108" s="970"/>
      <c r="AC108" s="970"/>
      <c r="AD108" s="970"/>
      <c r="AE108" s="970"/>
      <c r="AF108" s="970"/>
      <c r="AG108" s="1021" t="s">
        <v>1041</v>
      </c>
      <c r="AH108" s="1021"/>
      <c r="AI108" s="1021"/>
      <c r="AJ108" s="1021"/>
      <c r="AK108" s="1021"/>
      <c r="AL108" s="1021"/>
      <c r="AM108" s="1021"/>
      <c r="AN108" s="1021"/>
      <c r="AO108" s="1021"/>
      <c r="AP108" s="1021"/>
      <c r="AQ108" s="1021"/>
      <c r="AR108" s="1021"/>
      <c r="AS108" s="1021"/>
      <c r="AT108" s="1021"/>
      <c r="AU108" s="1021"/>
      <c r="AV108" s="1021"/>
      <c r="AW108" s="1021"/>
      <c r="AX108" s="1021"/>
      <c r="AY108" s="1021"/>
      <c r="AZ108" s="1021"/>
      <c r="BA108" s="1021"/>
      <c r="BB108" s="1021"/>
      <c r="BC108" s="1021"/>
      <c r="BD108" s="1021"/>
      <c r="BE108" s="1021"/>
      <c r="BF108" s="1021"/>
      <c r="BG108" s="1021"/>
      <c r="BH108" s="1021"/>
      <c r="BI108" s="1021"/>
      <c r="BJ108" s="1021"/>
      <c r="BK108" s="1021"/>
      <c r="BL108" s="1021"/>
      <c r="BM108" s="1021"/>
      <c r="BN108" s="1021"/>
      <c r="BO108" s="1021"/>
      <c r="BP108" s="1021"/>
      <c r="BQ108" s="1021"/>
      <c r="BR108" s="1021"/>
      <c r="BS108" s="1021"/>
      <c r="BT108" s="1021"/>
      <c r="BU108" s="1021"/>
      <c r="BV108" s="1021"/>
      <c r="BW108" s="1021"/>
      <c r="BX108" s="1021"/>
      <c r="BY108" s="1021"/>
      <c r="BZ108" s="1021"/>
      <c r="CA108" s="1021"/>
      <c r="CB108" s="1021"/>
      <c r="CC108" s="1021"/>
      <c r="CD108" s="1021"/>
      <c r="CE108" s="1021"/>
      <c r="CF108" s="1021"/>
      <c r="CG108" s="1021"/>
      <c r="CH108" s="1021"/>
      <c r="CI108" s="1021"/>
      <c r="CJ108" s="1021"/>
      <c r="CK108" s="1021"/>
      <c r="CL108" s="1021"/>
      <c r="CM108" s="1021"/>
      <c r="CN108" s="1021"/>
      <c r="CO108" s="1021"/>
      <c r="CP108" s="1021"/>
      <c r="CQ108" s="1021"/>
      <c r="CR108" s="1021"/>
      <c r="CS108" s="1021"/>
      <c r="CT108" s="1021"/>
      <c r="CU108" s="1021"/>
      <c r="CV108" s="1021"/>
      <c r="CW108" s="1021"/>
      <c r="CX108" s="1021"/>
      <c r="CY108" s="1021"/>
      <c r="CZ108" s="1021"/>
      <c r="DA108" s="1021"/>
      <c r="DB108" s="1021"/>
    </row>
    <row r="109" spans="2:110" ht="9.9499999999999993" customHeight="1" x14ac:dyDescent="0.2">
      <c r="B109" s="970" t="s">
        <v>1038</v>
      </c>
      <c r="C109" s="970"/>
      <c r="D109" s="970"/>
      <c r="E109" s="970"/>
      <c r="F109" s="970"/>
      <c r="G109" s="970"/>
      <c r="H109" s="970"/>
      <c r="I109" s="970"/>
      <c r="J109" s="970"/>
      <c r="K109" s="970"/>
      <c r="L109" s="970"/>
      <c r="M109" s="970"/>
      <c r="N109" s="970"/>
      <c r="O109" s="970"/>
      <c r="P109" s="970"/>
      <c r="Q109" s="970"/>
      <c r="R109" s="970"/>
      <c r="S109" s="970"/>
      <c r="T109" s="970"/>
      <c r="U109" s="970"/>
      <c r="V109" s="970"/>
      <c r="W109" s="970"/>
      <c r="X109" s="970"/>
      <c r="Y109" s="970"/>
      <c r="Z109" s="970"/>
      <c r="AA109" s="970"/>
      <c r="AB109" s="970"/>
      <c r="AC109" s="970"/>
      <c r="AD109" s="970"/>
      <c r="AE109" s="970"/>
      <c r="AF109" s="970"/>
      <c r="AG109" s="1021" t="s">
        <v>1042</v>
      </c>
      <c r="AH109" s="1021"/>
      <c r="AI109" s="1021"/>
      <c r="AJ109" s="1021"/>
      <c r="AK109" s="1021"/>
      <c r="AL109" s="1021"/>
      <c r="AM109" s="1021"/>
      <c r="AN109" s="1021"/>
      <c r="AO109" s="1021"/>
      <c r="AP109" s="1021"/>
      <c r="AQ109" s="1021"/>
      <c r="AR109" s="1021"/>
      <c r="AS109" s="1021"/>
      <c r="AT109" s="1021"/>
      <c r="AU109" s="1021"/>
      <c r="AV109" s="1021"/>
      <c r="AW109" s="1021"/>
      <c r="AX109" s="1021"/>
      <c r="AY109" s="1021"/>
      <c r="AZ109" s="1021"/>
      <c r="BA109" s="1021"/>
      <c r="BB109" s="1021"/>
      <c r="BC109" s="1021"/>
      <c r="BD109" s="1021"/>
      <c r="BE109" s="1021"/>
      <c r="BF109" s="1021"/>
      <c r="BG109" s="1021"/>
      <c r="BH109" s="1021"/>
      <c r="BI109" s="1021"/>
      <c r="BJ109" s="1021"/>
      <c r="BK109" s="1021"/>
      <c r="BL109" s="1021"/>
      <c r="BM109" s="1021"/>
      <c r="BN109" s="1021"/>
      <c r="BO109" s="1021"/>
      <c r="BP109" s="1021"/>
      <c r="BQ109" s="1021"/>
      <c r="BR109" s="1021"/>
      <c r="BS109" s="1021"/>
      <c r="BT109" s="1021"/>
      <c r="BU109" s="1021"/>
      <c r="BV109" s="1021"/>
      <c r="BW109" s="1021"/>
      <c r="BX109" s="1021"/>
      <c r="BY109" s="1021"/>
      <c r="BZ109" s="1021"/>
      <c r="CA109" s="1021"/>
      <c r="CB109" s="1021"/>
      <c r="CC109" s="1021"/>
      <c r="CD109" s="1021"/>
      <c r="CE109" s="1021"/>
      <c r="CF109" s="1021"/>
      <c r="CG109" s="1021"/>
      <c r="CH109" s="1021"/>
      <c r="CI109" s="1021"/>
      <c r="CJ109" s="1021"/>
      <c r="CK109" s="1021"/>
      <c r="CL109" s="1021"/>
      <c r="CM109" s="1021"/>
      <c r="CN109" s="1021"/>
      <c r="CO109" s="1021"/>
      <c r="CP109" s="1021"/>
      <c r="CQ109" s="1021"/>
      <c r="CR109" s="1021"/>
      <c r="CS109" s="1021"/>
      <c r="CT109" s="1021"/>
      <c r="CU109" s="1021"/>
      <c r="CV109" s="1021"/>
      <c r="CW109" s="1021"/>
      <c r="CX109" s="1021"/>
      <c r="CY109" s="1021"/>
      <c r="CZ109" s="1021"/>
      <c r="DA109" s="1021"/>
      <c r="DB109" s="1021"/>
    </row>
    <row r="110" spans="2:110" ht="9.9499999999999993" customHeight="1" x14ac:dyDescent="0.2">
      <c r="B110" s="970" t="s">
        <v>1039</v>
      </c>
      <c r="C110" s="970"/>
      <c r="D110" s="970"/>
      <c r="E110" s="970"/>
      <c r="F110" s="970"/>
      <c r="G110" s="970"/>
      <c r="H110" s="970"/>
      <c r="I110" s="970"/>
      <c r="J110" s="970"/>
      <c r="K110" s="970"/>
      <c r="L110" s="970"/>
      <c r="M110" s="970"/>
      <c r="N110" s="970"/>
      <c r="O110" s="970"/>
      <c r="P110" s="970"/>
      <c r="Q110" s="970"/>
      <c r="R110" s="970"/>
      <c r="S110" s="970"/>
      <c r="T110" s="970"/>
      <c r="U110" s="970"/>
      <c r="V110" s="970"/>
      <c r="W110" s="970"/>
      <c r="X110" s="970"/>
      <c r="Y110" s="970"/>
      <c r="Z110" s="970"/>
      <c r="AA110" s="970"/>
      <c r="AB110" s="970"/>
      <c r="AC110" s="970"/>
      <c r="AD110" s="970"/>
      <c r="AE110" s="970"/>
      <c r="AF110" s="970"/>
      <c r="AG110" s="1021" t="s">
        <v>1043</v>
      </c>
      <c r="AH110" s="1021"/>
      <c r="AI110" s="1021"/>
      <c r="AJ110" s="1021"/>
      <c r="AK110" s="1021"/>
      <c r="AL110" s="1021"/>
      <c r="AM110" s="1021"/>
      <c r="AN110" s="1021"/>
      <c r="AO110" s="1021"/>
      <c r="AP110" s="1021"/>
      <c r="AQ110" s="1021"/>
      <c r="AR110" s="1021"/>
      <c r="AS110" s="1021"/>
      <c r="AT110" s="1021"/>
      <c r="AU110" s="1021"/>
      <c r="AV110" s="1021"/>
      <c r="AW110" s="1021"/>
      <c r="AX110" s="1021"/>
      <c r="AY110" s="1021"/>
      <c r="AZ110" s="1021"/>
      <c r="BA110" s="1021"/>
      <c r="BB110" s="1021"/>
      <c r="BC110" s="1021"/>
      <c r="BD110" s="1021"/>
      <c r="BE110" s="1021"/>
      <c r="BF110" s="1021"/>
      <c r="BG110" s="1021"/>
      <c r="BH110" s="1021"/>
      <c r="BI110" s="1021"/>
      <c r="BJ110" s="1021"/>
      <c r="BK110" s="1021"/>
      <c r="BL110" s="1021"/>
      <c r="BM110" s="1021"/>
      <c r="BN110" s="1021"/>
      <c r="BO110" s="1021"/>
      <c r="BP110" s="1021"/>
      <c r="BQ110" s="1021"/>
      <c r="BR110" s="1021"/>
      <c r="BS110" s="1021"/>
      <c r="BT110" s="1021"/>
      <c r="BU110" s="1021"/>
      <c r="BV110" s="1021"/>
      <c r="BW110" s="1021"/>
      <c r="BX110" s="1021"/>
      <c r="BY110" s="1021"/>
      <c r="BZ110" s="1021"/>
      <c r="CA110" s="1021"/>
      <c r="CB110" s="1021"/>
      <c r="CC110" s="1021"/>
      <c r="CD110" s="1021"/>
      <c r="CE110" s="1021"/>
      <c r="CF110" s="1021"/>
      <c r="CG110" s="1021"/>
      <c r="CH110" s="1021"/>
      <c r="CI110" s="1021"/>
      <c r="CJ110" s="1021"/>
      <c r="CK110" s="1021"/>
      <c r="CL110" s="1021"/>
      <c r="CM110" s="1021"/>
      <c r="CN110" s="1021"/>
      <c r="CO110" s="1021"/>
      <c r="CP110" s="1021"/>
      <c r="CQ110" s="1021"/>
      <c r="CR110" s="1021"/>
      <c r="CS110" s="1021"/>
      <c r="CT110" s="1021"/>
      <c r="CU110" s="1021"/>
      <c r="CV110" s="1021"/>
      <c r="CW110" s="1021"/>
      <c r="CX110" s="1021"/>
      <c r="CY110" s="1021"/>
      <c r="CZ110" s="1021"/>
      <c r="DA110" s="1021"/>
      <c r="DB110" s="1021"/>
    </row>
    <row r="111" spans="2:110" ht="9.9499999999999993" customHeight="1" x14ac:dyDescent="0.2">
      <c r="B111" s="970" t="s">
        <v>1040</v>
      </c>
      <c r="C111" s="970"/>
      <c r="D111" s="970"/>
      <c r="E111" s="970"/>
      <c r="F111" s="970"/>
      <c r="G111" s="970"/>
      <c r="H111" s="970"/>
      <c r="I111" s="970"/>
      <c r="J111" s="970"/>
      <c r="K111" s="970"/>
      <c r="L111" s="970"/>
      <c r="M111" s="970"/>
      <c r="N111" s="970"/>
      <c r="O111" s="970"/>
      <c r="P111" s="970"/>
      <c r="Q111" s="970"/>
      <c r="R111" s="970"/>
      <c r="S111" s="970"/>
      <c r="T111" s="970"/>
      <c r="U111" s="970"/>
      <c r="V111" s="970"/>
      <c r="W111" s="970"/>
      <c r="X111" s="970"/>
      <c r="Y111" s="970"/>
      <c r="Z111" s="970"/>
      <c r="AA111" s="970"/>
      <c r="AB111" s="970"/>
      <c r="AC111" s="970"/>
      <c r="AD111" s="970"/>
      <c r="AE111" s="970"/>
      <c r="AF111" s="970"/>
      <c r="AG111" s="1021" t="s">
        <v>1044</v>
      </c>
      <c r="AH111" s="1021"/>
      <c r="AI111" s="1021"/>
      <c r="AJ111" s="1021"/>
      <c r="AK111" s="1021"/>
      <c r="AL111" s="1021"/>
      <c r="AM111" s="1021"/>
      <c r="AN111" s="1021"/>
      <c r="AO111" s="1021"/>
      <c r="AP111" s="1021"/>
      <c r="AQ111" s="1021"/>
      <c r="AR111" s="1021"/>
      <c r="AS111" s="1021"/>
      <c r="AT111" s="1021"/>
      <c r="AU111" s="1021"/>
      <c r="AV111" s="1021"/>
      <c r="AW111" s="1021"/>
      <c r="AX111" s="1021"/>
      <c r="AY111" s="1021"/>
      <c r="AZ111" s="1021"/>
      <c r="BA111" s="1021"/>
      <c r="BB111" s="1021"/>
      <c r="BC111" s="1021"/>
      <c r="BD111" s="1021"/>
      <c r="BE111" s="1021"/>
      <c r="BF111" s="1021"/>
      <c r="BG111" s="1021"/>
      <c r="BH111" s="1021"/>
      <c r="BI111" s="1021"/>
      <c r="BJ111" s="1021"/>
      <c r="BK111" s="1021"/>
      <c r="BL111" s="1021"/>
      <c r="BM111" s="1021"/>
      <c r="BN111" s="1021"/>
      <c r="BO111" s="1021"/>
      <c r="BP111" s="1021"/>
      <c r="BQ111" s="1021"/>
      <c r="BR111" s="1021"/>
      <c r="BS111" s="1021"/>
      <c r="BT111" s="1021"/>
      <c r="BU111" s="1021"/>
      <c r="BV111" s="1021"/>
      <c r="BW111" s="1021"/>
      <c r="BX111" s="1021"/>
      <c r="BY111" s="1021"/>
      <c r="BZ111" s="1021"/>
      <c r="CA111" s="1021"/>
      <c r="CB111" s="1021"/>
      <c r="CC111" s="1021"/>
      <c r="CD111" s="1021"/>
      <c r="CE111" s="1021"/>
      <c r="CF111" s="1021"/>
      <c r="CG111" s="1021"/>
      <c r="CH111" s="1021"/>
      <c r="CI111" s="1021"/>
      <c r="CJ111" s="1021"/>
      <c r="CK111" s="1021"/>
      <c r="CL111" s="1021"/>
      <c r="CM111" s="1021"/>
      <c r="CN111" s="1021"/>
      <c r="CO111" s="1021"/>
      <c r="CP111" s="1021"/>
      <c r="CQ111" s="1021"/>
      <c r="CR111" s="1021"/>
      <c r="CS111" s="1021"/>
      <c r="CT111" s="1021"/>
      <c r="CU111" s="1021"/>
      <c r="CV111" s="1021"/>
      <c r="CW111" s="1021"/>
      <c r="CX111" s="1021"/>
      <c r="CY111" s="1021"/>
      <c r="CZ111" s="1021"/>
      <c r="DA111" s="1021"/>
      <c r="DB111" s="1021"/>
    </row>
    <row r="112" spans="2:110" ht="9.9499999999999993" customHeight="1" x14ac:dyDescent="0.2">
      <c r="B112" s="970"/>
      <c r="C112" s="970"/>
      <c r="D112" s="970"/>
      <c r="E112" s="970"/>
      <c r="F112" s="970"/>
      <c r="G112" s="970"/>
      <c r="H112" s="970"/>
      <c r="I112" s="970"/>
      <c r="J112" s="970"/>
      <c r="K112" s="970"/>
      <c r="L112" s="970"/>
      <c r="M112" s="970"/>
      <c r="N112" s="970"/>
      <c r="O112" s="970"/>
      <c r="P112" s="970"/>
      <c r="Q112" s="970"/>
      <c r="R112" s="970"/>
      <c r="S112" s="970"/>
      <c r="T112" s="970"/>
      <c r="U112" s="970"/>
      <c r="V112" s="970"/>
      <c r="W112" s="970"/>
      <c r="X112" s="970"/>
      <c r="Y112" s="970"/>
      <c r="Z112" s="970"/>
      <c r="AA112" s="970"/>
      <c r="AB112" s="970"/>
      <c r="AC112" s="970"/>
      <c r="AD112" s="970"/>
      <c r="AE112" s="970"/>
      <c r="AF112" s="970"/>
      <c r="AG112" s="1021"/>
      <c r="AH112" s="1021"/>
      <c r="AI112" s="1021"/>
      <c r="AJ112" s="1021"/>
      <c r="AK112" s="1021"/>
      <c r="AL112" s="1021"/>
      <c r="AM112" s="1021"/>
      <c r="AN112" s="1021"/>
      <c r="AO112" s="1021"/>
      <c r="AP112" s="1021"/>
      <c r="AQ112" s="1021"/>
      <c r="AR112" s="1021"/>
      <c r="AS112" s="1021"/>
      <c r="AT112" s="1021"/>
      <c r="AU112" s="1021"/>
      <c r="AV112" s="1021"/>
      <c r="AW112" s="1021"/>
      <c r="AX112" s="1021"/>
      <c r="AY112" s="1021"/>
      <c r="AZ112" s="1021"/>
      <c r="BA112" s="1021"/>
      <c r="BB112" s="1021"/>
      <c r="BC112" s="1021"/>
      <c r="BD112" s="1021"/>
      <c r="BE112" s="1021"/>
      <c r="BF112" s="1021"/>
      <c r="BG112" s="1021"/>
      <c r="BH112" s="1021"/>
      <c r="BI112" s="1021"/>
      <c r="BJ112" s="1021"/>
      <c r="BK112" s="1021"/>
      <c r="BL112" s="1021"/>
      <c r="BM112" s="1021"/>
      <c r="BN112" s="1021"/>
      <c r="BO112" s="1021"/>
      <c r="BP112" s="1021"/>
      <c r="BQ112" s="1021"/>
      <c r="BR112" s="1021"/>
      <c r="BS112" s="1021"/>
      <c r="BT112" s="1021"/>
      <c r="BU112" s="1021"/>
      <c r="BV112" s="1021"/>
      <c r="BW112" s="1021"/>
      <c r="BX112" s="1021"/>
      <c r="BY112" s="1021"/>
      <c r="BZ112" s="1021"/>
      <c r="CA112" s="1021"/>
      <c r="CB112" s="1021"/>
      <c r="CC112" s="1021"/>
      <c r="CD112" s="1021"/>
      <c r="CE112" s="1021"/>
      <c r="CF112" s="1021"/>
      <c r="CG112" s="1021"/>
      <c r="CH112" s="1021"/>
      <c r="CI112" s="1021"/>
      <c r="CJ112" s="1021"/>
      <c r="CK112" s="1021"/>
      <c r="CL112" s="1021"/>
      <c r="CM112" s="1021"/>
      <c r="CN112" s="1021"/>
      <c r="CO112" s="1021"/>
      <c r="CP112" s="1021"/>
      <c r="CQ112" s="1021"/>
      <c r="CR112" s="1021"/>
      <c r="CS112" s="1021"/>
      <c r="CT112" s="1021"/>
      <c r="CU112" s="1021"/>
      <c r="CV112" s="1021"/>
      <c r="CW112" s="1021"/>
      <c r="CX112" s="1021"/>
      <c r="CY112" s="1021"/>
      <c r="CZ112" s="1021"/>
      <c r="DA112" s="1021"/>
      <c r="DB112" s="1021"/>
    </row>
    <row r="113" spans="2:107" ht="15.95" customHeight="1" x14ac:dyDescent="0.2">
      <c r="B113" s="1022" t="s">
        <v>1069</v>
      </c>
      <c r="C113" s="1022"/>
      <c r="D113" s="1022"/>
      <c r="E113" s="1022"/>
      <c r="F113" s="1022"/>
      <c r="G113" s="1022"/>
      <c r="H113" s="1022"/>
      <c r="I113" s="1022"/>
      <c r="J113" s="1022"/>
      <c r="K113" s="1022"/>
      <c r="L113" s="1022"/>
      <c r="M113" s="1022"/>
      <c r="N113" s="1022"/>
      <c r="O113" s="1022"/>
      <c r="P113" s="1022"/>
      <c r="Q113" s="1022"/>
      <c r="R113" s="1022"/>
      <c r="S113" s="1022"/>
      <c r="T113" s="1022"/>
      <c r="U113" s="1022"/>
      <c r="V113" s="1022"/>
      <c r="W113" s="1022"/>
      <c r="X113" s="1022"/>
      <c r="Y113" s="1022"/>
      <c r="Z113" s="1022"/>
      <c r="AA113" s="1022"/>
      <c r="AB113" s="1022"/>
      <c r="AC113" s="1022"/>
      <c r="AD113" s="1022"/>
      <c r="AE113" s="1022"/>
      <c r="AF113" s="1022"/>
      <c r="AG113" s="1022"/>
      <c r="AH113" s="1022"/>
      <c r="AI113" s="1022"/>
      <c r="AJ113" s="1022"/>
      <c r="AK113" s="1022"/>
      <c r="AL113" s="1022"/>
      <c r="AM113" s="1022"/>
      <c r="AN113" s="1022"/>
      <c r="AO113" s="1022"/>
      <c r="AP113" s="1022"/>
      <c r="AQ113" s="1022"/>
      <c r="AR113" s="1022"/>
      <c r="AS113" s="1022"/>
      <c r="AT113" s="1022"/>
      <c r="AU113" s="1022"/>
      <c r="AV113" s="1022"/>
      <c r="AW113" s="1022"/>
      <c r="AX113" s="1022"/>
      <c r="AY113" s="1022"/>
      <c r="AZ113" s="1022"/>
      <c r="BA113" s="1022"/>
      <c r="BB113" s="1022"/>
      <c r="BC113" s="1022"/>
      <c r="BD113" s="1022"/>
      <c r="BE113" s="1022"/>
      <c r="BF113" s="1022"/>
      <c r="BG113" s="1022"/>
      <c r="BH113" s="1022"/>
      <c r="BI113" s="1022"/>
      <c r="BJ113" s="1022"/>
      <c r="BK113" s="1022"/>
      <c r="BL113" s="1022"/>
      <c r="BM113" s="1022"/>
      <c r="BN113" s="1022"/>
      <c r="BO113" s="1022"/>
      <c r="BP113" s="1022"/>
      <c r="BQ113" s="1022"/>
      <c r="BR113" s="1022"/>
      <c r="BS113" s="1022"/>
      <c r="BT113" s="1022"/>
      <c r="BU113" s="1022"/>
      <c r="BV113" s="1022"/>
      <c r="BW113" s="1022"/>
      <c r="BX113" s="1022"/>
      <c r="BY113" s="1022"/>
      <c r="BZ113" s="1022"/>
      <c r="CA113" s="1022"/>
      <c r="CB113" s="1022"/>
      <c r="CC113" s="1022"/>
      <c r="CD113" s="1022"/>
      <c r="CE113" s="1022"/>
      <c r="CF113" s="1022"/>
      <c r="CG113" s="1022"/>
      <c r="CH113" s="1022"/>
      <c r="CI113" s="1022"/>
      <c r="CJ113" s="1022"/>
      <c r="CK113" s="1022"/>
      <c r="CL113" s="1022"/>
      <c r="CM113" s="1022"/>
      <c r="CN113" s="1022"/>
      <c r="CO113" s="1022"/>
      <c r="CP113" s="1022"/>
      <c r="CQ113" s="1022"/>
      <c r="CR113" s="1022"/>
      <c r="CS113" s="1022"/>
      <c r="CT113" s="1022"/>
      <c r="CU113" s="1022"/>
      <c r="CV113" s="1022"/>
      <c r="CW113" s="1022"/>
      <c r="CX113" s="1022"/>
      <c r="CY113" s="1022"/>
      <c r="CZ113" s="1022"/>
      <c r="DA113" s="1022"/>
      <c r="DB113" s="1022"/>
    </row>
    <row r="114" spans="2:107" ht="12" customHeight="1" x14ac:dyDescent="0.2">
      <c r="B114" s="940" t="s">
        <v>1083</v>
      </c>
      <c r="C114" s="940"/>
      <c r="D114" s="940"/>
      <c r="E114" s="940"/>
      <c r="F114" s="940"/>
      <c r="G114" s="940"/>
      <c r="H114" s="940"/>
      <c r="I114" s="940"/>
      <c r="J114" s="940"/>
      <c r="K114" s="940"/>
      <c r="L114" s="940"/>
      <c r="M114" s="940"/>
      <c r="N114" s="940"/>
      <c r="O114" s="940"/>
      <c r="P114" s="940"/>
      <c r="Q114" s="940"/>
      <c r="R114" s="940"/>
      <c r="S114" s="940"/>
      <c r="T114" s="940"/>
      <c r="U114" s="940"/>
      <c r="V114" s="940"/>
      <c r="W114" s="940"/>
      <c r="X114" s="940"/>
      <c r="Y114" s="940"/>
      <c r="Z114" s="940"/>
      <c r="AA114" s="940"/>
      <c r="AB114" s="940"/>
      <c r="AC114" s="940"/>
      <c r="AD114" s="940"/>
      <c r="AE114" s="940"/>
      <c r="AF114" s="940"/>
      <c r="AG114" s="940"/>
      <c r="AH114" s="940"/>
      <c r="AI114" s="940"/>
      <c r="AJ114" s="940"/>
      <c r="AK114" s="940"/>
      <c r="AL114" s="940"/>
      <c r="AM114" s="940"/>
      <c r="AN114" s="940"/>
      <c r="AO114" s="940"/>
      <c r="AP114" s="940"/>
      <c r="AQ114" s="940"/>
      <c r="AR114" s="940"/>
      <c r="AS114" s="940"/>
      <c r="AT114" s="940"/>
      <c r="AU114" s="940"/>
      <c r="AV114" s="940"/>
      <c r="AW114" s="940"/>
      <c r="AX114" s="940"/>
      <c r="AY114" s="940"/>
      <c r="AZ114" s="940"/>
      <c r="BA114" s="940"/>
      <c r="BB114" s="940"/>
      <c r="BC114" s="940"/>
      <c r="BD114" s="940"/>
      <c r="BE114" s="940"/>
      <c r="BF114" s="940"/>
      <c r="BG114" s="940"/>
      <c r="BH114" s="940"/>
      <c r="BI114" s="940"/>
      <c r="BJ114" s="940"/>
      <c r="BK114" s="940"/>
      <c r="BL114" s="940"/>
      <c r="BM114" s="940"/>
      <c r="BN114" s="940"/>
      <c r="BO114" s="940"/>
      <c r="BP114" s="940"/>
      <c r="BQ114" s="940"/>
      <c r="BR114" s="940"/>
      <c r="BS114" s="940"/>
      <c r="BT114" s="940"/>
      <c r="BU114" s="940"/>
      <c r="BV114" s="940"/>
      <c r="BW114" s="940"/>
      <c r="BX114" s="940"/>
      <c r="BY114" s="940"/>
      <c r="BZ114" s="940"/>
      <c r="CA114" s="940"/>
      <c r="CB114" s="940"/>
      <c r="CC114" s="940"/>
      <c r="CD114" s="940"/>
      <c r="CE114" s="940"/>
      <c r="CF114" s="940"/>
      <c r="CG114" s="940"/>
      <c r="CH114" s="940"/>
      <c r="CI114" s="940"/>
      <c r="CJ114" s="940"/>
      <c r="CK114" s="940"/>
      <c r="CL114" s="940"/>
      <c r="CM114" s="940"/>
      <c r="CN114" s="940"/>
      <c r="CO114" s="940"/>
      <c r="CP114" s="940"/>
      <c r="CQ114" s="940"/>
      <c r="CR114" s="940"/>
      <c r="CS114" s="940"/>
      <c r="CT114" s="940"/>
      <c r="CU114" s="940"/>
      <c r="CV114" s="940"/>
      <c r="CW114" s="940"/>
      <c r="CX114" s="940"/>
      <c r="CY114" s="940"/>
      <c r="CZ114" s="940"/>
      <c r="DA114" s="940"/>
      <c r="DB114" s="940"/>
    </row>
    <row r="115" spans="2:107" ht="9.9499999999999993" customHeight="1" x14ac:dyDescent="0.2">
      <c r="B115" s="939" t="s">
        <v>123</v>
      </c>
      <c r="C115" s="939"/>
      <c r="D115" s="938" t="s">
        <v>1084</v>
      </c>
      <c r="E115" s="938"/>
      <c r="F115" s="938"/>
      <c r="G115" s="938"/>
      <c r="H115" s="938"/>
      <c r="I115" s="938"/>
      <c r="J115" s="938"/>
      <c r="K115" s="938"/>
      <c r="L115" s="938"/>
      <c r="M115" s="938"/>
      <c r="N115" s="938"/>
      <c r="O115" s="938"/>
      <c r="P115" s="938"/>
      <c r="Q115" s="938"/>
      <c r="R115" s="938"/>
      <c r="S115" s="938"/>
      <c r="T115" s="938"/>
      <c r="U115" s="938"/>
      <c r="V115" s="938"/>
      <c r="W115" s="938"/>
      <c r="X115" s="938"/>
      <c r="Y115" s="938"/>
      <c r="Z115" s="938"/>
      <c r="AA115" s="938"/>
      <c r="AB115" s="938"/>
      <c r="AC115" s="938"/>
      <c r="AD115" s="938"/>
      <c r="AE115" s="938"/>
      <c r="AF115" s="938"/>
      <c r="AG115" s="938"/>
      <c r="AH115" s="938"/>
      <c r="AI115" s="938"/>
      <c r="AJ115" s="938"/>
      <c r="AK115" s="938"/>
      <c r="AL115" s="938"/>
      <c r="AM115" s="938"/>
      <c r="AN115" s="938"/>
      <c r="AO115" s="938"/>
      <c r="AP115" s="938"/>
      <c r="AQ115" s="938"/>
      <c r="AR115" s="938"/>
      <c r="AS115" s="938"/>
      <c r="AT115" s="938"/>
      <c r="AU115" s="938"/>
      <c r="AV115" s="938"/>
      <c r="AW115" s="938"/>
      <c r="AX115" s="938"/>
      <c r="AY115" s="938"/>
      <c r="AZ115" s="938"/>
      <c r="BA115" s="938"/>
      <c r="BB115" s="938"/>
      <c r="BC115" s="938"/>
      <c r="BD115" s="938"/>
      <c r="BE115" s="938"/>
      <c r="BF115" s="938"/>
      <c r="BG115" s="938"/>
      <c r="BH115" s="938"/>
      <c r="BI115" s="938"/>
      <c r="BJ115" s="938"/>
      <c r="BK115" s="938"/>
      <c r="BL115" s="938"/>
      <c r="BM115" s="938"/>
      <c r="BN115" s="938"/>
      <c r="BO115" s="938"/>
      <c r="BP115" s="938"/>
      <c r="BQ115" s="938"/>
      <c r="BR115" s="938"/>
      <c r="BS115" s="938"/>
      <c r="BT115" s="938"/>
      <c r="BU115" s="938"/>
      <c r="BV115" s="938"/>
      <c r="BW115" s="938"/>
      <c r="BX115" s="938"/>
      <c r="BY115" s="938"/>
      <c r="BZ115" s="938"/>
      <c r="CA115" s="938"/>
      <c r="CB115" s="938"/>
      <c r="CC115" s="938"/>
      <c r="CD115" s="938"/>
      <c r="CE115" s="938"/>
      <c r="CF115" s="938"/>
      <c r="CG115" s="938"/>
      <c r="CH115" s="938"/>
      <c r="CI115" s="938"/>
      <c r="CJ115" s="938"/>
      <c r="CK115" s="938"/>
      <c r="CL115" s="938"/>
      <c r="CM115" s="938"/>
      <c r="CN115" s="938"/>
      <c r="CO115" s="938"/>
      <c r="CP115" s="938"/>
      <c r="CQ115" s="938"/>
      <c r="CR115" s="938"/>
      <c r="CS115" s="938"/>
      <c r="CT115" s="938"/>
      <c r="CU115" s="938"/>
      <c r="CV115" s="938"/>
      <c r="CW115" s="938"/>
      <c r="CX115" s="938"/>
      <c r="CY115" s="938"/>
      <c r="CZ115" s="938"/>
      <c r="DA115" s="938"/>
      <c r="DB115" s="938"/>
    </row>
    <row r="116" spans="2:107" ht="9.9499999999999993" customHeight="1" x14ac:dyDescent="0.2">
      <c r="B116" s="939"/>
      <c r="C116" s="939"/>
      <c r="D116" s="939" t="s">
        <v>123</v>
      </c>
      <c r="E116" s="939"/>
      <c r="F116" s="939"/>
      <c r="G116" s="938" t="s">
        <v>1085</v>
      </c>
      <c r="H116" s="938"/>
      <c r="I116" s="938"/>
      <c r="J116" s="938"/>
      <c r="K116" s="938"/>
      <c r="L116" s="938"/>
      <c r="M116" s="938"/>
      <c r="N116" s="938"/>
      <c r="O116" s="938"/>
      <c r="P116" s="938"/>
      <c r="Q116" s="938"/>
      <c r="R116" s="938"/>
      <c r="S116" s="938"/>
      <c r="T116" s="938"/>
      <c r="U116" s="938"/>
      <c r="V116" s="938"/>
      <c r="W116" s="938"/>
      <c r="X116" s="938"/>
      <c r="Y116" s="938"/>
      <c r="Z116" s="938"/>
      <c r="AA116" s="938"/>
      <c r="AB116" s="938"/>
      <c r="AC116" s="938"/>
      <c r="AD116" s="938"/>
      <c r="AE116" s="938"/>
      <c r="AF116" s="938"/>
      <c r="AG116" s="938"/>
      <c r="AH116" s="938"/>
      <c r="AI116" s="938"/>
      <c r="AJ116" s="938"/>
      <c r="AK116" s="938"/>
      <c r="AL116" s="938"/>
      <c r="AM116" s="938"/>
      <c r="AN116" s="938"/>
      <c r="AO116" s="938"/>
      <c r="AP116" s="938"/>
      <c r="AQ116" s="938"/>
      <c r="AR116" s="938"/>
      <c r="AS116" s="938"/>
      <c r="AT116" s="938"/>
      <c r="AU116" s="938"/>
      <c r="AV116" s="938"/>
      <c r="AW116" s="938"/>
      <c r="AX116" s="938"/>
      <c r="AY116" s="938"/>
      <c r="AZ116" s="938"/>
      <c r="BA116" s="938"/>
      <c r="BB116" s="938"/>
      <c r="BC116" s="938"/>
      <c r="BD116" s="938"/>
      <c r="BE116" s="938"/>
      <c r="BF116" s="938"/>
      <c r="BG116" s="938"/>
      <c r="BH116" s="938"/>
      <c r="BI116" s="938"/>
      <c r="BJ116" s="938"/>
      <c r="BK116" s="938"/>
      <c r="BL116" s="938"/>
      <c r="BM116" s="938"/>
      <c r="BN116" s="938"/>
      <c r="BO116" s="938"/>
      <c r="BP116" s="938"/>
      <c r="BQ116" s="938"/>
      <c r="BR116" s="938"/>
      <c r="BS116" s="938"/>
      <c r="BT116" s="938"/>
      <c r="BU116" s="938"/>
      <c r="BV116" s="938"/>
      <c r="BW116" s="938"/>
      <c r="BX116" s="938"/>
      <c r="BY116" s="938"/>
      <c r="BZ116" s="938"/>
      <c r="CA116" s="938"/>
      <c r="CB116" s="938"/>
      <c r="CC116" s="938"/>
      <c r="CD116" s="938"/>
      <c r="CE116" s="938"/>
      <c r="CF116" s="938"/>
      <c r="CG116" s="938"/>
      <c r="CH116" s="938"/>
      <c r="CI116" s="938"/>
      <c r="CJ116" s="938"/>
      <c r="CK116" s="938"/>
      <c r="CL116" s="938"/>
      <c r="CM116" s="938"/>
      <c r="CN116" s="938"/>
      <c r="CO116" s="938"/>
      <c r="CP116" s="938"/>
      <c r="CQ116" s="938"/>
      <c r="CR116" s="938"/>
      <c r="CS116" s="938"/>
      <c r="CT116" s="938"/>
      <c r="CU116" s="938"/>
      <c r="CV116" s="938"/>
      <c r="CW116" s="938"/>
      <c r="CX116" s="938"/>
      <c r="CY116" s="938"/>
      <c r="CZ116" s="938"/>
      <c r="DA116" s="938"/>
      <c r="DB116" s="938"/>
      <c r="DC116" s="9"/>
    </row>
    <row r="117" spans="2:107" ht="9.9499999999999993" customHeight="1" x14ac:dyDescent="0.2">
      <c r="B117" s="939"/>
      <c r="C117" s="939"/>
      <c r="D117" s="939" t="s">
        <v>123</v>
      </c>
      <c r="E117" s="939"/>
      <c r="F117" s="939"/>
      <c r="G117" s="938" t="s">
        <v>1086</v>
      </c>
      <c r="H117" s="938"/>
      <c r="I117" s="938"/>
      <c r="J117" s="938"/>
      <c r="K117" s="938"/>
      <c r="L117" s="938"/>
      <c r="M117" s="938"/>
      <c r="N117" s="938"/>
      <c r="O117" s="938"/>
      <c r="P117" s="938"/>
      <c r="Q117" s="938"/>
      <c r="R117" s="938"/>
      <c r="S117" s="938"/>
      <c r="T117" s="938"/>
      <c r="U117" s="938"/>
      <c r="V117" s="938"/>
      <c r="W117" s="938"/>
      <c r="X117" s="938"/>
      <c r="Y117" s="938"/>
      <c r="Z117" s="938"/>
      <c r="AA117" s="938"/>
      <c r="AB117" s="938"/>
      <c r="AC117" s="938"/>
      <c r="AD117" s="938"/>
      <c r="AE117" s="938"/>
      <c r="AF117" s="938"/>
      <c r="AG117" s="938"/>
      <c r="AH117" s="938"/>
      <c r="AI117" s="938"/>
      <c r="AJ117" s="938"/>
      <c r="AK117" s="938"/>
      <c r="AL117" s="938"/>
      <c r="AM117" s="938"/>
      <c r="AN117" s="938"/>
      <c r="AO117" s="938"/>
      <c r="AP117" s="938"/>
      <c r="AQ117" s="938"/>
      <c r="AR117" s="938"/>
      <c r="AS117" s="938"/>
      <c r="AT117" s="938"/>
      <c r="AU117" s="938"/>
      <c r="AV117" s="938"/>
      <c r="AW117" s="938"/>
      <c r="AX117" s="938"/>
      <c r="AY117" s="938"/>
      <c r="AZ117" s="938"/>
      <c r="BA117" s="938"/>
      <c r="BB117" s="938"/>
      <c r="BC117" s="938"/>
      <c r="BD117" s="938"/>
      <c r="BE117" s="938"/>
      <c r="BF117" s="938"/>
      <c r="BG117" s="938"/>
      <c r="BH117" s="938"/>
      <c r="BI117" s="938"/>
      <c r="BJ117" s="938"/>
      <c r="BK117" s="938"/>
      <c r="BL117" s="938"/>
      <c r="BM117" s="938"/>
      <c r="BN117" s="938"/>
      <c r="BO117" s="938"/>
      <c r="BP117" s="938"/>
      <c r="BQ117" s="938"/>
      <c r="BR117" s="938"/>
      <c r="BS117" s="938"/>
      <c r="BT117" s="938"/>
      <c r="BU117" s="938"/>
      <c r="BV117" s="938"/>
      <c r="BW117" s="938"/>
      <c r="BX117" s="938"/>
      <c r="BY117" s="938"/>
      <c r="BZ117" s="938"/>
      <c r="CA117" s="938"/>
      <c r="CB117" s="938"/>
      <c r="CC117" s="938"/>
      <c r="CD117" s="938"/>
      <c r="CE117" s="938"/>
      <c r="CF117" s="938"/>
      <c r="CG117" s="938"/>
      <c r="CH117" s="938"/>
      <c r="CI117" s="938"/>
      <c r="CJ117" s="938"/>
      <c r="CK117" s="938"/>
      <c r="CL117" s="938"/>
      <c r="CM117" s="938"/>
      <c r="CN117" s="938"/>
      <c r="CO117" s="938"/>
      <c r="CP117" s="938"/>
      <c r="CQ117" s="938"/>
      <c r="CR117" s="938"/>
      <c r="CS117" s="938"/>
      <c r="CT117" s="938"/>
      <c r="CU117" s="938"/>
      <c r="CV117" s="938"/>
      <c r="CW117" s="938"/>
      <c r="CX117" s="938"/>
      <c r="CY117" s="938"/>
      <c r="CZ117" s="938"/>
      <c r="DA117" s="938"/>
      <c r="DB117" s="938"/>
    </row>
    <row r="118" spans="2:107" ht="9.9499999999999993" customHeight="1" x14ac:dyDescent="0.2">
      <c r="B118" s="939" t="s">
        <v>123</v>
      </c>
      <c r="C118" s="939"/>
      <c r="D118" s="938" t="s">
        <v>1087</v>
      </c>
      <c r="E118" s="938"/>
      <c r="F118" s="938"/>
      <c r="G118" s="938"/>
      <c r="H118" s="938"/>
      <c r="I118" s="938"/>
      <c r="J118" s="938"/>
      <c r="K118" s="938"/>
      <c r="L118" s="938"/>
      <c r="M118" s="938"/>
      <c r="N118" s="938"/>
      <c r="O118" s="938"/>
      <c r="P118" s="938"/>
      <c r="Q118" s="938"/>
      <c r="R118" s="938"/>
      <c r="S118" s="938"/>
      <c r="T118" s="938"/>
      <c r="U118" s="938"/>
      <c r="V118" s="938"/>
      <c r="W118" s="938"/>
      <c r="X118" s="938"/>
      <c r="Y118" s="938"/>
      <c r="Z118" s="938"/>
      <c r="AA118" s="938"/>
      <c r="AB118" s="938"/>
      <c r="AC118" s="938"/>
      <c r="AD118" s="938"/>
      <c r="AE118" s="938"/>
      <c r="AF118" s="938"/>
      <c r="AG118" s="938"/>
      <c r="AH118" s="938"/>
      <c r="AI118" s="938"/>
      <c r="AJ118" s="938"/>
      <c r="AK118" s="938"/>
      <c r="AL118" s="938"/>
      <c r="AM118" s="938"/>
      <c r="AN118" s="938"/>
      <c r="AO118" s="938"/>
      <c r="AP118" s="938"/>
      <c r="AQ118" s="938"/>
      <c r="AR118" s="938"/>
      <c r="AS118" s="938"/>
      <c r="AT118" s="938"/>
      <c r="AU118" s="938"/>
      <c r="AV118" s="938"/>
      <c r="AW118" s="938"/>
      <c r="AX118" s="938"/>
      <c r="AY118" s="938"/>
      <c r="AZ118" s="938"/>
      <c r="BA118" s="938"/>
      <c r="BB118" s="938"/>
      <c r="BC118" s="938"/>
      <c r="BD118" s="938"/>
      <c r="BE118" s="938"/>
      <c r="BF118" s="938"/>
      <c r="BG118" s="938"/>
      <c r="BH118" s="938"/>
      <c r="BI118" s="938"/>
      <c r="BJ118" s="938"/>
      <c r="BK118" s="938"/>
      <c r="BL118" s="938"/>
      <c r="BM118" s="938"/>
      <c r="BN118" s="938"/>
      <c r="BO118" s="938"/>
      <c r="BP118" s="938"/>
      <c r="BQ118" s="938"/>
      <c r="BR118" s="938"/>
      <c r="BS118" s="938"/>
      <c r="BT118" s="938"/>
      <c r="BU118" s="938"/>
      <c r="BV118" s="938"/>
      <c r="BW118" s="938"/>
      <c r="BX118" s="938"/>
      <c r="BY118" s="938"/>
      <c r="BZ118" s="938"/>
      <c r="CA118" s="938"/>
      <c r="CB118" s="938"/>
      <c r="CC118" s="938"/>
      <c r="CD118" s="938"/>
      <c r="CE118" s="938"/>
      <c r="CF118" s="938"/>
      <c r="CG118" s="938"/>
      <c r="CH118" s="938"/>
      <c r="CI118" s="938"/>
      <c r="CJ118" s="938"/>
      <c r="CK118" s="938"/>
      <c r="CL118" s="938"/>
      <c r="CM118" s="938"/>
      <c r="CN118" s="938"/>
      <c r="CO118" s="938"/>
      <c r="CP118" s="938"/>
      <c r="CQ118" s="938"/>
      <c r="CR118" s="938"/>
      <c r="CS118" s="938"/>
      <c r="CT118" s="938"/>
      <c r="CU118" s="938"/>
      <c r="CV118" s="938"/>
      <c r="CW118" s="938"/>
      <c r="CX118" s="938"/>
      <c r="CY118" s="938"/>
      <c r="CZ118" s="938"/>
      <c r="DA118" s="938"/>
      <c r="DB118" s="938"/>
    </row>
    <row r="119" spans="2:107" ht="9.9499999999999993" customHeight="1" x14ac:dyDescent="0.2">
      <c r="B119" s="939" t="s">
        <v>123</v>
      </c>
      <c r="C119" s="939"/>
      <c r="D119" s="938" t="s">
        <v>1088</v>
      </c>
      <c r="E119" s="938"/>
      <c r="F119" s="938"/>
      <c r="G119" s="938"/>
      <c r="H119" s="938"/>
      <c r="I119" s="938"/>
      <c r="J119" s="938"/>
      <c r="K119" s="938"/>
      <c r="L119" s="938"/>
      <c r="M119" s="938"/>
      <c r="N119" s="938"/>
      <c r="O119" s="938"/>
      <c r="P119" s="938"/>
      <c r="Q119" s="938"/>
      <c r="R119" s="938"/>
      <c r="S119" s="938"/>
      <c r="T119" s="938"/>
      <c r="U119" s="938"/>
      <c r="V119" s="938"/>
      <c r="W119" s="938"/>
      <c r="X119" s="938"/>
      <c r="Y119" s="938"/>
      <c r="Z119" s="938"/>
      <c r="AA119" s="938"/>
      <c r="AB119" s="938"/>
      <c r="AC119" s="938"/>
      <c r="AD119" s="938"/>
      <c r="AE119" s="938"/>
      <c r="AF119" s="938"/>
      <c r="AG119" s="938"/>
      <c r="AH119" s="938"/>
      <c r="AI119" s="938"/>
      <c r="AJ119" s="938"/>
      <c r="AK119" s="938"/>
      <c r="AL119" s="938"/>
      <c r="AM119" s="938"/>
      <c r="AN119" s="938"/>
      <c r="AO119" s="938"/>
      <c r="AP119" s="938"/>
      <c r="AQ119" s="938"/>
      <c r="AR119" s="938"/>
      <c r="AS119" s="938"/>
      <c r="AT119" s="938"/>
      <c r="AU119" s="938"/>
      <c r="AV119" s="938"/>
      <c r="AW119" s="938"/>
      <c r="AX119" s="938"/>
      <c r="AY119" s="938"/>
      <c r="AZ119" s="938"/>
      <c r="BA119" s="938"/>
      <c r="BB119" s="938"/>
      <c r="BC119" s="938"/>
      <c r="BD119" s="938"/>
      <c r="BE119" s="938"/>
      <c r="BF119" s="938"/>
      <c r="BG119" s="938"/>
      <c r="BH119" s="938"/>
      <c r="BI119" s="938"/>
      <c r="BJ119" s="938"/>
      <c r="BK119" s="938"/>
      <c r="BL119" s="938"/>
      <c r="BM119" s="938"/>
      <c r="BN119" s="938"/>
      <c r="BO119" s="938"/>
      <c r="BP119" s="938"/>
      <c r="BQ119" s="938"/>
      <c r="BR119" s="938"/>
      <c r="BS119" s="938"/>
      <c r="BT119" s="938"/>
      <c r="BU119" s="938"/>
      <c r="BV119" s="938"/>
      <c r="BW119" s="938"/>
      <c r="BX119" s="938"/>
      <c r="BY119" s="938"/>
      <c r="BZ119" s="938"/>
      <c r="CA119" s="938"/>
      <c r="CB119" s="938"/>
      <c r="CC119" s="938"/>
      <c r="CD119" s="938"/>
      <c r="CE119" s="938"/>
      <c r="CF119" s="938"/>
      <c r="CG119" s="938"/>
      <c r="CH119" s="938"/>
      <c r="CI119" s="938"/>
      <c r="CJ119" s="938"/>
      <c r="CK119" s="938"/>
      <c r="CL119" s="938"/>
      <c r="CM119" s="938"/>
      <c r="CN119" s="938"/>
      <c r="CO119" s="938"/>
      <c r="CP119" s="938"/>
      <c r="CQ119" s="938"/>
      <c r="CR119" s="938"/>
      <c r="CS119" s="938"/>
      <c r="CT119" s="938"/>
      <c r="CU119" s="938"/>
      <c r="CV119" s="938"/>
      <c r="CW119" s="938"/>
      <c r="CX119" s="938"/>
      <c r="CY119" s="938"/>
      <c r="CZ119" s="938"/>
      <c r="DA119" s="938"/>
      <c r="DB119" s="938"/>
    </row>
    <row r="120" spans="2:107" ht="9.9499999999999993" customHeight="1" x14ac:dyDescent="0.2">
      <c r="B120" s="939" t="s">
        <v>123</v>
      </c>
      <c r="C120" s="939"/>
      <c r="D120" s="938" t="s">
        <v>1089</v>
      </c>
      <c r="E120" s="938"/>
      <c r="F120" s="938"/>
      <c r="G120" s="938"/>
      <c r="H120" s="938"/>
      <c r="I120" s="938"/>
      <c r="J120" s="938"/>
      <c r="K120" s="938"/>
      <c r="L120" s="938"/>
      <c r="M120" s="938"/>
      <c r="N120" s="938"/>
      <c r="O120" s="938"/>
      <c r="P120" s="938"/>
      <c r="Q120" s="938"/>
      <c r="R120" s="938"/>
      <c r="S120" s="938"/>
      <c r="T120" s="938"/>
      <c r="U120" s="938"/>
      <c r="V120" s="938"/>
      <c r="W120" s="938"/>
      <c r="X120" s="938"/>
      <c r="Y120" s="938"/>
      <c r="Z120" s="938"/>
      <c r="AA120" s="938"/>
      <c r="AB120" s="938"/>
      <c r="AC120" s="938"/>
      <c r="AD120" s="938"/>
      <c r="AE120" s="938"/>
      <c r="AF120" s="938"/>
      <c r="AG120" s="938"/>
      <c r="AH120" s="938"/>
      <c r="AI120" s="938"/>
      <c r="AJ120" s="938"/>
      <c r="AK120" s="938"/>
      <c r="AL120" s="938"/>
      <c r="AM120" s="938"/>
      <c r="AN120" s="938"/>
      <c r="AO120" s="938"/>
      <c r="AP120" s="938"/>
      <c r="AQ120" s="938"/>
      <c r="AR120" s="938"/>
      <c r="AS120" s="938"/>
      <c r="AT120" s="938"/>
      <c r="AU120" s="938"/>
      <c r="AV120" s="938"/>
      <c r="AW120" s="938"/>
      <c r="AX120" s="938"/>
      <c r="AY120" s="938"/>
      <c r="AZ120" s="938"/>
      <c r="BA120" s="938"/>
      <c r="BB120" s="938"/>
      <c r="BC120" s="938"/>
      <c r="BD120" s="938"/>
      <c r="BE120" s="938"/>
      <c r="BF120" s="938"/>
      <c r="BG120" s="938"/>
      <c r="BH120" s="938"/>
      <c r="BI120" s="938"/>
      <c r="BJ120" s="938"/>
      <c r="BK120" s="938"/>
      <c r="BL120" s="938"/>
      <c r="BM120" s="938"/>
      <c r="BN120" s="938"/>
      <c r="BO120" s="938"/>
      <c r="BP120" s="938"/>
      <c r="BQ120" s="938"/>
      <c r="BR120" s="938"/>
      <c r="BS120" s="938"/>
      <c r="BT120" s="938"/>
      <c r="BU120" s="938"/>
      <c r="BV120" s="938"/>
      <c r="BW120" s="938"/>
      <c r="BX120" s="938"/>
      <c r="BY120" s="938"/>
      <c r="BZ120" s="938"/>
      <c r="CA120" s="938"/>
      <c r="CB120" s="938"/>
      <c r="CC120" s="938"/>
      <c r="CD120" s="938"/>
      <c r="CE120" s="938"/>
      <c r="CF120" s="938"/>
      <c r="CG120" s="938"/>
      <c r="CH120" s="938"/>
      <c r="CI120" s="938"/>
      <c r="CJ120" s="938"/>
      <c r="CK120" s="938"/>
      <c r="CL120" s="938"/>
      <c r="CM120" s="938"/>
      <c r="CN120" s="938"/>
      <c r="CO120" s="938"/>
      <c r="CP120" s="938"/>
      <c r="CQ120" s="938"/>
      <c r="CR120" s="938"/>
      <c r="CS120" s="938"/>
      <c r="CT120" s="938"/>
      <c r="CU120" s="938"/>
      <c r="CV120" s="938"/>
      <c r="CW120" s="938"/>
      <c r="CX120" s="938"/>
      <c r="CY120" s="938"/>
      <c r="CZ120" s="938"/>
      <c r="DA120" s="938"/>
      <c r="DB120" s="938"/>
    </row>
    <row r="121" spans="2:107" ht="9.9499999999999993" customHeight="1" x14ac:dyDescent="0.2">
      <c r="B121" s="939"/>
      <c r="C121" s="939"/>
      <c r="D121" s="939" t="s">
        <v>123</v>
      </c>
      <c r="E121" s="939"/>
      <c r="F121" s="939"/>
      <c r="G121" s="938" t="s">
        <v>1090</v>
      </c>
      <c r="H121" s="938"/>
      <c r="I121" s="938"/>
      <c r="J121" s="938"/>
      <c r="K121" s="938"/>
      <c r="L121" s="938"/>
      <c r="M121" s="938"/>
      <c r="N121" s="938"/>
      <c r="O121" s="938"/>
      <c r="P121" s="938"/>
      <c r="Q121" s="938"/>
      <c r="R121" s="938"/>
      <c r="S121" s="938"/>
      <c r="T121" s="938"/>
      <c r="U121" s="938"/>
      <c r="V121" s="938"/>
      <c r="W121" s="938"/>
      <c r="X121" s="938"/>
      <c r="Y121" s="938"/>
      <c r="Z121" s="938"/>
      <c r="AA121" s="938"/>
      <c r="AB121" s="938"/>
      <c r="AC121" s="938"/>
      <c r="AD121" s="938"/>
      <c r="AE121" s="938"/>
      <c r="AF121" s="938"/>
      <c r="AG121" s="938"/>
      <c r="AH121" s="938"/>
      <c r="AI121" s="938"/>
      <c r="AJ121" s="938"/>
      <c r="AK121" s="938"/>
      <c r="AL121" s="938"/>
      <c r="AM121" s="938"/>
      <c r="AN121" s="938"/>
      <c r="AO121" s="938"/>
      <c r="AP121" s="938"/>
      <c r="AQ121" s="938"/>
      <c r="AR121" s="938"/>
      <c r="AS121" s="938"/>
      <c r="AT121" s="938"/>
      <c r="AU121" s="938"/>
      <c r="AV121" s="938"/>
      <c r="AW121" s="938"/>
      <c r="AX121" s="938"/>
      <c r="AY121" s="938"/>
      <c r="AZ121" s="938"/>
      <c r="BA121" s="938"/>
      <c r="BB121" s="938"/>
      <c r="BC121" s="938"/>
      <c r="BD121" s="938"/>
      <c r="BE121" s="938"/>
      <c r="BF121" s="938"/>
      <c r="BG121" s="938"/>
      <c r="BH121" s="938"/>
      <c r="BI121" s="938"/>
      <c r="BJ121" s="938"/>
      <c r="BK121" s="938"/>
      <c r="BL121" s="938"/>
      <c r="BM121" s="938"/>
      <c r="BN121" s="938"/>
      <c r="BO121" s="938"/>
      <c r="BP121" s="938"/>
      <c r="BQ121" s="938"/>
      <c r="BR121" s="938"/>
      <c r="BS121" s="938"/>
      <c r="BT121" s="938"/>
      <c r="BU121" s="938"/>
      <c r="BV121" s="938"/>
      <c r="BW121" s="938"/>
      <c r="BX121" s="938"/>
      <c r="BY121" s="938"/>
      <c r="BZ121" s="938"/>
      <c r="CA121" s="938"/>
      <c r="CB121" s="938"/>
      <c r="CC121" s="938"/>
      <c r="CD121" s="938"/>
      <c r="CE121" s="938"/>
      <c r="CF121" s="938"/>
      <c r="CG121" s="938"/>
      <c r="CH121" s="938"/>
      <c r="CI121" s="938"/>
      <c r="CJ121" s="938"/>
      <c r="CK121" s="938"/>
      <c r="CL121" s="938"/>
      <c r="CM121" s="938"/>
      <c r="CN121" s="938"/>
      <c r="CO121" s="938"/>
      <c r="CP121" s="938"/>
      <c r="CQ121" s="938"/>
      <c r="CR121" s="938"/>
      <c r="CS121" s="938"/>
      <c r="CT121" s="938"/>
      <c r="CU121" s="938"/>
      <c r="CV121" s="938"/>
      <c r="CW121" s="938"/>
      <c r="CX121" s="938"/>
      <c r="CY121" s="938"/>
      <c r="CZ121" s="938"/>
      <c r="DA121" s="938"/>
      <c r="DB121" s="938"/>
    </row>
    <row r="122" spans="2:107" ht="9.9499999999999993" customHeight="1" x14ac:dyDescent="0.2">
      <c r="B122" s="939"/>
      <c r="C122" s="939"/>
      <c r="D122" s="939" t="s">
        <v>123</v>
      </c>
      <c r="E122" s="939"/>
      <c r="F122" s="939"/>
      <c r="G122" s="938" t="s">
        <v>1091</v>
      </c>
      <c r="H122" s="938"/>
      <c r="I122" s="938"/>
      <c r="J122" s="938"/>
      <c r="K122" s="938"/>
      <c r="L122" s="938"/>
      <c r="M122" s="938"/>
      <c r="N122" s="938"/>
      <c r="O122" s="938"/>
      <c r="P122" s="938"/>
      <c r="Q122" s="938"/>
      <c r="R122" s="938"/>
      <c r="S122" s="938"/>
      <c r="T122" s="938"/>
      <c r="U122" s="938"/>
      <c r="V122" s="938"/>
      <c r="W122" s="938"/>
      <c r="X122" s="938"/>
      <c r="Y122" s="938"/>
      <c r="Z122" s="938"/>
      <c r="AA122" s="938"/>
      <c r="AB122" s="938"/>
      <c r="AC122" s="938"/>
      <c r="AD122" s="938"/>
      <c r="AE122" s="938"/>
      <c r="AF122" s="938"/>
      <c r="AG122" s="938"/>
      <c r="AH122" s="938"/>
      <c r="AI122" s="938"/>
      <c r="AJ122" s="938"/>
      <c r="AK122" s="938"/>
      <c r="AL122" s="938"/>
      <c r="AM122" s="938"/>
      <c r="AN122" s="938"/>
      <c r="AO122" s="938"/>
      <c r="AP122" s="938"/>
      <c r="AQ122" s="938"/>
      <c r="AR122" s="938"/>
      <c r="AS122" s="938"/>
      <c r="AT122" s="938"/>
      <c r="AU122" s="938"/>
      <c r="AV122" s="938"/>
      <c r="AW122" s="938"/>
      <c r="AX122" s="938"/>
      <c r="AY122" s="938"/>
      <c r="AZ122" s="938"/>
      <c r="BA122" s="938"/>
      <c r="BB122" s="938"/>
      <c r="BC122" s="938"/>
      <c r="BD122" s="938"/>
      <c r="BE122" s="938"/>
      <c r="BF122" s="938"/>
      <c r="BG122" s="938"/>
      <c r="BH122" s="938"/>
      <c r="BI122" s="938"/>
      <c r="BJ122" s="938"/>
      <c r="BK122" s="938"/>
      <c r="BL122" s="938"/>
      <c r="BM122" s="938"/>
      <c r="BN122" s="938"/>
      <c r="BO122" s="938"/>
      <c r="BP122" s="938"/>
      <c r="BQ122" s="938"/>
      <c r="BR122" s="938"/>
      <c r="BS122" s="938"/>
      <c r="BT122" s="938"/>
      <c r="BU122" s="938"/>
      <c r="BV122" s="938"/>
      <c r="BW122" s="938"/>
      <c r="BX122" s="938"/>
      <c r="BY122" s="938"/>
      <c r="BZ122" s="938"/>
      <c r="CA122" s="938"/>
      <c r="CB122" s="938"/>
      <c r="CC122" s="938"/>
      <c r="CD122" s="938"/>
      <c r="CE122" s="938"/>
      <c r="CF122" s="938"/>
      <c r="CG122" s="938"/>
      <c r="CH122" s="938"/>
      <c r="CI122" s="938"/>
      <c r="CJ122" s="938"/>
      <c r="CK122" s="938"/>
      <c r="CL122" s="938"/>
      <c r="CM122" s="938"/>
      <c r="CN122" s="938"/>
      <c r="CO122" s="938"/>
      <c r="CP122" s="938"/>
      <c r="CQ122" s="938"/>
      <c r="CR122" s="938"/>
      <c r="CS122" s="938"/>
      <c r="CT122" s="938"/>
      <c r="CU122" s="938"/>
      <c r="CV122" s="938"/>
      <c r="CW122" s="938"/>
      <c r="CX122" s="938"/>
      <c r="CY122" s="938"/>
      <c r="CZ122" s="938"/>
      <c r="DA122" s="938"/>
      <c r="DB122" s="938"/>
    </row>
    <row r="123" spans="2:107" ht="9.9499999999999993" customHeight="1" x14ac:dyDescent="0.2">
      <c r="B123" s="939" t="s">
        <v>123</v>
      </c>
      <c r="C123" s="939"/>
      <c r="D123" s="938" t="s">
        <v>1092</v>
      </c>
      <c r="E123" s="938"/>
      <c r="F123" s="938"/>
      <c r="G123" s="938"/>
      <c r="H123" s="938"/>
      <c r="I123" s="938"/>
      <c r="J123" s="938"/>
      <c r="K123" s="938"/>
      <c r="L123" s="938"/>
      <c r="M123" s="938"/>
      <c r="N123" s="938"/>
      <c r="O123" s="938"/>
      <c r="P123" s="938"/>
      <c r="Q123" s="938"/>
      <c r="R123" s="938"/>
      <c r="S123" s="938"/>
      <c r="T123" s="938"/>
      <c r="U123" s="938"/>
      <c r="V123" s="938"/>
      <c r="W123" s="938"/>
      <c r="X123" s="938"/>
      <c r="Y123" s="938"/>
      <c r="Z123" s="938"/>
      <c r="AA123" s="938"/>
      <c r="AB123" s="938"/>
      <c r="AC123" s="938"/>
      <c r="AD123" s="938"/>
      <c r="AE123" s="938"/>
      <c r="AF123" s="938"/>
      <c r="AG123" s="938"/>
      <c r="AH123" s="938"/>
      <c r="AI123" s="938"/>
      <c r="AJ123" s="938"/>
      <c r="AK123" s="938"/>
      <c r="AL123" s="938"/>
      <c r="AM123" s="938"/>
      <c r="AN123" s="938"/>
      <c r="AO123" s="938"/>
      <c r="AP123" s="938"/>
      <c r="AQ123" s="938"/>
      <c r="AR123" s="938"/>
      <c r="AS123" s="938"/>
      <c r="AT123" s="938"/>
      <c r="AU123" s="938"/>
      <c r="AV123" s="938"/>
      <c r="AW123" s="938"/>
      <c r="AX123" s="938"/>
      <c r="AY123" s="938"/>
      <c r="AZ123" s="938"/>
      <c r="BA123" s="938"/>
      <c r="BB123" s="938"/>
      <c r="BC123" s="938"/>
      <c r="BD123" s="938"/>
      <c r="BE123" s="938"/>
      <c r="BF123" s="938"/>
      <c r="BG123" s="938"/>
      <c r="BH123" s="938"/>
      <c r="BI123" s="938"/>
      <c r="BJ123" s="938"/>
      <c r="BK123" s="938"/>
      <c r="BL123" s="938"/>
      <c r="BM123" s="938"/>
      <c r="BN123" s="938"/>
      <c r="BO123" s="938"/>
      <c r="BP123" s="938"/>
      <c r="BQ123" s="938"/>
      <c r="BR123" s="938"/>
      <c r="BS123" s="938"/>
      <c r="BT123" s="938"/>
      <c r="BU123" s="938"/>
      <c r="BV123" s="938"/>
      <c r="BW123" s="938"/>
      <c r="BX123" s="938"/>
      <c r="BY123" s="938"/>
      <c r="BZ123" s="938"/>
      <c r="CA123" s="938"/>
      <c r="CB123" s="938"/>
      <c r="CC123" s="938"/>
      <c r="CD123" s="938"/>
      <c r="CE123" s="938"/>
      <c r="CF123" s="938"/>
      <c r="CG123" s="938"/>
      <c r="CH123" s="938"/>
      <c r="CI123" s="938"/>
      <c r="CJ123" s="938"/>
      <c r="CK123" s="938"/>
      <c r="CL123" s="938"/>
      <c r="CM123" s="938"/>
      <c r="CN123" s="938"/>
      <c r="CO123" s="938"/>
      <c r="CP123" s="938"/>
      <c r="CQ123" s="938"/>
      <c r="CR123" s="938"/>
      <c r="CS123" s="938"/>
      <c r="CT123" s="938"/>
      <c r="CU123" s="938"/>
      <c r="CV123" s="938"/>
      <c r="CW123" s="938"/>
      <c r="CX123" s="938"/>
      <c r="CY123" s="938"/>
      <c r="CZ123" s="938"/>
      <c r="DA123" s="938"/>
      <c r="DB123" s="938"/>
    </row>
    <row r="124" spans="2:107" ht="9.9499999999999993" customHeight="1" x14ac:dyDescent="0.2">
      <c r="B124" s="938"/>
      <c r="C124" s="938"/>
      <c r="D124" s="938"/>
      <c r="E124" s="938"/>
      <c r="F124" s="938"/>
      <c r="G124" s="938"/>
      <c r="H124" s="938"/>
      <c r="I124" s="938"/>
      <c r="J124" s="938"/>
      <c r="K124" s="938"/>
      <c r="L124" s="938"/>
      <c r="M124" s="938"/>
      <c r="N124" s="938"/>
      <c r="O124" s="938"/>
      <c r="P124" s="938"/>
      <c r="Q124" s="938"/>
      <c r="R124" s="938"/>
      <c r="S124" s="938"/>
      <c r="T124" s="938"/>
      <c r="U124" s="938"/>
      <c r="V124" s="938"/>
      <c r="W124" s="938"/>
      <c r="X124" s="938"/>
      <c r="Y124" s="938"/>
      <c r="Z124" s="938"/>
      <c r="AA124" s="938"/>
      <c r="AB124" s="938"/>
      <c r="AC124" s="938"/>
      <c r="AD124" s="938"/>
      <c r="AE124" s="938"/>
      <c r="AF124" s="938"/>
      <c r="AG124" s="938"/>
      <c r="AH124" s="938"/>
      <c r="AI124" s="938"/>
      <c r="AJ124" s="938"/>
      <c r="AK124" s="938"/>
      <c r="AL124" s="938"/>
      <c r="AM124" s="938"/>
      <c r="AN124" s="938"/>
      <c r="AO124" s="938"/>
      <c r="AP124" s="938"/>
      <c r="AQ124" s="938"/>
      <c r="AR124" s="938"/>
      <c r="AS124" s="938"/>
      <c r="AT124" s="938"/>
      <c r="AU124" s="938"/>
      <c r="AV124" s="938"/>
      <c r="AW124" s="938"/>
      <c r="AX124" s="938"/>
      <c r="AY124" s="938"/>
      <c r="AZ124" s="938"/>
      <c r="BA124" s="938"/>
      <c r="BB124" s="938"/>
      <c r="BC124" s="938"/>
      <c r="BD124" s="938"/>
      <c r="BE124" s="938"/>
      <c r="BF124" s="938"/>
      <c r="BG124" s="938"/>
      <c r="BH124" s="938"/>
      <c r="BI124" s="938"/>
      <c r="BJ124" s="938"/>
      <c r="BK124" s="938"/>
      <c r="BL124" s="938"/>
      <c r="BM124" s="938"/>
      <c r="BN124" s="938"/>
      <c r="BO124" s="938"/>
      <c r="BP124" s="938"/>
      <c r="BQ124" s="938"/>
      <c r="BR124" s="938"/>
      <c r="BS124" s="938"/>
      <c r="BT124" s="938"/>
      <c r="BU124" s="938"/>
      <c r="BV124" s="938"/>
      <c r="BW124" s="938"/>
      <c r="BX124" s="938"/>
      <c r="BY124" s="938"/>
      <c r="BZ124" s="938"/>
      <c r="CA124" s="938"/>
      <c r="CB124" s="938"/>
      <c r="CC124" s="938"/>
      <c r="CD124" s="938"/>
      <c r="CE124" s="938"/>
      <c r="CF124" s="938"/>
      <c r="CG124" s="938"/>
      <c r="CH124" s="938"/>
      <c r="CI124" s="938"/>
      <c r="CJ124" s="938"/>
      <c r="CK124" s="938"/>
      <c r="CL124" s="938"/>
      <c r="CM124" s="938"/>
      <c r="CN124" s="938"/>
      <c r="CO124" s="938"/>
      <c r="CP124" s="938"/>
      <c r="CQ124" s="938"/>
      <c r="CR124" s="938"/>
      <c r="CS124" s="938"/>
      <c r="CT124" s="938"/>
      <c r="CU124" s="938"/>
      <c r="CV124" s="938"/>
      <c r="CW124" s="938"/>
      <c r="CX124" s="938"/>
      <c r="CY124" s="938"/>
      <c r="CZ124" s="938"/>
      <c r="DA124" s="938"/>
      <c r="DB124" s="938"/>
    </row>
    <row r="125" spans="2:107" ht="9.9499999999999993" customHeight="1" x14ac:dyDescent="0.2">
      <c r="B125" s="940" t="s">
        <v>1093</v>
      </c>
      <c r="C125" s="940"/>
      <c r="D125" s="940"/>
      <c r="E125" s="940"/>
      <c r="F125" s="940"/>
      <c r="G125" s="940"/>
      <c r="H125" s="940"/>
      <c r="I125" s="940"/>
      <c r="J125" s="940"/>
      <c r="K125" s="940"/>
      <c r="L125" s="940"/>
      <c r="M125" s="940"/>
      <c r="N125" s="940"/>
      <c r="O125" s="940"/>
      <c r="P125" s="940"/>
      <c r="Q125" s="940"/>
      <c r="R125" s="940"/>
      <c r="S125" s="940"/>
      <c r="T125" s="940"/>
      <c r="U125" s="940"/>
      <c r="V125" s="940"/>
      <c r="W125" s="940"/>
      <c r="X125" s="940"/>
      <c r="Y125" s="940"/>
      <c r="Z125" s="940"/>
      <c r="AA125" s="940"/>
      <c r="AB125" s="940"/>
      <c r="AC125" s="940"/>
      <c r="AD125" s="940"/>
      <c r="AE125" s="940"/>
      <c r="AF125" s="940"/>
      <c r="AG125" s="940"/>
      <c r="AH125" s="940"/>
      <c r="AI125" s="940"/>
      <c r="AJ125" s="940"/>
      <c r="AK125" s="940"/>
      <c r="AL125" s="940"/>
      <c r="AM125" s="940"/>
      <c r="AN125" s="940"/>
      <c r="AO125" s="940"/>
      <c r="AP125" s="940"/>
      <c r="AQ125" s="940"/>
      <c r="AR125" s="940"/>
      <c r="AS125" s="940"/>
      <c r="AT125" s="940"/>
      <c r="AU125" s="940"/>
      <c r="AV125" s="940"/>
      <c r="AW125" s="940"/>
      <c r="AX125" s="940"/>
      <c r="AY125" s="940"/>
      <c r="AZ125" s="940"/>
      <c r="BA125" s="940"/>
      <c r="BB125" s="940"/>
      <c r="BC125" s="940"/>
      <c r="BD125" s="940"/>
      <c r="BE125" s="940"/>
      <c r="BF125" s="940"/>
      <c r="BG125" s="940"/>
      <c r="BH125" s="940"/>
      <c r="BI125" s="940"/>
      <c r="BJ125" s="940"/>
      <c r="BK125" s="940"/>
      <c r="BL125" s="940"/>
      <c r="BM125" s="940"/>
      <c r="BN125" s="940"/>
      <c r="BO125" s="940"/>
      <c r="BP125" s="940"/>
      <c r="BQ125" s="940"/>
      <c r="BR125" s="940"/>
      <c r="BS125" s="940"/>
      <c r="BT125" s="940"/>
      <c r="BU125" s="940"/>
      <c r="BV125" s="940"/>
      <c r="BW125" s="940"/>
      <c r="BX125" s="940"/>
      <c r="BY125" s="940"/>
      <c r="BZ125" s="940"/>
      <c r="CA125" s="940"/>
      <c r="CB125" s="940"/>
      <c r="CC125" s="940"/>
      <c r="CD125" s="940"/>
      <c r="CE125" s="940"/>
      <c r="CF125" s="940"/>
      <c r="CG125" s="940"/>
      <c r="CH125" s="940"/>
      <c r="CI125" s="940"/>
      <c r="CJ125" s="940"/>
      <c r="CK125" s="940"/>
      <c r="CL125" s="940"/>
      <c r="CM125" s="940"/>
      <c r="CN125" s="940"/>
      <c r="CO125" s="940"/>
      <c r="CP125" s="940"/>
      <c r="CQ125" s="940"/>
      <c r="CR125" s="940"/>
      <c r="CS125" s="940"/>
      <c r="CT125" s="940"/>
      <c r="CU125" s="940"/>
      <c r="CV125" s="940"/>
      <c r="CW125" s="940"/>
      <c r="CX125" s="940"/>
      <c r="CY125" s="940"/>
      <c r="CZ125" s="940"/>
      <c r="DA125" s="940"/>
      <c r="DB125" s="940"/>
    </row>
    <row r="126" spans="2:107" ht="9.9499999999999993" customHeight="1" x14ac:dyDescent="0.2">
      <c r="B126" s="939" t="s">
        <v>123</v>
      </c>
      <c r="C126" s="939"/>
      <c r="D126" s="938" t="s">
        <v>1094</v>
      </c>
      <c r="E126" s="938"/>
      <c r="F126" s="938"/>
      <c r="G126" s="938"/>
      <c r="H126" s="938"/>
      <c r="I126" s="938"/>
      <c r="J126" s="938"/>
      <c r="K126" s="938"/>
      <c r="L126" s="938"/>
      <c r="M126" s="938"/>
      <c r="N126" s="938"/>
      <c r="O126" s="938"/>
      <c r="P126" s="938"/>
      <c r="Q126" s="938"/>
      <c r="R126" s="938"/>
      <c r="S126" s="938"/>
      <c r="T126" s="938"/>
      <c r="U126" s="938"/>
      <c r="V126" s="938"/>
      <c r="W126" s="938"/>
      <c r="X126" s="938"/>
      <c r="Y126" s="938"/>
      <c r="Z126" s="938"/>
      <c r="AA126" s="938"/>
      <c r="AB126" s="938"/>
      <c r="AC126" s="938"/>
      <c r="AD126" s="938"/>
      <c r="AE126" s="938"/>
      <c r="AF126" s="938"/>
      <c r="AG126" s="938"/>
      <c r="AH126" s="938"/>
      <c r="AI126" s="938"/>
      <c r="AJ126" s="938"/>
      <c r="AK126" s="938"/>
      <c r="AL126" s="938"/>
      <c r="AM126" s="938"/>
      <c r="AN126" s="938"/>
      <c r="AO126" s="938"/>
      <c r="AP126" s="938"/>
      <c r="AQ126" s="938"/>
      <c r="AR126" s="938"/>
      <c r="AS126" s="938"/>
      <c r="AT126" s="938"/>
      <c r="AU126" s="938"/>
      <c r="AV126" s="938"/>
      <c r="AW126" s="938"/>
      <c r="AX126" s="938"/>
      <c r="AY126" s="938"/>
      <c r="AZ126" s="938"/>
      <c r="BA126" s="938"/>
      <c r="BB126" s="938"/>
      <c r="BC126" s="938"/>
      <c r="BD126" s="938"/>
      <c r="BE126" s="938"/>
      <c r="BF126" s="938"/>
      <c r="BG126" s="938"/>
      <c r="BH126" s="938"/>
      <c r="BI126" s="938"/>
      <c r="BJ126" s="938"/>
      <c r="BK126" s="938"/>
      <c r="BL126" s="938"/>
      <c r="BM126" s="938"/>
      <c r="BN126" s="938"/>
      <c r="BO126" s="938"/>
      <c r="BP126" s="938"/>
      <c r="BQ126" s="938"/>
      <c r="BR126" s="938"/>
      <c r="BS126" s="938"/>
      <c r="BT126" s="938"/>
      <c r="BU126" s="938"/>
      <c r="BV126" s="938"/>
      <c r="BW126" s="938"/>
      <c r="BX126" s="938"/>
      <c r="BY126" s="938"/>
      <c r="BZ126" s="938"/>
      <c r="CA126" s="938"/>
      <c r="CB126" s="938"/>
      <c r="CC126" s="938"/>
      <c r="CD126" s="938"/>
      <c r="CE126" s="938"/>
      <c r="CF126" s="938"/>
      <c r="CG126" s="938"/>
      <c r="CH126" s="938"/>
      <c r="CI126" s="938"/>
      <c r="CJ126" s="938"/>
      <c r="CK126" s="938"/>
      <c r="CL126" s="938"/>
      <c r="CM126" s="938"/>
      <c r="CN126" s="938"/>
      <c r="CO126" s="938"/>
      <c r="CP126" s="938"/>
      <c r="CQ126" s="938"/>
      <c r="CR126" s="938"/>
      <c r="CS126" s="938"/>
      <c r="CT126" s="938"/>
      <c r="CU126" s="938"/>
      <c r="CV126" s="938"/>
      <c r="CW126" s="938"/>
      <c r="CX126" s="938"/>
      <c r="CY126" s="938"/>
      <c r="CZ126" s="938"/>
      <c r="DA126" s="938"/>
      <c r="DB126" s="938"/>
    </row>
    <row r="127" spans="2:107" ht="9.9499999999999993" customHeight="1" x14ac:dyDescent="0.2">
      <c r="B127" s="939" t="s">
        <v>123</v>
      </c>
      <c r="C127" s="939"/>
      <c r="D127" s="938" t="s">
        <v>1095</v>
      </c>
      <c r="E127" s="938"/>
      <c r="F127" s="938"/>
      <c r="G127" s="938"/>
      <c r="H127" s="938"/>
      <c r="I127" s="938"/>
      <c r="J127" s="938"/>
      <c r="K127" s="938"/>
      <c r="L127" s="938"/>
      <c r="M127" s="938"/>
      <c r="N127" s="938"/>
      <c r="O127" s="938"/>
      <c r="P127" s="938"/>
      <c r="Q127" s="938"/>
      <c r="R127" s="938"/>
      <c r="S127" s="938"/>
      <c r="T127" s="938"/>
      <c r="U127" s="938"/>
      <c r="V127" s="938"/>
      <c r="W127" s="938"/>
      <c r="X127" s="938"/>
      <c r="Y127" s="938"/>
      <c r="Z127" s="938"/>
      <c r="AA127" s="938"/>
      <c r="AB127" s="938"/>
      <c r="AC127" s="938"/>
      <c r="AD127" s="938"/>
      <c r="AE127" s="938"/>
      <c r="AF127" s="938"/>
      <c r="AG127" s="938"/>
      <c r="AH127" s="938"/>
      <c r="AI127" s="938"/>
      <c r="AJ127" s="938"/>
      <c r="AK127" s="938"/>
      <c r="AL127" s="938"/>
      <c r="AM127" s="938"/>
      <c r="AN127" s="938"/>
      <c r="AO127" s="938"/>
      <c r="AP127" s="938"/>
      <c r="AQ127" s="938"/>
      <c r="AR127" s="938"/>
      <c r="AS127" s="938"/>
      <c r="AT127" s="938"/>
      <c r="AU127" s="938"/>
      <c r="AV127" s="938"/>
      <c r="AW127" s="938"/>
      <c r="AX127" s="938"/>
      <c r="AY127" s="938"/>
      <c r="AZ127" s="938"/>
      <c r="BA127" s="938"/>
      <c r="BB127" s="938"/>
      <c r="BC127" s="938"/>
      <c r="BD127" s="938"/>
      <c r="BE127" s="938"/>
      <c r="BF127" s="938"/>
      <c r="BG127" s="938"/>
      <c r="BH127" s="938"/>
      <c r="BI127" s="938"/>
      <c r="BJ127" s="938"/>
      <c r="BK127" s="938"/>
      <c r="BL127" s="938"/>
      <c r="BM127" s="938"/>
      <c r="BN127" s="938"/>
      <c r="BO127" s="938"/>
      <c r="BP127" s="938"/>
      <c r="BQ127" s="938"/>
      <c r="BR127" s="938"/>
      <c r="BS127" s="938"/>
      <c r="BT127" s="938"/>
      <c r="BU127" s="938"/>
      <c r="BV127" s="938"/>
      <c r="BW127" s="938"/>
      <c r="BX127" s="938"/>
      <c r="BY127" s="938"/>
      <c r="BZ127" s="938"/>
      <c r="CA127" s="938"/>
      <c r="CB127" s="938"/>
      <c r="CC127" s="938"/>
      <c r="CD127" s="938"/>
      <c r="CE127" s="938"/>
      <c r="CF127" s="938"/>
      <c r="CG127" s="938"/>
      <c r="CH127" s="938"/>
      <c r="CI127" s="938"/>
      <c r="CJ127" s="938"/>
      <c r="CK127" s="938"/>
      <c r="CL127" s="938"/>
      <c r="CM127" s="938"/>
      <c r="CN127" s="938"/>
      <c r="CO127" s="938"/>
      <c r="CP127" s="938"/>
      <c r="CQ127" s="938"/>
      <c r="CR127" s="938"/>
      <c r="CS127" s="938"/>
      <c r="CT127" s="938"/>
      <c r="CU127" s="938"/>
      <c r="CV127" s="938"/>
      <c r="CW127" s="938"/>
      <c r="CX127" s="938"/>
      <c r="CY127" s="938"/>
      <c r="CZ127" s="938"/>
      <c r="DA127" s="938"/>
      <c r="DB127" s="938"/>
    </row>
    <row r="128" spans="2:107" ht="9.9499999999999993" customHeight="1" x14ac:dyDescent="0.2">
      <c r="B128" s="939" t="s">
        <v>123</v>
      </c>
      <c r="C128" s="939"/>
      <c r="D128" s="938" t="s">
        <v>1096</v>
      </c>
      <c r="E128" s="938"/>
      <c r="F128" s="938"/>
      <c r="G128" s="938"/>
      <c r="H128" s="938"/>
      <c r="I128" s="938"/>
      <c r="J128" s="938"/>
      <c r="K128" s="938"/>
      <c r="L128" s="938"/>
      <c r="M128" s="938"/>
      <c r="N128" s="938"/>
      <c r="O128" s="938"/>
      <c r="P128" s="938"/>
      <c r="Q128" s="938"/>
      <c r="R128" s="938"/>
      <c r="S128" s="938"/>
      <c r="T128" s="938"/>
      <c r="U128" s="938"/>
      <c r="V128" s="938"/>
      <c r="W128" s="938"/>
      <c r="X128" s="938"/>
      <c r="Y128" s="938"/>
      <c r="Z128" s="938"/>
      <c r="AA128" s="938"/>
      <c r="AB128" s="938"/>
      <c r="AC128" s="938"/>
      <c r="AD128" s="938"/>
      <c r="AE128" s="938"/>
      <c r="AF128" s="938"/>
      <c r="AG128" s="938"/>
      <c r="AH128" s="938"/>
      <c r="AI128" s="938"/>
      <c r="AJ128" s="938"/>
      <c r="AK128" s="938"/>
      <c r="AL128" s="938"/>
      <c r="AM128" s="938"/>
      <c r="AN128" s="938"/>
      <c r="AO128" s="938"/>
      <c r="AP128" s="938"/>
      <c r="AQ128" s="938"/>
      <c r="AR128" s="938"/>
      <c r="AS128" s="938"/>
      <c r="AT128" s="938"/>
      <c r="AU128" s="938"/>
      <c r="AV128" s="938"/>
      <c r="AW128" s="938"/>
      <c r="AX128" s="938"/>
      <c r="AY128" s="938"/>
      <c r="AZ128" s="938"/>
      <c r="BA128" s="938"/>
      <c r="BB128" s="938"/>
      <c r="BC128" s="938"/>
      <c r="BD128" s="938"/>
      <c r="BE128" s="938"/>
      <c r="BF128" s="938"/>
      <c r="BG128" s="938"/>
      <c r="BH128" s="938"/>
      <c r="BI128" s="938"/>
      <c r="BJ128" s="938"/>
      <c r="BK128" s="938"/>
      <c r="BL128" s="938"/>
      <c r="BM128" s="938"/>
      <c r="BN128" s="938"/>
      <c r="BO128" s="938"/>
      <c r="BP128" s="938"/>
      <c r="BQ128" s="938"/>
      <c r="BR128" s="938"/>
      <c r="BS128" s="938"/>
      <c r="BT128" s="938"/>
      <c r="BU128" s="938"/>
      <c r="BV128" s="938"/>
      <c r="BW128" s="938"/>
      <c r="BX128" s="938"/>
      <c r="BY128" s="938"/>
      <c r="BZ128" s="938"/>
      <c r="CA128" s="938"/>
      <c r="CB128" s="938"/>
      <c r="CC128" s="938"/>
      <c r="CD128" s="938"/>
      <c r="CE128" s="938"/>
      <c r="CF128" s="938"/>
      <c r="CG128" s="938"/>
      <c r="CH128" s="938"/>
      <c r="CI128" s="938"/>
      <c r="CJ128" s="938"/>
      <c r="CK128" s="938"/>
      <c r="CL128" s="938"/>
      <c r="CM128" s="938"/>
      <c r="CN128" s="938"/>
      <c r="CO128" s="938"/>
      <c r="CP128" s="938"/>
      <c r="CQ128" s="938"/>
      <c r="CR128" s="938"/>
      <c r="CS128" s="938"/>
      <c r="CT128" s="938"/>
      <c r="CU128" s="938"/>
      <c r="CV128" s="938"/>
      <c r="CW128" s="938"/>
      <c r="CX128" s="938"/>
      <c r="CY128" s="938"/>
      <c r="CZ128" s="938"/>
      <c r="DA128" s="938"/>
      <c r="DB128" s="938"/>
    </row>
    <row r="129" spans="2:106" ht="9.9499999999999993" customHeight="1" x14ac:dyDescent="0.2">
      <c r="B129" s="939"/>
      <c r="C129" s="939"/>
      <c r="D129" s="938" t="s">
        <v>1097</v>
      </c>
      <c r="E129" s="938"/>
      <c r="F129" s="938"/>
      <c r="G129" s="938"/>
      <c r="H129" s="938"/>
      <c r="I129" s="938"/>
      <c r="J129" s="938"/>
      <c r="K129" s="938"/>
      <c r="L129" s="938"/>
      <c r="M129" s="938"/>
      <c r="N129" s="938"/>
      <c r="O129" s="938"/>
      <c r="P129" s="938"/>
      <c r="Q129" s="938"/>
      <c r="R129" s="938"/>
      <c r="S129" s="938"/>
      <c r="T129" s="938"/>
      <c r="U129" s="938"/>
      <c r="V129" s="938"/>
      <c r="W129" s="938"/>
      <c r="X129" s="938"/>
      <c r="Y129" s="938"/>
      <c r="Z129" s="938"/>
      <c r="AA129" s="938"/>
      <c r="AB129" s="938"/>
      <c r="AC129" s="938"/>
      <c r="AD129" s="938"/>
      <c r="AE129" s="938"/>
      <c r="AF129" s="938"/>
      <c r="AG129" s="938"/>
      <c r="AH129" s="938"/>
      <c r="AI129" s="938"/>
      <c r="AJ129" s="938"/>
      <c r="AK129" s="938"/>
      <c r="AL129" s="938"/>
      <c r="AM129" s="938"/>
      <c r="AN129" s="938"/>
      <c r="AO129" s="938"/>
      <c r="AP129" s="938"/>
      <c r="AQ129" s="938"/>
      <c r="AR129" s="938"/>
      <c r="AS129" s="938"/>
      <c r="AT129" s="938"/>
      <c r="AU129" s="938"/>
      <c r="AV129" s="938"/>
      <c r="AW129" s="938"/>
      <c r="AX129" s="938"/>
      <c r="AY129" s="938"/>
      <c r="AZ129" s="938"/>
      <c r="BA129" s="938"/>
      <c r="BB129" s="938"/>
      <c r="BC129" s="938"/>
      <c r="BD129" s="938"/>
      <c r="BE129" s="938"/>
      <c r="BF129" s="938"/>
      <c r="BG129" s="938"/>
      <c r="BH129" s="938"/>
      <c r="BI129" s="938"/>
      <c r="BJ129" s="938"/>
      <c r="BK129" s="938"/>
      <c r="BL129" s="938"/>
      <c r="BM129" s="938"/>
      <c r="BN129" s="938"/>
      <c r="BO129" s="938"/>
      <c r="BP129" s="938"/>
      <c r="BQ129" s="938"/>
      <c r="BR129" s="938"/>
      <c r="BS129" s="938"/>
      <c r="BT129" s="938"/>
      <c r="BU129" s="938"/>
      <c r="BV129" s="938"/>
      <c r="BW129" s="938"/>
      <c r="BX129" s="938"/>
      <c r="BY129" s="938"/>
      <c r="BZ129" s="938"/>
      <c r="CA129" s="938"/>
      <c r="CB129" s="938"/>
      <c r="CC129" s="938"/>
      <c r="CD129" s="938"/>
      <c r="CE129" s="938"/>
      <c r="CF129" s="938"/>
      <c r="CG129" s="938"/>
      <c r="CH129" s="938"/>
      <c r="CI129" s="938"/>
      <c r="CJ129" s="938"/>
      <c r="CK129" s="938"/>
      <c r="CL129" s="938"/>
      <c r="CM129" s="938"/>
      <c r="CN129" s="938"/>
      <c r="CO129" s="938"/>
      <c r="CP129" s="938"/>
      <c r="CQ129" s="938"/>
      <c r="CR129" s="938"/>
      <c r="CS129" s="938"/>
      <c r="CT129" s="938"/>
      <c r="CU129" s="938"/>
      <c r="CV129" s="938"/>
      <c r="CW129" s="938"/>
      <c r="CX129" s="938"/>
      <c r="CY129" s="938"/>
      <c r="CZ129" s="938"/>
      <c r="DA129" s="938"/>
      <c r="DB129" s="938"/>
    </row>
    <row r="130" spans="2:106" ht="9.9499999999999993" customHeight="1" x14ac:dyDescent="0.2">
      <c r="B130" s="939" t="s">
        <v>123</v>
      </c>
      <c r="C130" s="939"/>
      <c r="D130" s="938" t="s">
        <v>1098</v>
      </c>
      <c r="E130" s="938"/>
      <c r="F130" s="938"/>
      <c r="G130" s="938"/>
      <c r="H130" s="938"/>
      <c r="I130" s="938"/>
      <c r="J130" s="938"/>
      <c r="K130" s="938"/>
      <c r="L130" s="938"/>
      <c r="M130" s="938"/>
      <c r="N130" s="938"/>
      <c r="O130" s="938"/>
      <c r="P130" s="938"/>
      <c r="Q130" s="938"/>
      <c r="R130" s="938"/>
      <c r="S130" s="938"/>
      <c r="T130" s="938"/>
      <c r="U130" s="938"/>
      <c r="V130" s="938"/>
      <c r="W130" s="938"/>
      <c r="X130" s="938"/>
      <c r="Y130" s="938"/>
      <c r="Z130" s="938"/>
      <c r="AA130" s="938"/>
      <c r="AB130" s="938"/>
      <c r="AC130" s="938"/>
      <c r="AD130" s="938"/>
      <c r="AE130" s="938"/>
      <c r="AF130" s="938"/>
      <c r="AG130" s="938"/>
      <c r="AH130" s="938"/>
      <c r="AI130" s="938"/>
      <c r="AJ130" s="938"/>
      <c r="AK130" s="938"/>
      <c r="AL130" s="938"/>
      <c r="AM130" s="938"/>
      <c r="AN130" s="938"/>
      <c r="AO130" s="938"/>
      <c r="AP130" s="938"/>
      <c r="AQ130" s="938"/>
      <c r="AR130" s="938"/>
      <c r="AS130" s="938"/>
      <c r="AT130" s="938"/>
      <c r="AU130" s="938"/>
      <c r="AV130" s="938"/>
      <c r="AW130" s="938"/>
      <c r="AX130" s="938"/>
      <c r="AY130" s="938"/>
      <c r="AZ130" s="938"/>
      <c r="BA130" s="938"/>
      <c r="BB130" s="938"/>
      <c r="BC130" s="938"/>
      <c r="BD130" s="938"/>
      <c r="BE130" s="938"/>
      <c r="BF130" s="938"/>
      <c r="BG130" s="938"/>
      <c r="BH130" s="938"/>
      <c r="BI130" s="938"/>
      <c r="BJ130" s="938"/>
      <c r="BK130" s="938"/>
      <c r="BL130" s="938"/>
      <c r="BM130" s="938"/>
      <c r="BN130" s="938"/>
      <c r="BO130" s="938"/>
      <c r="BP130" s="938"/>
      <c r="BQ130" s="938"/>
      <c r="BR130" s="938"/>
      <c r="BS130" s="938"/>
      <c r="BT130" s="938"/>
      <c r="BU130" s="938"/>
      <c r="BV130" s="938"/>
      <c r="BW130" s="938"/>
      <c r="BX130" s="938"/>
      <c r="BY130" s="938"/>
      <c r="BZ130" s="938"/>
      <c r="CA130" s="938"/>
      <c r="CB130" s="938"/>
      <c r="CC130" s="938"/>
      <c r="CD130" s="938"/>
      <c r="CE130" s="938"/>
      <c r="CF130" s="938"/>
      <c r="CG130" s="938"/>
      <c r="CH130" s="938"/>
      <c r="CI130" s="938"/>
      <c r="CJ130" s="938"/>
      <c r="CK130" s="938"/>
      <c r="CL130" s="938"/>
      <c r="CM130" s="938"/>
      <c r="CN130" s="938"/>
      <c r="CO130" s="938"/>
      <c r="CP130" s="938"/>
      <c r="CQ130" s="938"/>
      <c r="CR130" s="938"/>
      <c r="CS130" s="938"/>
      <c r="CT130" s="938"/>
      <c r="CU130" s="938"/>
      <c r="CV130" s="938"/>
      <c r="CW130" s="938"/>
      <c r="CX130" s="938"/>
      <c r="CY130" s="938"/>
      <c r="CZ130" s="938"/>
      <c r="DA130" s="938"/>
      <c r="DB130" s="938"/>
    </row>
    <row r="131" spans="2:106" ht="9.9499999999999993" customHeight="1" x14ac:dyDescent="0.2">
      <c r="B131" s="939"/>
      <c r="C131" s="939"/>
      <c r="D131" s="938" t="s">
        <v>1099</v>
      </c>
      <c r="E131" s="938"/>
      <c r="F131" s="938"/>
      <c r="G131" s="938"/>
      <c r="H131" s="938"/>
      <c r="I131" s="938"/>
      <c r="J131" s="938"/>
      <c r="K131" s="938"/>
      <c r="L131" s="938"/>
      <c r="M131" s="938"/>
      <c r="N131" s="938"/>
      <c r="O131" s="938"/>
      <c r="P131" s="938"/>
      <c r="Q131" s="938"/>
      <c r="R131" s="938"/>
      <c r="S131" s="938"/>
      <c r="T131" s="938"/>
      <c r="U131" s="938"/>
      <c r="V131" s="938"/>
      <c r="W131" s="938"/>
      <c r="X131" s="938"/>
      <c r="Y131" s="938"/>
      <c r="Z131" s="938"/>
      <c r="AA131" s="938"/>
      <c r="AB131" s="938"/>
      <c r="AC131" s="938"/>
      <c r="AD131" s="938"/>
      <c r="AE131" s="938"/>
      <c r="AF131" s="938"/>
      <c r="AG131" s="938"/>
      <c r="AH131" s="938"/>
      <c r="AI131" s="938"/>
      <c r="AJ131" s="938"/>
      <c r="AK131" s="938"/>
      <c r="AL131" s="938"/>
      <c r="AM131" s="938"/>
      <c r="AN131" s="938"/>
      <c r="AO131" s="938"/>
      <c r="AP131" s="938"/>
      <c r="AQ131" s="938"/>
      <c r="AR131" s="938"/>
      <c r="AS131" s="938"/>
      <c r="AT131" s="938"/>
      <c r="AU131" s="938"/>
      <c r="AV131" s="938"/>
      <c r="AW131" s="938"/>
      <c r="AX131" s="938"/>
      <c r="AY131" s="938"/>
      <c r="AZ131" s="938"/>
      <c r="BA131" s="938"/>
      <c r="BB131" s="938"/>
      <c r="BC131" s="938"/>
      <c r="BD131" s="938"/>
      <c r="BE131" s="938"/>
      <c r="BF131" s="938"/>
      <c r="BG131" s="938"/>
      <c r="BH131" s="938"/>
      <c r="BI131" s="938"/>
      <c r="BJ131" s="938"/>
      <c r="BK131" s="938"/>
      <c r="BL131" s="938"/>
      <c r="BM131" s="938"/>
      <c r="BN131" s="938"/>
      <c r="BO131" s="938"/>
      <c r="BP131" s="938"/>
      <c r="BQ131" s="938"/>
      <c r="BR131" s="938"/>
      <c r="BS131" s="938"/>
      <c r="BT131" s="938"/>
      <c r="BU131" s="938"/>
      <c r="BV131" s="938"/>
      <c r="BW131" s="938"/>
      <c r="BX131" s="938"/>
      <c r="BY131" s="938"/>
      <c r="BZ131" s="938"/>
      <c r="CA131" s="938"/>
      <c r="CB131" s="938"/>
      <c r="CC131" s="938"/>
      <c r="CD131" s="938"/>
      <c r="CE131" s="938"/>
      <c r="CF131" s="938"/>
      <c r="CG131" s="938"/>
      <c r="CH131" s="938"/>
      <c r="CI131" s="938"/>
      <c r="CJ131" s="938"/>
      <c r="CK131" s="938"/>
      <c r="CL131" s="938"/>
      <c r="CM131" s="938"/>
      <c r="CN131" s="938"/>
      <c r="CO131" s="938"/>
      <c r="CP131" s="938"/>
      <c r="CQ131" s="938"/>
      <c r="CR131" s="938"/>
      <c r="CS131" s="938"/>
      <c r="CT131" s="938"/>
      <c r="CU131" s="938"/>
      <c r="CV131" s="938"/>
      <c r="CW131" s="938"/>
      <c r="CX131" s="938"/>
      <c r="CY131" s="938"/>
      <c r="CZ131" s="938"/>
      <c r="DA131" s="938"/>
      <c r="DB131" s="938"/>
    </row>
    <row r="132" spans="2:106" ht="9.9499999999999993" customHeight="1" x14ac:dyDescent="0.2">
      <c r="B132" s="939" t="s">
        <v>123</v>
      </c>
      <c r="C132" s="939"/>
      <c r="D132" s="938" t="s">
        <v>1100</v>
      </c>
      <c r="E132" s="938"/>
      <c r="F132" s="938"/>
      <c r="G132" s="938"/>
      <c r="H132" s="938"/>
      <c r="I132" s="938"/>
      <c r="J132" s="938"/>
      <c r="K132" s="938"/>
      <c r="L132" s="938"/>
      <c r="M132" s="938"/>
      <c r="N132" s="938"/>
      <c r="O132" s="938"/>
      <c r="P132" s="938"/>
      <c r="Q132" s="938"/>
      <c r="R132" s="938"/>
      <c r="S132" s="938"/>
      <c r="T132" s="938"/>
      <c r="U132" s="938"/>
      <c r="V132" s="938"/>
      <c r="W132" s="938"/>
      <c r="X132" s="938"/>
      <c r="Y132" s="938"/>
      <c r="Z132" s="938"/>
      <c r="AA132" s="938"/>
      <c r="AB132" s="938"/>
      <c r="AC132" s="938"/>
      <c r="AD132" s="938"/>
      <c r="AE132" s="938"/>
      <c r="AF132" s="938"/>
      <c r="AG132" s="938"/>
      <c r="AH132" s="938"/>
      <c r="AI132" s="938"/>
      <c r="AJ132" s="938"/>
      <c r="AK132" s="938"/>
      <c r="AL132" s="938"/>
      <c r="AM132" s="938"/>
      <c r="AN132" s="938"/>
      <c r="AO132" s="938"/>
      <c r="AP132" s="938"/>
      <c r="AQ132" s="938"/>
      <c r="AR132" s="938"/>
      <c r="AS132" s="938"/>
      <c r="AT132" s="938"/>
      <c r="AU132" s="938"/>
      <c r="AV132" s="938"/>
      <c r="AW132" s="938"/>
      <c r="AX132" s="938"/>
      <c r="AY132" s="938"/>
      <c r="AZ132" s="938"/>
      <c r="BA132" s="938"/>
      <c r="BB132" s="938"/>
      <c r="BC132" s="938"/>
      <c r="BD132" s="938"/>
      <c r="BE132" s="938"/>
      <c r="BF132" s="938"/>
      <c r="BG132" s="938"/>
      <c r="BH132" s="938"/>
      <c r="BI132" s="938"/>
      <c r="BJ132" s="938"/>
      <c r="BK132" s="938"/>
      <c r="BL132" s="938"/>
      <c r="BM132" s="938"/>
      <c r="BN132" s="938"/>
      <c r="BO132" s="938"/>
      <c r="BP132" s="938"/>
      <c r="BQ132" s="938"/>
      <c r="BR132" s="938"/>
      <c r="BS132" s="938"/>
      <c r="BT132" s="938"/>
      <c r="BU132" s="938"/>
      <c r="BV132" s="938"/>
      <c r="BW132" s="938"/>
      <c r="BX132" s="938"/>
      <c r="BY132" s="938"/>
      <c r="BZ132" s="938"/>
      <c r="CA132" s="938"/>
      <c r="CB132" s="938"/>
      <c r="CC132" s="938"/>
      <c r="CD132" s="938"/>
      <c r="CE132" s="938"/>
      <c r="CF132" s="938"/>
      <c r="CG132" s="938"/>
      <c r="CH132" s="938"/>
      <c r="CI132" s="938"/>
      <c r="CJ132" s="938"/>
      <c r="CK132" s="938"/>
      <c r="CL132" s="938"/>
      <c r="CM132" s="938"/>
      <c r="CN132" s="938"/>
      <c r="CO132" s="938"/>
      <c r="CP132" s="938"/>
      <c r="CQ132" s="938"/>
      <c r="CR132" s="938"/>
      <c r="CS132" s="938"/>
      <c r="CT132" s="938"/>
      <c r="CU132" s="938"/>
      <c r="CV132" s="938"/>
      <c r="CW132" s="938"/>
      <c r="CX132" s="938"/>
      <c r="CY132" s="938"/>
      <c r="CZ132" s="938"/>
      <c r="DA132" s="938"/>
      <c r="DB132" s="938"/>
    </row>
    <row r="133" spans="2:106" ht="9.9499999999999993" customHeight="1" x14ac:dyDescent="0.2">
      <c r="B133" s="938"/>
      <c r="C133" s="938"/>
      <c r="D133" s="938"/>
      <c r="E133" s="938"/>
      <c r="F133" s="938"/>
      <c r="G133" s="938"/>
      <c r="H133" s="938"/>
      <c r="I133" s="938"/>
      <c r="J133" s="938"/>
      <c r="K133" s="938"/>
      <c r="L133" s="938"/>
      <c r="M133" s="938"/>
      <c r="N133" s="938"/>
      <c r="O133" s="938"/>
      <c r="P133" s="938"/>
      <c r="Q133" s="938"/>
      <c r="R133" s="938"/>
      <c r="S133" s="938"/>
      <c r="T133" s="938"/>
      <c r="U133" s="938"/>
      <c r="V133" s="938"/>
      <c r="W133" s="938"/>
      <c r="X133" s="938"/>
      <c r="Y133" s="938"/>
      <c r="Z133" s="938"/>
      <c r="AA133" s="938"/>
      <c r="AB133" s="938"/>
      <c r="AC133" s="938"/>
      <c r="AD133" s="938"/>
      <c r="AE133" s="938"/>
      <c r="AF133" s="938"/>
      <c r="AG133" s="938"/>
      <c r="AH133" s="938"/>
      <c r="AI133" s="938"/>
      <c r="AJ133" s="938"/>
      <c r="AK133" s="938"/>
      <c r="AL133" s="938"/>
      <c r="AM133" s="938"/>
      <c r="AN133" s="938"/>
      <c r="AO133" s="938"/>
      <c r="AP133" s="938"/>
      <c r="AQ133" s="938"/>
      <c r="AR133" s="938"/>
      <c r="AS133" s="938"/>
      <c r="AT133" s="938"/>
      <c r="AU133" s="938"/>
      <c r="AV133" s="938"/>
      <c r="AW133" s="938"/>
      <c r="AX133" s="938"/>
      <c r="AY133" s="938"/>
      <c r="AZ133" s="938"/>
      <c r="BA133" s="938"/>
      <c r="BB133" s="938"/>
      <c r="BC133" s="938"/>
      <c r="BD133" s="938"/>
      <c r="BE133" s="938"/>
      <c r="BF133" s="938"/>
      <c r="BG133" s="938"/>
      <c r="BH133" s="938"/>
      <c r="BI133" s="938"/>
      <c r="BJ133" s="938"/>
      <c r="BK133" s="938"/>
      <c r="BL133" s="938"/>
      <c r="BM133" s="938"/>
      <c r="BN133" s="938"/>
      <c r="BO133" s="938"/>
      <c r="BP133" s="938"/>
      <c r="BQ133" s="938"/>
      <c r="BR133" s="938"/>
      <c r="BS133" s="938"/>
      <c r="BT133" s="938"/>
      <c r="BU133" s="938"/>
      <c r="BV133" s="938"/>
      <c r="BW133" s="938"/>
      <c r="BX133" s="938"/>
      <c r="BY133" s="938"/>
      <c r="BZ133" s="938"/>
      <c r="CA133" s="938"/>
      <c r="CB133" s="938"/>
      <c r="CC133" s="938"/>
      <c r="CD133" s="938"/>
      <c r="CE133" s="938"/>
      <c r="CF133" s="938"/>
      <c r="CG133" s="938"/>
      <c r="CH133" s="938"/>
      <c r="CI133" s="938"/>
      <c r="CJ133" s="938"/>
      <c r="CK133" s="938"/>
      <c r="CL133" s="938"/>
      <c r="CM133" s="938"/>
      <c r="CN133" s="938"/>
      <c r="CO133" s="938"/>
      <c r="CP133" s="938"/>
      <c r="CQ133" s="938"/>
      <c r="CR133" s="938"/>
      <c r="CS133" s="938"/>
      <c r="CT133" s="938"/>
      <c r="CU133" s="938"/>
      <c r="CV133" s="938"/>
      <c r="CW133" s="938"/>
      <c r="CX133" s="938"/>
      <c r="CY133" s="938"/>
      <c r="CZ133" s="938"/>
      <c r="DA133" s="938"/>
      <c r="DB133" s="938"/>
    </row>
    <row r="134" spans="2:106" ht="9.9499999999999993" customHeight="1" x14ac:dyDescent="0.2">
      <c r="B134" s="940" t="s">
        <v>1101</v>
      </c>
      <c r="C134" s="940"/>
      <c r="D134" s="940"/>
      <c r="E134" s="940"/>
      <c r="F134" s="940"/>
      <c r="G134" s="940"/>
      <c r="H134" s="940"/>
      <c r="I134" s="940"/>
      <c r="J134" s="940"/>
      <c r="K134" s="940"/>
      <c r="L134" s="940"/>
      <c r="M134" s="940"/>
      <c r="N134" s="940"/>
      <c r="O134" s="940"/>
      <c r="P134" s="940"/>
      <c r="Q134" s="940"/>
      <c r="R134" s="940"/>
      <c r="S134" s="940"/>
      <c r="T134" s="940"/>
      <c r="U134" s="940"/>
      <c r="V134" s="940"/>
      <c r="W134" s="940"/>
      <c r="X134" s="940"/>
      <c r="Y134" s="940"/>
      <c r="Z134" s="940"/>
      <c r="AA134" s="940"/>
      <c r="AB134" s="940"/>
      <c r="AC134" s="940"/>
      <c r="AD134" s="940"/>
      <c r="AE134" s="940"/>
      <c r="AF134" s="940"/>
      <c r="AG134" s="940"/>
      <c r="AH134" s="940"/>
      <c r="AI134" s="940"/>
      <c r="AJ134" s="940"/>
      <c r="AK134" s="940"/>
      <c r="AL134" s="940"/>
      <c r="AM134" s="940"/>
      <c r="AN134" s="940"/>
      <c r="AO134" s="940"/>
      <c r="AP134" s="940"/>
      <c r="AQ134" s="940"/>
      <c r="AR134" s="940"/>
      <c r="AS134" s="940"/>
      <c r="AT134" s="940"/>
      <c r="AU134" s="940"/>
      <c r="AV134" s="940"/>
      <c r="AW134" s="940"/>
      <c r="AX134" s="940"/>
      <c r="AY134" s="940"/>
      <c r="AZ134" s="940"/>
      <c r="BA134" s="940"/>
      <c r="BB134" s="940"/>
      <c r="BC134" s="940"/>
      <c r="BD134" s="940"/>
      <c r="BE134" s="940"/>
      <c r="BF134" s="940"/>
      <c r="BG134" s="940"/>
      <c r="BH134" s="940"/>
      <c r="BI134" s="940"/>
      <c r="BJ134" s="940"/>
      <c r="BK134" s="940"/>
      <c r="BL134" s="940"/>
      <c r="BM134" s="940"/>
      <c r="BN134" s="940"/>
      <c r="BO134" s="940"/>
      <c r="BP134" s="940"/>
      <c r="BQ134" s="940"/>
      <c r="BR134" s="940"/>
      <c r="BS134" s="940"/>
      <c r="BT134" s="940"/>
      <c r="BU134" s="940"/>
      <c r="BV134" s="940"/>
      <c r="BW134" s="940"/>
      <c r="BX134" s="940"/>
      <c r="BY134" s="940"/>
      <c r="BZ134" s="940"/>
      <c r="CA134" s="940"/>
      <c r="CB134" s="940"/>
      <c r="CC134" s="940"/>
      <c r="CD134" s="940"/>
      <c r="CE134" s="940"/>
      <c r="CF134" s="940"/>
      <c r="CG134" s="940"/>
      <c r="CH134" s="940"/>
      <c r="CI134" s="940"/>
      <c r="CJ134" s="940"/>
      <c r="CK134" s="940"/>
      <c r="CL134" s="940"/>
      <c r="CM134" s="940"/>
      <c r="CN134" s="940"/>
      <c r="CO134" s="940"/>
      <c r="CP134" s="940"/>
      <c r="CQ134" s="940"/>
      <c r="CR134" s="940"/>
      <c r="CS134" s="940"/>
      <c r="CT134" s="940"/>
      <c r="CU134" s="940"/>
      <c r="CV134" s="940"/>
      <c r="CW134" s="940"/>
      <c r="CX134" s="940"/>
      <c r="CY134" s="940"/>
      <c r="CZ134" s="940"/>
      <c r="DA134" s="940"/>
      <c r="DB134" s="940"/>
    </row>
    <row r="135" spans="2:106" ht="9.9499999999999993" customHeight="1" x14ac:dyDescent="0.2">
      <c r="B135" s="939" t="s">
        <v>123</v>
      </c>
      <c r="C135" s="939"/>
      <c r="D135" s="938" t="s">
        <v>1102</v>
      </c>
      <c r="E135" s="938"/>
      <c r="F135" s="938"/>
      <c r="G135" s="938"/>
      <c r="H135" s="938"/>
      <c r="I135" s="938"/>
      <c r="J135" s="938"/>
      <c r="K135" s="938"/>
      <c r="L135" s="938"/>
      <c r="M135" s="938"/>
      <c r="N135" s="938"/>
      <c r="O135" s="938"/>
      <c r="P135" s="938"/>
      <c r="Q135" s="938"/>
      <c r="R135" s="938"/>
      <c r="S135" s="938"/>
      <c r="T135" s="938"/>
      <c r="U135" s="938"/>
      <c r="V135" s="938"/>
      <c r="W135" s="938"/>
      <c r="X135" s="938"/>
      <c r="Y135" s="938"/>
      <c r="Z135" s="938"/>
      <c r="AA135" s="938"/>
      <c r="AB135" s="938"/>
      <c r="AC135" s="938"/>
      <c r="AD135" s="938"/>
      <c r="AE135" s="938"/>
      <c r="AF135" s="938"/>
      <c r="AG135" s="938"/>
      <c r="AH135" s="938"/>
      <c r="AI135" s="938"/>
      <c r="AJ135" s="938"/>
      <c r="AK135" s="938"/>
      <c r="AL135" s="938"/>
      <c r="AM135" s="938"/>
      <c r="AN135" s="938"/>
      <c r="AO135" s="938"/>
      <c r="AP135" s="938"/>
      <c r="AQ135" s="938"/>
      <c r="AR135" s="938"/>
      <c r="AS135" s="938"/>
      <c r="AT135" s="938"/>
      <c r="AU135" s="938"/>
      <c r="AV135" s="938"/>
      <c r="AW135" s="938"/>
      <c r="AX135" s="938"/>
      <c r="AY135" s="938"/>
      <c r="AZ135" s="938"/>
      <c r="BA135" s="938"/>
      <c r="BB135" s="938"/>
      <c r="BC135" s="938"/>
      <c r="BD135" s="938"/>
      <c r="BE135" s="938"/>
      <c r="BF135" s="938"/>
      <c r="BG135" s="938"/>
      <c r="BH135" s="938"/>
      <c r="BI135" s="938"/>
      <c r="BJ135" s="938"/>
      <c r="BK135" s="938"/>
      <c r="BL135" s="938"/>
      <c r="BM135" s="938"/>
      <c r="BN135" s="938"/>
      <c r="BO135" s="938"/>
      <c r="BP135" s="938"/>
      <c r="BQ135" s="938"/>
      <c r="BR135" s="938"/>
      <c r="BS135" s="938"/>
      <c r="BT135" s="938"/>
      <c r="BU135" s="938"/>
      <c r="BV135" s="938"/>
      <c r="BW135" s="938"/>
      <c r="BX135" s="938"/>
      <c r="BY135" s="938"/>
      <c r="BZ135" s="938"/>
      <c r="CA135" s="938"/>
      <c r="CB135" s="938"/>
      <c r="CC135" s="938"/>
      <c r="CD135" s="938"/>
      <c r="CE135" s="938"/>
      <c r="CF135" s="938"/>
      <c r="CG135" s="938"/>
      <c r="CH135" s="938"/>
      <c r="CI135" s="938"/>
      <c r="CJ135" s="938"/>
      <c r="CK135" s="938"/>
      <c r="CL135" s="938"/>
      <c r="CM135" s="938"/>
      <c r="CN135" s="938"/>
      <c r="CO135" s="938"/>
      <c r="CP135" s="938"/>
      <c r="CQ135" s="938"/>
      <c r="CR135" s="938"/>
      <c r="CS135" s="938"/>
      <c r="CT135" s="938"/>
      <c r="CU135" s="938"/>
      <c r="CV135" s="938"/>
      <c r="CW135" s="938"/>
      <c r="CX135" s="938"/>
      <c r="CY135" s="938"/>
      <c r="CZ135" s="938"/>
      <c r="DA135" s="938"/>
      <c r="DB135" s="938"/>
    </row>
    <row r="136" spans="2:106" ht="9.9499999999999993" customHeight="1" x14ac:dyDescent="0.2">
      <c r="B136" s="939" t="s">
        <v>123</v>
      </c>
      <c r="C136" s="939"/>
      <c r="D136" s="938" t="s">
        <v>1103</v>
      </c>
      <c r="E136" s="938"/>
      <c r="F136" s="938"/>
      <c r="G136" s="938"/>
      <c r="H136" s="938"/>
      <c r="I136" s="938"/>
      <c r="J136" s="938"/>
      <c r="K136" s="938"/>
      <c r="L136" s="938"/>
      <c r="M136" s="938"/>
      <c r="N136" s="938"/>
      <c r="O136" s="938"/>
      <c r="P136" s="938"/>
      <c r="Q136" s="938"/>
      <c r="R136" s="938"/>
      <c r="S136" s="938"/>
      <c r="T136" s="938"/>
      <c r="U136" s="938"/>
      <c r="V136" s="938"/>
      <c r="W136" s="938"/>
      <c r="X136" s="938"/>
      <c r="Y136" s="938"/>
      <c r="Z136" s="938"/>
      <c r="AA136" s="938"/>
      <c r="AB136" s="938"/>
      <c r="AC136" s="938"/>
      <c r="AD136" s="938"/>
      <c r="AE136" s="938"/>
      <c r="AF136" s="938"/>
      <c r="AG136" s="938"/>
      <c r="AH136" s="938"/>
      <c r="AI136" s="938"/>
      <c r="AJ136" s="938"/>
      <c r="AK136" s="938"/>
      <c r="AL136" s="938"/>
      <c r="AM136" s="938"/>
      <c r="AN136" s="938"/>
      <c r="AO136" s="938"/>
      <c r="AP136" s="938"/>
      <c r="AQ136" s="938"/>
      <c r="AR136" s="938"/>
      <c r="AS136" s="938"/>
      <c r="AT136" s="938"/>
      <c r="AU136" s="938"/>
      <c r="AV136" s="938"/>
      <c r="AW136" s="938"/>
      <c r="AX136" s="938"/>
      <c r="AY136" s="938"/>
      <c r="AZ136" s="938"/>
      <c r="BA136" s="938"/>
      <c r="BB136" s="938"/>
      <c r="BC136" s="938"/>
      <c r="BD136" s="938"/>
      <c r="BE136" s="938"/>
      <c r="BF136" s="938"/>
      <c r="BG136" s="938"/>
      <c r="BH136" s="938"/>
      <c r="BI136" s="938"/>
      <c r="BJ136" s="938"/>
      <c r="BK136" s="938"/>
      <c r="BL136" s="938"/>
      <c r="BM136" s="938"/>
      <c r="BN136" s="938"/>
      <c r="BO136" s="938"/>
      <c r="BP136" s="938"/>
      <c r="BQ136" s="938"/>
      <c r="BR136" s="938"/>
      <c r="BS136" s="938"/>
      <c r="BT136" s="938"/>
      <c r="BU136" s="938"/>
      <c r="BV136" s="938"/>
      <c r="BW136" s="938"/>
      <c r="BX136" s="938"/>
      <c r="BY136" s="938"/>
      <c r="BZ136" s="938"/>
      <c r="CA136" s="938"/>
      <c r="CB136" s="938"/>
      <c r="CC136" s="938"/>
      <c r="CD136" s="938"/>
      <c r="CE136" s="938"/>
      <c r="CF136" s="938"/>
      <c r="CG136" s="938"/>
      <c r="CH136" s="938"/>
      <c r="CI136" s="938"/>
      <c r="CJ136" s="938"/>
      <c r="CK136" s="938"/>
      <c r="CL136" s="938"/>
      <c r="CM136" s="938"/>
      <c r="CN136" s="938"/>
      <c r="CO136" s="938"/>
      <c r="CP136" s="938"/>
      <c r="CQ136" s="938"/>
      <c r="CR136" s="938"/>
      <c r="CS136" s="938"/>
      <c r="CT136" s="938"/>
      <c r="CU136" s="938"/>
      <c r="CV136" s="938"/>
      <c r="CW136" s="938"/>
      <c r="CX136" s="938"/>
      <c r="CY136" s="938"/>
      <c r="CZ136" s="938"/>
      <c r="DA136" s="938"/>
      <c r="DB136" s="938"/>
    </row>
    <row r="137" spans="2:106" ht="9.9499999999999993" customHeight="1" x14ac:dyDescent="0.2">
      <c r="B137" s="939" t="s">
        <v>123</v>
      </c>
      <c r="C137" s="939"/>
      <c r="D137" s="938" t="s">
        <v>1104</v>
      </c>
      <c r="E137" s="938"/>
      <c r="F137" s="938"/>
      <c r="G137" s="938"/>
      <c r="H137" s="938"/>
      <c r="I137" s="938"/>
      <c r="J137" s="938"/>
      <c r="K137" s="938"/>
      <c r="L137" s="938"/>
      <c r="M137" s="938"/>
      <c r="N137" s="938"/>
      <c r="O137" s="938"/>
      <c r="P137" s="938"/>
      <c r="Q137" s="938"/>
      <c r="R137" s="938"/>
      <c r="S137" s="938"/>
      <c r="T137" s="938"/>
      <c r="U137" s="938"/>
      <c r="V137" s="938"/>
      <c r="W137" s="938"/>
      <c r="X137" s="938"/>
      <c r="Y137" s="938"/>
      <c r="Z137" s="938"/>
      <c r="AA137" s="938"/>
      <c r="AB137" s="938"/>
      <c r="AC137" s="938"/>
      <c r="AD137" s="938"/>
      <c r="AE137" s="938"/>
      <c r="AF137" s="938"/>
      <c r="AG137" s="938"/>
      <c r="AH137" s="938"/>
      <c r="AI137" s="938"/>
      <c r="AJ137" s="938"/>
      <c r="AK137" s="938"/>
      <c r="AL137" s="938"/>
      <c r="AM137" s="938"/>
      <c r="AN137" s="938"/>
      <c r="AO137" s="938"/>
      <c r="AP137" s="938"/>
      <c r="AQ137" s="938"/>
      <c r="AR137" s="938"/>
      <c r="AS137" s="938"/>
      <c r="AT137" s="938"/>
      <c r="AU137" s="938"/>
      <c r="AV137" s="938"/>
      <c r="AW137" s="938"/>
      <c r="AX137" s="938"/>
      <c r="AY137" s="938"/>
      <c r="AZ137" s="938"/>
      <c r="BA137" s="938"/>
      <c r="BB137" s="938"/>
      <c r="BC137" s="938"/>
      <c r="BD137" s="938"/>
      <c r="BE137" s="938"/>
      <c r="BF137" s="938"/>
      <c r="BG137" s="938"/>
      <c r="BH137" s="938"/>
      <c r="BI137" s="938"/>
      <c r="BJ137" s="938"/>
      <c r="BK137" s="938"/>
      <c r="BL137" s="938"/>
      <c r="BM137" s="938"/>
      <c r="BN137" s="938"/>
      <c r="BO137" s="938"/>
      <c r="BP137" s="938"/>
      <c r="BQ137" s="938"/>
      <c r="BR137" s="938"/>
      <c r="BS137" s="938"/>
      <c r="BT137" s="938"/>
      <c r="BU137" s="938"/>
      <c r="BV137" s="938"/>
      <c r="BW137" s="938"/>
      <c r="BX137" s="938"/>
      <c r="BY137" s="938"/>
      <c r="BZ137" s="938"/>
      <c r="CA137" s="938"/>
      <c r="CB137" s="938"/>
      <c r="CC137" s="938"/>
      <c r="CD137" s="938"/>
      <c r="CE137" s="938"/>
      <c r="CF137" s="938"/>
      <c r="CG137" s="938"/>
      <c r="CH137" s="938"/>
      <c r="CI137" s="938"/>
      <c r="CJ137" s="938"/>
      <c r="CK137" s="938"/>
      <c r="CL137" s="938"/>
      <c r="CM137" s="938"/>
      <c r="CN137" s="938"/>
      <c r="CO137" s="938"/>
      <c r="CP137" s="938"/>
      <c r="CQ137" s="938"/>
      <c r="CR137" s="938"/>
      <c r="CS137" s="938"/>
      <c r="CT137" s="938"/>
      <c r="CU137" s="938"/>
      <c r="CV137" s="938"/>
      <c r="CW137" s="938"/>
      <c r="CX137" s="938"/>
      <c r="CY137" s="938"/>
      <c r="CZ137" s="938"/>
      <c r="DA137" s="938"/>
      <c r="DB137" s="938"/>
    </row>
    <row r="138" spans="2:106" ht="9.9499999999999993" customHeight="1" x14ac:dyDescent="0.2">
      <c r="B138" s="939"/>
      <c r="C138" s="939"/>
      <c r="D138" s="938" t="s">
        <v>1105</v>
      </c>
      <c r="E138" s="938"/>
      <c r="F138" s="938"/>
      <c r="G138" s="938"/>
      <c r="H138" s="938"/>
      <c r="I138" s="938"/>
      <c r="J138" s="938"/>
      <c r="K138" s="938"/>
      <c r="L138" s="938"/>
      <c r="M138" s="938"/>
      <c r="N138" s="938"/>
      <c r="O138" s="938"/>
      <c r="P138" s="938"/>
      <c r="Q138" s="938"/>
      <c r="R138" s="938"/>
      <c r="S138" s="938"/>
      <c r="T138" s="938"/>
      <c r="U138" s="938"/>
      <c r="V138" s="938"/>
      <c r="W138" s="938"/>
      <c r="X138" s="938"/>
      <c r="Y138" s="938"/>
      <c r="Z138" s="938"/>
      <c r="AA138" s="938"/>
      <c r="AB138" s="938"/>
      <c r="AC138" s="938"/>
      <c r="AD138" s="938"/>
      <c r="AE138" s="938"/>
      <c r="AF138" s="938"/>
      <c r="AG138" s="938"/>
      <c r="AH138" s="938"/>
      <c r="AI138" s="938"/>
      <c r="AJ138" s="938"/>
      <c r="AK138" s="938"/>
      <c r="AL138" s="938"/>
      <c r="AM138" s="938"/>
      <c r="AN138" s="938"/>
      <c r="AO138" s="938"/>
      <c r="AP138" s="938"/>
      <c r="AQ138" s="938"/>
      <c r="AR138" s="938"/>
      <c r="AS138" s="938"/>
      <c r="AT138" s="938"/>
      <c r="AU138" s="938"/>
      <c r="AV138" s="938"/>
      <c r="AW138" s="938"/>
      <c r="AX138" s="938"/>
      <c r="AY138" s="938"/>
      <c r="AZ138" s="938"/>
      <c r="BA138" s="938"/>
      <c r="BB138" s="938"/>
      <c r="BC138" s="938"/>
      <c r="BD138" s="938"/>
      <c r="BE138" s="938"/>
      <c r="BF138" s="938"/>
      <c r="BG138" s="938"/>
      <c r="BH138" s="938"/>
      <c r="BI138" s="938"/>
      <c r="BJ138" s="938"/>
      <c r="BK138" s="938"/>
      <c r="BL138" s="938"/>
      <c r="BM138" s="938"/>
      <c r="BN138" s="938"/>
      <c r="BO138" s="938"/>
      <c r="BP138" s="938"/>
      <c r="BQ138" s="938"/>
      <c r="BR138" s="938"/>
      <c r="BS138" s="938"/>
      <c r="BT138" s="938"/>
      <c r="BU138" s="938"/>
      <c r="BV138" s="938"/>
      <c r="BW138" s="938"/>
      <c r="BX138" s="938"/>
      <c r="BY138" s="938"/>
      <c r="BZ138" s="938"/>
      <c r="CA138" s="938"/>
      <c r="CB138" s="938"/>
      <c r="CC138" s="938"/>
      <c r="CD138" s="938"/>
      <c r="CE138" s="938"/>
      <c r="CF138" s="938"/>
      <c r="CG138" s="938"/>
      <c r="CH138" s="938"/>
      <c r="CI138" s="938"/>
      <c r="CJ138" s="938"/>
      <c r="CK138" s="938"/>
      <c r="CL138" s="938"/>
      <c r="CM138" s="938"/>
      <c r="CN138" s="938"/>
      <c r="CO138" s="938"/>
      <c r="CP138" s="938"/>
      <c r="CQ138" s="938"/>
      <c r="CR138" s="938"/>
      <c r="CS138" s="938"/>
      <c r="CT138" s="938"/>
      <c r="CU138" s="938"/>
      <c r="CV138" s="938"/>
      <c r="CW138" s="938"/>
      <c r="CX138" s="938"/>
      <c r="CY138" s="938"/>
      <c r="CZ138" s="938"/>
      <c r="DA138" s="938"/>
      <c r="DB138" s="938"/>
    </row>
    <row r="139" spans="2:106" ht="9.9499999999999993" customHeight="1" x14ac:dyDescent="0.2">
      <c r="B139" s="939" t="s">
        <v>123</v>
      </c>
      <c r="C139" s="939"/>
      <c r="D139" s="938" t="s">
        <v>1106</v>
      </c>
      <c r="E139" s="938"/>
      <c r="F139" s="938"/>
      <c r="G139" s="938"/>
      <c r="H139" s="938"/>
      <c r="I139" s="938"/>
      <c r="J139" s="938"/>
      <c r="K139" s="938"/>
      <c r="L139" s="938"/>
      <c r="M139" s="938"/>
      <c r="N139" s="938"/>
      <c r="O139" s="938"/>
      <c r="P139" s="938"/>
      <c r="Q139" s="938"/>
      <c r="R139" s="938"/>
      <c r="S139" s="938"/>
      <c r="T139" s="938"/>
      <c r="U139" s="938"/>
      <c r="V139" s="938"/>
      <c r="W139" s="938"/>
      <c r="X139" s="938"/>
      <c r="Y139" s="938"/>
      <c r="Z139" s="938"/>
      <c r="AA139" s="938"/>
      <c r="AB139" s="938"/>
      <c r="AC139" s="938"/>
      <c r="AD139" s="938"/>
      <c r="AE139" s="938"/>
      <c r="AF139" s="938"/>
      <c r="AG139" s="938"/>
      <c r="AH139" s="938"/>
      <c r="AI139" s="938"/>
      <c r="AJ139" s="938"/>
      <c r="AK139" s="938"/>
      <c r="AL139" s="938"/>
      <c r="AM139" s="938"/>
      <c r="AN139" s="938"/>
      <c r="AO139" s="938"/>
      <c r="AP139" s="938"/>
      <c r="AQ139" s="938"/>
      <c r="AR139" s="938"/>
      <c r="AS139" s="938"/>
      <c r="AT139" s="938"/>
      <c r="AU139" s="938"/>
      <c r="AV139" s="938"/>
      <c r="AW139" s="938"/>
      <c r="AX139" s="938"/>
      <c r="AY139" s="938"/>
      <c r="AZ139" s="938"/>
      <c r="BA139" s="938"/>
      <c r="BB139" s="938"/>
      <c r="BC139" s="938"/>
      <c r="BD139" s="938"/>
      <c r="BE139" s="938"/>
      <c r="BF139" s="938"/>
      <c r="BG139" s="938"/>
      <c r="BH139" s="938"/>
      <c r="BI139" s="938"/>
      <c r="BJ139" s="938"/>
      <c r="BK139" s="938"/>
      <c r="BL139" s="938"/>
      <c r="BM139" s="938"/>
      <c r="BN139" s="938"/>
      <c r="BO139" s="938"/>
      <c r="BP139" s="938"/>
      <c r="BQ139" s="938"/>
      <c r="BR139" s="938"/>
      <c r="BS139" s="938"/>
      <c r="BT139" s="938"/>
      <c r="BU139" s="938"/>
      <c r="BV139" s="938"/>
      <c r="BW139" s="938"/>
      <c r="BX139" s="938"/>
      <c r="BY139" s="938"/>
      <c r="BZ139" s="938"/>
      <c r="CA139" s="938"/>
      <c r="CB139" s="938"/>
      <c r="CC139" s="938"/>
      <c r="CD139" s="938"/>
      <c r="CE139" s="938"/>
      <c r="CF139" s="938"/>
      <c r="CG139" s="938"/>
      <c r="CH139" s="938"/>
      <c r="CI139" s="938"/>
      <c r="CJ139" s="938"/>
      <c r="CK139" s="938"/>
      <c r="CL139" s="938"/>
      <c r="CM139" s="938"/>
      <c r="CN139" s="938"/>
      <c r="CO139" s="938"/>
      <c r="CP139" s="938"/>
      <c r="CQ139" s="938"/>
      <c r="CR139" s="938"/>
      <c r="CS139" s="938"/>
      <c r="CT139" s="938"/>
      <c r="CU139" s="938"/>
      <c r="CV139" s="938"/>
      <c r="CW139" s="938"/>
      <c r="CX139" s="938"/>
      <c r="CY139" s="938"/>
      <c r="CZ139" s="938"/>
      <c r="DA139" s="938"/>
      <c r="DB139" s="938"/>
    </row>
    <row r="140" spans="2:106" ht="9.9499999999999993" customHeight="1" x14ac:dyDescent="0.2">
      <c r="B140" s="939"/>
      <c r="C140" s="939"/>
      <c r="D140" s="938" t="s">
        <v>1107</v>
      </c>
      <c r="E140" s="938"/>
      <c r="F140" s="938"/>
      <c r="G140" s="938"/>
      <c r="H140" s="938"/>
      <c r="I140" s="938"/>
      <c r="J140" s="938"/>
      <c r="K140" s="938"/>
      <c r="L140" s="938"/>
      <c r="M140" s="938"/>
      <c r="N140" s="938"/>
      <c r="O140" s="938"/>
      <c r="P140" s="938"/>
      <c r="Q140" s="938"/>
      <c r="R140" s="938"/>
      <c r="S140" s="938"/>
      <c r="T140" s="938"/>
      <c r="U140" s="938"/>
      <c r="V140" s="938"/>
      <c r="W140" s="938"/>
      <c r="X140" s="938"/>
      <c r="Y140" s="938"/>
      <c r="Z140" s="938"/>
      <c r="AA140" s="938"/>
      <c r="AB140" s="938"/>
      <c r="AC140" s="938"/>
      <c r="AD140" s="938"/>
      <c r="AE140" s="938"/>
      <c r="AF140" s="938"/>
      <c r="AG140" s="938"/>
      <c r="AH140" s="938"/>
      <c r="AI140" s="938"/>
      <c r="AJ140" s="938"/>
      <c r="AK140" s="938"/>
      <c r="AL140" s="938"/>
      <c r="AM140" s="938"/>
      <c r="AN140" s="938"/>
      <c r="AO140" s="938"/>
      <c r="AP140" s="938"/>
      <c r="AQ140" s="938"/>
      <c r="AR140" s="938"/>
      <c r="AS140" s="938"/>
      <c r="AT140" s="938"/>
      <c r="AU140" s="938"/>
      <c r="AV140" s="938"/>
      <c r="AW140" s="938"/>
      <c r="AX140" s="938"/>
      <c r="AY140" s="938"/>
      <c r="AZ140" s="938"/>
      <c r="BA140" s="938"/>
      <c r="BB140" s="938"/>
      <c r="BC140" s="938"/>
      <c r="BD140" s="938"/>
      <c r="BE140" s="938"/>
      <c r="BF140" s="938"/>
      <c r="BG140" s="938"/>
      <c r="BH140" s="938"/>
      <c r="BI140" s="938"/>
      <c r="BJ140" s="938"/>
      <c r="BK140" s="938"/>
      <c r="BL140" s="938"/>
      <c r="BM140" s="938"/>
      <c r="BN140" s="938"/>
      <c r="BO140" s="938"/>
      <c r="BP140" s="938"/>
      <c r="BQ140" s="938"/>
      <c r="BR140" s="938"/>
      <c r="BS140" s="938"/>
      <c r="BT140" s="938"/>
      <c r="BU140" s="938"/>
      <c r="BV140" s="938"/>
      <c r="BW140" s="938"/>
      <c r="BX140" s="938"/>
      <c r="BY140" s="938"/>
      <c r="BZ140" s="938"/>
      <c r="CA140" s="938"/>
      <c r="CB140" s="938"/>
      <c r="CC140" s="938"/>
      <c r="CD140" s="938"/>
      <c r="CE140" s="938"/>
      <c r="CF140" s="938"/>
      <c r="CG140" s="938"/>
      <c r="CH140" s="938"/>
      <c r="CI140" s="938"/>
      <c r="CJ140" s="938"/>
      <c r="CK140" s="938"/>
      <c r="CL140" s="938"/>
      <c r="CM140" s="938"/>
      <c r="CN140" s="938"/>
      <c r="CO140" s="938"/>
      <c r="CP140" s="938"/>
      <c r="CQ140" s="938"/>
      <c r="CR140" s="938"/>
      <c r="CS140" s="938"/>
      <c r="CT140" s="938"/>
      <c r="CU140" s="938"/>
      <c r="CV140" s="938"/>
      <c r="CW140" s="938"/>
      <c r="CX140" s="938"/>
      <c r="CY140" s="938"/>
      <c r="CZ140" s="938"/>
      <c r="DA140" s="938"/>
      <c r="DB140" s="938"/>
    </row>
    <row r="141" spans="2:106" ht="9.9499999999999993" customHeight="1" x14ac:dyDescent="0.2">
      <c r="B141" s="939" t="s">
        <v>123</v>
      </c>
      <c r="C141" s="939"/>
      <c r="D141" s="938" t="s">
        <v>1108</v>
      </c>
      <c r="E141" s="938"/>
      <c r="F141" s="938"/>
      <c r="G141" s="938"/>
      <c r="H141" s="938"/>
      <c r="I141" s="938"/>
      <c r="J141" s="938"/>
      <c r="K141" s="938"/>
      <c r="L141" s="938"/>
      <c r="M141" s="938"/>
      <c r="N141" s="938"/>
      <c r="O141" s="938"/>
      <c r="P141" s="938"/>
      <c r="Q141" s="938"/>
      <c r="R141" s="938"/>
      <c r="S141" s="938"/>
      <c r="T141" s="938"/>
      <c r="U141" s="938"/>
      <c r="V141" s="938"/>
      <c r="W141" s="938"/>
      <c r="X141" s="938"/>
      <c r="Y141" s="938"/>
      <c r="Z141" s="938"/>
      <c r="AA141" s="938"/>
      <c r="AB141" s="938"/>
      <c r="AC141" s="938"/>
      <c r="AD141" s="938"/>
      <c r="AE141" s="938"/>
      <c r="AF141" s="938"/>
      <c r="AG141" s="938"/>
      <c r="AH141" s="938"/>
      <c r="AI141" s="938"/>
      <c r="AJ141" s="938"/>
      <c r="AK141" s="938"/>
      <c r="AL141" s="938"/>
      <c r="AM141" s="938"/>
      <c r="AN141" s="938"/>
      <c r="AO141" s="938"/>
      <c r="AP141" s="938"/>
      <c r="AQ141" s="938"/>
      <c r="AR141" s="938"/>
      <c r="AS141" s="938"/>
      <c r="AT141" s="938"/>
      <c r="AU141" s="938"/>
      <c r="AV141" s="938"/>
      <c r="AW141" s="938"/>
      <c r="AX141" s="938"/>
      <c r="AY141" s="938"/>
      <c r="AZ141" s="938"/>
      <c r="BA141" s="938"/>
      <c r="BB141" s="938"/>
      <c r="BC141" s="938"/>
      <c r="BD141" s="938"/>
      <c r="BE141" s="938"/>
      <c r="BF141" s="938"/>
      <c r="BG141" s="938"/>
      <c r="BH141" s="938"/>
      <c r="BI141" s="938"/>
      <c r="BJ141" s="938"/>
      <c r="BK141" s="938"/>
      <c r="BL141" s="938"/>
      <c r="BM141" s="938"/>
      <c r="BN141" s="938"/>
      <c r="BO141" s="938"/>
      <c r="BP141" s="938"/>
      <c r="BQ141" s="938"/>
      <c r="BR141" s="938"/>
      <c r="BS141" s="938"/>
      <c r="BT141" s="938"/>
      <c r="BU141" s="938"/>
      <c r="BV141" s="938"/>
      <c r="BW141" s="938"/>
      <c r="BX141" s="938"/>
      <c r="BY141" s="938"/>
      <c r="BZ141" s="938"/>
      <c r="CA141" s="938"/>
      <c r="CB141" s="938"/>
      <c r="CC141" s="938"/>
      <c r="CD141" s="938"/>
      <c r="CE141" s="938"/>
      <c r="CF141" s="938"/>
      <c r="CG141" s="938"/>
      <c r="CH141" s="938"/>
      <c r="CI141" s="938"/>
      <c r="CJ141" s="938"/>
      <c r="CK141" s="938"/>
      <c r="CL141" s="938"/>
      <c r="CM141" s="938"/>
      <c r="CN141" s="938"/>
      <c r="CO141" s="938"/>
      <c r="CP141" s="938"/>
      <c r="CQ141" s="938"/>
      <c r="CR141" s="938"/>
      <c r="CS141" s="938"/>
      <c r="CT141" s="938"/>
      <c r="CU141" s="938"/>
      <c r="CV141" s="938"/>
      <c r="CW141" s="938"/>
      <c r="CX141" s="938"/>
      <c r="CY141" s="938"/>
      <c r="CZ141" s="938"/>
      <c r="DA141" s="938"/>
      <c r="DB141" s="938"/>
    </row>
    <row r="142" spans="2:106" ht="9.9499999999999993" customHeight="1" x14ac:dyDescent="0.2">
      <c r="B142" s="939"/>
      <c r="C142" s="939"/>
      <c r="D142" s="939" t="s">
        <v>123</v>
      </c>
      <c r="E142" s="939"/>
      <c r="F142" s="939"/>
      <c r="G142" s="938" t="s">
        <v>1109</v>
      </c>
      <c r="H142" s="938"/>
      <c r="I142" s="938"/>
      <c r="J142" s="938"/>
      <c r="K142" s="938"/>
      <c r="L142" s="938"/>
      <c r="M142" s="938"/>
      <c r="N142" s="938"/>
      <c r="O142" s="938"/>
      <c r="P142" s="938"/>
      <c r="Q142" s="938"/>
      <c r="R142" s="938"/>
      <c r="S142" s="938"/>
      <c r="T142" s="938"/>
      <c r="U142" s="938"/>
      <c r="V142" s="938"/>
      <c r="W142" s="938"/>
      <c r="X142" s="938"/>
      <c r="Y142" s="938"/>
      <c r="Z142" s="938"/>
      <c r="AA142" s="938"/>
      <c r="AB142" s="938"/>
      <c r="AC142" s="938"/>
      <c r="AD142" s="938"/>
      <c r="AE142" s="938"/>
      <c r="AF142" s="938"/>
      <c r="AG142" s="938"/>
      <c r="AH142" s="938"/>
      <c r="AI142" s="938"/>
      <c r="AJ142" s="938"/>
      <c r="AK142" s="938"/>
      <c r="AL142" s="938"/>
      <c r="AM142" s="938"/>
      <c r="AN142" s="938"/>
      <c r="AO142" s="938"/>
      <c r="AP142" s="938"/>
      <c r="AQ142" s="938"/>
      <c r="AR142" s="938"/>
      <c r="AS142" s="938"/>
      <c r="AT142" s="938"/>
      <c r="AU142" s="938"/>
      <c r="AV142" s="938"/>
      <c r="AW142" s="938"/>
      <c r="AX142" s="938"/>
      <c r="AY142" s="938"/>
      <c r="AZ142" s="938"/>
      <c r="BA142" s="938"/>
      <c r="BB142" s="938"/>
      <c r="BC142" s="938"/>
      <c r="BD142" s="938"/>
      <c r="BE142" s="938"/>
      <c r="BF142" s="938"/>
      <c r="BG142" s="938"/>
      <c r="BH142" s="938"/>
      <c r="BI142" s="938"/>
      <c r="BJ142" s="938"/>
      <c r="BK142" s="938"/>
      <c r="BL142" s="938"/>
      <c r="BM142" s="938"/>
      <c r="BN142" s="938"/>
      <c r="BO142" s="938"/>
      <c r="BP142" s="938"/>
      <c r="BQ142" s="938"/>
      <c r="BR142" s="938"/>
      <c r="BS142" s="938"/>
      <c r="BT142" s="938"/>
      <c r="BU142" s="938"/>
      <c r="BV142" s="938"/>
      <c r="BW142" s="938"/>
      <c r="BX142" s="938"/>
      <c r="BY142" s="938"/>
      <c r="BZ142" s="938"/>
      <c r="CA142" s="938"/>
      <c r="CB142" s="938"/>
      <c r="CC142" s="938"/>
      <c r="CD142" s="938"/>
      <c r="CE142" s="938"/>
      <c r="CF142" s="938"/>
      <c r="CG142" s="938"/>
      <c r="CH142" s="938"/>
      <c r="CI142" s="938"/>
      <c r="CJ142" s="938"/>
      <c r="CK142" s="938"/>
      <c r="CL142" s="938"/>
      <c r="CM142" s="938"/>
      <c r="CN142" s="938"/>
      <c r="CO142" s="938"/>
      <c r="CP142" s="938"/>
      <c r="CQ142" s="938"/>
      <c r="CR142" s="938"/>
      <c r="CS142" s="938"/>
      <c r="CT142" s="938"/>
      <c r="CU142" s="938"/>
      <c r="CV142" s="938"/>
      <c r="CW142" s="938"/>
      <c r="CX142" s="938"/>
      <c r="CY142" s="938"/>
      <c r="CZ142" s="938"/>
      <c r="DA142" s="938"/>
      <c r="DB142" s="938"/>
    </row>
    <row r="143" spans="2:106" ht="9.9499999999999993" customHeight="1" x14ac:dyDescent="0.2">
      <c r="B143" s="939"/>
      <c r="C143" s="939"/>
      <c r="D143" s="939" t="s">
        <v>123</v>
      </c>
      <c r="E143" s="939"/>
      <c r="F143" s="939"/>
      <c r="G143" s="938" t="s">
        <v>1110</v>
      </c>
      <c r="H143" s="938"/>
      <c r="I143" s="938"/>
      <c r="J143" s="938"/>
      <c r="K143" s="938"/>
      <c r="L143" s="938"/>
      <c r="M143" s="938"/>
      <c r="N143" s="938"/>
      <c r="O143" s="938"/>
      <c r="P143" s="938"/>
      <c r="Q143" s="938"/>
      <c r="R143" s="938"/>
      <c r="S143" s="938"/>
      <c r="T143" s="938"/>
      <c r="U143" s="938"/>
      <c r="V143" s="938"/>
      <c r="W143" s="938"/>
      <c r="X143" s="938"/>
      <c r="Y143" s="938"/>
      <c r="Z143" s="938"/>
      <c r="AA143" s="938"/>
      <c r="AB143" s="938"/>
      <c r="AC143" s="938"/>
      <c r="AD143" s="938"/>
      <c r="AE143" s="938"/>
      <c r="AF143" s="938"/>
      <c r="AG143" s="938"/>
      <c r="AH143" s="938"/>
      <c r="AI143" s="938"/>
      <c r="AJ143" s="938"/>
      <c r="AK143" s="938"/>
      <c r="AL143" s="938"/>
      <c r="AM143" s="938"/>
      <c r="AN143" s="938"/>
      <c r="AO143" s="938"/>
      <c r="AP143" s="938"/>
      <c r="AQ143" s="938"/>
      <c r="AR143" s="938"/>
      <c r="AS143" s="938"/>
      <c r="AT143" s="938"/>
      <c r="AU143" s="938"/>
      <c r="AV143" s="938"/>
      <c r="AW143" s="938"/>
      <c r="AX143" s="938"/>
      <c r="AY143" s="938"/>
      <c r="AZ143" s="938"/>
      <c r="BA143" s="938"/>
      <c r="BB143" s="938"/>
      <c r="BC143" s="938"/>
      <c r="BD143" s="938"/>
      <c r="BE143" s="938"/>
      <c r="BF143" s="938"/>
      <c r="BG143" s="938"/>
      <c r="BH143" s="938"/>
      <c r="BI143" s="938"/>
      <c r="BJ143" s="938"/>
      <c r="BK143" s="938"/>
      <c r="BL143" s="938"/>
      <c r="BM143" s="938"/>
      <c r="BN143" s="938"/>
      <c r="BO143" s="938"/>
      <c r="BP143" s="938"/>
      <c r="BQ143" s="938"/>
      <c r="BR143" s="938"/>
      <c r="BS143" s="938"/>
      <c r="BT143" s="938"/>
      <c r="BU143" s="938"/>
      <c r="BV143" s="938"/>
      <c r="BW143" s="938"/>
      <c r="BX143" s="938"/>
      <c r="BY143" s="938"/>
      <c r="BZ143" s="938"/>
      <c r="CA143" s="938"/>
      <c r="CB143" s="938"/>
      <c r="CC143" s="938"/>
      <c r="CD143" s="938"/>
      <c r="CE143" s="938"/>
      <c r="CF143" s="938"/>
      <c r="CG143" s="938"/>
      <c r="CH143" s="938"/>
      <c r="CI143" s="938"/>
      <c r="CJ143" s="938"/>
      <c r="CK143" s="938"/>
      <c r="CL143" s="938"/>
      <c r="CM143" s="938"/>
      <c r="CN143" s="938"/>
      <c r="CO143" s="938"/>
      <c r="CP143" s="938"/>
      <c r="CQ143" s="938"/>
      <c r="CR143" s="938"/>
      <c r="CS143" s="938"/>
      <c r="CT143" s="938"/>
      <c r="CU143" s="938"/>
      <c r="CV143" s="938"/>
      <c r="CW143" s="938"/>
      <c r="CX143" s="938"/>
      <c r="CY143" s="938"/>
      <c r="CZ143" s="938"/>
      <c r="DA143" s="938"/>
      <c r="DB143" s="938"/>
    </row>
    <row r="144" spans="2:106" ht="9.9499999999999993" customHeight="1" x14ac:dyDescent="0.2">
      <c r="B144" s="939"/>
      <c r="C144" s="939"/>
      <c r="D144" s="939"/>
      <c r="E144" s="939"/>
      <c r="F144" s="939"/>
      <c r="G144" s="942" t="s">
        <v>1111</v>
      </c>
      <c r="H144" s="942"/>
      <c r="I144" s="942"/>
      <c r="J144" s="942"/>
      <c r="K144" s="942"/>
      <c r="L144" s="942"/>
      <c r="M144" s="942"/>
      <c r="N144" s="942"/>
      <c r="O144" s="942"/>
      <c r="P144" s="942"/>
      <c r="Q144" s="942"/>
      <c r="R144" s="942"/>
      <c r="S144" s="942"/>
      <c r="T144" s="942"/>
      <c r="U144" s="942"/>
      <c r="V144" s="942"/>
      <c r="W144" s="942"/>
      <c r="X144" s="942"/>
      <c r="Y144" s="942"/>
      <c r="Z144" s="942"/>
      <c r="AA144" s="942"/>
      <c r="AB144" s="942"/>
      <c r="AC144" s="942"/>
      <c r="AD144" s="942"/>
      <c r="AE144" s="942"/>
      <c r="AF144" s="942"/>
      <c r="AG144" s="942"/>
      <c r="AH144" s="942"/>
      <c r="AI144" s="942"/>
      <c r="AJ144" s="942"/>
      <c r="AK144" s="942"/>
      <c r="AL144" s="942"/>
      <c r="AM144" s="942"/>
      <c r="AN144" s="942"/>
      <c r="AO144" s="942"/>
      <c r="AP144" s="942"/>
      <c r="AQ144" s="942"/>
      <c r="AR144" s="942"/>
      <c r="AS144" s="942"/>
      <c r="AT144" s="942"/>
      <c r="AU144" s="942"/>
      <c r="AV144" s="942"/>
      <c r="AW144" s="942"/>
      <c r="AX144" s="942"/>
      <c r="AY144" s="942"/>
      <c r="AZ144" s="942"/>
      <c r="BA144" s="942"/>
      <c r="BB144" s="942"/>
      <c r="BC144" s="942"/>
      <c r="BD144" s="942"/>
      <c r="BE144" s="942"/>
      <c r="BF144" s="942"/>
      <c r="BG144" s="942"/>
      <c r="BH144" s="942"/>
      <c r="BI144" s="942"/>
      <c r="BJ144" s="942"/>
      <c r="BK144" s="942"/>
      <c r="BL144" s="942"/>
      <c r="BM144" s="942"/>
      <c r="BN144" s="942"/>
      <c r="BO144" s="942"/>
      <c r="BP144" s="942"/>
      <c r="BQ144" s="942"/>
      <c r="BR144" s="942"/>
      <c r="BS144" s="942"/>
      <c r="BT144" s="942"/>
      <c r="BU144" s="942"/>
      <c r="BV144" s="942"/>
      <c r="BW144" s="942"/>
      <c r="BX144" s="942"/>
      <c r="BY144" s="942"/>
      <c r="BZ144" s="942"/>
      <c r="CA144" s="942"/>
      <c r="CB144" s="942"/>
      <c r="CC144" s="942"/>
      <c r="CD144" s="942"/>
      <c r="CE144" s="942"/>
      <c r="CF144" s="942"/>
      <c r="CG144" s="942"/>
      <c r="CH144" s="942"/>
      <c r="CI144" s="942"/>
      <c r="CJ144" s="942"/>
      <c r="CK144" s="942"/>
      <c r="CL144" s="942"/>
      <c r="CM144" s="942"/>
      <c r="CN144" s="942"/>
      <c r="CO144" s="942"/>
      <c r="CP144" s="942"/>
      <c r="CQ144" s="942"/>
      <c r="CR144" s="942"/>
      <c r="CS144" s="942"/>
      <c r="CT144" s="942"/>
      <c r="CU144" s="942"/>
      <c r="CV144" s="942"/>
      <c r="CW144" s="942"/>
      <c r="CX144" s="942"/>
      <c r="CY144" s="942"/>
      <c r="CZ144" s="942"/>
      <c r="DA144" s="942"/>
      <c r="DB144" s="942"/>
    </row>
    <row r="145" spans="2:106" ht="9.9499999999999993" customHeight="1" x14ac:dyDescent="0.2">
      <c r="B145" s="939"/>
      <c r="C145" s="939"/>
      <c r="D145" s="939"/>
      <c r="E145" s="939"/>
      <c r="F145" s="939"/>
      <c r="G145" s="938" t="s">
        <v>1112</v>
      </c>
      <c r="H145" s="938"/>
      <c r="I145" s="938"/>
      <c r="J145" s="938"/>
      <c r="K145" s="938"/>
      <c r="L145" s="938"/>
      <c r="M145" s="938"/>
      <c r="N145" s="938"/>
      <c r="O145" s="938"/>
      <c r="P145" s="938"/>
      <c r="Q145" s="938"/>
      <c r="R145" s="938"/>
      <c r="S145" s="938"/>
      <c r="T145" s="938"/>
      <c r="U145" s="938"/>
      <c r="V145" s="938"/>
      <c r="W145" s="938"/>
      <c r="X145" s="938"/>
      <c r="Y145" s="938"/>
      <c r="Z145" s="938"/>
      <c r="AA145" s="938"/>
      <c r="AB145" s="938"/>
      <c r="AC145" s="938"/>
      <c r="AD145" s="938"/>
      <c r="AE145" s="938"/>
      <c r="AF145" s="938"/>
      <c r="AG145" s="938"/>
      <c r="AH145" s="938"/>
      <c r="AI145" s="938"/>
      <c r="AJ145" s="938"/>
      <c r="AK145" s="938"/>
      <c r="AL145" s="938"/>
      <c r="AM145" s="938"/>
      <c r="AN145" s="938"/>
      <c r="AO145" s="938"/>
      <c r="AP145" s="938"/>
      <c r="AQ145" s="938"/>
      <c r="AR145" s="938"/>
      <c r="AS145" s="938"/>
      <c r="AT145" s="938"/>
      <c r="AU145" s="938"/>
      <c r="AV145" s="938"/>
      <c r="AW145" s="938"/>
      <c r="AX145" s="938"/>
      <c r="AY145" s="938"/>
      <c r="AZ145" s="938"/>
      <c r="BA145" s="938"/>
      <c r="BB145" s="938"/>
      <c r="BC145" s="938"/>
      <c r="BD145" s="938"/>
      <c r="BE145" s="938"/>
      <c r="BF145" s="938"/>
      <c r="BG145" s="938"/>
      <c r="BH145" s="938"/>
      <c r="BI145" s="938"/>
      <c r="BJ145" s="938"/>
      <c r="BK145" s="938"/>
      <c r="BL145" s="938"/>
      <c r="BM145" s="938"/>
      <c r="BN145" s="938"/>
      <c r="BO145" s="938"/>
      <c r="BP145" s="938"/>
      <c r="BQ145" s="938"/>
      <c r="BR145" s="938"/>
      <c r="BS145" s="938"/>
      <c r="BT145" s="938"/>
      <c r="BU145" s="938"/>
      <c r="BV145" s="938"/>
      <c r="BW145" s="938"/>
      <c r="BX145" s="938"/>
      <c r="BY145" s="938"/>
      <c r="BZ145" s="938"/>
      <c r="CA145" s="938"/>
      <c r="CB145" s="938"/>
      <c r="CC145" s="938"/>
      <c r="CD145" s="938"/>
      <c r="CE145" s="938"/>
      <c r="CF145" s="938"/>
      <c r="CG145" s="938"/>
      <c r="CH145" s="938"/>
      <c r="CI145" s="938"/>
      <c r="CJ145" s="938"/>
      <c r="CK145" s="938"/>
      <c r="CL145" s="938"/>
      <c r="CM145" s="938"/>
      <c r="CN145" s="938"/>
      <c r="CO145" s="938"/>
      <c r="CP145" s="938"/>
      <c r="CQ145" s="938"/>
      <c r="CR145" s="938"/>
      <c r="CS145" s="938"/>
      <c r="CT145" s="938"/>
      <c r="CU145" s="938"/>
      <c r="CV145" s="938"/>
      <c r="CW145" s="938"/>
      <c r="CX145" s="938"/>
      <c r="CY145" s="938"/>
      <c r="CZ145" s="938"/>
      <c r="DA145" s="938"/>
      <c r="DB145" s="938"/>
    </row>
    <row r="146" spans="2:106" ht="9.9499999999999993" customHeight="1" x14ac:dyDescent="0.2">
      <c r="B146" s="939"/>
      <c r="C146" s="939"/>
      <c r="D146" s="939"/>
      <c r="E146" s="939"/>
      <c r="F146" s="939"/>
      <c r="G146" s="938" t="s">
        <v>1113</v>
      </c>
      <c r="H146" s="938"/>
      <c r="I146" s="938"/>
      <c r="J146" s="938"/>
      <c r="K146" s="938"/>
      <c r="L146" s="938"/>
      <c r="M146" s="938"/>
      <c r="N146" s="938"/>
      <c r="O146" s="938"/>
      <c r="P146" s="938"/>
      <c r="Q146" s="938"/>
      <c r="R146" s="938"/>
      <c r="S146" s="938"/>
      <c r="T146" s="938"/>
      <c r="U146" s="938"/>
      <c r="V146" s="938"/>
      <c r="W146" s="938"/>
      <c r="X146" s="938"/>
      <c r="Y146" s="938"/>
      <c r="Z146" s="938"/>
      <c r="AA146" s="938"/>
      <c r="AB146" s="938"/>
      <c r="AC146" s="938"/>
      <c r="AD146" s="938"/>
      <c r="AE146" s="938"/>
      <c r="AF146" s="938"/>
      <c r="AG146" s="938"/>
      <c r="AH146" s="938"/>
      <c r="AI146" s="938"/>
      <c r="AJ146" s="938"/>
      <c r="AK146" s="938"/>
      <c r="AL146" s="938"/>
      <c r="AM146" s="938"/>
      <c r="AN146" s="938"/>
      <c r="AO146" s="938"/>
      <c r="AP146" s="938"/>
      <c r="AQ146" s="938"/>
      <c r="AR146" s="938"/>
      <c r="AS146" s="938"/>
      <c r="AT146" s="938"/>
      <c r="AU146" s="938"/>
      <c r="AV146" s="938"/>
      <c r="AW146" s="938"/>
      <c r="AX146" s="938"/>
      <c r="AY146" s="938"/>
      <c r="AZ146" s="938"/>
      <c r="BA146" s="938"/>
      <c r="BB146" s="938"/>
      <c r="BC146" s="938"/>
      <c r="BD146" s="938"/>
      <c r="BE146" s="938"/>
      <c r="BF146" s="938"/>
      <c r="BG146" s="938"/>
      <c r="BH146" s="938"/>
      <c r="BI146" s="938"/>
      <c r="BJ146" s="938"/>
      <c r="BK146" s="938"/>
      <c r="BL146" s="938"/>
      <c r="BM146" s="938"/>
      <c r="BN146" s="938"/>
      <c r="BO146" s="938"/>
      <c r="BP146" s="938"/>
      <c r="BQ146" s="938"/>
      <c r="BR146" s="938"/>
      <c r="BS146" s="938"/>
      <c r="BT146" s="938"/>
      <c r="BU146" s="938"/>
      <c r="BV146" s="938"/>
      <c r="BW146" s="938"/>
      <c r="BX146" s="938"/>
      <c r="BY146" s="938"/>
      <c r="BZ146" s="938"/>
      <c r="CA146" s="938"/>
      <c r="CB146" s="938"/>
      <c r="CC146" s="938"/>
      <c r="CD146" s="938"/>
      <c r="CE146" s="938"/>
      <c r="CF146" s="938"/>
      <c r="CG146" s="938"/>
      <c r="CH146" s="938"/>
      <c r="CI146" s="938"/>
      <c r="CJ146" s="938"/>
      <c r="CK146" s="938"/>
      <c r="CL146" s="938"/>
      <c r="CM146" s="938"/>
      <c r="CN146" s="938"/>
      <c r="CO146" s="938"/>
      <c r="CP146" s="938"/>
      <c r="CQ146" s="938"/>
      <c r="CR146" s="938"/>
      <c r="CS146" s="938"/>
      <c r="CT146" s="938"/>
      <c r="CU146" s="938"/>
      <c r="CV146" s="938"/>
      <c r="CW146" s="938"/>
      <c r="CX146" s="938"/>
      <c r="CY146" s="938"/>
      <c r="CZ146" s="938"/>
      <c r="DA146" s="938"/>
      <c r="DB146" s="938"/>
    </row>
    <row r="147" spans="2:106" ht="9.9499999999999993" customHeight="1" x14ac:dyDescent="0.2">
      <c r="B147" s="939"/>
      <c r="C147" s="939"/>
      <c r="D147" s="939"/>
      <c r="E147" s="939"/>
      <c r="F147" s="939"/>
      <c r="G147" s="938" t="s">
        <v>1114</v>
      </c>
      <c r="H147" s="938"/>
      <c r="I147" s="938"/>
      <c r="J147" s="938"/>
      <c r="K147" s="938"/>
      <c r="L147" s="938"/>
      <c r="M147" s="938"/>
      <c r="N147" s="938"/>
      <c r="O147" s="938"/>
      <c r="P147" s="938"/>
      <c r="Q147" s="938"/>
      <c r="R147" s="938"/>
      <c r="S147" s="938"/>
      <c r="T147" s="938"/>
      <c r="U147" s="938"/>
      <c r="V147" s="938"/>
      <c r="W147" s="938"/>
      <c r="X147" s="938"/>
      <c r="Y147" s="938"/>
      <c r="Z147" s="938"/>
      <c r="AA147" s="938"/>
      <c r="AB147" s="938"/>
      <c r="AC147" s="938"/>
      <c r="AD147" s="938"/>
      <c r="AE147" s="938"/>
      <c r="AF147" s="938"/>
      <c r="AG147" s="938"/>
      <c r="AH147" s="938"/>
      <c r="AI147" s="938"/>
      <c r="AJ147" s="938"/>
      <c r="AK147" s="938"/>
      <c r="AL147" s="938"/>
      <c r="AM147" s="938"/>
      <c r="AN147" s="938"/>
      <c r="AO147" s="938"/>
      <c r="AP147" s="938"/>
      <c r="AQ147" s="938"/>
      <c r="AR147" s="938"/>
      <c r="AS147" s="938"/>
      <c r="AT147" s="938"/>
      <c r="AU147" s="938"/>
      <c r="AV147" s="938"/>
      <c r="AW147" s="938"/>
      <c r="AX147" s="938"/>
      <c r="AY147" s="938"/>
      <c r="AZ147" s="938"/>
      <c r="BA147" s="938"/>
      <c r="BB147" s="938"/>
      <c r="BC147" s="938"/>
      <c r="BD147" s="938"/>
      <c r="BE147" s="938"/>
      <c r="BF147" s="938"/>
      <c r="BG147" s="938"/>
      <c r="BH147" s="938"/>
      <c r="BI147" s="938"/>
      <c r="BJ147" s="938"/>
      <c r="BK147" s="938"/>
      <c r="BL147" s="938"/>
      <c r="BM147" s="938"/>
      <c r="BN147" s="938"/>
      <c r="BO147" s="938"/>
      <c r="BP147" s="938"/>
      <c r="BQ147" s="938"/>
      <c r="BR147" s="938"/>
      <c r="BS147" s="938"/>
      <c r="BT147" s="938"/>
      <c r="BU147" s="938"/>
      <c r="BV147" s="938"/>
      <c r="BW147" s="938"/>
      <c r="BX147" s="938"/>
      <c r="BY147" s="938"/>
      <c r="BZ147" s="938"/>
      <c r="CA147" s="938"/>
      <c r="CB147" s="938"/>
      <c r="CC147" s="938"/>
      <c r="CD147" s="938"/>
      <c r="CE147" s="938"/>
      <c r="CF147" s="938"/>
      <c r="CG147" s="938"/>
      <c r="CH147" s="938"/>
      <c r="CI147" s="938"/>
      <c r="CJ147" s="938"/>
      <c r="CK147" s="938"/>
      <c r="CL147" s="938"/>
      <c r="CM147" s="938"/>
      <c r="CN147" s="938"/>
      <c r="CO147" s="938"/>
      <c r="CP147" s="938"/>
      <c r="CQ147" s="938"/>
      <c r="CR147" s="938"/>
      <c r="CS147" s="938"/>
      <c r="CT147" s="938"/>
      <c r="CU147" s="938"/>
      <c r="CV147" s="938"/>
      <c r="CW147" s="938"/>
      <c r="CX147" s="938"/>
      <c r="CY147" s="938"/>
      <c r="CZ147" s="938"/>
      <c r="DA147" s="938"/>
      <c r="DB147" s="938"/>
    </row>
    <row r="148" spans="2:106" ht="9.9499999999999993" customHeight="1" x14ac:dyDescent="0.2">
      <c r="B148" s="939"/>
      <c r="C148" s="939"/>
      <c r="D148" s="939"/>
      <c r="E148" s="939"/>
      <c r="F148" s="939"/>
      <c r="G148" s="938" t="s">
        <v>1115</v>
      </c>
      <c r="H148" s="938"/>
      <c r="I148" s="938"/>
      <c r="J148" s="938"/>
      <c r="K148" s="938"/>
      <c r="L148" s="938"/>
      <c r="M148" s="938"/>
      <c r="N148" s="938"/>
      <c r="O148" s="938"/>
      <c r="P148" s="938"/>
      <c r="Q148" s="938"/>
      <c r="R148" s="938"/>
      <c r="S148" s="938"/>
      <c r="T148" s="938"/>
      <c r="U148" s="938"/>
      <c r="V148" s="938"/>
      <c r="W148" s="938"/>
      <c r="X148" s="938"/>
      <c r="Y148" s="938"/>
      <c r="Z148" s="938"/>
      <c r="AA148" s="938"/>
      <c r="AB148" s="938"/>
      <c r="AC148" s="938"/>
      <c r="AD148" s="938"/>
      <c r="AE148" s="938"/>
      <c r="AF148" s="938"/>
      <c r="AG148" s="938"/>
      <c r="AH148" s="938"/>
      <c r="AI148" s="938"/>
      <c r="AJ148" s="938"/>
      <c r="AK148" s="938"/>
      <c r="AL148" s="938"/>
      <c r="AM148" s="938"/>
      <c r="AN148" s="938"/>
      <c r="AO148" s="938"/>
      <c r="AP148" s="938"/>
      <c r="AQ148" s="938"/>
      <c r="AR148" s="938"/>
      <c r="AS148" s="938"/>
      <c r="AT148" s="938"/>
      <c r="AU148" s="938"/>
      <c r="AV148" s="938"/>
      <c r="AW148" s="938"/>
      <c r="AX148" s="938"/>
      <c r="AY148" s="938"/>
      <c r="AZ148" s="938"/>
      <c r="BA148" s="938"/>
      <c r="BB148" s="938"/>
      <c r="BC148" s="938"/>
      <c r="BD148" s="938"/>
      <c r="BE148" s="938"/>
      <c r="BF148" s="938"/>
      <c r="BG148" s="938"/>
      <c r="BH148" s="938"/>
      <c r="BI148" s="938"/>
      <c r="BJ148" s="938"/>
      <c r="BK148" s="938"/>
      <c r="BL148" s="938"/>
      <c r="BM148" s="938"/>
      <c r="BN148" s="938"/>
      <c r="BO148" s="938"/>
      <c r="BP148" s="938"/>
      <c r="BQ148" s="938"/>
      <c r="BR148" s="938"/>
      <c r="BS148" s="938"/>
      <c r="BT148" s="938"/>
      <c r="BU148" s="938"/>
      <c r="BV148" s="938"/>
      <c r="BW148" s="938"/>
      <c r="BX148" s="938"/>
      <c r="BY148" s="938"/>
      <c r="BZ148" s="938"/>
      <c r="CA148" s="938"/>
      <c r="CB148" s="938"/>
      <c r="CC148" s="938"/>
      <c r="CD148" s="938"/>
      <c r="CE148" s="938"/>
      <c r="CF148" s="938"/>
      <c r="CG148" s="938"/>
      <c r="CH148" s="938"/>
      <c r="CI148" s="938"/>
      <c r="CJ148" s="938"/>
      <c r="CK148" s="938"/>
      <c r="CL148" s="938"/>
      <c r="CM148" s="938"/>
      <c r="CN148" s="938"/>
      <c r="CO148" s="938"/>
      <c r="CP148" s="938"/>
      <c r="CQ148" s="938"/>
      <c r="CR148" s="938"/>
      <c r="CS148" s="938"/>
      <c r="CT148" s="938"/>
      <c r="CU148" s="938"/>
      <c r="CV148" s="938"/>
      <c r="CW148" s="938"/>
      <c r="CX148" s="938"/>
      <c r="CY148" s="938"/>
      <c r="CZ148" s="938"/>
      <c r="DA148" s="938"/>
      <c r="DB148" s="938"/>
    </row>
    <row r="149" spans="2:106" ht="9.9499999999999993" customHeight="1" x14ac:dyDescent="0.2">
      <c r="B149" s="939"/>
      <c r="C149" s="939"/>
      <c r="D149" s="939"/>
      <c r="E149" s="939"/>
      <c r="F149" s="939"/>
      <c r="G149" s="938" t="s">
        <v>1116</v>
      </c>
      <c r="H149" s="938"/>
      <c r="I149" s="938"/>
      <c r="J149" s="938"/>
      <c r="K149" s="938"/>
      <c r="L149" s="938"/>
      <c r="M149" s="938"/>
      <c r="N149" s="938"/>
      <c r="O149" s="938"/>
      <c r="P149" s="938"/>
      <c r="Q149" s="938"/>
      <c r="R149" s="938"/>
      <c r="S149" s="938"/>
      <c r="T149" s="938"/>
      <c r="U149" s="938"/>
      <c r="V149" s="938"/>
      <c r="W149" s="938"/>
      <c r="X149" s="938"/>
      <c r="Y149" s="938"/>
      <c r="Z149" s="938"/>
      <c r="AA149" s="938"/>
      <c r="AB149" s="938"/>
      <c r="AC149" s="938"/>
      <c r="AD149" s="938"/>
      <c r="AE149" s="938"/>
      <c r="AF149" s="938"/>
      <c r="AG149" s="938"/>
      <c r="AH149" s="938"/>
      <c r="AI149" s="938"/>
      <c r="AJ149" s="938"/>
      <c r="AK149" s="938"/>
      <c r="AL149" s="938"/>
      <c r="AM149" s="938"/>
      <c r="AN149" s="938"/>
      <c r="AO149" s="938"/>
      <c r="AP149" s="938"/>
      <c r="AQ149" s="938"/>
      <c r="AR149" s="938"/>
      <c r="AS149" s="938"/>
      <c r="AT149" s="938"/>
      <c r="AU149" s="938"/>
      <c r="AV149" s="938"/>
      <c r="AW149" s="938"/>
      <c r="AX149" s="938"/>
      <c r="AY149" s="938"/>
      <c r="AZ149" s="938"/>
      <c r="BA149" s="938"/>
      <c r="BB149" s="938"/>
      <c r="BC149" s="938"/>
      <c r="BD149" s="938"/>
      <c r="BE149" s="938"/>
      <c r="BF149" s="938"/>
      <c r="BG149" s="938"/>
      <c r="BH149" s="938"/>
      <c r="BI149" s="938"/>
      <c r="BJ149" s="938"/>
      <c r="BK149" s="938"/>
      <c r="BL149" s="938"/>
      <c r="BM149" s="938"/>
      <c r="BN149" s="938"/>
      <c r="BO149" s="938"/>
      <c r="BP149" s="938"/>
      <c r="BQ149" s="938"/>
      <c r="BR149" s="938"/>
      <c r="BS149" s="938"/>
      <c r="BT149" s="938"/>
      <c r="BU149" s="938"/>
      <c r="BV149" s="938"/>
      <c r="BW149" s="938"/>
      <c r="BX149" s="938"/>
      <c r="BY149" s="938"/>
      <c r="BZ149" s="938"/>
      <c r="CA149" s="938"/>
      <c r="CB149" s="938"/>
      <c r="CC149" s="938"/>
      <c r="CD149" s="938"/>
      <c r="CE149" s="938"/>
      <c r="CF149" s="938"/>
      <c r="CG149" s="938"/>
      <c r="CH149" s="938"/>
      <c r="CI149" s="938"/>
      <c r="CJ149" s="938"/>
      <c r="CK149" s="938"/>
      <c r="CL149" s="938"/>
      <c r="CM149" s="938"/>
      <c r="CN149" s="938"/>
      <c r="CO149" s="938"/>
      <c r="CP149" s="938"/>
      <c r="CQ149" s="938"/>
      <c r="CR149" s="938"/>
      <c r="CS149" s="938"/>
      <c r="CT149" s="938"/>
      <c r="CU149" s="938"/>
      <c r="CV149" s="938"/>
      <c r="CW149" s="938"/>
      <c r="CX149" s="938"/>
      <c r="CY149" s="938"/>
      <c r="CZ149" s="938"/>
      <c r="DA149" s="938"/>
      <c r="DB149" s="938"/>
    </row>
    <row r="150" spans="2:106" ht="9.9499999999999993" customHeight="1" x14ac:dyDescent="0.2">
      <c r="B150" s="939"/>
      <c r="C150" s="939"/>
      <c r="D150" s="939"/>
      <c r="E150" s="939"/>
      <c r="F150" s="939"/>
      <c r="G150" s="938" t="s">
        <v>1117</v>
      </c>
      <c r="H150" s="938"/>
      <c r="I150" s="938"/>
      <c r="J150" s="938"/>
      <c r="K150" s="938"/>
      <c r="L150" s="938"/>
      <c r="M150" s="938"/>
      <c r="N150" s="938"/>
      <c r="O150" s="938"/>
      <c r="P150" s="938"/>
      <c r="Q150" s="938"/>
      <c r="R150" s="938"/>
      <c r="S150" s="938"/>
      <c r="T150" s="938"/>
      <c r="U150" s="938"/>
      <c r="V150" s="938"/>
      <c r="W150" s="938"/>
      <c r="X150" s="938"/>
      <c r="Y150" s="938"/>
      <c r="Z150" s="938"/>
      <c r="AA150" s="938"/>
      <c r="AB150" s="938"/>
      <c r="AC150" s="938"/>
      <c r="AD150" s="938"/>
      <c r="AE150" s="938"/>
      <c r="AF150" s="938"/>
      <c r="AG150" s="938"/>
      <c r="AH150" s="938"/>
      <c r="AI150" s="938"/>
      <c r="AJ150" s="938"/>
      <c r="AK150" s="938"/>
      <c r="AL150" s="938"/>
      <c r="AM150" s="938"/>
      <c r="AN150" s="938"/>
      <c r="AO150" s="938"/>
      <c r="AP150" s="938"/>
      <c r="AQ150" s="938"/>
      <c r="AR150" s="938"/>
      <c r="AS150" s="938"/>
      <c r="AT150" s="938"/>
      <c r="AU150" s="938"/>
      <c r="AV150" s="938"/>
      <c r="AW150" s="938"/>
      <c r="AX150" s="938"/>
      <c r="AY150" s="938"/>
      <c r="AZ150" s="938"/>
      <c r="BA150" s="938"/>
      <c r="BB150" s="938"/>
      <c r="BC150" s="938"/>
      <c r="BD150" s="938"/>
      <c r="BE150" s="938"/>
      <c r="BF150" s="938"/>
      <c r="BG150" s="938"/>
      <c r="BH150" s="938"/>
      <c r="BI150" s="938"/>
      <c r="BJ150" s="938"/>
      <c r="BK150" s="938"/>
      <c r="BL150" s="938"/>
      <c r="BM150" s="938"/>
      <c r="BN150" s="938"/>
      <c r="BO150" s="938"/>
      <c r="BP150" s="938"/>
      <c r="BQ150" s="938"/>
      <c r="BR150" s="938"/>
      <c r="BS150" s="938"/>
      <c r="BT150" s="938"/>
      <c r="BU150" s="938"/>
      <c r="BV150" s="938"/>
      <c r="BW150" s="938"/>
      <c r="BX150" s="938"/>
      <c r="BY150" s="938"/>
      <c r="BZ150" s="938"/>
      <c r="CA150" s="938"/>
      <c r="CB150" s="938"/>
      <c r="CC150" s="938"/>
      <c r="CD150" s="938"/>
      <c r="CE150" s="938"/>
      <c r="CF150" s="938"/>
      <c r="CG150" s="938"/>
      <c r="CH150" s="938"/>
      <c r="CI150" s="938"/>
      <c r="CJ150" s="938"/>
      <c r="CK150" s="938"/>
      <c r="CL150" s="938"/>
      <c r="CM150" s="938"/>
      <c r="CN150" s="938"/>
      <c r="CO150" s="938"/>
      <c r="CP150" s="938"/>
      <c r="CQ150" s="938"/>
      <c r="CR150" s="938"/>
      <c r="CS150" s="938"/>
      <c r="CT150" s="938"/>
      <c r="CU150" s="938"/>
      <c r="CV150" s="938"/>
      <c r="CW150" s="938"/>
      <c r="CX150" s="938"/>
      <c r="CY150" s="938"/>
      <c r="CZ150" s="938"/>
      <c r="DA150" s="938"/>
      <c r="DB150" s="938"/>
    </row>
    <row r="151" spans="2:106" ht="9.9499999999999993" customHeight="1" x14ac:dyDescent="0.2">
      <c r="B151" s="938"/>
      <c r="C151" s="938"/>
      <c r="D151" s="938"/>
      <c r="E151" s="938"/>
      <c r="F151" s="938"/>
      <c r="G151" s="938"/>
      <c r="H151" s="938"/>
      <c r="I151" s="938"/>
      <c r="J151" s="938"/>
      <c r="K151" s="938"/>
      <c r="L151" s="938"/>
      <c r="M151" s="938"/>
      <c r="N151" s="938"/>
      <c r="O151" s="938"/>
      <c r="P151" s="938"/>
      <c r="Q151" s="938"/>
      <c r="R151" s="938"/>
      <c r="S151" s="938"/>
      <c r="T151" s="938"/>
      <c r="U151" s="938"/>
      <c r="V151" s="938"/>
      <c r="W151" s="938"/>
      <c r="X151" s="938"/>
      <c r="Y151" s="938"/>
      <c r="Z151" s="938"/>
      <c r="AA151" s="938"/>
      <c r="AB151" s="938"/>
      <c r="AC151" s="938"/>
      <c r="AD151" s="938"/>
      <c r="AE151" s="938"/>
      <c r="AF151" s="938"/>
      <c r="AG151" s="938"/>
      <c r="AH151" s="938"/>
      <c r="AI151" s="938"/>
      <c r="AJ151" s="938"/>
      <c r="AK151" s="938"/>
      <c r="AL151" s="938"/>
      <c r="AM151" s="938"/>
      <c r="AN151" s="938"/>
      <c r="AO151" s="938"/>
      <c r="AP151" s="938"/>
      <c r="AQ151" s="938"/>
      <c r="AR151" s="938"/>
      <c r="AS151" s="938"/>
      <c r="AT151" s="938"/>
      <c r="AU151" s="938"/>
      <c r="AV151" s="938"/>
      <c r="AW151" s="938"/>
      <c r="AX151" s="938"/>
      <c r="AY151" s="938"/>
      <c r="AZ151" s="938"/>
      <c r="BA151" s="938"/>
      <c r="BB151" s="938"/>
      <c r="BC151" s="938"/>
      <c r="BD151" s="938"/>
      <c r="BE151" s="938"/>
      <c r="BF151" s="938"/>
      <c r="BG151" s="938"/>
      <c r="BH151" s="938"/>
      <c r="BI151" s="938"/>
      <c r="BJ151" s="938"/>
      <c r="BK151" s="938"/>
      <c r="BL151" s="938"/>
      <c r="BM151" s="938"/>
      <c r="BN151" s="938"/>
      <c r="BO151" s="938"/>
      <c r="BP151" s="938"/>
      <c r="BQ151" s="938"/>
      <c r="BR151" s="938"/>
      <c r="BS151" s="938"/>
      <c r="BT151" s="938"/>
      <c r="BU151" s="938"/>
      <c r="BV151" s="938"/>
      <c r="BW151" s="938"/>
      <c r="BX151" s="938"/>
      <c r="BY151" s="938"/>
      <c r="BZ151" s="938"/>
      <c r="CA151" s="938"/>
      <c r="CB151" s="938"/>
      <c r="CC151" s="938"/>
      <c r="CD151" s="938"/>
      <c r="CE151" s="938"/>
      <c r="CF151" s="938"/>
      <c r="CG151" s="938"/>
      <c r="CH151" s="938"/>
      <c r="CI151" s="938"/>
      <c r="CJ151" s="938"/>
      <c r="CK151" s="938"/>
      <c r="CL151" s="938"/>
      <c r="CM151" s="938"/>
      <c r="CN151" s="938"/>
      <c r="CO151" s="938"/>
      <c r="CP151" s="938"/>
      <c r="CQ151" s="938"/>
      <c r="CR151" s="938"/>
      <c r="CS151" s="938"/>
      <c r="CT151" s="938"/>
      <c r="CU151" s="938"/>
      <c r="CV151" s="938"/>
      <c r="CW151" s="938"/>
      <c r="CX151" s="938"/>
      <c r="CY151" s="938"/>
      <c r="CZ151" s="938"/>
      <c r="DA151" s="938"/>
      <c r="DB151" s="938"/>
    </row>
    <row r="152" spans="2:106" ht="9.9499999999999993" customHeight="1" x14ac:dyDescent="0.2">
      <c r="B152" s="940" t="s">
        <v>1118</v>
      </c>
      <c r="C152" s="940"/>
      <c r="D152" s="940"/>
      <c r="E152" s="940"/>
      <c r="F152" s="940"/>
      <c r="G152" s="940"/>
      <c r="H152" s="940"/>
      <c r="I152" s="940"/>
      <c r="J152" s="940"/>
      <c r="K152" s="940"/>
      <c r="L152" s="940"/>
      <c r="M152" s="940"/>
      <c r="N152" s="940"/>
      <c r="O152" s="940"/>
      <c r="P152" s="940"/>
      <c r="Q152" s="940"/>
      <c r="R152" s="940"/>
      <c r="S152" s="940"/>
      <c r="T152" s="940"/>
      <c r="U152" s="940"/>
      <c r="V152" s="940"/>
      <c r="W152" s="940"/>
      <c r="X152" s="940"/>
      <c r="Y152" s="940"/>
      <c r="Z152" s="940"/>
      <c r="AA152" s="940"/>
      <c r="AB152" s="940"/>
      <c r="AC152" s="940"/>
      <c r="AD152" s="940"/>
      <c r="AE152" s="940"/>
      <c r="AF152" s="940"/>
      <c r="AG152" s="940"/>
      <c r="AH152" s="940"/>
      <c r="AI152" s="940"/>
      <c r="AJ152" s="940"/>
      <c r="AK152" s="940"/>
      <c r="AL152" s="940"/>
      <c r="AM152" s="940"/>
      <c r="AN152" s="940"/>
      <c r="AO152" s="940"/>
      <c r="AP152" s="940"/>
      <c r="AQ152" s="940"/>
      <c r="AR152" s="940"/>
      <c r="AS152" s="940"/>
      <c r="AT152" s="940"/>
      <c r="AU152" s="940"/>
      <c r="AV152" s="940"/>
      <c r="AW152" s="940"/>
      <c r="AX152" s="940"/>
      <c r="AY152" s="940"/>
      <c r="AZ152" s="940"/>
      <c r="BA152" s="940"/>
      <c r="BB152" s="940"/>
      <c r="BC152" s="940"/>
      <c r="BD152" s="940"/>
      <c r="BE152" s="940"/>
      <c r="BF152" s="940"/>
      <c r="BG152" s="940"/>
      <c r="BH152" s="940"/>
      <c r="BI152" s="940"/>
      <c r="BJ152" s="940"/>
      <c r="BK152" s="940"/>
      <c r="BL152" s="940"/>
      <c r="BM152" s="940"/>
      <c r="BN152" s="940"/>
      <c r="BO152" s="940"/>
      <c r="BP152" s="940"/>
      <c r="BQ152" s="940"/>
      <c r="BR152" s="940"/>
      <c r="BS152" s="940"/>
      <c r="BT152" s="940"/>
      <c r="BU152" s="940"/>
      <c r="BV152" s="940"/>
      <c r="BW152" s="940"/>
      <c r="BX152" s="940"/>
      <c r="BY152" s="940"/>
      <c r="BZ152" s="940"/>
      <c r="CA152" s="940"/>
      <c r="CB152" s="940"/>
      <c r="CC152" s="940"/>
      <c r="CD152" s="940"/>
      <c r="CE152" s="940"/>
      <c r="CF152" s="940"/>
      <c r="CG152" s="940"/>
      <c r="CH152" s="940"/>
      <c r="CI152" s="940"/>
      <c r="CJ152" s="940"/>
      <c r="CK152" s="940"/>
      <c r="CL152" s="940"/>
      <c r="CM152" s="940"/>
      <c r="CN152" s="940"/>
      <c r="CO152" s="940"/>
      <c r="CP152" s="940"/>
      <c r="CQ152" s="940"/>
      <c r="CR152" s="940"/>
      <c r="CS152" s="940"/>
      <c r="CT152" s="940"/>
      <c r="CU152" s="940"/>
      <c r="CV152" s="940"/>
      <c r="CW152" s="940"/>
      <c r="CX152" s="940"/>
      <c r="CY152" s="940"/>
      <c r="CZ152" s="940"/>
      <c r="DA152" s="940"/>
      <c r="DB152" s="940"/>
    </row>
    <row r="153" spans="2:106" ht="9.9499999999999993" customHeight="1" x14ac:dyDescent="0.2">
      <c r="B153" s="938" t="s">
        <v>1122</v>
      </c>
      <c r="C153" s="938"/>
      <c r="D153" s="938"/>
      <c r="E153" s="938"/>
      <c r="F153" s="938"/>
      <c r="G153" s="938"/>
      <c r="H153" s="938"/>
      <c r="I153" s="938"/>
      <c r="J153" s="938"/>
      <c r="K153" s="938"/>
      <c r="L153" s="938"/>
      <c r="M153" s="938"/>
      <c r="N153" s="938"/>
      <c r="O153" s="938"/>
      <c r="P153" s="938"/>
      <c r="Q153" s="938"/>
      <c r="R153" s="938"/>
      <c r="S153" s="938"/>
      <c r="T153" s="938"/>
      <c r="U153" s="938"/>
      <c r="V153" s="938"/>
      <c r="W153" s="938"/>
      <c r="X153" s="938"/>
      <c r="Y153" s="938"/>
      <c r="Z153" s="938"/>
      <c r="AA153" s="938"/>
      <c r="AB153" s="938"/>
      <c r="AC153" s="938"/>
      <c r="AD153" s="938"/>
      <c r="AE153" s="938"/>
      <c r="AF153" s="938"/>
      <c r="AG153" s="938"/>
      <c r="AH153" s="938"/>
      <c r="AI153" s="938"/>
      <c r="AJ153" s="938"/>
      <c r="AK153" s="938"/>
      <c r="AL153" s="938"/>
      <c r="AM153" s="938"/>
      <c r="AN153" s="938"/>
      <c r="AO153" s="938"/>
      <c r="AP153" s="938"/>
      <c r="AQ153" s="938"/>
      <c r="AR153" s="938"/>
      <c r="AS153" s="938"/>
      <c r="AT153" s="938"/>
      <c r="AU153" s="938"/>
      <c r="AV153" s="938"/>
      <c r="AW153" s="938"/>
      <c r="AX153" s="938"/>
      <c r="AY153" s="938"/>
      <c r="AZ153" s="938"/>
      <c r="BA153" s="938"/>
      <c r="BB153" s="938"/>
      <c r="BC153" s="938"/>
      <c r="BD153" s="938"/>
      <c r="BE153" s="938"/>
      <c r="BF153" s="938"/>
      <c r="BG153" s="938"/>
      <c r="BH153" s="938"/>
      <c r="BI153" s="938"/>
      <c r="BJ153" s="938"/>
      <c r="BK153" s="938"/>
      <c r="BL153" s="938"/>
      <c r="BM153" s="938"/>
      <c r="BN153" s="938"/>
      <c r="BO153" s="938"/>
      <c r="BP153" s="938"/>
      <c r="BQ153" s="938"/>
      <c r="BR153" s="938"/>
      <c r="BS153" s="938"/>
      <c r="BT153" s="938"/>
      <c r="BU153" s="938"/>
      <c r="BV153" s="938"/>
      <c r="BW153" s="938"/>
      <c r="BX153" s="938"/>
      <c r="BY153" s="938"/>
      <c r="BZ153" s="938"/>
      <c r="CA153" s="938"/>
      <c r="CB153" s="938"/>
      <c r="CC153" s="938"/>
      <c r="CD153" s="938"/>
      <c r="CE153" s="938"/>
      <c r="CF153" s="938"/>
      <c r="CG153" s="938"/>
      <c r="CH153" s="938"/>
      <c r="CI153" s="938"/>
      <c r="CJ153" s="938"/>
      <c r="CK153" s="938"/>
      <c r="CL153" s="938"/>
      <c r="CM153" s="938"/>
      <c r="CN153" s="938"/>
      <c r="CO153" s="938"/>
      <c r="CP153" s="938"/>
      <c r="CQ153" s="938"/>
      <c r="CR153" s="938"/>
      <c r="CS153" s="938"/>
      <c r="CT153" s="938"/>
      <c r="CU153" s="938"/>
      <c r="CV153" s="938"/>
      <c r="CW153" s="938"/>
      <c r="CX153" s="938"/>
      <c r="CY153" s="938"/>
      <c r="CZ153" s="938"/>
      <c r="DA153" s="938"/>
      <c r="DB153" s="938"/>
    </row>
    <row r="154" spans="2:106" ht="9.9499999999999993" customHeight="1" x14ac:dyDescent="0.2">
      <c r="B154" s="939" t="s">
        <v>123</v>
      </c>
      <c r="C154" s="939"/>
      <c r="D154" s="938" t="s">
        <v>1119</v>
      </c>
      <c r="E154" s="938"/>
      <c r="F154" s="938"/>
      <c r="G154" s="938"/>
      <c r="H154" s="938"/>
      <c r="I154" s="938"/>
      <c r="J154" s="938"/>
      <c r="K154" s="938"/>
      <c r="L154" s="938"/>
      <c r="M154" s="938"/>
      <c r="N154" s="938"/>
      <c r="O154" s="938"/>
      <c r="P154" s="938"/>
      <c r="Q154" s="938"/>
      <c r="R154" s="938"/>
      <c r="S154" s="938"/>
      <c r="T154" s="938"/>
      <c r="U154" s="938"/>
      <c r="V154" s="938"/>
      <c r="W154" s="938"/>
      <c r="X154" s="938"/>
      <c r="Y154" s="938"/>
      <c r="Z154" s="938"/>
      <c r="AA154" s="938"/>
      <c r="AB154" s="938"/>
      <c r="AC154" s="938"/>
      <c r="AD154" s="938"/>
      <c r="AE154" s="938"/>
      <c r="AF154" s="938"/>
      <c r="AG154" s="938"/>
      <c r="AH154" s="938"/>
      <c r="AI154" s="938"/>
      <c r="AJ154" s="938"/>
      <c r="AK154" s="938"/>
      <c r="AL154" s="938"/>
      <c r="AM154" s="938"/>
      <c r="AN154" s="938"/>
      <c r="AO154" s="938"/>
      <c r="AP154" s="938"/>
      <c r="AQ154" s="938"/>
      <c r="AR154" s="938"/>
      <c r="AS154" s="938"/>
      <c r="AT154" s="938"/>
      <c r="AU154" s="938"/>
      <c r="AV154" s="938"/>
      <c r="AW154" s="938"/>
      <c r="AX154" s="938"/>
      <c r="AY154" s="938"/>
      <c r="AZ154" s="938"/>
      <c r="BA154" s="938"/>
      <c r="BB154" s="938"/>
      <c r="BC154" s="938"/>
      <c r="BD154" s="938"/>
      <c r="BE154" s="938"/>
      <c r="BF154" s="938"/>
      <c r="BG154" s="938"/>
      <c r="BH154" s="938"/>
      <c r="BI154" s="938"/>
      <c r="BJ154" s="938"/>
      <c r="BK154" s="938"/>
      <c r="BL154" s="938"/>
      <c r="BM154" s="938"/>
      <c r="BN154" s="938"/>
      <c r="BO154" s="938"/>
      <c r="BP154" s="938"/>
      <c r="BQ154" s="938"/>
      <c r="BR154" s="938"/>
      <c r="BS154" s="938"/>
      <c r="BT154" s="938"/>
      <c r="BU154" s="938"/>
      <c r="BV154" s="938"/>
      <c r="BW154" s="938"/>
      <c r="BX154" s="938"/>
      <c r="BY154" s="938"/>
      <c r="BZ154" s="938"/>
      <c r="CA154" s="938"/>
      <c r="CB154" s="938"/>
      <c r="CC154" s="938"/>
      <c r="CD154" s="938"/>
      <c r="CE154" s="938"/>
      <c r="CF154" s="938"/>
      <c r="CG154" s="938"/>
      <c r="CH154" s="938"/>
      <c r="CI154" s="938"/>
      <c r="CJ154" s="938"/>
      <c r="CK154" s="938"/>
      <c r="CL154" s="938"/>
      <c r="CM154" s="938"/>
      <c r="CN154" s="938"/>
      <c r="CO154" s="938"/>
      <c r="CP154" s="938"/>
      <c r="CQ154" s="938"/>
      <c r="CR154" s="938"/>
      <c r="CS154" s="938"/>
      <c r="CT154" s="938"/>
      <c r="CU154" s="938"/>
      <c r="CV154" s="938"/>
      <c r="CW154" s="938"/>
      <c r="CX154" s="938"/>
      <c r="CY154" s="938"/>
      <c r="CZ154" s="938"/>
      <c r="DA154" s="938"/>
      <c r="DB154" s="938"/>
    </row>
    <row r="155" spans="2:106" ht="9.9499999999999993" customHeight="1" x14ac:dyDescent="0.2">
      <c r="B155" s="939" t="s">
        <v>123</v>
      </c>
      <c r="C155" s="939"/>
      <c r="D155" s="938" t="s">
        <v>1120</v>
      </c>
      <c r="E155" s="938"/>
      <c r="F155" s="938"/>
      <c r="G155" s="938"/>
      <c r="H155" s="938"/>
      <c r="I155" s="938"/>
      <c r="J155" s="938"/>
      <c r="K155" s="938"/>
      <c r="L155" s="938"/>
      <c r="M155" s="938"/>
      <c r="N155" s="938"/>
      <c r="O155" s="938"/>
      <c r="P155" s="938"/>
      <c r="Q155" s="938"/>
      <c r="R155" s="938"/>
      <c r="S155" s="938"/>
      <c r="T155" s="938"/>
      <c r="U155" s="938"/>
      <c r="V155" s="938"/>
      <c r="W155" s="938"/>
      <c r="X155" s="938"/>
      <c r="Y155" s="938"/>
      <c r="Z155" s="938"/>
      <c r="AA155" s="938"/>
      <c r="AB155" s="938"/>
      <c r="AC155" s="938"/>
      <c r="AD155" s="938"/>
      <c r="AE155" s="938"/>
      <c r="AF155" s="938"/>
      <c r="AG155" s="938"/>
      <c r="AH155" s="938"/>
      <c r="AI155" s="938"/>
      <c r="AJ155" s="938"/>
      <c r="AK155" s="938"/>
      <c r="AL155" s="938"/>
      <c r="AM155" s="938"/>
      <c r="AN155" s="938"/>
      <c r="AO155" s="938"/>
      <c r="AP155" s="938"/>
      <c r="AQ155" s="938"/>
      <c r="AR155" s="938"/>
      <c r="AS155" s="938"/>
      <c r="AT155" s="938"/>
      <c r="AU155" s="938"/>
      <c r="AV155" s="938"/>
      <c r="AW155" s="938"/>
      <c r="AX155" s="938"/>
      <c r="AY155" s="938"/>
      <c r="AZ155" s="938"/>
      <c r="BA155" s="938"/>
      <c r="BB155" s="938"/>
      <c r="BC155" s="938"/>
      <c r="BD155" s="938"/>
      <c r="BE155" s="938"/>
      <c r="BF155" s="938"/>
      <c r="BG155" s="938"/>
      <c r="BH155" s="938"/>
      <c r="BI155" s="938"/>
      <c r="BJ155" s="938"/>
      <c r="BK155" s="938"/>
      <c r="BL155" s="938"/>
      <c r="BM155" s="938"/>
      <c r="BN155" s="938"/>
      <c r="BO155" s="938"/>
      <c r="BP155" s="938"/>
      <c r="BQ155" s="938"/>
      <c r="BR155" s="938"/>
      <c r="BS155" s="938"/>
      <c r="BT155" s="938"/>
      <c r="BU155" s="938"/>
      <c r="BV155" s="938"/>
      <c r="BW155" s="938"/>
      <c r="BX155" s="938"/>
      <c r="BY155" s="938"/>
      <c r="BZ155" s="938"/>
      <c r="CA155" s="938"/>
      <c r="CB155" s="938"/>
      <c r="CC155" s="938"/>
      <c r="CD155" s="938"/>
      <c r="CE155" s="938"/>
      <c r="CF155" s="938"/>
      <c r="CG155" s="938"/>
      <c r="CH155" s="938"/>
      <c r="CI155" s="938"/>
      <c r="CJ155" s="938"/>
      <c r="CK155" s="938"/>
      <c r="CL155" s="938"/>
      <c r="CM155" s="938"/>
      <c r="CN155" s="938"/>
      <c r="CO155" s="938"/>
      <c r="CP155" s="938"/>
      <c r="CQ155" s="938"/>
      <c r="CR155" s="938"/>
      <c r="CS155" s="938"/>
      <c r="CT155" s="938"/>
      <c r="CU155" s="938"/>
      <c r="CV155" s="938"/>
      <c r="CW155" s="938"/>
      <c r="CX155" s="938"/>
      <c r="CY155" s="938"/>
      <c r="CZ155" s="938"/>
      <c r="DA155" s="938"/>
      <c r="DB155" s="938"/>
    </row>
    <row r="156" spans="2:106" ht="9.9499999999999993" customHeight="1" x14ac:dyDescent="0.2">
      <c r="B156" s="938"/>
      <c r="C156" s="938"/>
      <c r="D156" s="938"/>
      <c r="E156" s="938"/>
      <c r="F156" s="938"/>
      <c r="G156" s="938"/>
      <c r="H156" s="938"/>
      <c r="I156" s="938"/>
      <c r="J156" s="938"/>
      <c r="K156" s="938"/>
      <c r="L156" s="938"/>
      <c r="M156" s="938"/>
      <c r="N156" s="938"/>
      <c r="O156" s="938"/>
      <c r="P156" s="938"/>
      <c r="Q156" s="938"/>
      <c r="R156" s="938"/>
      <c r="S156" s="938"/>
      <c r="T156" s="938"/>
      <c r="U156" s="938"/>
      <c r="V156" s="938"/>
      <c r="W156" s="938"/>
      <c r="X156" s="938"/>
      <c r="Y156" s="938"/>
      <c r="Z156" s="938"/>
      <c r="AA156" s="938"/>
      <c r="AB156" s="938"/>
      <c r="AC156" s="938"/>
      <c r="AD156" s="938"/>
      <c r="AE156" s="938"/>
      <c r="AF156" s="938"/>
      <c r="AG156" s="938"/>
      <c r="AH156" s="938"/>
      <c r="AI156" s="938"/>
      <c r="AJ156" s="938"/>
      <c r="AK156" s="938"/>
      <c r="AL156" s="938"/>
      <c r="AM156" s="938"/>
      <c r="AN156" s="938"/>
      <c r="AO156" s="938"/>
      <c r="AP156" s="938"/>
      <c r="AQ156" s="938"/>
      <c r="AR156" s="938"/>
      <c r="AS156" s="938"/>
      <c r="AT156" s="938"/>
      <c r="AU156" s="938"/>
      <c r="AV156" s="938"/>
      <c r="AW156" s="938"/>
      <c r="AX156" s="938"/>
      <c r="AY156" s="938"/>
      <c r="AZ156" s="938"/>
      <c r="BA156" s="938"/>
      <c r="BB156" s="938"/>
      <c r="BC156" s="938"/>
      <c r="BD156" s="938"/>
      <c r="BE156" s="938"/>
      <c r="BF156" s="938"/>
      <c r="BG156" s="938"/>
      <c r="BH156" s="938"/>
      <c r="BI156" s="938"/>
      <c r="BJ156" s="938"/>
      <c r="BK156" s="938"/>
      <c r="BL156" s="938"/>
      <c r="BM156" s="938"/>
      <c r="BN156" s="938"/>
      <c r="BO156" s="938"/>
      <c r="BP156" s="938"/>
      <c r="BQ156" s="938"/>
      <c r="BR156" s="938"/>
      <c r="BS156" s="938"/>
      <c r="BT156" s="938"/>
      <c r="BU156" s="938"/>
      <c r="BV156" s="938"/>
      <c r="BW156" s="938"/>
      <c r="BX156" s="938"/>
      <c r="BY156" s="938"/>
      <c r="BZ156" s="938"/>
      <c r="CA156" s="938"/>
      <c r="CB156" s="938"/>
      <c r="CC156" s="938"/>
      <c r="CD156" s="938"/>
      <c r="CE156" s="938"/>
      <c r="CF156" s="938"/>
      <c r="CG156" s="938"/>
      <c r="CH156" s="938"/>
      <c r="CI156" s="938"/>
      <c r="CJ156" s="938"/>
      <c r="CK156" s="938"/>
      <c r="CL156" s="938"/>
      <c r="CM156" s="938"/>
      <c r="CN156" s="938"/>
      <c r="CO156" s="938"/>
      <c r="CP156" s="938"/>
      <c r="CQ156" s="938"/>
      <c r="CR156" s="938"/>
      <c r="CS156" s="938"/>
      <c r="CT156" s="938"/>
      <c r="CU156" s="938"/>
      <c r="CV156" s="938"/>
      <c r="CW156" s="938"/>
      <c r="CX156" s="938"/>
      <c r="CY156" s="938"/>
      <c r="CZ156" s="938"/>
      <c r="DA156" s="938"/>
      <c r="DB156" s="938"/>
    </row>
    <row r="157" spans="2:106" ht="9.9499999999999993" customHeight="1" x14ac:dyDescent="0.2">
      <c r="B157" s="940" t="s">
        <v>1121</v>
      </c>
      <c r="C157" s="940"/>
      <c r="D157" s="940"/>
      <c r="E157" s="940"/>
      <c r="F157" s="940"/>
      <c r="G157" s="940"/>
      <c r="H157" s="940"/>
      <c r="I157" s="940"/>
      <c r="J157" s="940"/>
      <c r="K157" s="940"/>
      <c r="L157" s="940"/>
      <c r="M157" s="940"/>
      <c r="N157" s="940"/>
      <c r="O157" s="940"/>
      <c r="P157" s="940"/>
      <c r="Q157" s="940"/>
      <c r="R157" s="940"/>
      <c r="S157" s="940"/>
      <c r="T157" s="940"/>
      <c r="U157" s="940"/>
      <c r="V157" s="940"/>
      <c r="W157" s="940"/>
      <c r="X157" s="940"/>
      <c r="Y157" s="940"/>
      <c r="Z157" s="940"/>
      <c r="AA157" s="940"/>
      <c r="AB157" s="940"/>
      <c r="AC157" s="940"/>
      <c r="AD157" s="940"/>
      <c r="AE157" s="940"/>
      <c r="AF157" s="940"/>
      <c r="AG157" s="940"/>
      <c r="AH157" s="940"/>
      <c r="AI157" s="940"/>
      <c r="AJ157" s="940"/>
      <c r="AK157" s="940"/>
      <c r="AL157" s="940"/>
      <c r="AM157" s="940"/>
      <c r="AN157" s="940"/>
      <c r="AO157" s="940"/>
      <c r="AP157" s="940"/>
      <c r="AQ157" s="940"/>
      <c r="AR157" s="940"/>
      <c r="AS157" s="940"/>
      <c r="AT157" s="940"/>
      <c r="AU157" s="940"/>
      <c r="AV157" s="940"/>
      <c r="AW157" s="940"/>
      <c r="AX157" s="940"/>
      <c r="AY157" s="940"/>
      <c r="AZ157" s="940"/>
      <c r="BA157" s="940"/>
      <c r="BB157" s="940"/>
      <c r="BC157" s="940"/>
      <c r="BD157" s="940"/>
      <c r="BE157" s="940"/>
      <c r="BF157" s="940"/>
      <c r="BG157" s="940"/>
      <c r="BH157" s="940"/>
      <c r="BI157" s="940"/>
      <c r="BJ157" s="940"/>
      <c r="BK157" s="940"/>
      <c r="BL157" s="940"/>
      <c r="BM157" s="940"/>
      <c r="BN157" s="940"/>
      <c r="BO157" s="940"/>
      <c r="BP157" s="940"/>
      <c r="BQ157" s="940"/>
      <c r="BR157" s="940"/>
      <c r="BS157" s="940"/>
      <c r="BT157" s="940"/>
      <c r="BU157" s="940"/>
      <c r="BV157" s="940"/>
      <c r="BW157" s="940"/>
      <c r="BX157" s="940"/>
      <c r="BY157" s="940"/>
      <c r="BZ157" s="940"/>
      <c r="CA157" s="940"/>
      <c r="CB157" s="940"/>
      <c r="CC157" s="940"/>
      <c r="CD157" s="940"/>
      <c r="CE157" s="940"/>
      <c r="CF157" s="940"/>
      <c r="CG157" s="940"/>
      <c r="CH157" s="940"/>
      <c r="CI157" s="940"/>
      <c r="CJ157" s="940"/>
      <c r="CK157" s="940"/>
      <c r="CL157" s="940"/>
      <c r="CM157" s="940"/>
      <c r="CN157" s="940"/>
      <c r="CO157" s="940"/>
      <c r="CP157" s="940"/>
      <c r="CQ157" s="940"/>
      <c r="CR157" s="940"/>
      <c r="CS157" s="940"/>
      <c r="CT157" s="940"/>
      <c r="CU157" s="940"/>
      <c r="CV157" s="940"/>
      <c r="CW157" s="940"/>
      <c r="CX157" s="940"/>
      <c r="CY157" s="940"/>
      <c r="CZ157" s="940"/>
      <c r="DA157" s="940"/>
      <c r="DB157" s="940"/>
    </row>
    <row r="158" spans="2:106" ht="9.9499999999999993" customHeight="1" x14ac:dyDescent="0.2">
      <c r="B158" s="938" t="s">
        <v>1123</v>
      </c>
      <c r="C158" s="938"/>
      <c r="D158" s="938"/>
      <c r="E158" s="938"/>
      <c r="F158" s="938"/>
      <c r="G158" s="938"/>
      <c r="H158" s="938"/>
      <c r="I158" s="938"/>
      <c r="J158" s="938"/>
      <c r="K158" s="938"/>
      <c r="L158" s="938"/>
      <c r="M158" s="938"/>
      <c r="N158" s="938"/>
      <c r="O158" s="938"/>
      <c r="P158" s="938"/>
      <c r="Q158" s="938"/>
      <c r="R158" s="938"/>
      <c r="S158" s="938"/>
      <c r="T158" s="938"/>
      <c r="U158" s="938"/>
      <c r="V158" s="938"/>
      <c r="W158" s="938"/>
      <c r="X158" s="938"/>
      <c r="Y158" s="938"/>
      <c r="Z158" s="938"/>
      <c r="AA158" s="938"/>
      <c r="AB158" s="938"/>
      <c r="AC158" s="938"/>
      <c r="AD158" s="938"/>
      <c r="AE158" s="938"/>
      <c r="AF158" s="938"/>
      <c r="AG158" s="938"/>
      <c r="AH158" s="938"/>
      <c r="AI158" s="938"/>
      <c r="AJ158" s="938"/>
      <c r="AK158" s="938"/>
      <c r="AL158" s="938"/>
      <c r="AM158" s="938"/>
      <c r="AN158" s="938"/>
      <c r="AO158" s="938"/>
      <c r="AP158" s="938"/>
      <c r="AQ158" s="938"/>
      <c r="AR158" s="938"/>
      <c r="AS158" s="938"/>
      <c r="AT158" s="938"/>
      <c r="AU158" s="938"/>
      <c r="AV158" s="938"/>
      <c r="AW158" s="938"/>
      <c r="AX158" s="938"/>
      <c r="AY158" s="938"/>
      <c r="AZ158" s="938"/>
      <c r="BA158" s="938"/>
      <c r="BB158" s="938"/>
      <c r="BC158" s="938"/>
      <c r="BD158" s="938"/>
      <c r="BE158" s="938"/>
      <c r="BF158" s="938"/>
      <c r="BG158" s="938"/>
      <c r="BH158" s="938"/>
      <c r="BI158" s="938"/>
      <c r="BJ158" s="938"/>
      <c r="BK158" s="938"/>
      <c r="BL158" s="938"/>
      <c r="BM158" s="938"/>
      <c r="BN158" s="938"/>
      <c r="BO158" s="938"/>
      <c r="BP158" s="938"/>
      <c r="BQ158" s="938"/>
      <c r="BR158" s="938"/>
      <c r="BS158" s="938"/>
      <c r="BT158" s="938"/>
      <c r="BU158" s="938"/>
      <c r="BV158" s="938"/>
      <c r="BW158" s="938"/>
      <c r="BX158" s="938"/>
      <c r="BY158" s="938"/>
      <c r="BZ158" s="938"/>
      <c r="CA158" s="938"/>
      <c r="CB158" s="938"/>
      <c r="CC158" s="938"/>
      <c r="CD158" s="938"/>
      <c r="CE158" s="938"/>
      <c r="CF158" s="938"/>
      <c r="CG158" s="938"/>
      <c r="CH158" s="938"/>
      <c r="CI158" s="938"/>
      <c r="CJ158" s="938"/>
      <c r="CK158" s="938"/>
      <c r="CL158" s="938"/>
      <c r="CM158" s="938"/>
      <c r="CN158" s="938"/>
      <c r="CO158" s="938"/>
      <c r="CP158" s="938"/>
      <c r="CQ158" s="938"/>
      <c r="CR158" s="938"/>
      <c r="CS158" s="938"/>
      <c r="CT158" s="938"/>
      <c r="CU158" s="938"/>
      <c r="CV158" s="938"/>
      <c r="CW158" s="938"/>
      <c r="CX158" s="938"/>
      <c r="CY158" s="938"/>
      <c r="CZ158" s="938"/>
      <c r="DA158" s="938"/>
      <c r="DB158" s="938"/>
    </row>
    <row r="159" spans="2:106" ht="9.9499999999999993" customHeight="1" x14ac:dyDescent="0.2">
      <c r="B159" s="939" t="s">
        <v>123</v>
      </c>
      <c r="C159" s="939"/>
      <c r="D159" s="938" t="s">
        <v>1124</v>
      </c>
      <c r="E159" s="938"/>
      <c r="F159" s="938"/>
      <c r="G159" s="938"/>
      <c r="H159" s="938"/>
      <c r="I159" s="938"/>
      <c r="J159" s="938"/>
      <c r="K159" s="938"/>
      <c r="L159" s="938"/>
      <c r="M159" s="938"/>
      <c r="N159" s="938"/>
      <c r="O159" s="938"/>
      <c r="P159" s="938"/>
      <c r="Q159" s="938"/>
      <c r="R159" s="938"/>
      <c r="S159" s="938"/>
      <c r="T159" s="938"/>
      <c r="U159" s="938"/>
      <c r="V159" s="938"/>
      <c r="W159" s="938"/>
      <c r="X159" s="938"/>
      <c r="Y159" s="938"/>
      <c r="Z159" s="938"/>
      <c r="AA159" s="938"/>
      <c r="AB159" s="938"/>
      <c r="AC159" s="938"/>
      <c r="AD159" s="938"/>
      <c r="AE159" s="938"/>
      <c r="AF159" s="938"/>
      <c r="AG159" s="938"/>
      <c r="AH159" s="938"/>
      <c r="AI159" s="938"/>
      <c r="AJ159" s="938"/>
      <c r="AK159" s="938"/>
      <c r="AL159" s="938"/>
      <c r="AM159" s="938"/>
      <c r="AN159" s="938"/>
      <c r="AO159" s="938"/>
      <c r="AP159" s="938"/>
      <c r="AQ159" s="938"/>
      <c r="AR159" s="938"/>
      <c r="AS159" s="938"/>
      <c r="AT159" s="938"/>
      <c r="AU159" s="938"/>
      <c r="AV159" s="938"/>
      <c r="AW159" s="938"/>
      <c r="AX159" s="938"/>
      <c r="AY159" s="938"/>
      <c r="AZ159" s="938"/>
      <c r="BA159" s="938"/>
      <c r="BB159" s="938"/>
      <c r="BC159" s="938"/>
      <c r="BD159" s="938"/>
      <c r="BE159" s="938"/>
      <c r="BF159" s="938"/>
      <c r="BG159" s="938"/>
      <c r="BH159" s="938"/>
      <c r="BI159" s="938"/>
      <c r="BJ159" s="938"/>
      <c r="BK159" s="938"/>
      <c r="BL159" s="938"/>
      <c r="BM159" s="938"/>
      <c r="BN159" s="938"/>
      <c r="BO159" s="938"/>
      <c r="BP159" s="938"/>
      <c r="BQ159" s="938"/>
      <c r="BR159" s="938"/>
      <c r="BS159" s="938"/>
      <c r="BT159" s="938"/>
      <c r="BU159" s="938"/>
      <c r="BV159" s="938"/>
      <c r="BW159" s="938"/>
      <c r="BX159" s="938"/>
      <c r="BY159" s="938"/>
      <c r="BZ159" s="938"/>
      <c r="CA159" s="938"/>
      <c r="CB159" s="938"/>
      <c r="CC159" s="938"/>
      <c r="CD159" s="938"/>
      <c r="CE159" s="938"/>
      <c r="CF159" s="938"/>
      <c r="CG159" s="938"/>
      <c r="CH159" s="938"/>
      <c r="CI159" s="938"/>
      <c r="CJ159" s="938"/>
      <c r="CK159" s="938"/>
      <c r="CL159" s="938"/>
      <c r="CM159" s="938"/>
      <c r="CN159" s="938"/>
      <c r="CO159" s="938"/>
      <c r="CP159" s="938"/>
      <c r="CQ159" s="938"/>
      <c r="CR159" s="938"/>
      <c r="CS159" s="938"/>
      <c r="CT159" s="938"/>
      <c r="CU159" s="938"/>
      <c r="CV159" s="938"/>
      <c r="CW159" s="938"/>
      <c r="CX159" s="938"/>
      <c r="CY159" s="938"/>
      <c r="CZ159" s="938"/>
      <c r="DA159" s="938"/>
      <c r="DB159" s="938"/>
    </row>
    <row r="160" spans="2:106" ht="9.9499999999999993" customHeight="1" x14ac:dyDescent="0.2">
      <c r="B160" s="939" t="s">
        <v>123</v>
      </c>
      <c r="C160" s="939"/>
      <c r="D160" s="938" t="s">
        <v>1125</v>
      </c>
      <c r="E160" s="938"/>
      <c r="F160" s="938"/>
      <c r="G160" s="938"/>
      <c r="H160" s="938"/>
      <c r="I160" s="938"/>
      <c r="J160" s="938"/>
      <c r="K160" s="938"/>
      <c r="L160" s="938"/>
      <c r="M160" s="938"/>
      <c r="N160" s="938"/>
      <c r="O160" s="938"/>
      <c r="P160" s="938"/>
      <c r="Q160" s="938"/>
      <c r="R160" s="938"/>
      <c r="S160" s="938"/>
      <c r="T160" s="938"/>
      <c r="U160" s="938"/>
      <c r="V160" s="938"/>
      <c r="W160" s="938"/>
      <c r="X160" s="938"/>
      <c r="Y160" s="938"/>
      <c r="Z160" s="938"/>
      <c r="AA160" s="938"/>
      <c r="AB160" s="938"/>
      <c r="AC160" s="938"/>
      <c r="AD160" s="938"/>
      <c r="AE160" s="938"/>
      <c r="AF160" s="938"/>
      <c r="AG160" s="938"/>
      <c r="AH160" s="938"/>
      <c r="AI160" s="938"/>
      <c r="AJ160" s="938"/>
      <c r="AK160" s="938"/>
      <c r="AL160" s="938"/>
      <c r="AM160" s="938"/>
      <c r="AN160" s="938"/>
      <c r="AO160" s="938"/>
      <c r="AP160" s="938"/>
      <c r="AQ160" s="938"/>
      <c r="AR160" s="938"/>
      <c r="AS160" s="938"/>
      <c r="AT160" s="938"/>
      <c r="AU160" s="938"/>
      <c r="AV160" s="938"/>
      <c r="AW160" s="938"/>
      <c r="AX160" s="938"/>
      <c r="AY160" s="938"/>
      <c r="AZ160" s="938"/>
      <c r="BA160" s="938"/>
      <c r="BB160" s="938"/>
      <c r="BC160" s="938"/>
      <c r="BD160" s="938"/>
      <c r="BE160" s="938"/>
      <c r="BF160" s="938"/>
      <c r="BG160" s="938"/>
      <c r="BH160" s="938"/>
      <c r="BI160" s="938"/>
      <c r="BJ160" s="938"/>
      <c r="BK160" s="938"/>
      <c r="BL160" s="938"/>
      <c r="BM160" s="938"/>
      <c r="BN160" s="938"/>
      <c r="BO160" s="938"/>
      <c r="BP160" s="938"/>
      <c r="BQ160" s="938"/>
      <c r="BR160" s="938"/>
      <c r="BS160" s="938"/>
      <c r="BT160" s="938"/>
      <c r="BU160" s="938"/>
      <c r="BV160" s="938"/>
      <c r="BW160" s="938"/>
      <c r="BX160" s="938"/>
      <c r="BY160" s="938"/>
      <c r="BZ160" s="938"/>
      <c r="CA160" s="938"/>
      <c r="CB160" s="938"/>
      <c r="CC160" s="938"/>
      <c r="CD160" s="938"/>
      <c r="CE160" s="938"/>
      <c r="CF160" s="938"/>
      <c r="CG160" s="938"/>
      <c r="CH160" s="938"/>
      <c r="CI160" s="938"/>
      <c r="CJ160" s="938"/>
      <c r="CK160" s="938"/>
      <c r="CL160" s="938"/>
      <c r="CM160" s="938"/>
      <c r="CN160" s="938"/>
      <c r="CO160" s="938"/>
      <c r="CP160" s="938"/>
      <c r="CQ160" s="938"/>
      <c r="CR160" s="938"/>
      <c r="CS160" s="938"/>
      <c r="CT160" s="938"/>
      <c r="CU160" s="938"/>
      <c r="CV160" s="938"/>
      <c r="CW160" s="938"/>
      <c r="CX160" s="938"/>
      <c r="CY160" s="938"/>
      <c r="CZ160" s="938"/>
      <c r="DA160" s="938"/>
      <c r="DB160" s="938"/>
    </row>
    <row r="161" spans="2:106" ht="9.9499999999999993" customHeight="1" x14ac:dyDescent="0.2">
      <c r="B161" s="938"/>
      <c r="C161" s="938"/>
      <c r="D161" s="938"/>
      <c r="E161" s="938"/>
      <c r="F161" s="938"/>
      <c r="G161" s="938"/>
      <c r="H161" s="938"/>
      <c r="I161" s="938"/>
      <c r="J161" s="938"/>
      <c r="K161" s="938"/>
      <c r="L161" s="938"/>
      <c r="M161" s="938"/>
      <c r="N161" s="938"/>
      <c r="O161" s="938"/>
      <c r="P161" s="938"/>
      <c r="Q161" s="938"/>
      <c r="R161" s="938"/>
      <c r="S161" s="938"/>
      <c r="T161" s="938"/>
      <c r="U161" s="938"/>
      <c r="V161" s="938"/>
      <c r="W161" s="938"/>
      <c r="X161" s="938"/>
      <c r="Y161" s="938"/>
      <c r="Z161" s="938"/>
      <c r="AA161" s="938"/>
      <c r="AB161" s="938"/>
      <c r="AC161" s="938"/>
      <c r="AD161" s="938"/>
      <c r="AE161" s="938"/>
      <c r="AF161" s="938"/>
      <c r="AG161" s="938"/>
      <c r="AH161" s="938"/>
      <c r="AI161" s="938"/>
      <c r="AJ161" s="938"/>
      <c r="AK161" s="938"/>
      <c r="AL161" s="938"/>
      <c r="AM161" s="938"/>
      <c r="AN161" s="938"/>
      <c r="AO161" s="938"/>
      <c r="AP161" s="938"/>
      <c r="AQ161" s="938"/>
      <c r="AR161" s="938"/>
      <c r="AS161" s="938"/>
      <c r="AT161" s="938"/>
      <c r="AU161" s="938"/>
      <c r="AV161" s="938"/>
      <c r="AW161" s="938"/>
      <c r="AX161" s="938"/>
      <c r="AY161" s="938"/>
      <c r="AZ161" s="938"/>
      <c r="BA161" s="938"/>
      <c r="BB161" s="938"/>
      <c r="BC161" s="938"/>
      <c r="BD161" s="938"/>
      <c r="BE161" s="938"/>
      <c r="BF161" s="938"/>
      <c r="BG161" s="938"/>
      <c r="BH161" s="938"/>
      <c r="BI161" s="938"/>
      <c r="BJ161" s="938"/>
      <c r="BK161" s="938"/>
      <c r="BL161" s="938"/>
      <c r="BM161" s="938"/>
      <c r="BN161" s="938"/>
      <c r="BO161" s="938"/>
      <c r="BP161" s="938"/>
      <c r="BQ161" s="938"/>
      <c r="BR161" s="938"/>
      <c r="BS161" s="938"/>
      <c r="BT161" s="938"/>
      <c r="BU161" s="938"/>
      <c r="BV161" s="938"/>
      <c r="BW161" s="938"/>
      <c r="BX161" s="938"/>
      <c r="BY161" s="938"/>
      <c r="BZ161" s="938"/>
      <c r="CA161" s="938"/>
      <c r="CB161" s="938"/>
      <c r="CC161" s="938"/>
      <c r="CD161" s="938"/>
      <c r="CE161" s="938"/>
      <c r="CF161" s="938"/>
      <c r="CG161" s="938"/>
      <c r="CH161" s="938"/>
      <c r="CI161" s="938"/>
      <c r="CJ161" s="938"/>
      <c r="CK161" s="938"/>
      <c r="CL161" s="938"/>
      <c r="CM161" s="938"/>
      <c r="CN161" s="938"/>
      <c r="CO161" s="938"/>
      <c r="CP161" s="938"/>
      <c r="CQ161" s="938"/>
      <c r="CR161" s="938"/>
      <c r="CS161" s="938"/>
      <c r="CT161" s="938"/>
      <c r="CU161" s="938"/>
      <c r="CV161" s="938"/>
      <c r="CW161" s="938"/>
      <c r="CX161" s="938"/>
      <c r="CY161" s="938"/>
      <c r="CZ161" s="938"/>
      <c r="DA161" s="938"/>
      <c r="DB161" s="938"/>
    </row>
    <row r="162" spans="2:106" ht="9.9499999999999993" customHeight="1" x14ac:dyDescent="0.2">
      <c r="B162" s="940" t="s">
        <v>1126</v>
      </c>
      <c r="C162" s="940"/>
      <c r="D162" s="940"/>
      <c r="E162" s="940"/>
      <c r="F162" s="940"/>
      <c r="G162" s="940"/>
      <c r="H162" s="940"/>
      <c r="I162" s="940"/>
      <c r="J162" s="940"/>
      <c r="K162" s="940"/>
      <c r="L162" s="940"/>
      <c r="M162" s="940"/>
      <c r="N162" s="940"/>
      <c r="O162" s="940"/>
      <c r="P162" s="940"/>
      <c r="Q162" s="940"/>
      <c r="R162" s="940"/>
      <c r="S162" s="940"/>
      <c r="T162" s="940"/>
      <c r="U162" s="940"/>
      <c r="V162" s="940"/>
      <c r="W162" s="940"/>
      <c r="X162" s="940"/>
      <c r="Y162" s="940"/>
      <c r="Z162" s="940"/>
      <c r="AA162" s="940"/>
      <c r="AB162" s="940"/>
      <c r="AC162" s="940"/>
      <c r="AD162" s="940"/>
      <c r="AE162" s="940"/>
      <c r="AF162" s="940"/>
      <c r="AG162" s="940"/>
      <c r="AH162" s="940"/>
      <c r="AI162" s="940"/>
      <c r="AJ162" s="940"/>
      <c r="AK162" s="940"/>
      <c r="AL162" s="940"/>
      <c r="AM162" s="940"/>
      <c r="AN162" s="940"/>
      <c r="AO162" s="940"/>
      <c r="AP162" s="940"/>
      <c r="AQ162" s="940"/>
      <c r="AR162" s="940"/>
      <c r="AS162" s="940"/>
      <c r="AT162" s="940"/>
      <c r="AU162" s="940"/>
      <c r="AV162" s="940"/>
      <c r="AW162" s="940"/>
      <c r="AX162" s="940"/>
      <c r="AY162" s="940"/>
      <c r="AZ162" s="940"/>
      <c r="BA162" s="940"/>
      <c r="BB162" s="940"/>
      <c r="BC162" s="940"/>
      <c r="BD162" s="940"/>
      <c r="BE162" s="940"/>
      <c r="BF162" s="940"/>
      <c r="BG162" s="940"/>
      <c r="BH162" s="940"/>
      <c r="BI162" s="940"/>
      <c r="BJ162" s="940"/>
      <c r="BK162" s="940"/>
      <c r="BL162" s="940"/>
      <c r="BM162" s="940"/>
      <c r="BN162" s="940"/>
      <c r="BO162" s="940"/>
      <c r="BP162" s="940"/>
      <c r="BQ162" s="940"/>
      <c r="BR162" s="940"/>
      <c r="BS162" s="940"/>
      <c r="BT162" s="940"/>
      <c r="BU162" s="940"/>
      <c r="BV162" s="940"/>
      <c r="BW162" s="940"/>
      <c r="BX162" s="940"/>
      <c r="BY162" s="940"/>
      <c r="BZ162" s="940"/>
      <c r="CA162" s="940"/>
      <c r="CB162" s="940"/>
      <c r="CC162" s="940"/>
      <c r="CD162" s="940"/>
      <c r="CE162" s="940"/>
      <c r="CF162" s="940"/>
      <c r="CG162" s="940"/>
      <c r="CH162" s="940"/>
      <c r="CI162" s="940"/>
      <c r="CJ162" s="940"/>
      <c r="CK162" s="940"/>
      <c r="CL162" s="940"/>
      <c r="CM162" s="940"/>
      <c r="CN162" s="940"/>
      <c r="CO162" s="940"/>
      <c r="CP162" s="940"/>
      <c r="CQ162" s="940"/>
      <c r="CR162" s="940"/>
      <c r="CS162" s="940"/>
      <c r="CT162" s="940"/>
      <c r="CU162" s="940"/>
      <c r="CV162" s="940"/>
      <c r="CW162" s="940"/>
      <c r="CX162" s="940"/>
      <c r="CY162" s="940"/>
      <c r="CZ162" s="940"/>
      <c r="DA162" s="940"/>
      <c r="DB162" s="940"/>
    </row>
    <row r="163" spans="2:106" ht="9.9499999999999993" customHeight="1" x14ac:dyDescent="0.2">
      <c r="B163" s="939" t="s">
        <v>123</v>
      </c>
      <c r="C163" s="939"/>
      <c r="D163" s="938" t="s">
        <v>1127</v>
      </c>
      <c r="E163" s="938"/>
      <c r="F163" s="938"/>
      <c r="G163" s="938"/>
      <c r="H163" s="938"/>
      <c r="I163" s="938"/>
      <c r="J163" s="938"/>
      <c r="K163" s="938"/>
      <c r="L163" s="938"/>
      <c r="M163" s="938"/>
      <c r="N163" s="938"/>
      <c r="O163" s="938"/>
      <c r="P163" s="938"/>
      <c r="Q163" s="938"/>
      <c r="R163" s="938"/>
      <c r="S163" s="938"/>
      <c r="T163" s="938"/>
      <c r="U163" s="938"/>
      <c r="V163" s="938"/>
      <c r="W163" s="938"/>
      <c r="X163" s="938"/>
      <c r="Y163" s="938"/>
      <c r="Z163" s="938"/>
      <c r="AA163" s="938"/>
      <c r="AB163" s="938"/>
      <c r="AC163" s="938"/>
      <c r="AD163" s="938"/>
      <c r="AE163" s="938"/>
      <c r="AF163" s="938"/>
      <c r="AG163" s="938"/>
      <c r="AH163" s="938"/>
      <c r="AI163" s="938"/>
      <c r="AJ163" s="938"/>
      <c r="AK163" s="938"/>
      <c r="AL163" s="938"/>
      <c r="AM163" s="938"/>
      <c r="AN163" s="938"/>
      <c r="AO163" s="938"/>
      <c r="AP163" s="938"/>
      <c r="AQ163" s="938"/>
      <c r="AR163" s="938"/>
      <c r="AS163" s="938"/>
      <c r="AT163" s="938"/>
      <c r="AU163" s="938"/>
      <c r="AV163" s="938"/>
      <c r="AW163" s="938"/>
      <c r="AX163" s="938"/>
      <c r="AY163" s="938"/>
      <c r="AZ163" s="938"/>
      <c r="BA163" s="938"/>
      <c r="BB163" s="938"/>
      <c r="BC163" s="938"/>
      <c r="BD163" s="938"/>
      <c r="BE163" s="938"/>
      <c r="BF163" s="938"/>
      <c r="BG163" s="938"/>
      <c r="BH163" s="938"/>
      <c r="BI163" s="938"/>
      <c r="BJ163" s="938"/>
      <c r="BK163" s="938"/>
      <c r="BL163" s="938"/>
      <c r="BM163" s="938"/>
      <c r="BN163" s="938"/>
      <c r="BO163" s="938"/>
      <c r="BP163" s="938"/>
      <c r="BQ163" s="938"/>
      <c r="BR163" s="938"/>
      <c r="BS163" s="938"/>
      <c r="BT163" s="938"/>
      <c r="BU163" s="938"/>
      <c r="BV163" s="938"/>
      <c r="BW163" s="938"/>
      <c r="BX163" s="938"/>
      <c r="BY163" s="938"/>
      <c r="BZ163" s="938"/>
      <c r="CA163" s="938"/>
      <c r="CB163" s="938"/>
      <c r="CC163" s="938"/>
      <c r="CD163" s="938"/>
      <c r="CE163" s="938"/>
      <c r="CF163" s="938"/>
      <c r="CG163" s="938"/>
      <c r="CH163" s="938"/>
      <c r="CI163" s="938"/>
      <c r="CJ163" s="938"/>
      <c r="CK163" s="938"/>
      <c r="CL163" s="938"/>
      <c r="CM163" s="938"/>
      <c r="CN163" s="938"/>
      <c r="CO163" s="938"/>
      <c r="CP163" s="938"/>
      <c r="CQ163" s="938"/>
      <c r="CR163" s="938"/>
      <c r="CS163" s="938"/>
      <c r="CT163" s="938"/>
      <c r="CU163" s="938"/>
      <c r="CV163" s="938"/>
      <c r="CW163" s="938"/>
      <c r="CX163" s="938"/>
      <c r="CY163" s="938"/>
      <c r="CZ163" s="938"/>
      <c r="DA163" s="938"/>
      <c r="DB163" s="938"/>
    </row>
    <row r="164" spans="2:106" ht="9.9499999999999993" customHeight="1" x14ac:dyDescent="0.2">
      <c r="B164" s="939"/>
      <c r="C164" s="939"/>
      <c r="D164" s="938" t="s">
        <v>1128</v>
      </c>
      <c r="E164" s="938"/>
      <c r="F164" s="938"/>
      <c r="G164" s="938"/>
      <c r="H164" s="938"/>
      <c r="I164" s="938"/>
      <c r="J164" s="938"/>
      <c r="K164" s="938"/>
      <c r="L164" s="938"/>
      <c r="M164" s="938"/>
      <c r="N164" s="938"/>
      <c r="O164" s="938"/>
      <c r="P164" s="938"/>
      <c r="Q164" s="938"/>
      <c r="R164" s="938"/>
      <c r="S164" s="938"/>
      <c r="T164" s="938"/>
      <c r="U164" s="938"/>
      <c r="V164" s="938"/>
      <c r="W164" s="938"/>
      <c r="X164" s="938"/>
      <c r="Y164" s="938"/>
      <c r="Z164" s="938"/>
      <c r="AA164" s="938"/>
      <c r="AB164" s="938"/>
      <c r="AC164" s="938"/>
      <c r="AD164" s="938"/>
      <c r="AE164" s="938"/>
      <c r="AF164" s="938"/>
      <c r="AG164" s="938"/>
      <c r="AH164" s="938"/>
      <c r="AI164" s="938"/>
      <c r="AJ164" s="938"/>
      <c r="AK164" s="938"/>
      <c r="AL164" s="938"/>
      <c r="AM164" s="938"/>
      <c r="AN164" s="938"/>
      <c r="AO164" s="938"/>
      <c r="AP164" s="938"/>
      <c r="AQ164" s="938"/>
      <c r="AR164" s="938"/>
      <c r="AS164" s="938"/>
      <c r="AT164" s="938"/>
      <c r="AU164" s="938"/>
      <c r="AV164" s="938"/>
      <c r="AW164" s="938"/>
      <c r="AX164" s="938"/>
      <c r="AY164" s="938"/>
      <c r="AZ164" s="938"/>
      <c r="BA164" s="938"/>
      <c r="BB164" s="938"/>
      <c r="BC164" s="938"/>
      <c r="BD164" s="938"/>
      <c r="BE164" s="938"/>
      <c r="BF164" s="938"/>
      <c r="BG164" s="938"/>
      <c r="BH164" s="938"/>
      <c r="BI164" s="938"/>
      <c r="BJ164" s="938"/>
      <c r="BK164" s="938"/>
      <c r="BL164" s="938"/>
      <c r="BM164" s="938"/>
      <c r="BN164" s="938"/>
      <c r="BO164" s="938"/>
      <c r="BP164" s="938"/>
      <c r="BQ164" s="938"/>
      <c r="BR164" s="938"/>
      <c r="BS164" s="938"/>
      <c r="BT164" s="938"/>
      <c r="BU164" s="938"/>
      <c r="BV164" s="938"/>
      <c r="BW164" s="938"/>
      <c r="BX164" s="938"/>
      <c r="BY164" s="938"/>
      <c r="BZ164" s="938"/>
      <c r="CA164" s="938"/>
      <c r="CB164" s="938"/>
      <c r="CC164" s="938"/>
      <c r="CD164" s="938"/>
      <c r="CE164" s="938"/>
      <c r="CF164" s="938"/>
      <c r="CG164" s="938"/>
      <c r="CH164" s="938"/>
      <c r="CI164" s="938"/>
      <c r="CJ164" s="938"/>
      <c r="CK164" s="938"/>
      <c r="CL164" s="938"/>
      <c r="CM164" s="938"/>
      <c r="CN164" s="938"/>
      <c r="CO164" s="938"/>
      <c r="CP164" s="938"/>
      <c r="CQ164" s="938"/>
      <c r="CR164" s="938"/>
      <c r="CS164" s="938"/>
      <c r="CT164" s="938"/>
      <c r="CU164" s="938"/>
      <c r="CV164" s="938"/>
      <c r="CW164" s="938"/>
      <c r="CX164" s="938"/>
      <c r="CY164" s="938"/>
      <c r="CZ164" s="938"/>
      <c r="DA164" s="938"/>
      <c r="DB164" s="938"/>
    </row>
    <row r="165" spans="2:106" ht="9.9499999999999993" customHeight="1" x14ac:dyDescent="0.2">
      <c r="B165" s="939" t="s">
        <v>123</v>
      </c>
      <c r="C165" s="939"/>
      <c r="D165" s="938" t="s">
        <v>1129</v>
      </c>
      <c r="E165" s="938"/>
      <c r="F165" s="938"/>
      <c r="G165" s="938"/>
      <c r="H165" s="938"/>
      <c r="I165" s="938"/>
      <c r="J165" s="938"/>
      <c r="K165" s="938"/>
      <c r="L165" s="938"/>
      <c r="M165" s="938"/>
      <c r="N165" s="938"/>
      <c r="O165" s="938"/>
      <c r="P165" s="938"/>
      <c r="Q165" s="938"/>
      <c r="R165" s="938"/>
      <c r="S165" s="938"/>
      <c r="T165" s="938"/>
      <c r="U165" s="938"/>
      <c r="V165" s="938"/>
      <c r="W165" s="938"/>
      <c r="X165" s="938"/>
      <c r="Y165" s="938"/>
      <c r="Z165" s="938"/>
      <c r="AA165" s="938"/>
      <c r="AB165" s="938"/>
      <c r="AC165" s="938"/>
      <c r="AD165" s="938"/>
      <c r="AE165" s="938"/>
      <c r="AF165" s="938"/>
      <c r="AG165" s="938"/>
      <c r="AH165" s="938"/>
      <c r="AI165" s="938"/>
      <c r="AJ165" s="938"/>
      <c r="AK165" s="938"/>
      <c r="AL165" s="938"/>
      <c r="AM165" s="938"/>
      <c r="AN165" s="938"/>
      <c r="AO165" s="938"/>
      <c r="AP165" s="938"/>
      <c r="AQ165" s="938"/>
      <c r="AR165" s="938"/>
      <c r="AS165" s="938"/>
      <c r="AT165" s="938"/>
      <c r="AU165" s="938"/>
      <c r="AV165" s="938"/>
      <c r="AW165" s="938"/>
      <c r="AX165" s="938"/>
      <c r="AY165" s="938"/>
      <c r="AZ165" s="938"/>
      <c r="BA165" s="938"/>
      <c r="BB165" s="938"/>
      <c r="BC165" s="938"/>
      <c r="BD165" s="938"/>
      <c r="BE165" s="938"/>
      <c r="BF165" s="938"/>
      <c r="BG165" s="938"/>
      <c r="BH165" s="938"/>
      <c r="BI165" s="938"/>
      <c r="BJ165" s="938"/>
      <c r="BK165" s="938"/>
      <c r="BL165" s="938"/>
      <c r="BM165" s="938"/>
      <c r="BN165" s="938"/>
      <c r="BO165" s="938"/>
      <c r="BP165" s="938"/>
      <c r="BQ165" s="938"/>
      <c r="BR165" s="938"/>
      <c r="BS165" s="938"/>
      <c r="BT165" s="938"/>
      <c r="BU165" s="938"/>
      <c r="BV165" s="938"/>
      <c r="BW165" s="938"/>
      <c r="BX165" s="938"/>
      <c r="BY165" s="938"/>
      <c r="BZ165" s="938"/>
      <c r="CA165" s="938"/>
      <c r="CB165" s="938"/>
      <c r="CC165" s="938"/>
      <c r="CD165" s="938"/>
      <c r="CE165" s="938"/>
      <c r="CF165" s="938"/>
      <c r="CG165" s="938"/>
      <c r="CH165" s="938"/>
      <c r="CI165" s="938"/>
      <c r="CJ165" s="938"/>
      <c r="CK165" s="938"/>
      <c r="CL165" s="938"/>
      <c r="CM165" s="938"/>
      <c r="CN165" s="938"/>
      <c r="CO165" s="938"/>
      <c r="CP165" s="938"/>
      <c r="CQ165" s="938"/>
      <c r="CR165" s="938"/>
      <c r="CS165" s="938"/>
      <c r="CT165" s="938"/>
      <c r="CU165" s="938"/>
      <c r="CV165" s="938"/>
      <c r="CW165" s="938"/>
      <c r="CX165" s="938"/>
      <c r="CY165" s="938"/>
      <c r="CZ165" s="938"/>
      <c r="DA165" s="938"/>
      <c r="DB165" s="938"/>
    </row>
    <row r="166" spans="2:106" ht="9.9499999999999993" customHeight="1" x14ac:dyDescent="0.2">
      <c r="B166" s="939" t="s">
        <v>123</v>
      </c>
      <c r="C166" s="939"/>
      <c r="D166" s="938" t="s">
        <v>1130</v>
      </c>
      <c r="E166" s="938"/>
      <c r="F166" s="938"/>
      <c r="G166" s="938"/>
      <c r="H166" s="938"/>
      <c r="I166" s="938"/>
      <c r="J166" s="938"/>
      <c r="K166" s="938"/>
      <c r="L166" s="938"/>
      <c r="M166" s="938"/>
      <c r="N166" s="938"/>
      <c r="O166" s="938"/>
      <c r="P166" s="938"/>
      <c r="Q166" s="938"/>
      <c r="R166" s="938"/>
      <c r="S166" s="938"/>
      <c r="T166" s="938"/>
      <c r="U166" s="938"/>
      <c r="V166" s="938"/>
      <c r="W166" s="938"/>
      <c r="X166" s="938"/>
      <c r="Y166" s="938"/>
      <c r="Z166" s="938"/>
      <c r="AA166" s="938"/>
      <c r="AB166" s="938"/>
      <c r="AC166" s="938"/>
      <c r="AD166" s="938"/>
      <c r="AE166" s="938"/>
      <c r="AF166" s="938"/>
      <c r="AG166" s="938"/>
      <c r="AH166" s="938"/>
      <c r="AI166" s="938"/>
      <c r="AJ166" s="938"/>
      <c r="AK166" s="938"/>
      <c r="AL166" s="938"/>
      <c r="AM166" s="938"/>
      <c r="AN166" s="938"/>
      <c r="AO166" s="938"/>
      <c r="AP166" s="938"/>
      <c r="AQ166" s="938"/>
      <c r="AR166" s="938"/>
      <c r="AS166" s="938"/>
      <c r="AT166" s="938"/>
      <c r="AU166" s="938"/>
      <c r="AV166" s="938"/>
      <c r="AW166" s="938"/>
      <c r="AX166" s="938"/>
      <c r="AY166" s="938"/>
      <c r="AZ166" s="938"/>
      <c r="BA166" s="938"/>
      <c r="BB166" s="938"/>
      <c r="BC166" s="938"/>
      <c r="BD166" s="938"/>
      <c r="BE166" s="938"/>
      <c r="BF166" s="938"/>
      <c r="BG166" s="938"/>
      <c r="BH166" s="938"/>
      <c r="BI166" s="938"/>
      <c r="BJ166" s="938"/>
      <c r="BK166" s="938"/>
      <c r="BL166" s="938"/>
      <c r="BM166" s="938"/>
      <c r="BN166" s="938"/>
      <c r="BO166" s="938"/>
      <c r="BP166" s="938"/>
      <c r="BQ166" s="938"/>
      <c r="BR166" s="938"/>
      <c r="BS166" s="938"/>
      <c r="BT166" s="938"/>
      <c r="BU166" s="938"/>
      <c r="BV166" s="938"/>
      <c r="BW166" s="938"/>
      <c r="BX166" s="938"/>
      <c r="BY166" s="938"/>
      <c r="BZ166" s="938"/>
      <c r="CA166" s="938"/>
      <c r="CB166" s="938"/>
      <c r="CC166" s="938"/>
      <c r="CD166" s="938"/>
      <c r="CE166" s="938"/>
      <c r="CF166" s="938"/>
      <c r="CG166" s="938"/>
      <c r="CH166" s="938"/>
      <c r="CI166" s="938"/>
      <c r="CJ166" s="938"/>
      <c r="CK166" s="938"/>
      <c r="CL166" s="938"/>
      <c r="CM166" s="938"/>
      <c r="CN166" s="938"/>
      <c r="CO166" s="938"/>
      <c r="CP166" s="938"/>
      <c r="CQ166" s="938"/>
      <c r="CR166" s="938"/>
      <c r="CS166" s="938"/>
      <c r="CT166" s="938"/>
      <c r="CU166" s="938"/>
      <c r="CV166" s="938"/>
      <c r="CW166" s="938"/>
      <c r="CX166" s="938"/>
      <c r="CY166" s="938"/>
      <c r="CZ166" s="938"/>
      <c r="DA166" s="938"/>
      <c r="DB166" s="938"/>
    </row>
    <row r="167" spans="2:106" ht="9.9499999999999993" customHeight="1" x14ac:dyDescent="0.2">
      <c r="B167" s="939"/>
      <c r="C167" s="939"/>
      <c r="D167" s="938"/>
      <c r="E167" s="938"/>
      <c r="F167" s="938"/>
      <c r="G167" s="938"/>
      <c r="H167" s="938"/>
      <c r="I167" s="938"/>
      <c r="J167" s="938"/>
      <c r="K167" s="938"/>
      <c r="L167" s="938"/>
      <c r="M167" s="938"/>
      <c r="N167" s="938"/>
      <c r="O167" s="938"/>
      <c r="P167" s="938"/>
      <c r="Q167" s="938"/>
      <c r="R167" s="938"/>
      <c r="S167" s="938"/>
      <c r="T167" s="938"/>
      <c r="U167" s="938"/>
      <c r="V167" s="938"/>
      <c r="W167" s="938"/>
      <c r="X167" s="938"/>
      <c r="Y167" s="938"/>
      <c r="Z167" s="938"/>
      <c r="AA167" s="938"/>
      <c r="AB167" s="938"/>
      <c r="AC167" s="938"/>
      <c r="AD167" s="938"/>
      <c r="AE167" s="938"/>
      <c r="AF167" s="938"/>
      <c r="AG167" s="938"/>
      <c r="AH167" s="938"/>
      <c r="AI167" s="938"/>
      <c r="AJ167" s="938"/>
      <c r="AK167" s="938"/>
      <c r="AL167" s="938"/>
      <c r="AM167" s="938"/>
      <c r="AN167" s="938"/>
      <c r="AO167" s="938"/>
      <c r="AP167" s="938"/>
      <c r="AQ167" s="938"/>
      <c r="AR167" s="938"/>
      <c r="AS167" s="938"/>
      <c r="AT167" s="938"/>
      <c r="AU167" s="938"/>
      <c r="AV167" s="938"/>
      <c r="AW167" s="938"/>
      <c r="AX167" s="938"/>
      <c r="AY167" s="938"/>
      <c r="AZ167" s="938"/>
      <c r="BA167" s="938"/>
      <c r="BB167" s="938"/>
      <c r="BC167" s="938"/>
      <c r="BD167" s="938"/>
      <c r="BE167" s="938"/>
      <c r="BF167" s="938"/>
      <c r="BG167" s="938"/>
      <c r="BH167" s="938"/>
      <c r="BI167" s="938"/>
      <c r="BJ167" s="938"/>
      <c r="BK167" s="938"/>
      <c r="BL167" s="938"/>
      <c r="BM167" s="938"/>
      <c r="BN167" s="938"/>
      <c r="BO167" s="938"/>
      <c r="BP167" s="938"/>
      <c r="BQ167" s="938"/>
      <c r="BR167" s="938"/>
      <c r="BS167" s="938"/>
      <c r="BT167" s="938"/>
      <c r="BU167" s="938"/>
      <c r="BV167" s="938"/>
      <c r="BW167" s="938"/>
      <c r="BX167" s="938"/>
      <c r="BY167" s="938"/>
      <c r="BZ167" s="938"/>
      <c r="CA167" s="938"/>
      <c r="CB167" s="938"/>
      <c r="CC167" s="938"/>
      <c r="CD167" s="938"/>
      <c r="CE167" s="938"/>
      <c r="CF167" s="938"/>
      <c r="CG167" s="938"/>
      <c r="CH167" s="938"/>
      <c r="CI167" s="938"/>
      <c r="CJ167" s="938"/>
      <c r="CK167" s="938"/>
      <c r="CL167" s="938"/>
      <c r="CM167" s="938"/>
      <c r="CN167" s="938"/>
      <c r="CO167" s="938"/>
      <c r="CP167" s="938"/>
      <c r="CQ167" s="938"/>
      <c r="CR167" s="938"/>
      <c r="CS167" s="938"/>
      <c r="CT167" s="938"/>
      <c r="CU167" s="938"/>
      <c r="CV167" s="938"/>
      <c r="CW167" s="938"/>
      <c r="CX167" s="938"/>
      <c r="CY167" s="938"/>
      <c r="CZ167" s="938"/>
      <c r="DA167" s="938"/>
      <c r="DB167" s="938"/>
    </row>
    <row r="168" spans="2:106" ht="9.9499999999999993" customHeight="1" x14ac:dyDescent="0.2">
      <c r="B168" s="940" t="s">
        <v>1131</v>
      </c>
      <c r="C168" s="940"/>
      <c r="D168" s="940"/>
      <c r="E168" s="940"/>
      <c r="F168" s="940"/>
      <c r="G168" s="940"/>
      <c r="H168" s="940"/>
      <c r="I168" s="940"/>
      <c r="J168" s="940"/>
      <c r="K168" s="940"/>
      <c r="L168" s="940"/>
      <c r="M168" s="940"/>
      <c r="N168" s="940"/>
      <c r="O168" s="940"/>
      <c r="P168" s="940"/>
      <c r="Q168" s="940"/>
      <c r="R168" s="940"/>
      <c r="S168" s="940"/>
      <c r="T168" s="940"/>
      <c r="U168" s="940"/>
      <c r="V168" s="940"/>
      <c r="W168" s="940"/>
      <c r="X168" s="940"/>
      <c r="Y168" s="940"/>
      <c r="Z168" s="940"/>
      <c r="AA168" s="940"/>
      <c r="AB168" s="940"/>
      <c r="AC168" s="940"/>
      <c r="AD168" s="940"/>
      <c r="AE168" s="940"/>
      <c r="AF168" s="940"/>
      <c r="AG168" s="940"/>
      <c r="AH168" s="940"/>
      <c r="AI168" s="940"/>
      <c r="AJ168" s="940"/>
      <c r="AK168" s="940"/>
      <c r="AL168" s="940"/>
      <c r="AM168" s="940"/>
      <c r="AN168" s="940"/>
      <c r="AO168" s="940"/>
      <c r="AP168" s="940"/>
      <c r="AQ168" s="940"/>
      <c r="AR168" s="940"/>
      <c r="AS168" s="940"/>
      <c r="AT168" s="940"/>
      <c r="AU168" s="940"/>
      <c r="AV168" s="940"/>
      <c r="AW168" s="940"/>
      <c r="AX168" s="940"/>
      <c r="AY168" s="940"/>
      <c r="AZ168" s="940"/>
      <c r="BA168" s="940"/>
      <c r="BB168" s="940"/>
      <c r="BC168" s="940"/>
      <c r="BD168" s="940"/>
      <c r="BE168" s="940"/>
      <c r="BF168" s="940"/>
      <c r="BG168" s="940"/>
      <c r="BH168" s="940"/>
      <c r="BI168" s="940"/>
      <c r="BJ168" s="940"/>
      <c r="BK168" s="940"/>
      <c r="BL168" s="940"/>
      <c r="BM168" s="940"/>
      <c r="BN168" s="940"/>
      <c r="BO168" s="940"/>
      <c r="BP168" s="940"/>
      <c r="BQ168" s="940"/>
      <c r="BR168" s="940"/>
      <c r="BS168" s="940"/>
      <c r="BT168" s="940"/>
      <c r="BU168" s="940"/>
      <c r="BV168" s="940"/>
      <c r="BW168" s="940"/>
      <c r="BX168" s="940"/>
      <c r="BY168" s="940"/>
      <c r="BZ168" s="940"/>
      <c r="CA168" s="940"/>
      <c r="CB168" s="940"/>
      <c r="CC168" s="940"/>
      <c r="CD168" s="940"/>
      <c r="CE168" s="940"/>
      <c r="CF168" s="940"/>
      <c r="CG168" s="940"/>
      <c r="CH168" s="940"/>
      <c r="CI168" s="940"/>
      <c r="CJ168" s="940"/>
      <c r="CK168" s="940"/>
      <c r="CL168" s="940"/>
      <c r="CM168" s="940"/>
      <c r="CN168" s="940"/>
      <c r="CO168" s="940"/>
      <c r="CP168" s="940"/>
      <c r="CQ168" s="940"/>
      <c r="CR168" s="940"/>
      <c r="CS168" s="940"/>
      <c r="CT168" s="940"/>
      <c r="CU168" s="940"/>
      <c r="CV168" s="940"/>
      <c r="CW168" s="940"/>
      <c r="CX168" s="940"/>
      <c r="CY168" s="940"/>
      <c r="CZ168" s="940"/>
      <c r="DA168" s="940"/>
      <c r="DB168" s="940"/>
    </row>
    <row r="169" spans="2:106" ht="9.9499999999999993" customHeight="1" x14ac:dyDescent="0.2">
      <c r="B169" s="939" t="s">
        <v>123</v>
      </c>
      <c r="C169" s="939"/>
      <c r="D169" s="938" t="s">
        <v>1132</v>
      </c>
      <c r="E169" s="938"/>
      <c r="F169" s="938"/>
      <c r="G169" s="938"/>
      <c r="H169" s="938"/>
      <c r="I169" s="938"/>
      <c r="J169" s="938"/>
      <c r="K169" s="938"/>
      <c r="L169" s="938"/>
      <c r="M169" s="938"/>
      <c r="N169" s="938"/>
      <c r="O169" s="938"/>
      <c r="P169" s="938"/>
      <c r="Q169" s="938"/>
      <c r="R169" s="938"/>
      <c r="S169" s="938"/>
      <c r="T169" s="938"/>
      <c r="U169" s="938"/>
      <c r="V169" s="938"/>
      <c r="W169" s="938"/>
      <c r="X169" s="938"/>
      <c r="Y169" s="938"/>
      <c r="Z169" s="938"/>
      <c r="AA169" s="938"/>
      <c r="AB169" s="938"/>
      <c r="AC169" s="938"/>
      <c r="AD169" s="938"/>
      <c r="AE169" s="938"/>
      <c r="AF169" s="938"/>
      <c r="AG169" s="938"/>
      <c r="AH169" s="938"/>
      <c r="AI169" s="938"/>
      <c r="AJ169" s="938"/>
      <c r="AK169" s="938"/>
      <c r="AL169" s="938"/>
      <c r="AM169" s="938"/>
      <c r="AN169" s="938"/>
      <c r="AO169" s="938"/>
      <c r="AP169" s="938"/>
      <c r="AQ169" s="938"/>
      <c r="AR169" s="938"/>
      <c r="AS169" s="938"/>
      <c r="AT169" s="938"/>
      <c r="AU169" s="938"/>
      <c r="AV169" s="938"/>
      <c r="AW169" s="938"/>
      <c r="AX169" s="938"/>
      <c r="AY169" s="938"/>
      <c r="AZ169" s="938"/>
      <c r="BA169" s="938"/>
      <c r="BB169" s="938"/>
      <c r="BC169" s="938"/>
      <c r="BD169" s="938"/>
      <c r="BE169" s="938"/>
      <c r="BF169" s="938"/>
      <c r="BG169" s="938"/>
      <c r="BH169" s="938"/>
      <c r="BI169" s="938"/>
      <c r="BJ169" s="938"/>
      <c r="BK169" s="938"/>
      <c r="BL169" s="938"/>
      <c r="BM169" s="938"/>
      <c r="BN169" s="938"/>
      <c r="BO169" s="938"/>
      <c r="BP169" s="938"/>
      <c r="BQ169" s="938"/>
      <c r="BR169" s="938"/>
      <c r="BS169" s="938"/>
      <c r="BT169" s="938"/>
      <c r="BU169" s="938"/>
      <c r="BV169" s="938"/>
      <c r="BW169" s="938"/>
      <c r="BX169" s="938"/>
      <c r="BY169" s="938"/>
      <c r="BZ169" s="938"/>
      <c r="CA169" s="938"/>
      <c r="CB169" s="938"/>
      <c r="CC169" s="938"/>
      <c r="CD169" s="938"/>
      <c r="CE169" s="938"/>
      <c r="CF169" s="938"/>
      <c r="CG169" s="938"/>
      <c r="CH169" s="938"/>
      <c r="CI169" s="938"/>
      <c r="CJ169" s="938"/>
      <c r="CK169" s="938"/>
      <c r="CL169" s="938"/>
      <c r="CM169" s="938"/>
      <c r="CN169" s="938"/>
      <c r="CO169" s="938"/>
      <c r="CP169" s="938"/>
      <c r="CQ169" s="938"/>
      <c r="CR169" s="938"/>
      <c r="CS169" s="938"/>
      <c r="CT169" s="938"/>
      <c r="CU169" s="938"/>
      <c r="CV169" s="938"/>
      <c r="CW169" s="938"/>
      <c r="CX169" s="938"/>
      <c r="CY169" s="938"/>
      <c r="CZ169" s="938"/>
      <c r="DA169" s="938"/>
      <c r="DB169" s="938"/>
    </row>
    <row r="170" spans="2:106" ht="9.9499999999999993" customHeight="1" x14ac:dyDescent="0.2">
      <c r="B170" s="939" t="s">
        <v>123</v>
      </c>
      <c r="C170" s="939"/>
      <c r="D170" s="938" t="s">
        <v>1133</v>
      </c>
      <c r="E170" s="938"/>
      <c r="F170" s="938"/>
      <c r="G170" s="938"/>
      <c r="H170" s="938"/>
      <c r="I170" s="938"/>
      <c r="J170" s="938"/>
      <c r="K170" s="938"/>
      <c r="L170" s="938"/>
      <c r="M170" s="938"/>
      <c r="N170" s="938"/>
      <c r="O170" s="938"/>
      <c r="P170" s="938"/>
      <c r="Q170" s="938"/>
      <c r="R170" s="938"/>
      <c r="S170" s="938"/>
      <c r="T170" s="938"/>
      <c r="U170" s="938"/>
      <c r="V170" s="938"/>
      <c r="W170" s="938"/>
      <c r="X170" s="938"/>
      <c r="Y170" s="938"/>
      <c r="Z170" s="938"/>
      <c r="AA170" s="938"/>
      <c r="AB170" s="938"/>
      <c r="AC170" s="938"/>
      <c r="AD170" s="938"/>
      <c r="AE170" s="938"/>
      <c r="AF170" s="938"/>
      <c r="AG170" s="938"/>
      <c r="AH170" s="938"/>
      <c r="AI170" s="938"/>
      <c r="AJ170" s="938"/>
      <c r="AK170" s="938"/>
      <c r="AL170" s="938"/>
      <c r="AM170" s="938"/>
      <c r="AN170" s="938"/>
      <c r="AO170" s="938"/>
      <c r="AP170" s="938"/>
      <c r="AQ170" s="938"/>
      <c r="AR170" s="938"/>
      <c r="AS170" s="938"/>
      <c r="AT170" s="938"/>
      <c r="AU170" s="938"/>
      <c r="AV170" s="938"/>
      <c r="AW170" s="938"/>
      <c r="AX170" s="938"/>
      <c r="AY170" s="938"/>
      <c r="AZ170" s="938"/>
      <c r="BA170" s="938"/>
      <c r="BB170" s="938"/>
      <c r="BC170" s="938"/>
      <c r="BD170" s="938"/>
      <c r="BE170" s="938"/>
      <c r="BF170" s="938"/>
      <c r="BG170" s="938"/>
      <c r="BH170" s="938"/>
      <c r="BI170" s="938"/>
      <c r="BJ170" s="938"/>
      <c r="BK170" s="938"/>
      <c r="BL170" s="938"/>
      <c r="BM170" s="938"/>
      <c r="BN170" s="938"/>
      <c r="BO170" s="938"/>
      <c r="BP170" s="938"/>
      <c r="BQ170" s="938"/>
      <c r="BR170" s="938"/>
      <c r="BS170" s="938"/>
      <c r="BT170" s="938"/>
      <c r="BU170" s="938"/>
      <c r="BV170" s="938"/>
      <c r="BW170" s="938"/>
      <c r="BX170" s="938"/>
      <c r="BY170" s="938"/>
      <c r="BZ170" s="938"/>
      <c r="CA170" s="938"/>
      <c r="CB170" s="938"/>
      <c r="CC170" s="938"/>
      <c r="CD170" s="938"/>
      <c r="CE170" s="938"/>
      <c r="CF170" s="938"/>
      <c r="CG170" s="938"/>
      <c r="CH170" s="938"/>
      <c r="CI170" s="938"/>
      <c r="CJ170" s="938"/>
      <c r="CK170" s="938"/>
      <c r="CL170" s="938"/>
      <c r="CM170" s="938"/>
      <c r="CN170" s="938"/>
      <c r="CO170" s="938"/>
      <c r="CP170" s="938"/>
      <c r="CQ170" s="938"/>
      <c r="CR170" s="938"/>
      <c r="CS170" s="938"/>
      <c r="CT170" s="938"/>
      <c r="CU170" s="938"/>
      <c r="CV170" s="938"/>
      <c r="CW170" s="938"/>
      <c r="CX170" s="938"/>
      <c r="CY170" s="938"/>
      <c r="CZ170" s="938"/>
      <c r="DA170" s="938"/>
      <c r="DB170" s="938"/>
    </row>
    <row r="171" spans="2:106" ht="9.9499999999999993" customHeight="1" x14ac:dyDescent="0.2">
      <c r="B171" s="939"/>
      <c r="C171" s="939"/>
      <c r="D171" s="939" t="s">
        <v>123</v>
      </c>
      <c r="E171" s="939"/>
      <c r="F171" s="939"/>
      <c r="G171" s="938" t="s">
        <v>1134</v>
      </c>
      <c r="H171" s="938"/>
      <c r="I171" s="938"/>
      <c r="J171" s="938"/>
      <c r="K171" s="938"/>
      <c r="L171" s="938"/>
      <c r="M171" s="938"/>
      <c r="N171" s="938"/>
      <c r="O171" s="938"/>
      <c r="P171" s="938"/>
      <c r="Q171" s="938"/>
      <c r="R171" s="938"/>
      <c r="S171" s="938"/>
      <c r="T171" s="938"/>
      <c r="U171" s="938"/>
      <c r="V171" s="938"/>
      <c r="W171" s="938"/>
      <c r="X171" s="938"/>
      <c r="Y171" s="938"/>
      <c r="Z171" s="938"/>
      <c r="AA171" s="938"/>
      <c r="AB171" s="938"/>
      <c r="AC171" s="938"/>
      <c r="AD171" s="938"/>
      <c r="AE171" s="938"/>
      <c r="AF171" s="938"/>
      <c r="AG171" s="938"/>
      <c r="AH171" s="938"/>
      <c r="AI171" s="938"/>
      <c r="AJ171" s="938"/>
      <c r="AK171" s="938"/>
      <c r="AL171" s="938"/>
      <c r="AM171" s="938"/>
      <c r="AN171" s="938"/>
      <c r="AO171" s="938"/>
      <c r="AP171" s="938"/>
      <c r="AQ171" s="938"/>
      <c r="AR171" s="938"/>
      <c r="AS171" s="938"/>
      <c r="AT171" s="938"/>
      <c r="AU171" s="938"/>
      <c r="AV171" s="938"/>
      <c r="AW171" s="938"/>
      <c r="AX171" s="938"/>
      <c r="AY171" s="938"/>
      <c r="AZ171" s="938"/>
      <c r="BA171" s="938"/>
      <c r="BB171" s="938"/>
      <c r="BC171" s="938"/>
      <c r="BD171" s="938"/>
      <c r="BE171" s="938"/>
      <c r="BF171" s="938"/>
      <c r="BG171" s="938"/>
      <c r="BH171" s="938"/>
      <c r="BI171" s="938"/>
      <c r="BJ171" s="938"/>
      <c r="BK171" s="938"/>
      <c r="BL171" s="938"/>
      <c r="BM171" s="938"/>
      <c r="BN171" s="938"/>
      <c r="BO171" s="938"/>
      <c r="BP171" s="938"/>
      <c r="BQ171" s="938"/>
      <c r="BR171" s="938"/>
      <c r="BS171" s="938"/>
      <c r="BT171" s="938"/>
      <c r="BU171" s="938"/>
      <c r="BV171" s="938"/>
      <c r="BW171" s="938"/>
      <c r="BX171" s="938"/>
      <c r="BY171" s="938"/>
      <c r="BZ171" s="938"/>
      <c r="CA171" s="938"/>
      <c r="CB171" s="938"/>
      <c r="CC171" s="938"/>
      <c r="CD171" s="938"/>
      <c r="CE171" s="938"/>
      <c r="CF171" s="938"/>
      <c r="CG171" s="938"/>
      <c r="CH171" s="938"/>
      <c r="CI171" s="938"/>
      <c r="CJ171" s="938"/>
      <c r="CK171" s="938"/>
      <c r="CL171" s="938"/>
      <c r="CM171" s="938"/>
      <c r="CN171" s="938"/>
      <c r="CO171" s="938"/>
      <c r="CP171" s="938"/>
      <c r="CQ171" s="938"/>
      <c r="CR171" s="938"/>
      <c r="CS171" s="938"/>
      <c r="CT171" s="938"/>
      <c r="CU171" s="938"/>
      <c r="CV171" s="938"/>
      <c r="CW171" s="938"/>
      <c r="CX171" s="938"/>
      <c r="CY171" s="938"/>
      <c r="CZ171" s="938"/>
      <c r="DA171" s="938"/>
      <c r="DB171" s="938"/>
    </row>
    <row r="172" spans="2:106" ht="9.9499999999999993" customHeight="1" x14ac:dyDescent="0.2">
      <c r="B172" s="939"/>
      <c r="C172" s="939"/>
      <c r="D172" s="939" t="s">
        <v>123</v>
      </c>
      <c r="E172" s="939"/>
      <c r="F172" s="939"/>
      <c r="G172" s="938" t="s">
        <v>1135</v>
      </c>
      <c r="H172" s="938"/>
      <c r="I172" s="938"/>
      <c r="J172" s="938"/>
      <c r="K172" s="938"/>
      <c r="L172" s="938"/>
      <c r="M172" s="938"/>
      <c r="N172" s="938"/>
      <c r="O172" s="938"/>
      <c r="P172" s="938"/>
      <c r="Q172" s="938"/>
      <c r="R172" s="938"/>
      <c r="S172" s="938"/>
      <c r="T172" s="938"/>
      <c r="U172" s="938"/>
      <c r="V172" s="938"/>
      <c r="W172" s="938"/>
      <c r="X172" s="938"/>
      <c r="Y172" s="938"/>
      <c r="Z172" s="938"/>
      <c r="AA172" s="938"/>
      <c r="AB172" s="938"/>
      <c r="AC172" s="938"/>
      <c r="AD172" s="938"/>
      <c r="AE172" s="938"/>
      <c r="AF172" s="938"/>
      <c r="AG172" s="938"/>
      <c r="AH172" s="938"/>
      <c r="AI172" s="938"/>
      <c r="AJ172" s="938"/>
      <c r="AK172" s="938"/>
      <c r="AL172" s="938"/>
      <c r="AM172" s="938"/>
      <c r="AN172" s="938"/>
      <c r="AO172" s="938"/>
      <c r="AP172" s="938"/>
      <c r="AQ172" s="938"/>
      <c r="AR172" s="938"/>
      <c r="AS172" s="938"/>
      <c r="AT172" s="938"/>
      <c r="AU172" s="938"/>
      <c r="AV172" s="938"/>
      <c r="AW172" s="938"/>
      <c r="AX172" s="938"/>
      <c r="AY172" s="938"/>
      <c r="AZ172" s="938"/>
      <c r="BA172" s="938"/>
      <c r="BB172" s="938"/>
      <c r="BC172" s="938"/>
      <c r="BD172" s="938"/>
      <c r="BE172" s="938"/>
      <c r="BF172" s="938"/>
      <c r="BG172" s="938"/>
      <c r="BH172" s="938"/>
      <c r="BI172" s="938"/>
      <c r="BJ172" s="938"/>
      <c r="BK172" s="938"/>
      <c r="BL172" s="938"/>
      <c r="BM172" s="938"/>
      <c r="BN172" s="938"/>
      <c r="BO172" s="938"/>
      <c r="BP172" s="938"/>
      <c r="BQ172" s="938"/>
      <c r="BR172" s="938"/>
      <c r="BS172" s="938"/>
      <c r="BT172" s="938"/>
      <c r="BU172" s="938"/>
      <c r="BV172" s="938"/>
      <c r="BW172" s="938"/>
      <c r="BX172" s="938"/>
      <c r="BY172" s="938"/>
      <c r="BZ172" s="938"/>
      <c r="CA172" s="938"/>
      <c r="CB172" s="938"/>
      <c r="CC172" s="938"/>
      <c r="CD172" s="938"/>
      <c r="CE172" s="938"/>
      <c r="CF172" s="938"/>
      <c r="CG172" s="938"/>
      <c r="CH172" s="938"/>
      <c r="CI172" s="938"/>
      <c r="CJ172" s="938"/>
      <c r="CK172" s="938"/>
      <c r="CL172" s="938"/>
      <c r="CM172" s="938"/>
      <c r="CN172" s="938"/>
      <c r="CO172" s="938"/>
      <c r="CP172" s="938"/>
      <c r="CQ172" s="938"/>
      <c r="CR172" s="938"/>
      <c r="CS172" s="938"/>
      <c r="CT172" s="938"/>
      <c r="CU172" s="938"/>
      <c r="CV172" s="938"/>
      <c r="CW172" s="938"/>
      <c r="CX172" s="938"/>
      <c r="CY172" s="938"/>
      <c r="CZ172" s="938"/>
      <c r="DA172" s="938"/>
      <c r="DB172" s="938"/>
    </row>
    <row r="173" spans="2:106" ht="9.9499999999999993" customHeight="1" x14ac:dyDescent="0.2">
      <c r="B173" s="939"/>
      <c r="C173" s="939"/>
      <c r="D173" s="939" t="s">
        <v>123</v>
      </c>
      <c r="E173" s="939"/>
      <c r="F173" s="939"/>
      <c r="G173" s="938" t="s">
        <v>1136</v>
      </c>
      <c r="H173" s="938"/>
      <c r="I173" s="938"/>
      <c r="J173" s="938"/>
      <c r="K173" s="938"/>
      <c r="L173" s="938"/>
      <c r="M173" s="938"/>
      <c r="N173" s="938"/>
      <c r="O173" s="938"/>
      <c r="P173" s="938"/>
      <c r="Q173" s="938"/>
      <c r="R173" s="938"/>
      <c r="S173" s="938"/>
      <c r="T173" s="938"/>
      <c r="U173" s="938"/>
      <c r="V173" s="938"/>
      <c r="W173" s="938"/>
      <c r="X173" s="938"/>
      <c r="Y173" s="938"/>
      <c r="Z173" s="938"/>
      <c r="AA173" s="938"/>
      <c r="AB173" s="938"/>
      <c r="AC173" s="938"/>
      <c r="AD173" s="938"/>
      <c r="AE173" s="938"/>
      <c r="AF173" s="938"/>
      <c r="AG173" s="938"/>
      <c r="AH173" s="938"/>
      <c r="AI173" s="938"/>
      <c r="AJ173" s="938"/>
      <c r="AK173" s="938"/>
      <c r="AL173" s="938"/>
      <c r="AM173" s="938"/>
      <c r="AN173" s="938"/>
      <c r="AO173" s="938"/>
      <c r="AP173" s="938"/>
      <c r="AQ173" s="938"/>
      <c r="AR173" s="938"/>
      <c r="AS173" s="938"/>
      <c r="AT173" s="938"/>
      <c r="AU173" s="938"/>
      <c r="AV173" s="938"/>
      <c r="AW173" s="938"/>
      <c r="AX173" s="938"/>
      <c r="AY173" s="938"/>
      <c r="AZ173" s="938"/>
      <c r="BA173" s="938"/>
      <c r="BB173" s="938"/>
      <c r="BC173" s="938"/>
      <c r="BD173" s="938"/>
      <c r="BE173" s="938"/>
      <c r="BF173" s="938"/>
      <c r="BG173" s="938"/>
      <c r="BH173" s="938"/>
      <c r="BI173" s="938"/>
      <c r="BJ173" s="938"/>
      <c r="BK173" s="938"/>
      <c r="BL173" s="938"/>
      <c r="BM173" s="938"/>
      <c r="BN173" s="938"/>
      <c r="BO173" s="938"/>
      <c r="BP173" s="938"/>
      <c r="BQ173" s="938"/>
      <c r="BR173" s="938"/>
      <c r="BS173" s="938"/>
      <c r="BT173" s="938"/>
      <c r="BU173" s="938"/>
      <c r="BV173" s="938"/>
      <c r="BW173" s="938"/>
      <c r="BX173" s="938"/>
      <c r="BY173" s="938"/>
      <c r="BZ173" s="938"/>
      <c r="CA173" s="938"/>
      <c r="CB173" s="938"/>
      <c r="CC173" s="938"/>
      <c r="CD173" s="938"/>
      <c r="CE173" s="938"/>
      <c r="CF173" s="938"/>
      <c r="CG173" s="938"/>
      <c r="CH173" s="938"/>
      <c r="CI173" s="938"/>
      <c r="CJ173" s="938"/>
      <c r="CK173" s="938"/>
      <c r="CL173" s="938"/>
      <c r="CM173" s="938"/>
      <c r="CN173" s="938"/>
      <c r="CO173" s="938"/>
      <c r="CP173" s="938"/>
      <c r="CQ173" s="938"/>
      <c r="CR173" s="938"/>
      <c r="CS173" s="938"/>
      <c r="CT173" s="938"/>
      <c r="CU173" s="938"/>
      <c r="CV173" s="938"/>
      <c r="CW173" s="938"/>
      <c r="CX173" s="938"/>
      <c r="CY173" s="938"/>
      <c r="CZ173" s="938"/>
      <c r="DA173" s="938"/>
      <c r="DB173" s="938"/>
    </row>
    <row r="174" spans="2:106" ht="9.9499999999999993" customHeight="1" x14ac:dyDescent="0.2">
      <c r="B174" s="939"/>
      <c r="C174" s="939"/>
      <c r="D174" s="939"/>
      <c r="E174" s="939"/>
      <c r="F174" s="939"/>
      <c r="G174" s="938" t="s">
        <v>1137</v>
      </c>
      <c r="H174" s="938"/>
      <c r="I174" s="938"/>
      <c r="J174" s="938"/>
      <c r="K174" s="938"/>
      <c r="L174" s="938"/>
      <c r="M174" s="938"/>
      <c r="N174" s="938"/>
      <c r="O174" s="938"/>
      <c r="P174" s="938"/>
      <c r="Q174" s="938"/>
      <c r="R174" s="938"/>
      <c r="S174" s="938"/>
      <c r="T174" s="938"/>
      <c r="U174" s="938"/>
      <c r="V174" s="938"/>
      <c r="W174" s="938"/>
      <c r="X174" s="938"/>
      <c r="Y174" s="938"/>
      <c r="Z174" s="938"/>
      <c r="AA174" s="938"/>
      <c r="AB174" s="938"/>
      <c r="AC174" s="938"/>
      <c r="AD174" s="938"/>
      <c r="AE174" s="938"/>
      <c r="AF174" s="938"/>
      <c r="AG174" s="938"/>
      <c r="AH174" s="938"/>
      <c r="AI174" s="938"/>
      <c r="AJ174" s="938"/>
      <c r="AK174" s="938"/>
      <c r="AL174" s="938"/>
      <c r="AM174" s="938"/>
      <c r="AN174" s="938"/>
      <c r="AO174" s="938"/>
      <c r="AP174" s="938"/>
      <c r="AQ174" s="938"/>
      <c r="AR174" s="938"/>
      <c r="AS174" s="938"/>
      <c r="AT174" s="938"/>
      <c r="AU174" s="938"/>
      <c r="AV174" s="938"/>
      <c r="AW174" s="938"/>
      <c r="AX174" s="938"/>
      <c r="AY174" s="938"/>
      <c r="AZ174" s="938"/>
      <c r="BA174" s="938"/>
      <c r="BB174" s="938"/>
      <c r="BC174" s="938"/>
      <c r="BD174" s="938"/>
      <c r="BE174" s="938"/>
      <c r="BF174" s="938"/>
      <c r="BG174" s="938"/>
      <c r="BH174" s="938"/>
      <c r="BI174" s="938"/>
      <c r="BJ174" s="938"/>
      <c r="BK174" s="938"/>
      <c r="BL174" s="938"/>
      <c r="BM174" s="938"/>
      <c r="BN174" s="938"/>
      <c r="BO174" s="938"/>
      <c r="BP174" s="938"/>
      <c r="BQ174" s="938"/>
      <c r="BR174" s="938"/>
      <c r="BS174" s="938"/>
      <c r="BT174" s="938"/>
      <c r="BU174" s="938"/>
      <c r="BV174" s="938"/>
      <c r="BW174" s="938"/>
      <c r="BX174" s="938"/>
      <c r="BY174" s="938"/>
      <c r="BZ174" s="938"/>
      <c r="CA174" s="938"/>
      <c r="CB174" s="938"/>
      <c r="CC174" s="938"/>
      <c r="CD174" s="938"/>
      <c r="CE174" s="938"/>
      <c r="CF174" s="938"/>
      <c r="CG174" s="938"/>
      <c r="CH174" s="938"/>
      <c r="CI174" s="938"/>
      <c r="CJ174" s="938"/>
      <c r="CK174" s="938"/>
      <c r="CL174" s="938"/>
      <c r="CM174" s="938"/>
      <c r="CN174" s="938"/>
      <c r="CO174" s="938"/>
      <c r="CP174" s="938"/>
      <c r="CQ174" s="938"/>
      <c r="CR174" s="938"/>
      <c r="CS174" s="938"/>
      <c r="CT174" s="938"/>
      <c r="CU174" s="938"/>
      <c r="CV174" s="938"/>
      <c r="CW174" s="938"/>
      <c r="CX174" s="938"/>
      <c r="CY174" s="938"/>
      <c r="CZ174" s="938"/>
      <c r="DA174" s="938"/>
      <c r="DB174" s="938"/>
    </row>
    <row r="175" spans="2:106" ht="9.9499999999999993" customHeight="1" x14ac:dyDescent="0.2">
      <c r="B175" s="939"/>
      <c r="C175" s="939"/>
      <c r="D175" s="939" t="s">
        <v>123</v>
      </c>
      <c r="E175" s="939"/>
      <c r="F175" s="939"/>
      <c r="G175" s="938" t="s">
        <v>1138</v>
      </c>
      <c r="H175" s="938"/>
      <c r="I175" s="938"/>
      <c r="J175" s="938"/>
      <c r="K175" s="938"/>
      <c r="L175" s="938"/>
      <c r="M175" s="938"/>
      <c r="N175" s="938"/>
      <c r="O175" s="938"/>
      <c r="P175" s="938"/>
      <c r="Q175" s="938"/>
      <c r="R175" s="938"/>
      <c r="S175" s="938"/>
      <c r="T175" s="938"/>
      <c r="U175" s="938"/>
      <c r="V175" s="938"/>
      <c r="W175" s="938"/>
      <c r="X175" s="938"/>
      <c r="Y175" s="938"/>
      <c r="Z175" s="938"/>
      <c r="AA175" s="938"/>
      <c r="AB175" s="938"/>
      <c r="AC175" s="938"/>
      <c r="AD175" s="938"/>
      <c r="AE175" s="938"/>
      <c r="AF175" s="938"/>
      <c r="AG175" s="938"/>
      <c r="AH175" s="938"/>
      <c r="AI175" s="938"/>
      <c r="AJ175" s="938"/>
      <c r="AK175" s="938"/>
      <c r="AL175" s="938"/>
      <c r="AM175" s="938"/>
      <c r="AN175" s="938"/>
      <c r="AO175" s="938"/>
      <c r="AP175" s="938"/>
      <c r="AQ175" s="938"/>
      <c r="AR175" s="938"/>
      <c r="AS175" s="938"/>
      <c r="AT175" s="938"/>
      <c r="AU175" s="938"/>
      <c r="AV175" s="938"/>
      <c r="AW175" s="938"/>
      <c r="AX175" s="938"/>
      <c r="AY175" s="938"/>
      <c r="AZ175" s="938"/>
      <c r="BA175" s="938"/>
      <c r="BB175" s="938"/>
      <c r="BC175" s="938"/>
      <c r="BD175" s="938"/>
      <c r="BE175" s="938"/>
      <c r="BF175" s="938"/>
      <c r="BG175" s="938"/>
      <c r="BH175" s="938"/>
      <c r="BI175" s="938"/>
      <c r="BJ175" s="938"/>
      <c r="BK175" s="938"/>
      <c r="BL175" s="938"/>
      <c r="BM175" s="938"/>
      <c r="BN175" s="938"/>
      <c r="BO175" s="938"/>
      <c r="BP175" s="938"/>
      <c r="BQ175" s="938"/>
      <c r="BR175" s="938"/>
      <c r="BS175" s="938"/>
      <c r="BT175" s="938"/>
      <c r="BU175" s="938"/>
      <c r="BV175" s="938"/>
      <c r="BW175" s="938"/>
      <c r="BX175" s="938"/>
      <c r="BY175" s="938"/>
      <c r="BZ175" s="938"/>
      <c r="CA175" s="938"/>
      <c r="CB175" s="938"/>
      <c r="CC175" s="938"/>
      <c r="CD175" s="938"/>
      <c r="CE175" s="938"/>
      <c r="CF175" s="938"/>
      <c r="CG175" s="938"/>
      <c r="CH175" s="938"/>
      <c r="CI175" s="938"/>
      <c r="CJ175" s="938"/>
      <c r="CK175" s="938"/>
      <c r="CL175" s="938"/>
      <c r="CM175" s="938"/>
      <c r="CN175" s="938"/>
      <c r="CO175" s="938"/>
      <c r="CP175" s="938"/>
      <c r="CQ175" s="938"/>
      <c r="CR175" s="938"/>
      <c r="CS175" s="938"/>
      <c r="CT175" s="938"/>
      <c r="CU175" s="938"/>
      <c r="CV175" s="938"/>
      <c r="CW175" s="938"/>
      <c r="CX175" s="938"/>
      <c r="CY175" s="938"/>
      <c r="CZ175" s="938"/>
      <c r="DA175" s="938"/>
      <c r="DB175" s="938"/>
    </row>
    <row r="176" spans="2:106" ht="9.9499999999999993" customHeight="1" x14ac:dyDescent="0.2">
      <c r="B176" s="939"/>
      <c r="C176" s="939"/>
      <c r="D176" s="939" t="s">
        <v>123</v>
      </c>
      <c r="E176" s="939"/>
      <c r="F176" s="939"/>
      <c r="G176" s="938" t="s">
        <v>1139</v>
      </c>
      <c r="H176" s="938"/>
      <c r="I176" s="938"/>
      <c r="J176" s="938"/>
      <c r="K176" s="938"/>
      <c r="L176" s="938"/>
      <c r="M176" s="938"/>
      <c r="N176" s="938"/>
      <c r="O176" s="938"/>
      <c r="P176" s="938"/>
      <c r="Q176" s="938"/>
      <c r="R176" s="938"/>
      <c r="S176" s="938"/>
      <c r="T176" s="938"/>
      <c r="U176" s="938"/>
      <c r="V176" s="938"/>
      <c r="W176" s="938"/>
      <c r="X176" s="938"/>
      <c r="Y176" s="938"/>
      <c r="Z176" s="938"/>
      <c r="AA176" s="938"/>
      <c r="AB176" s="938"/>
      <c r="AC176" s="938"/>
      <c r="AD176" s="938"/>
      <c r="AE176" s="938"/>
      <c r="AF176" s="938"/>
      <c r="AG176" s="938"/>
      <c r="AH176" s="938"/>
      <c r="AI176" s="938"/>
      <c r="AJ176" s="938"/>
      <c r="AK176" s="938"/>
      <c r="AL176" s="938"/>
      <c r="AM176" s="938"/>
      <c r="AN176" s="938"/>
      <c r="AO176" s="938"/>
      <c r="AP176" s="938"/>
      <c r="AQ176" s="938"/>
      <c r="AR176" s="938"/>
      <c r="AS176" s="938"/>
      <c r="AT176" s="938"/>
      <c r="AU176" s="938"/>
      <c r="AV176" s="938"/>
      <c r="AW176" s="938"/>
      <c r="AX176" s="938"/>
      <c r="AY176" s="938"/>
      <c r="AZ176" s="938"/>
      <c r="BA176" s="938"/>
      <c r="BB176" s="938"/>
      <c r="BC176" s="938"/>
      <c r="BD176" s="938"/>
      <c r="BE176" s="938"/>
      <c r="BF176" s="938"/>
      <c r="BG176" s="938"/>
      <c r="BH176" s="938"/>
      <c r="BI176" s="938"/>
      <c r="BJ176" s="938"/>
      <c r="BK176" s="938"/>
      <c r="BL176" s="938"/>
      <c r="BM176" s="938"/>
      <c r="BN176" s="938"/>
      <c r="BO176" s="938"/>
      <c r="BP176" s="938"/>
      <c r="BQ176" s="938"/>
      <c r="BR176" s="938"/>
      <c r="BS176" s="938"/>
      <c r="BT176" s="938"/>
      <c r="BU176" s="938"/>
      <c r="BV176" s="938"/>
      <c r="BW176" s="938"/>
      <c r="BX176" s="938"/>
      <c r="BY176" s="938"/>
      <c r="BZ176" s="938"/>
      <c r="CA176" s="938"/>
      <c r="CB176" s="938"/>
      <c r="CC176" s="938"/>
      <c r="CD176" s="938"/>
      <c r="CE176" s="938"/>
      <c r="CF176" s="938"/>
      <c r="CG176" s="938"/>
      <c r="CH176" s="938"/>
      <c r="CI176" s="938"/>
      <c r="CJ176" s="938"/>
      <c r="CK176" s="938"/>
      <c r="CL176" s="938"/>
      <c r="CM176" s="938"/>
      <c r="CN176" s="938"/>
      <c r="CO176" s="938"/>
      <c r="CP176" s="938"/>
      <c r="CQ176" s="938"/>
      <c r="CR176" s="938"/>
      <c r="CS176" s="938"/>
      <c r="CT176" s="938"/>
      <c r="CU176" s="938"/>
      <c r="CV176" s="938"/>
      <c r="CW176" s="938"/>
      <c r="CX176" s="938"/>
      <c r="CY176" s="938"/>
      <c r="CZ176" s="938"/>
      <c r="DA176" s="938"/>
      <c r="DB176" s="938"/>
    </row>
    <row r="177" spans="2:106" ht="9.9499999999999993" customHeight="1" x14ac:dyDescent="0.2">
      <c r="B177" s="939"/>
      <c r="C177" s="939"/>
      <c r="D177" s="939" t="s">
        <v>123</v>
      </c>
      <c r="E177" s="939"/>
      <c r="F177" s="939"/>
      <c r="G177" s="938" t="s">
        <v>1140</v>
      </c>
      <c r="H177" s="938"/>
      <c r="I177" s="938"/>
      <c r="J177" s="938"/>
      <c r="K177" s="938"/>
      <c r="L177" s="938"/>
      <c r="M177" s="938"/>
      <c r="N177" s="938"/>
      <c r="O177" s="938"/>
      <c r="P177" s="938"/>
      <c r="Q177" s="938"/>
      <c r="R177" s="938"/>
      <c r="S177" s="938"/>
      <c r="T177" s="938"/>
      <c r="U177" s="938"/>
      <c r="V177" s="938"/>
      <c r="W177" s="938"/>
      <c r="X177" s="938"/>
      <c r="Y177" s="938"/>
      <c r="Z177" s="938"/>
      <c r="AA177" s="938"/>
      <c r="AB177" s="938"/>
      <c r="AC177" s="938"/>
      <c r="AD177" s="938"/>
      <c r="AE177" s="938"/>
      <c r="AF177" s="938"/>
      <c r="AG177" s="938"/>
      <c r="AH177" s="938"/>
      <c r="AI177" s="938"/>
      <c r="AJ177" s="938"/>
      <c r="AK177" s="938"/>
      <c r="AL177" s="938"/>
      <c r="AM177" s="938"/>
      <c r="AN177" s="938"/>
      <c r="AO177" s="938"/>
      <c r="AP177" s="938"/>
      <c r="AQ177" s="938"/>
      <c r="AR177" s="938"/>
      <c r="AS177" s="938"/>
      <c r="AT177" s="938"/>
      <c r="AU177" s="938"/>
      <c r="AV177" s="938"/>
      <c r="AW177" s="938"/>
      <c r="AX177" s="938"/>
      <c r="AY177" s="938"/>
      <c r="AZ177" s="938"/>
      <c r="BA177" s="938"/>
      <c r="BB177" s="938"/>
      <c r="BC177" s="938"/>
      <c r="BD177" s="938"/>
      <c r="BE177" s="938"/>
      <c r="BF177" s="938"/>
      <c r="BG177" s="938"/>
      <c r="BH177" s="938"/>
      <c r="BI177" s="938"/>
      <c r="BJ177" s="938"/>
      <c r="BK177" s="938"/>
      <c r="BL177" s="938"/>
      <c r="BM177" s="938"/>
      <c r="BN177" s="938"/>
      <c r="BO177" s="938"/>
      <c r="BP177" s="938"/>
      <c r="BQ177" s="938"/>
      <c r="BR177" s="938"/>
      <c r="BS177" s="938"/>
      <c r="BT177" s="938"/>
      <c r="BU177" s="938"/>
      <c r="BV177" s="938"/>
      <c r="BW177" s="938"/>
      <c r="BX177" s="938"/>
      <c r="BY177" s="938"/>
      <c r="BZ177" s="938"/>
      <c r="CA177" s="938"/>
      <c r="CB177" s="938"/>
      <c r="CC177" s="938"/>
      <c r="CD177" s="938"/>
      <c r="CE177" s="938"/>
      <c r="CF177" s="938"/>
      <c r="CG177" s="938"/>
      <c r="CH177" s="938"/>
      <c r="CI177" s="938"/>
      <c r="CJ177" s="938"/>
      <c r="CK177" s="938"/>
      <c r="CL177" s="938"/>
      <c r="CM177" s="938"/>
      <c r="CN177" s="938"/>
      <c r="CO177" s="938"/>
      <c r="CP177" s="938"/>
      <c r="CQ177" s="938"/>
      <c r="CR177" s="938"/>
      <c r="CS177" s="938"/>
      <c r="CT177" s="938"/>
      <c r="CU177" s="938"/>
      <c r="CV177" s="938"/>
      <c r="CW177" s="938"/>
      <c r="CX177" s="938"/>
      <c r="CY177" s="938"/>
      <c r="CZ177" s="938"/>
      <c r="DA177" s="938"/>
      <c r="DB177" s="938"/>
    </row>
    <row r="178" spans="2:106" ht="9.9499999999999993" customHeight="1" x14ac:dyDescent="0.2">
      <c r="B178" s="939"/>
      <c r="C178" s="939"/>
      <c r="D178" s="939"/>
      <c r="E178" s="939"/>
      <c r="F178" s="939"/>
      <c r="G178" s="938" t="s">
        <v>1111</v>
      </c>
      <c r="H178" s="938"/>
      <c r="I178" s="938"/>
      <c r="J178" s="938"/>
      <c r="K178" s="938"/>
      <c r="L178" s="938"/>
      <c r="M178" s="938"/>
      <c r="N178" s="938"/>
      <c r="O178" s="938"/>
      <c r="P178" s="938"/>
      <c r="Q178" s="938"/>
      <c r="R178" s="938"/>
      <c r="S178" s="938"/>
      <c r="T178" s="938"/>
      <c r="U178" s="938"/>
      <c r="V178" s="938"/>
      <c r="W178" s="938"/>
      <c r="X178" s="938"/>
      <c r="Y178" s="938"/>
      <c r="Z178" s="938"/>
      <c r="AA178" s="938"/>
      <c r="AB178" s="938"/>
      <c r="AC178" s="938"/>
      <c r="AD178" s="938"/>
      <c r="AE178" s="938"/>
      <c r="AF178" s="938"/>
      <c r="AG178" s="938"/>
      <c r="AH178" s="938"/>
      <c r="AI178" s="938"/>
      <c r="AJ178" s="938"/>
      <c r="AK178" s="938"/>
      <c r="AL178" s="938"/>
      <c r="AM178" s="938"/>
      <c r="AN178" s="938"/>
      <c r="AO178" s="938"/>
      <c r="AP178" s="938"/>
      <c r="AQ178" s="938"/>
      <c r="AR178" s="938"/>
      <c r="AS178" s="938"/>
      <c r="AT178" s="938"/>
      <c r="AU178" s="938"/>
      <c r="AV178" s="938"/>
      <c r="AW178" s="938"/>
      <c r="AX178" s="938"/>
      <c r="AY178" s="938"/>
      <c r="AZ178" s="938"/>
      <c r="BA178" s="938"/>
      <c r="BB178" s="938"/>
      <c r="BC178" s="938"/>
      <c r="BD178" s="938"/>
      <c r="BE178" s="938"/>
      <c r="BF178" s="938"/>
      <c r="BG178" s="938"/>
      <c r="BH178" s="938"/>
      <c r="BI178" s="938"/>
      <c r="BJ178" s="938"/>
      <c r="BK178" s="938"/>
      <c r="BL178" s="938"/>
      <c r="BM178" s="938"/>
      <c r="BN178" s="938"/>
      <c r="BO178" s="938"/>
      <c r="BP178" s="938"/>
      <c r="BQ178" s="938"/>
      <c r="BR178" s="938"/>
      <c r="BS178" s="938"/>
      <c r="BT178" s="938"/>
      <c r="BU178" s="938"/>
      <c r="BV178" s="938"/>
      <c r="BW178" s="938"/>
      <c r="BX178" s="938"/>
      <c r="BY178" s="938"/>
      <c r="BZ178" s="938"/>
      <c r="CA178" s="938"/>
      <c r="CB178" s="938"/>
      <c r="CC178" s="938"/>
      <c r="CD178" s="938"/>
      <c r="CE178" s="938"/>
      <c r="CF178" s="938"/>
      <c r="CG178" s="938"/>
      <c r="CH178" s="938"/>
      <c r="CI178" s="938"/>
      <c r="CJ178" s="938"/>
      <c r="CK178" s="938"/>
      <c r="CL178" s="938"/>
      <c r="CM178" s="938"/>
      <c r="CN178" s="938"/>
      <c r="CO178" s="938"/>
      <c r="CP178" s="938"/>
      <c r="CQ178" s="938"/>
      <c r="CR178" s="938"/>
      <c r="CS178" s="938"/>
      <c r="CT178" s="938"/>
      <c r="CU178" s="938"/>
      <c r="CV178" s="938"/>
      <c r="CW178" s="938"/>
      <c r="CX178" s="938"/>
      <c r="CY178" s="938"/>
      <c r="CZ178" s="938"/>
      <c r="DA178" s="938"/>
      <c r="DB178" s="938"/>
    </row>
    <row r="179" spans="2:106" ht="9.9499999999999993" customHeight="1" x14ac:dyDescent="0.2">
      <c r="B179" s="939"/>
      <c r="C179" s="939"/>
      <c r="D179" s="939"/>
      <c r="E179" s="939"/>
      <c r="F179" s="939"/>
      <c r="G179" s="936" t="s">
        <v>1141</v>
      </c>
      <c r="H179" s="936"/>
      <c r="I179" s="936"/>
      <c r="J179" s="936"/>
      <c r="K179" s="936"/>
      <c r="L179" s="936"/>
      <c r="M179" s="936"/>
      <c r="N179" s="936"/>
      <c r="O179" s="936"/>
      <c r="P179" s="936"/>
      <c r="Q179" s="936"/>
      <c r="R179" s="936"/>
      <c r="S179" s="936"/>
      <c r="T179" s="936"/>
      <c r="U179" s="936"/>
      <c r="V179" s="936"/>
      <c r="W179" s="936"/>
      <c r="X179" s="936"/>
      <c r="Y179" s="936"/>
      <c r="Z179" s="936"/>
      <c r="AA179" s="936"/>
      <c r="AB179" s="936"/>
      <c r="AC179" s="936"/>
      <c r="AD179" s="936"/>
      <c r="AE179" s="935" t="s">
        <v>1146</v>
      </c>
      <c r="AF179" s="936"/>
      <c r="AG179" s="936"/>
      <c r="AH179" s="936"/>
      <c r="AI179" s="936"/>
      <c r="AJ179" s="936"/>
      <c r="AK179" s="936"/>
      <c r="AL179" s="936"/>
      <c r="AM179" s="936"/>
      <c r="AN179" s="936"/>
      <c r="AO179" s="936"/>
      <c r="AP179" s="936"/>
      <c r="AQ179" s="936"/>
      <c r="AR179" s="936"/>
      <c r="AS179" s="936"/>
      <c r="AT179" s="936"/>
      <c r="AU179" s="936"/>
      <c r="AV179" s="936"/>
      <c r="AW179" s="936"/>
      <c r="AX179" s="937"/>
      <c r="AY179" s="938"/>
      <c r="AZ179" s="938"/>
      <c r="BA179" s="938"/>
      <c r="BB179" s="938"/>
      <c r="BC179" s="938"/>
      <c r="BD179" s="938"/>
      <c r="BE179" s="938"/>
      <c r="BF179" s="938"/>
      <c r="BG179" s="938"/>
      <c r="BH179" s="938"/>
      <c r="BI179" s="938"/>
      <c r="BJ179" s="938"/>
      <c r="BK179" s="938"/>
      <c r="BL179" s="938"/>
      <c r="BM179" s="938"/>
      <c r="BN179" s="938"/>
      <c r="BO179" s="938"/>
      <c r="BP179" s="938"/>
      <c r="BQ179" s="938"/>
      <c r="BR179" s="938"/>
      <c r="BS179" s="938"/>
      <c r="BT179" s="938"/>
      <c r="BU179" s="938"/>
      <c r="BV179" s="938"/>
      <c r="BW179" s="938"/>
      <c r="BX179" s="938"/>
      <c r="BY179" s="938"/>
      <c r="BZ179" s="938"/>
      <c r="CA179" s="938"/>
      <c r="CB179" s="938"/>
      <c r="CC179" s="938"/>
      <c r="CD179" s="938"/>
      <c r="CE179" s="938"/>
      <c r="CF179" s="938"/>
      <c r="CG179" s="938"/>
      <c r="CH179" s="938"/>
      <c r="CI179" s="938"/>
      <c r="CJ179" s="938"/>
      <c r="CK179" s="938"/>
      <c r="CL179" s="938"/>
      <c r="CM179" s="938"/>
      <c r="CN179" s="938"/>
      <c r="CO179" s="938"/>
      <c r="CP179" s="938"/>
      <c r="CQ179" s="938"/>
      <c r="CR179" s="938"/>
      <c r="CS179" s="938"/>
      <c r="CT179" s="938"/>
      <c r="CU179" s="938"/>
      <c r="CV179" s="938"/>
      <c r="CW179" s="938"/>
      <c r="CX179" s="938"/>
      <c r="CY179" s="938"/>
      <c r="CZ179" s="938"/>
      <c r="DA179" s="938"/>
      <c r="DB179" s="938"/>
    </row>
    <row r="180" spans="2:106" ht="9.9499999999999993" customHeight="1" x14ac:dyDescent="0.2">
      <c r="B180" s="939"/>
      <c r="C180" s="939"/>
      <c r="D180" s="939"/>
      <c r="E180" s="939"/>
      <c r="F180" s="939"/>
      <c r="G180" s="936" t="s">
        <v>1142</v>
      </c>
      <c r="H180" s="936"/>
      <c r="I180" s="936"/>
      <c r="J180" s="936"/>
      <c r="K180" s="936"/>
      <c r="L180" s="936"/>
      <c r="M180" s="936"/>
      <c r="N180" s="936"/>
      <c r="O180" s="936"/>
      <c r="P180" s="936"/>
      <c r="Q180" s="936"/>
      <c r="R180" s="936"/>
      <c r="S180" s="936"/>
      <c r="T180" s="936"/>
      <c r="U180" s="936"/>
      <c r="V180" s="936"/>
      <c r="W180" s="936"/>
      <c r="X180" s="936"/>
      <c r="Y180" s="936"/>
      <c r="Z180" s="936"/>
      <c r="AA180" s="936"/>
      <c r="AB180" s="936"/>
      <c r="AC180" s="936"/>
      <c r="AD180" s="936"/>
      <c r="AE180" s="935" t="s">
        <v>1147</v>
      </c>
      <c r="AF180" s="936"/>
      <c r="AG180" s="936"/>
      <c r="AH180" s="936"/>
      <c r="AI180" s="936"/>
      <c r="AJ180" s="936"/>
      <c r="AK180" s="936"/>
      <c r="AL180" s="936"/>
      <c r="AM180" s="936"/>
      <c r="AN180" s="936"/>
      <c r="AO180" s="936"/>
      <c r="AP180" s="936"/>
      <c r="AQ180" s="936"/>
      <c r="AR180" s="936"/>
      <c r="AS180" s="936"/>
      <c r="AT180" s="936"/>
      <c r="AU180" s="936"/>
      <c r="AV180" s="936"/>
      <c r="AW180" s="936"/>
      <c r="AX180" s="937"/>
      <c r="AY180" s="938"/>
      <c r="AZ180" s="938"/>
      <c r="BA180" s="938"/>
      <c r="BB180" s="938"/>
      <c r="BC180" s="938"/>
      <c r="BD180" s="938"/>
      <c r="BE180" s="938"/>
      <c r="BF180" s="938"/>
      <c r="BG180" s="938"/>
      <c r="BH180" s="938"/>
      <c r="BI180" s="938"/>
      <c r="BJ180" s="938"/>
      <c r="BK180" s="938"/>
      <c r="BL180" s="938"/>
      <c r="BM180" s="938"/>
      <c r="BN180" s="938"/>
      <c r="BO180" s="938"/>
      <c r="BP180" s="938"/>
      <c r="BQ180" s="938"/>
      <c r="BR180" s="938"/>
      <c r="BS180" s="938"/>
      <c r="BT180" s="938"/>
      <c r="BU180" s="938"/>
      <c r="BV180" s="938"/>
      <c r="BW180" s="938"/>
      <c r="BX180" s="938"/>
      <c r="BY180" s="938"/>
      <c r="BZ180" s="938"/>
      <c r="CA180" s="938"/>
      <c r="CB180" s="938"/>
      <c r="CC180" s="938"/>
      <c r="CD180" s="938"/>
      <c r="CE180" s="938"/>
      <c r="CF180" s="938"/>
      <c r="CG180" s="938"/>
      <c r="CH180" s="938"/>
      <c r="CI180" s="938"/>
      <c r="CJ180" s="938"/>
      <c r="CK180" s="938"/>
      <c r="CL180" s="938"/>
      <c r="CM180" s="938"/>
      <c r="CN180" s="938"/>
      <c r="CO180" s="938"/>
      <c r="CP180" s="938"/>
      <c r="CQ180" s="938"/>
      <c r="CR180" s="938"/>
      <c r="CS180" s="938"/>
      <c r="CT180" s="938"/>
      <c r="CU180" s="938"/>
      <c r="CV180" s="938"/>
      <c r="CW180" s="938"/>
      <c r="CX180" s="938"/>
      <c r="CY180" s="938"/>
      <c r="CZ180" s="938"/>
      <c r="DA180" s="938"/>
      <c r="DB180" s="938"/>
    </row>
    <row r="181" spans="2:106" ht="9.9499999999999993" customHeight="1" x14ac:dyDescent="0.2">
      <c r="B181" s="939"/>
      <c r="C181" s="939"/>
      <c r="D181" s="939"/>
      <c r="E181" s="939"/>
      <c r="F181" s="939"/>
      <c r="G181" s="936" t="s">
        <v>95</v>
      </c>
      <c r="H181" s="936"/>
      <c r="I181" s="936"/>
      <c r="J181" s="936"/>
      <c r="K181" s="936"/>
      <c r="L181" s="936"/>
      <c r="M181" s="936"/>
      <c r="N181" s="936"/>
      <c r="O181" s="936"/>
      <c r="P181" s="936"/>
      <c r="Q181" s="936"/>
      <c r="R181" s="936"/>
      <c r="S181" s="936"/>
      <c r="T181" s="936"/>
      <c r="U181" s="936"/>
      <c r="V181" s="936"/>
      <c r="W181" s="936"/>
      <c r="X181" s="936"/>
      <c r="Y181" s="936"/>
      <c r="Z181" s="936"/>
      <c r="AA181" s="936"/>
      <c r="AB181" s="936"/>
      <c r="AC181" s="936"/>
      <c r="AD181" s="936"/>
      <c r="AE181" s="935" t="s">
        <v>1148</v>
      </c>
      <c r="AF181" s="936"/>
      <c r="AG181" s="936"/>
      <c r="AH181" s="936"/>
      <c r="AI181" s="936"/>
      <c r="AJ181" s="936"/>
      <c r="AK181" s="936"/>
      <c r="AL181" s="936"/>
      <c r="AM181" s="936"/>
      <c r="AN181" s="936"/>
      <c r="AO181" s="936"/>
      <c r="AP181" s="936"/>
      <c r="AQ181" s="936"/>
      <c r="AR181" s="936"/>
      <c r="AS181" s="936"/>
      <c r="AT181" s="936"/>
      <c r="AU181" s="936"/>
      <c r="AV181" s="936"/>
      <c r="AW181" s="936"/>
      <c r="AX181" s="937"/>
      <c r="AY181" s="938"/>
      <c r="AZ181" s="938"/>
      <c r="BA181" s="938"/>
      <c r="BB181" s="938"/>
      <c r="BC181" s="938"/>
      <c r="BD181" s="938"/>
      <c r="BE181" s="938"/>
      <c r="BF181" s="938"/>
      <c r="BG181" s="938"/>
      <c r="BH181" s="938"/>
      <c r="BI181" s="938"/>
      <c r="BJ181" s="938"/>
      <c r="BK181" s="938"/>
      <c r="BL181" s="938"/>
      <c r="BM181" s="938"/>
      <c r="BN181" s="938"/>
      <c r="BO181" s="938"/>
      <c r="BP181" s="938"/>
      <c r="BQ181" s="938"/>
      <c r="BR181" s="938"/>
      <c r="BS181" s="938"/>
      <c r="BT181" s="938"/>
      <c r="BU181" s="938"/>
      <c r="BV181" s="938"/>
      <c r="BW181" s="938"/>
      <c r="BX181" s="938"/>
      <c r="BY181" s="938"/>
      <c r="BZ181" s="938"/>
      <c r="CA181" s="938"/>
      <c r="CB181" s="938"/>
      <c r="CC181" s="938"/>
      <c r="CD181" s="938"/>
      <c r="CE181" s="938"/>
      <c r="CF181" s="938"/>
      <c r="CG181" s="938"/>
      <c r="CH181" s="938"/>
      <c r="CI181" s="938"/>
      <c r="CJ181" s="938"/>
      <c r="CK181" s="938"/>
      <c r="CL181" s="938"/>
      <c r="CM181" s="938"/>
      <c r="CN181" s="938"/>
      <c r="CO181" s="938"/>
      <c r="CP181" s="938"/>
      <c r="CQ181" s="938"/>
      <c r="CR181" s="938"/>
      <c r="CS181" s="938"/>
      <c r="CT181" s="938"/>
      <c r="CU181" s="938"/>
      <c r="CV181" s="938"/>
      <c r="CW181" s="938"/>
      <c r="CX181" s="938"/>
      <c r="CY181" s="938"/>
      <c r="CZ181" s="938"/>
      <c r="DA181" s="938"/>
      <c r="DB181" s="938"/>
    </row>
    <row r="182" spans="2:106" ht="9.9499999999999993" customHeight="1" x14ac:dyDescent="0.2">
      <c r="B182" s="939"/>
      <c r="C182" s="939"/>
      <c r="D182" s="939"/>
      <c r="E182" s="939"/>
      <c r="F182" s="939"/>
      <c r="G182" s="936" t="s">
        <v>1143</v>
      </c>
      <c r="H182" s="936"/>
      <c r="I182" s="936"/>
      <c r="J182" s="936"/>
      <c r="K182" s="936"/>
      <c r="L182" s="936"/>
      <c r="M182" s="936"/>
      <c r="N182" s="936"/>
      <c r="O182" s="936"/>
      <c r="P182" s="936"/>
      <c r="Q182" s="936"/>
      <c r="R182" s="936"/>
      <c r="S182" s="936"/>
      <c r="T182" s="936"/>
      <c r="U182" s="936"/>
      <c r="V182" s="936"/>
      <c r="W182" s="936"/>
      <c r="X182" s="936"/>
      <c r="Y182" s="936"/>
      <c r="Z182" s="936"/>
      <c r="AA182" s="936"/>
      <c r="AB182" s="936"/>
      <c r="AC182" s="936"/>
      <c r="AD182" s="936"/>
      <c r="AE182" s="935" t="s">
        <v>1145</v>
      </c>
      <c r="AF182" s="936"/>
      <c r="AG182" s="936"/>
      <c r="AH182" s="936"/>
      <c r="AI182" s="936"/>
      <c r="AJ182" s="936"/>
      <c r="AK182" s="936"/>
      <c r="AL182" s="936"/>
      <c r="AM182" s="936"/>
      <c r="AN182" s="936"/>
      <c r="AO182" s="936"/>
      <c r="AP182" s="936"/>
      <c r="AQ182" s="936"/>
      <c r="AR182" s="936"/>
      <c r="AS182" s="936"/>
      <c r="AT182" s="936"/>
      <c r="AU182" s="936"/>
      <c r="AV182" s="936"/>
      <c r="AW182" s="936"/>
      <c r="AX182" s="937"/>
      <c r="AY182" s="938"/>
      <c r="AZ182" s="938"/>
      <c r="BA182" s="938"/>
      <c r="BB182" s="938"/>
      <c r="BC182" s="938"/>
      <c r="BD182" s="938"/>
      <c r="BE182" s="938"/>
      <c r="BF182" s="938"/>
      <c r="BG182" s="938"/>
      <c r="BH182" s="938"/>
      <c r="BI182" s="938"/>
      <c r="BJ182" s="938"/>
      <c r="BK182" s="938"/>
      <c r="BL182" s="938"/>
      <c r="BM182" s="938"/>
      <c r="BN182" s="938"/>
      <c r="BO182" s="938"/>
      <c r="BP182" s="938"/>
      <c r="BQ182" s="938"/>
      <c r="BR182" s="938"/>
      <c r="BS182" s="938"/>
      <c r="BT182" s="938"/>
      <c r="BU182" s="938"/>
      <c r="BV182" s="938"/>
      <c r="BW182" s="938"/>
      <c r="BX182" s="938"/>
      <c r="BY182" s="938"/>
      <c r="BZ182" s="938"/>
      <c r="CA182" s="938"/>
      <c r="CB182" s="938"/>
      <c r="CC182" s="938"/>
      <c r="CD182" s="938"/>
      <c r="CE182" s="938"/>
      <c r="CF182" s="938"/>
      <c r="CG182" s="938"/>
      <c r="CH182" s="938"/>
      <c r="CI182" s="938"/>
      <c r="CJ182" s="938"/>
      <c r="CK182" s="938"/>
      <c r="CL182" s="938"/>
      <c r="CM182" s="938"/>
      <c r="CN182" s="938"/>
      <c r="CO182" s="938"/>
      <c r="CP182" s="938"/>
      <c r="CQ182" s="938"/>
      <c r="CR182" s="938"/>
      <c r="CS182" s="938"/>
      <c r="CT182" s="938"/>
      <c r="CU182" s="938"/>
      <c r="CV182" s="938"/>
      <c r="CW182" s="938"/>
      <c r="CX182" s="938"/>
      <c r="CY182" s="938"/>
      <c r="CZ182" s="938"/>
      <c r="DA182" s="938"/>
      <c r="DB182" s="938"/>
    </row>
    <row r="183" spans="2:106" ht="9.9499999999999993" customHeight="1" x14ac:dyDescent="0.2">
      <c r="B183" s="939"/>
      <c r="C183" s="939"/>
      <c r="D183" s="939"/>
      <c r="E183" s="939"/>
      <c r="F183" s="939"/>
      <c r="G183" s="936" t="s">
        <v>1144</v>
      </c>
      <c r="H183" s="936"/>
      <c r="I183" s="936"/>
      <c r="J183" s="936"/>
      <c r="K183" s="936"/>
      <c r="L183" s="936"/>
      <c r="M183" s="936"/>
      <c r="N183" s="936"/>
      <c r="O183" s="936"/>
      <c r="P183" s="936"/>
      <c r="Q183" s="936"/>
      <c r="R183" s="936"/>
      <c r="S183" s="936"/>
      <c r="T183" s="936"/>
      <c r="U183" s="936"/>
      <c r="V183" s="936"/>
      <c r="W183" s="936"/>
      <c r="X183" s="936"/>
      <c r="Y183" s="936"/>
      <c r="Z183" s="936"/>
      <c r="AA183" s="936"/>
      <c r="AB183" s="936"/>
      <c r="AC183" s="936"/>
      <c r="AD183" s="936"/>
      <c r="AE183" s="935" t="s">
        <v>1149</v>
      </c>
      <c r="AF183" s="936"/>
      <c r="AG183" s="936"/>
      <c r="AH183" s="936"/>
      <c r="AI183" s="936"/>
      <c r="AJ183" s="936"/>
      <c r="AK183" s="936"/>
      <c r="AL183" s="936"/>
      <c r="AM183" s="936"/>
      <c r="AN183" s="936"/>
      <c r="AO183" s="936"/>
      <c r="AP183" s="936"/>
      <c r="AQ183" s="936"/>
      <c r="AR183" s="936"/>
      <c r="AS183" s="936"/>
      <c r="AT183" s="936"/>
      <c r="AU183" s="936"/>
      <c r="AV183" s="936"/>
      <c r="AW183" s="936"/>
      <c r="AX183" s="937"/>
      <c r="AY183" s="938"/>
      <c r="AZ183" s="938"/>
      <c r="BA183" s="938"/>
      <c r="BB183" s="938"/>
      <c r="BC183" s="938"/>
      <c r="BD183" s="938"/>
      <c r="BE183" s="938"/>
      <c r="BF183" s="938"/>
      <c r="BG183" s="938"/>
      <c r="BH183" s="938"/>
      <c r="BI183" s="938"/>
      <c r="BJ183" s="938"/>
      <c r="BK183" s="938"/>
      <c r="BL183" s="938"/>
      <c r="BM183" s="938"/>
      <c r="BN183" s="938"/>
      <c r="BO183" s="938"/>
      <c r="BP183" s="938"/>
      <c r="BQ183" s="938"/>
      <c r="BR183" s="938"/>
      <c r="BS183" s="938"/>
      <c r="BT183" s="938"/>
      <c r="BU183" s="938"/>
      <c r="BV183" s="938"/>
      <c r="BW183" s="938"/>
      <c r="BX183" s="938"/>
      <c r="BY183" s="938"/>
      <c r="BZ183" s="938"/>
      <c r="CA183" s="938"/>
      <c r="CB183" s="938"/>
      <c r="CC183" s="938"/>
      <c r="CD183" s="938"/>
      <c r="CE183" s="938"/>
      <c r="CF183" s="938"/>
      <c r="CG183" s="938"/>
      <c r="CH183" s="938"/>
      <c r="CI183" s="938"/>
      <c r="CJ183" s="938"/>
      <c r="CK183" s="938"/>
      <c r="CL183" s="938"/>
      <c r="CM183" s="938"/>
      <c r="CN183" s="938"/>
      <c r="CO183" s="938"/>
      <c r="CP183" s="938"/>
      <c r="CQ183" s="938"/>
      <c r="CR183" s="938"/>
      <c r="CS183" s="938"/>
      <c r="CT183" s="938"/>
      <c r="CU183" s="938"/>
      <c r="CV183" s="938"/>
      <c r="CW183" s="938"/>
      <c r="CX183" s="938"/>
      <c r="CY183" s="938"/>
      <c r="CZ183" s="938"/>
      <c r="DA183" s="938"/>
      <c r="DB183" s="938"/>
    </row>
    <row r="184" spans="2:106" ht="9.9499999999999993" customHeight="1" x14ac:dyDescent="0.2">
      <c r="B184" s="938"/>
      <c r="C184" s="938"/>
      <c r="D184" s="938"/>
      <c r="E184" s="938"/>
      <c r="F184" s="938"/>
      <c r="G184" s="938"/>
      <c r="H184" s="938"/>
      <c r="I184" s="938"/>
      <c r="J184" s="938"/>
      <c r="K184" s="938"/>
      <c r="L184" s="938"/>
      <c r="M184" s="938"/>
      <c r="N184" s="938"/>
      <c r="O184" s="938"/>
      <c r="P184" s="938"/>
      <c r="Q184" s="938"/>
      <c r="R184" s="938"/>
      <c r="S184" s="938"/>
      <c r="T184" s="938"/>
      <c r="U184" s="938"/>
      <c r="V184" s="938"/>
      <c r="W184" s="938"/>
      <c r="X184" s="938"/>
      <c r="Y184" s="938"/>
      <c r="Z184" s="938"/>
      <c r="AA184" s="938"/>
      <c r="AB184" s="938"/>
      <c r="AC184" s="938"/>
      <c r="AD184" s="938"/>
      <c r="AE184" s="938"/>
      <c r="AF184" s="938"/>
      <c r="AG184" s="938"/>
      <c r="AH184" s="938"/>
      <c r="AI184" s="938"/>
      <c r="AJ184" s="938"/>
      <c r="AK184" s="938"/>
      <c r="AL184" s="938"/>
      <c r="AM184" s="938"/>
      <c r="AN184" s="938"/>
      <c r="AO184" s="938"/>
      <c r="AP184" s="938"/>
      <c r="AQ184" s="938"/>
      <c r="AR184" s="938"/>
      <c r="AS184" s="938"/>
      <c r="AT184" s="938"/>
      <c r="AU184" s="938"/>
      <c r="AV184" s="938"/>
      <c r="AW184" s="938"/>
      <c r="AX184" s="938"/>
      <c r="AY184" s="938"/>
      <c r="AZ184" s="938"/>
      <c r="BA184" s="938"/>
      <c r="BB184" s="938"/>
      <c r="BC184" s="938"/>
      <c r="BD184" s="938"/>
      <c r="BE184" s="938"/>
      <c r="BF184" s="938"/>
      <c r="BG184" s="938"/>
      <c r="BH184" s="938"/>
      <c r="BI184" s="938"/>
      <c r="BJ184" s="938"/>
      <c r="BK184" s="938"/>
      <c r="BL184" s="938"/>
      <c r="BM184" s="938"/>
      <c r="BN184" s="938"/>
      <c r="BO184" s="938"/>
      <c r="BP184" s="938"/>
      <c r="BQ184" s="938"/>
      <c r="BR184" s="938"/>
      <c r="BS184" s="938"/>
      <c r="BT184" s="938"/>
      <c r="BU184" s="938"/>
      <c r="BV184" s="938"/>
      <c r="BW184" s="938"/>
      <c r="BX184" s="938"/>
      <c r="BY184" s="938"/>
      <c r="BZ184" s="938"/>
      <c r="CA184" s="938"/>
      <c r="CB184" s="938"/>
      <c r="CC184" s="938"/>
      <c r="CD184" s="938"/>
      <c r="CE184" s="938"/>
      <c r="CF184" s="938"/>
      <c r="CG184" s="938"/>
      <c r="CH184" s="938"/>
      <c r="CI184" s="938"/>
      <c r="CJ184" s="938"/>
      <c r="CK184" s="938"/>
      <c r="CL184" s="938"/>
      <c r="CM184" s="938"/>
      <c r="CN184" s="938"/>
      <c r="CO184" s="938"/>
      <c r="CP184" s="938"/>
      <c r="CQ184" s="938"/>
      <c r="CR184" s="938"/>
      <c r="CS184" s="938"/>
      <c r="CT184" s="938"/>
      <c r="CU184" s="938"/>
      <c r="CV184" s="938"/>
      <c r="CW184" s="938"/>
      <c r="CX184" s="938"/>
      <c r="CY184" s="938"/>
      <c r="CZ184" s="938"/>
      <c r="DA184" s="938"/>
      <c r="DB184" s="938"/>
    </row>
    <row r="185" spans="2:106" ht="9.9499999999999993" customHeight="1" x14ac:dyDescent="0.2">
      <c r="B185" s="940" t="s">
        <v>1150</v>
      </c>
      <c r="C185" s="940"/>
      <c r="D185" s="940"/>
      <c r="E185" s="940"/>
      <c r="F185" s="940"/>
      <c r="G185" s="940"/>
      <c r="H185" s="940"/>
      <c r="I185" s="940"/>
      <c r="J185" s="940"/>
      <c r="K185" s="940"/>
      <c r="L185" s="940"/>
      <c r="M185" s="940"/>
      <c r="N185" s="940"/>
      <c r="O185" s="940"/>
      <c r="P185" s="940"/>
      <c r="Q185" s="940"/>
      <c r="R185" s="940"/>
      <c r="S185" s="940"/>
      <c r="T185" s="940"/>
      <c r="U185" s="940"/>
      <c r="V185" s="940"/>
      <c r="W185" s="940"/>
      <c r="X185" s="940"/>
      <c r="Y185" s="940"/>
      <c r="Z185" s="940"/>
      <c r="AA185" s="940"/>
      <c r="AB185" s="940"/>
      <c r="AC185" s="940"/>
      <c r="AD185" s="940"/>
      <c r="AE185" s="940"/>
      <c r="AF185" s="940"/>
      <c r="AG185" s="940"/>
      <c r="AH185" s="940"/>
      <c r="AI185" s="940"/>
      <c r="AJ185" s="940"/>
      <c r="AK185" s="940"/>
      <c r="AL185" s="940"/>
      <c r="AM185" s="940"/>
      <c r="AN185" s="940"/>
      <c r="AO185" s="940"/>
      <c r="AP185" s="940"/>
      <c r="AQ185" s="940"/>
      <c r="AR185" s="940"/>
      <c r="AS185" s="940"/>
      <c r="AT185" s="940"/>
      <c r="AU185" s="940"/>
      <c r="AV185" s="940"/>
      <c r="AW185" s="940"/>
      <c r="AX185" s="940"/>
      <c r="AY185" s="940"/>
      <c r="AZ185" s="940"/>
      <c r="BA185" s="940"/>
      <c r="BB185" s="940"/>
      <c r="BC185" s="940"/>
      <c r="BD185" s="940"/>
      <c r="BE185" s="940"/>
      <c r="BF185" s="940"/>
      <c r="BG185" s="940"/>
      <c r="BH185" s="940"/>
      <c r="BI185" s="940"/>
      <c r="BJ185" s="940"/>
      <c r="BK185" s="940"/>
      <c r="BL185" s="940"/>
      <c r="BM185" s="940"/>
      <c r="BN185" s="940"/>
      <c r="BO185" s="940"/>
      <c r="BP185" s="940"/>
      <c r="BQ185" s="940"/>
      <c r="BR185" s="940"/>
      <c r="BS185" s="940"/>
      <c r="BT185" s="940"/>
      <c r="BU185" s="940"/>
      <c r="BV185" s="940"/>
      <c r="BW185" s="940"/>
      <c r="BX185" s="940"/>
      <c r="BY185" s="940"/>
      <c r="BZ185" s="940"/>
      <c r="CA185" s="940"/>
      <c r="CB185" s="940"/>
      <c r="CC185" s="940"/>
      <c r="CD185" s="940"/>
      <c r="CE185" s="940"/>
      <c r="CF185" s="940"/>
      <c r="CG185" s="940"/>
      <c r="CH185" s="940"/>
      <c r="CI185" s="940"/>
      <c r="CJ185" s="940"/>
      <c r="CK185" s="940"/>
      <c r="CL185" s="940"/>
      <c r="CM185" s="940"/>
      <c r="CN185" s="940"/>
      <c r="CO185" s="940"/>
      <c r="CP185" s="940"/>
      <c r="CQ185" s="940"/>
      <c r="CR185" s="940"/>
      <c r="CS185" s="940"/>
      <c r="CT185" s="940"/>
      <c r="CU185" s="940"/>
      <c r="CV185" s="940"/>
      <c r="CW185" s="940"/>
      <c r="CX185" s="940"/>
      <c r="CY185" s="940"/>
      <c r="CZ185" s="940"/>
      <c r="DA185" s="940"/>
      <c r="DB185" s="940"/>
    </row>
    <row r="186" spans="2:106" ht="9.9499999999999993" customHeight="1" x14ac:dyDescent="0.2">
      <c r="B186" s="939" t="s">
        <v>123</v>
      </c>
      <c r="C186" s="939"/>
      <c r="D186" s="938" t="s">
        <v>1151</v>
      </c>
      <c r="E186" s="938"/>
      <c r="F186" s="938"/>
      <c r="G186" s="938"/>
      <c r="H186" s="938"/>
      <c r="I186" s="938"/>
      <c r="J186" s="938"/>
      <c r="K186" s="938"/>
      <c r="L186" s="938"/>
      <c r="M186" s="938"/>
      <c r="N186" s="938"/>
      <c r="O186" s="938"/>
      <c r="P186" s="938"/>
      <c r="Q186" s="938"/>
      <c r="R186" s="938"/>
      <c r="S186" s="938"/>
      <c r="T186" s="938"/>
      <c r="U186" s="938"/>
      <c r="V186" s="938"/>
      <c r="W186" s="938"/>
      <c r="X186" s="938"/>
      <c r="Y186" s="938"/>
      <c r="Z186" s="938"/>
      <c r="AA186" s="938"/>
      <c r="AB186" s="938"/>
      <c r="AC186" s="938"/>
      <c r="AD186" s="938"/>
      <c r="AE186" s="938"/>
      <c r="AF186" s="938"/>
      <c r="AG186" s="938"/>
      <c r="AH186" s="938"/>
      <c r="AI186" s="938"/>
      <c r="AJ186" s="938"/>
      <c r="AK186" s="938"/>
      <c r="AL186" s="938"/>
      <c r="AM186" s="938"/>
      <c r="AN186" s="938"/>
      <c r="AO186" s="938"/>
      <c r="AP186" s="938"/>
      <c r="AQ186" s="938"/>
      <c r="AR186" s="938"/>
      <c r="AS186" s="938"/>
      <c r="AT186" s="938"/>
      <c r="AU186" s="938"/>
      <c r="AV186" s="938"/>
      <c r="AW186" s="938"/>
      <c r="AX186" s="938"/>
      <c r="AY186" s="938"/>
      <c r="AZ186" s="938"/>
      <c r="BA186" s="938"/>
      <c r="BB186" s="938"/>
      <c r="BC186" s="938"/>
      <c r="BD186" s="938"/>
      <c r="BE186" s="938"/>
      <c r="BF186" s="938"/>
      <c r="BG186" s="938"/>
      <c r="BH186" s="938"/>
      <c r="BI186" s="938"/>
      <c r="BJ186" s="938"/>
      <c r="BK186" s="938"/>
      <c r="BL186" s="938"/>
      <c r="BM186" s="938"/>
      <c r="BN186" s="938"/>
      <c r="BO186" s="938"/>
      <c r="BP186" s="938"/>
      <c r="BQ186" s="938"/>
      <c r="BR186" s="938"/>
      <c r="BS186" s="938"/>
      <c r="BT186" s="938"/>
      <c r="BU186" s="938"/>
      <c r="BV186" s="938"/>
      <c r="BW186" s="938"/>
      <c r="BX186" s="938"/>
      <c r="BY186" s="938"/>
      <c r="BZ186" s="938"/>
      <c r="CA186" s="938"/>
      <c r="CB186" s="938"/>
      <c r="CC186" s="938"/>
      <c r="CD186" s="938"/>
      <c r="CE186" s="938"/>
      <c r="CF186" s="938"/>
      <c r="CG186" s="938"/>
      <c r="CH186" s="938"/>
      <c r="CI186" s="938"/>
      <c r="CJ186" s="938"/>
      <c r="CK186" s="938"/>
      <c r="CL186" s="938"/>
      <c r="CM186" s="938"/>
      <c r="CN186" s="938"/>
      <c r="CO186" s="938"/>
      <c r="CP186" s="938"/>
      <c r="CQ186" s="938"/>
      <c r="CR186" s="938"/>
      <c r="CS186" s="938"/>
      <c r="CT186" s="938"/>
      <c r="CU186" s="938"/>
      <c r="CV186" s="938"/>
      <c r="CW186" s="938"/>
      <c r="CX186" s="938"/>
      <c r="CY186" s="938"/>
      <c r="CZ186" s="938"/>
      <c r="DA186" s="938"/>
      <c r="DB186" s="938"/>
    </row>
    <row r="187" spans="2:106" ht="9.9499999999999993" customHeight="1" x14ac:dyDescent="0.2">
      <c r="B187" s="939" t="s">
        <v>123</v>
      </c>
      <c r="C187" s="939"/>
      <c r="D187" s="941" t="s">
        <v>1152</v>
      </c>
      <c r="E187" s="941"/>
      <c r="F187" s="941"/>
      <c r="G187" s="941"/>
      <c r="H187" s="941"/>
      <c r="I187" s="941"/>
      <c r="J187" s="941"/>
      <c r="K187" s="941"/>
      <c r="L187" s="941"/>
      <c r="M187" s="941"/>
      <c r="N187" s="941"/>
      <c r="O187" s="941"/>
      <c r="P187" s="941"/>
      <c r="Q187" s="941"/>
      <c r="R187" s="941"/>
      <c r="S187" s="941"/>
      <c r="T187" s="941"/>
      <c r="U187" s="941"/>
      <c r="V187" s="941"/>
      <c r="W187" s="941"/>
      <c r="X187" s="941"/>
      <c r="Y187" s="941"/>
      <c r="Z187" s="941"/>
      <c r="AA187" s="941"/>
      <c r="AB187" s="941"/>
      <c r="AC187" s="941"/>
      <c r="AD187" s="941"/>
      <c r="AE187" s="941"/>
      <c r="AF187" s="941"/>
      <c r="AG187" s="941"/>
      <c r="AH187" s="941"/>
      <c r="AI187" s="941"/>
      <c r="AJ187" s="941"/>
      <c r="AK187" s="941"/>
      <c r="AL187" s="941"/>
      <c r="AM187" s="941"/>
      <c r="AN187" s="941"/>
      <c r="AO187" s="941"/>
      <c r="AP187" s="941"/>
      <c r="AQ187" s="941"/>
      <c r="AR187" s="941"/>
      <c r="AS187" s="941"/>
      <c r="AT187" s="941"/>
      <c r="AU187" s="941"/>
      <c r="AV187" s="941"/>
      <c r="AW187" s="941"/>
      <c r="AX187" s="941"/>
      <c r="AY187" s="941"/>
      <c r="AZ187" s="941"/>
      <c r="BA187" s="941"/>
      <c r="BB187" s="941"/>
      <c r="BC187" s="941"/>
      <c r="BD187" s="941"/>
      <c r="BE187" s="941"/>
      <c r="BF187" s="941"/>
      <c r="BG187" s="941"/>
      <c r="BH187" s="941"/>
      <c r="BI187" s="941"/>
      <c r="BJ187" s="941"/>
      <c r="BK187" s="941"/>
      <c r="BL187" s="941"/>
      <c r="BM187" s="941"/>
      <c r="BN187" s="941"/>
      <c r="BO187" s="941"/>
      <c r="BP187" s="941"/>
      <c r="BQ187" s="941"/>
      <c r="BR187" s="941"/>
      <c r="BS187" s="941"/>
      <c r="BT187" s="941"/>
      <c r="BU187" s="941"/>
      <c r="BV187" s="941"/>
      <c r="BW187" s="941"/>
      <c r="BX187" s="941"/>
      <c r="BY187" s="941"/>
      <c r="BZ187" s="941"/>
      <c r="CA187" s="941"/>
      <c r="CB187" s="941"/>
      <c r="CC187" s="941"/>
      <c r="CD187" s="941"/>
      <c r="CE187" s="941"/>
      <c r="CF187" s="941"/>
      <c r="CG187" s="941"/>
      <c r="CH187" s="941"/>
      <c r="CI187" s="941"/>
      <c r="CJ187" s="941"/>
      <c r="CK187" s="941"/>
      <c r="CL187" s="941"/>
      <c r="CM187" s="941"/>
      <c r="CN187" s="941"/>
      <c r="CO187" s="941"/>
      <c r="CP187" s="941"/>
      <c r="CQ187" s="941"/>
      <c r="CR187" s="941"/>
      <c r="CS187" s="941"/>
      <c r="CT187" s="941"/>
      <c r="CU187" s="941"/>
      <c r="CV187" s="941"/>
      <c r="CW187" s="941"/>
      <c r="CX187" s="941"/>
      <c r="CY187" s="941"/>
      <c r="CZ187" s="941"/>
      <c r="DA187" s="941"/>
      <c r="DB187" s="941"/>
    </row>
    <row r="188" spans="2:106" ht="9.9499999999999993" customHeight="1" x14ac:dyDescent="0.2">
      <c r="B188" s="938"/>
      <c r="C188" s="938"/>
      <c r="D188" s="938"/>
      <c r="E188" s="938"/>
      <c r="F188" s="938"/>
      <c r="G188" s="938"/>
      <c r="H188" s="938"/>
      <c r="I188" s="938"/>
      <c r="J188" s="938"/>
      <c r="K188" s="938"/>
      <c r="L188" s="938"/>
      <c r="M188" s="938"/>
      <c r="N188" s="938"/>
      <c r="O188" s="938"/>
      <c r="P188" s="938"/>
      <c r="Q188" s="938"/>
      <c r="R188" s="938"/>
      <c r="S188" s="938"/>
      <c r="T188" s="938"/>
      <c r="U188" s="938"/>
      <c r="V188" s="938"/>
      <c r="W188" s="938"/>
      <c r="X188" s="938"/>
      <c r="Y188" s="938"/>
      <c r="Z188" s="938"/>
      <c r="AA188" s="938"/>
      <c r="AB188" s="938"/>
      <c r="AC188" s="938"/>
      <c r="AD188" s="938"/>
      <c r="AE188" s="938"/>
      <c r="AF188" s="938"/>
      <c r="AG188" s="938"/>
      <c r="AH188" s="938"/>
      <c r="AI188" s="938"/>
      <c r="AJ188" s="938"/>
      <c r="AK188" s="938"/>
      <c r="AL188" s="938"/>
      <c r="AM188" s="938"/>
      <c r="AN188" s="938"/>
      <c r="AO188" s="938"/>
      <c r="AP188" s="938"/>
      <c r="AQ188" s="938"/>
      <c r="AR188" s="938"/>
      <c r="AS188" s="938"/>
      <c r="AT188" s="938"/>
      <c r="AU188" s="938"/>
      <c r="AV188" s="938"/>
      <c r="AW188" s="938"/>
      <c r="AX188" s="938"/>
      <c r="AY188" s="938"/>
      <c r="AZ188" s="938"/>
      <c r="BA188" s="938"/>
      <c r="BB188" s="938"/>
      <c r="BC188" s="938"/>
      <c r="BD188" s="938"/>
      <c r="BE188" s="938"/>
      <c r="BF188" s="938"/>
      <c r="BG188" s="938"/>
      <c r="BH188" s="938"/>
      <c r="BI188" s="938"/>
      <c r="BJ188" s="938"/>
      <c r="BK188" s="938"/>
      <c r="BL188" s="938"/>
      <c r="BM188" s="938"/>
      <c r="BN188" s="938"/>
      <c r="BO188" s="938"/>
      <c r="BP188" s="938"/>
      <c r="BQ188" s="938"/>
      <c r="BR188" s="938"/>
      <c r="BS188" s="938"/>
      <c r="BT188" s="938"/>
      <c r="BU188" s="938"/>
      <c r="BV188" s="938"/>
      <c r="BW188" s="938"/>
      <c r="BX188" s="938"/>
      <c r="BY188" s="938"/>
      <c r="BZ188" s="938"/>
      <c r="CA188" s="938"/>
      <c r="CB188" s="938"/>
      <c r="CC188" s="938"/>
      <c r="CD188" s="938"/>
      <c r="CE188" s="938"/>
      <c r="CF188" s="938"/>
      <c r="CG188" s="938"/>
      <c r="CH188" s="938"/>
      <c r="CI188" s="938"/>
      <c r="CJ188" s="938"/>
      <c r="CK188" s="938"/>
      <c r="CL188" s="938"/>
      <c r="CM188" s="938"/>
      <c r="CN188" s="938"/>
      <c r="CO188" s="938"/>
      <c r="CP188" s="938"/>
      <c r="CQ188" s="938"/>
      <c r="CR188" s="938"/>
      <c r="CS188" s="938"/>
      <c r="CT188" s="938"/>
      <c r="CU188" s="938"/>
      <c r="CV188" s="938"/>
      <c r="CW188" s="938"/>
      <c r="CX188" s="938"/>
      <c r="CY188" s="938"/>
      <c r="CZ188" s="938"/>
      <c r="DA188" s="938"/>
      <c r="DB188" s="938"/>
    </row>
    <row r="189" spans="2:106" ht="9.9499999999999993" customHeight="1" x14ac:dyDescent="0.2">
      <c r="B189" s="938"/>
      <c r="C189" s="938"/>
      <c r="D189" s="938"/>
      <c r="E189" s="938"/>
      <c r="F189" s="938"/>
      <c r="G189" s="938"/>
      <c r="H189" s="938"/>
      <c r="I189" s="938"/>
      <c r="J189" s="938"/>
      <c r="K189" s="938"/>
      <c r="L189" s="938"/>
      <c r="M189" s="938"/>
      <c r="N189" s="938"/>
      <c r="O189" s="938"/>
      <c r="P189" s="938"/>
      <c r="Q189" s="938"/>
      <c r="R189" s="938"/>
      <c r="S189" s="938"/>
      <c r="T189" s="938"/>
      <c r="U189" s="938"/>
      <c r="V189" s="938"/>
      <c r="W189" s="938"/>
      <c r="X189" s="938"/>
      <c r="Y189" s="938"/>
      <c r="Z189" s="938"/>
      <c r="AA189" s="938"/>
      <c r="AB189" s="938"/>
      <c r="AC189" s="938"/>
      <c r="AD189" s="938"/>
      <c r="AE189" s="938"/>
      <c r="AF189" s="938"/>
      <c r="AG189" s="938"/>
      <c r="AH189" s="938"/>
      <c r="AI189" s="938"/>
      <c r="AJ189" s="938"/>
      <c r="AK189" s="938"/>
      <c r="AL189" s="938"/>
      <c r="AM189" s="938"/>
      <c r="AN189" s="938"/>
      <c r="AO189" s="938"/>
      <c r="AP189" s="938"/>
      <c r="AQ189" s="938"/>
      <c r="AR189" s="938"/>
      <c r="AS189" s="938"/>
      <c r="AT189" s="938"/>
      <c r="AU189" s="938"/>
      <c r="AV189" s="938"/>
      <c r="AW189" s="938"/>
      <c r="AX189" s="938"/>
      <c r="AY189" s="938"/>
      <c r="AZ189" s="938"/>
      <c r="BA189" s="938"/>
      <c r="BB189" s="938"/>
      <c r="BC189" s="938"/>
      <c r="BD189" s="938"/>
      <c r="BE189" s="938"/>
      <c r="BF189" s="938"/>
      <c r="BG189" s="938"/>
      <c r="BH189" s="938"/>
      <c r="BI189" s="938"/>
      <c r="BJ189" s="938"/>
      <c r="BK189" s="938"/>
      <c r="BL189" s="938"/>
      <c r="BM189" s="938"/>
      <c r="BN189" s="938"/>
      <c r="BO189" s="938"/>
      <c r="BP189" s="938"/>
      <c r="BQ189" s="938"/>
      <c r="BR189" s="938"/>
      <c r="BS189" s="938"/>
      <c r="BT189" s="938"/>
      <c r="BU189" s="938"/>
      <c r="BV189" s="938"/>
      <c r="BW189" s="938"/>
      <c r="BX189" s="938"/>
      <c r="BY189" s="938"/>
      <c r="BZ189" s="938"/>
      <c r="CA189" s="938"/>
      <c r="CB189" s="938"/>
      <c r="CC189" s="938"/>
      <c r="CD189" s="938"/>
      <c r="CE189" s="938"/>
      <c r="CF189" s="938"/>
      <c r="CG189" s="938"/>
      <c r="CH189" s="938"/>
      <c r="CI189" s="938"/>
      <c r="CJ189" s="938"/>
      <c r="CK189" s="938"/>
      <c r="CL189" s="938"/>
      <c r="CM189" s="938"/>
      <c r="CN189" s="938"/>
      <c r="CO189" s="938"/>
      <c r="CP189" s="938"/>
      <c r="CQ189" s="938"/>
      <c r="CR189" s="938"/>
      <c r="CS189" s="938"/>
      <c r="CT189" s="938"/>
      <c r="CU189" s="938"/>
      <c r="CV189" s="938"/>
      <c r="CW189" s="938"/>
      <c r="CX189" s="938"/>
      <c r="CY189" s="938"/>
      <c r="CZ189" s="938"/>
      <c r="DA189" s="938"/>
      <c r="DB189" s="938"/>
    </row>
    <row r="190" spans="2:106" ht="9.9499999999999993" customHeight="1" x14ac:dyDescent="0.2">
      <c r="B190" s="938"/>
      <c r="C190" s="938"/>
      <c r="D190" s="938"/>
      <c r="E190" s="938"/>
      <c r="F190" s="938"/>
      <c r="G190" s="938"/>
      <c r="H190" s="938"/>
      <c r="I190" s="938"/>
      <c r="J190" s="938"/>
      <c r="K190" s="938"/>
      <c r="L190" s="938"/>
      <c r="M190" s="938"/>
      <c r="N190" s="938"/>
      <c r="O190" s="938"/>
      <c r="P190" s="938"/>
      <c r="Q190" s="938"/>
      <c r="R190" s="938"/>
      <c r="S190" s="938"/>
      <c r="T190" s="938"/>
      <c r="U190" s="938"/>
      <c r="V190" s="938"/>
      <c r="W190" s="938"/>
      <c r="X190" s="938"/>
      <c r="Y190" s="938"/>
      <c r="Z190" s="938"/>
      <c r="AA190" s="938"/>
      <c r="AB190" s="938"/>
      <c r="AC190" s="938"/>
      <c r="AD190" s="938"/>
      <c r="AE190" s="938"/>
      <c r="AF190" s="938"/>
      <c r="AG190" s="938"/>
      <c r="AH190" s="938"/>
      <c r="AI190" s="938"/>
      <c r="AJ190" s="938"/>
      <c r="AK190" s="938"/>
      <c r="AL190" s="938"/>
      <c r="AM190" s="938"/>
      <c r="AN190" s="938"/>
      <c r="AO190" s="938"/>
      <c r="AP190" s="938"/>
      <c r="AQ190" s="938"/>
      <c r="AR190" s="938"/>
      <c r="AS190" s="938"/>
      <c r="AT190" s="938"/>
      <c r="AU190" s="938"/>
      <c r="AV190" s="938"/>
      <c r="AW190" s="938"/>
      <c r="AX190" s="938"/>
      <c r="AY190" s="938"/>
      <c r="AZ190" s="938"/>
      <c r="BA190" s="938"/>
      <c r="BB190" s="938"/>
      <c r="BC190" s="938"/>
      <c r="BD190" s="938"/>
      <c r="BE190" s="938"/>
      <c r="BF190" s="938"/>
      <c r="BG190" s="938"/>
      <c r="BH190" s="938"/>
      <c r="BI190" s="938"/>
      <c r="BJ190" s="938"/>
      <c r="BK190" s="938"/>
      <c r="BL190" s="938"/>
      <c r="BM190" s="938"/>
      <c r="BN190" s="938"/>
      <c r="BO190" s="938"/>
      <c r="BP190" s="938"/>
      <c r="BQ190" s="938"/>
      <c r="BR190" s="938"/>
      <c r="BS190" s="938"/>
      <c r="BT190" s="938"/>
      <c r="BU190" s="938"/>
      <c r="BV190" s="938"/>
      <c r="BW190" s="938"/>
      <c r="BX190" s="938"/>
      <c r="BY190" s="938"/>
      <c r="BZ190" s="938"/>
      <c r="CA190" s="938"/>
      <c r="CB190" s="938"/>
      <c r="CC190" s="938"/>
      <c r="CD190" s="938"/>
      <c r="CE190" s="938"/>
      <c r="CF190" s="938"/>
      <c r="CG190" s="938"/>
      <c r="CH190" s="938"/>
      <c r="CI190" s="938"/>
      <c r="CJ190" s="938"/>
      <c r="CK190" s="938"/>
      <c r="CL190" s="938"/>
      <c r="CM190" s="938"/>
      <c r="CN190" s="938"/>
      <c r="CO190" s="938"/>
      <c r="CP190" s="938"/>
      <c r="CQ190" s="938"/>
      <c r="CR190" s="938"/>
      <c r="CS190" s="938"/>
      <c r="CT190" s="938"/>
      <c r="CU190" s="938"/>
      <c r="CV190" s="938"/>
      <c r="CW190" s="938"/>
      <c r="CX190" s="938"/>
      <c r="CY190" s="938"/>
      <c r="CZ190" s="938"/>
      <c r="DA190" s="938"/>
      <c r="DB190" s="938"/>
    </row>
    <row r="191" spans="2:106" ht="9.9499999999999993" customHeight="1" x14ac:dyDescent="0.2">
      <c r="B191" s="938"/>
      <c r="C191" s="938"/>
      <c r="D191" s="938"/>
      <c r="E191" s="938"/>
      <c r="F191" s="938"/>
      <c r="G191" s="938"/>
      <c r="H191" s="938"/>
      <c r="I191" s="938"/>
      <c r="J191" s="938"/>
      <c r="K191" s="938"/>
      <c r="L191" s="938"/>
      <c r="M191" s="938"/>
      <c r="N191" s="938"/>
      <c r="O191" s="938"/>
      <c r="P191" s="938"/>
      <c r="Q191" s="938"/>
      <c r="R191" s="938"/>
      <c r="S191" s="938"/>
      <c r="T191" s="938"/>
      <c r="U191" s="938"/>
      <c r="V191" s="938"/>
      <c r="W191" s="938"/>
      <c r="X191" s="938"/>
      <c r="Y191" s="938"/>
      <c r="Z191" s="938"/>
      <c r="AA191" s="938"/>
      <c r="AB191" s="938"/>
      <c r="AC191" s="938"/>
      <c r="AD191" s="938"/>
      <c r="AE191" s="938"/>
      <c r="AF191" s="938"/>
      <c r="AG191" s="938"/>
      <c r="AH191" s="938"/>
      <c r="AI191" s="938"/>
      <c r="AJ191" s="938"/>
      <c r="AK191" s="938"/>
      <c r="AL191" s="938"/>
      <c r="AM191" s="938"/>
      <c r="AN191" s="938"/>
      <c r="AO191" s="938"/>
      <c r="AP191" s="938"/>
      <c r="AQ191" s="938"/>
      <c r="AR191" s="938"/>
      <c r="AS191" s="938"/>
      <c r="AT191" s="938"/>
      <c r="AU191" s="938"/>
      <c r="AV191" s="938"/>
      <c r="AW191" s="938"/>
      <c r="AX191" s="938"/>
      <c r="AY191" s="938"/>
      <c r="AZ191" s="938"/>
      <c r="BA191" s="938"/>
      <c r="BB191" s="938"/>
      <c r="BC191" s="938"/>
      <c r="BD191" s="938"/>
      <c r="BE191" s="938"/>
      <c r="BF191" s="938"/>
      <c r="BG191" s="938"/>
      <c r="BH191" s="938"/>
      <c r="BI191" s="938"/>
      <c r="BJ191" s="938"/>
      <c r="BK191" s="938"/>
      <c r="BL191" s="938"/>
      <c r="BM191" s="938"/>
      <c r="BN191" s="938"/>
      <c r="BO191" s="938"/>
      <c r="BP191" s="938"/>
      <c r="BQ191" s="938"/>
      <c r="BR191" s="938"/>
      <c r="BS191" s="938"/>
      <c r="BT191" s="938"/>
      <c r="BU191" s="938"/>
      <c r="BV191" s="938"/>
      <c r="BW191" s="938"/>
      <c r="BX191" s="938"/>
      <c r="BY191" s="938"/>
      <c r="BZ191" s="938"/>
      <c r="CA191" s="938"/>
      <c r="CB191" s="938"/>
      <c r="CC191" s="938"/>
      <c r="CD191" s="938"/>
      <c r="CE191" s="938"/>
      <c r="CF191" s="938"/>
      <c r="CG191" s="938"/>
      <c r="CH191" s="938"/>
      <c r="CI191" s="938"/>
      <c r="CJ191" s="938"/>
      <c r="CK191" s="938"/>
      <c r="CL191" s="938"/>
      <c r="CM191" s="938"/>
      <c r="CN191" s="938"/>
      <c r="CO191" s="938"/>
      <c r="CP191" s="938"/>
      <c r="CQ191" s="938"/>
      <c r="CR191" s="938"/>
      <c r="CS191" s="938"/>
      <c r="CT191" s="938"/>
      <c r="CU191" s="938"/>
      <c r="CV191" s="938"/>
      <c r="CW191" s="938"/>
      <c r="CX191" s="938"/>
      <c r="CY191" s="938"/>
      <c r="CZ191" s="938"/>
      <c r="DA191" s="938"/>
      <c r="DB191" s="938"/>
    </row>
    <row r="192" spans="2:106" ht="9.9499999999999993" customHeight="1" x14ac:dyDescent="0.2">
      <c r="B192" s="938"/>
      <c r="C192" s="938"/>
      <c r="D192" s="938"/>
      <c r="E192" s="938"/>
      <c r="F192" s="938"/>
      <c r="G192" s="938"/>
      <c r="H192" s="938"/>
      <c r="I192" s="938"/>
      <c r="J192" s="938"/>
      <c r="K192" s="938"/>
      <c r="L192" s="938"/>
      <c r="M192" s="938"/>
      <c r="N192" s="938"/>
      <c r="O192" s="938"/>
      <c r="P192" s="938"/>
      <c r="Q192" s="938"/>
      <c r="R192" s="938"/>
      <c r="S192" s="938"/>
      <c r="T192" s="938"/>
      <c r="U192" s="938"/>
      <c r="V192" s="938"/>
      <c r="W192" s="938"/>
      <c r="X192" s="938"/>
      <c r="Y192" s="938"/>
      <c r="Z192" s="938"/>
      <c r="AA192" s="938"/>
      <c r="AB192" s="938"/>
      <c r="AC192" s="938"/>
      <c r="AD192" s="938"/>
      <c r="AE192" s="938"/>
      <c r="AF192" s="938"/>
      <c r="AG192" s="938"/>
      <c r="AH192" s="938"/>
      <c r="AI192" s="938"/>
      <c r="AJ192" s="938"/>
      <c r="AK192" s="938"/>
      <c r="AL192" s="938"/>
      <c r="AM192" s="938"/>
      <c r="AN192" s="938"/>
      <c r="AO192" s="938"/>
      <c r="AP192" s="938"/>
      <c r="AQ192" s="938"/>
      <c r="AR192" s="938"/>
      <c r="AS192" s="938"/>
      <c r="AT192" s="938"/>
      <c r="AU192" s="938"/>
      <c r="AV192" s="938"/>
      <c r="AW192" s="938"/>
      <c r="AX192" s="938"/>
      <c r="AY192" s="938"/>
      <c r="AZ192" s="938"/>
      <c r="BA192" s="938"/>
      <c r="BB192" s="938"/>
      <c r="BC192" s="938"/>
      <c r="BD192" s="938"/>
      <c r="BE192" s="938"/>
      <c r="BF192" s="938"/>
      <c r="BG192" s="938"/>
      <c r="BH192" s="938"/>
      <c r="BI192" s="938"/>
      <c r="BJ192" s="938"/>
      <c r="BK192" s="938"/>
      <c r="BL192" s="938"/>
      <c r="BM192" s="938"/>
      <c r="BN192" s="938"/>
      <c r="BO192" s="938"/>
      <c r="BP192" s="938"/>
      <c r="BQ192" s="938"/>
      <c r="BR192" s="938"/>
      <c r="BS192" s="938"/>
      <c r="BT192" s="938"/>
      <c r="BU192" s="938"/>
      <c r="BV192" s="938"/>
      <c r="BW192" s="938"/>
      <c r="BX192" s="938"/>
      <c r="BY192" s="938"/>
      <c r="BZ192" s="938"/>
      <c r="CA192" s="938"/>
      <c r="CB192" s="938"/>
      <c r="CC192" s="938"/>
      <c r="CD192" s="938"/>
      <c r="CE192" s="938"/>
      <c r="CF192" s="938"/>
      <c r="CG192" s="938"/>
      <c r="CH192" s="938"/>
      <c r="CI192" s="938"/>
      <c r="CJ192" s="938"/>
      <c r="CK192" s="938"/>
      <c r="CL192" s="938"/>
      <c r="CM192" s="938"/>
      <c r="CN192" s="938"/>
      <c r="CO192" s="938"/>
      <c r="CP192" s="938"/>
      <c r="CQ192" s="938"/>
      <c r="CR192" s="938"/>
      <c r="CS192" s="938"/>
      <c r="CT192" s="938"/>
      <c r="CU192" s="938"/>
      <c r="CV192" s="938"/>
      <c r="CW192" s="938"/>
      <c r="CX192" s="938"/>
      <c r="CY192" s="938"/>
      <c r="CZ192" s="938"/>
      <c r="DA192" s="938"/>
      <c r="DB192" s="938"/>
    </row>
    <row r="193" spans="2:106" ht="9.9499999999999993" customHeight="1" x14ac:dyDescent="0.2">
      <c r="B193" s="938"/>
      <c r="C193" s="938"/>
      <c r="D193" s="938"/>
      <c r="E193" s="938"/>
      <c r="F193" s="938"/>
      <c r="G193" s="938"/>
      <c r="H193" s="938"/>
      <c r="I193" s="938"/>
      <c r="J193" s="938"/>
      <c r="K193" s="938"/>
      <c r="L193" s="938"/>
      <c r="M193" s="938"/>
      <c r="N193" s="938"/>
      <c r="O193" s="938"/>
      <c r="P193" s="938"/>
      <c r="Q193" s="938"/>
      <c r="R193" s="938"/>
      <c r="S193" s="938"/>
      <c r="T193" s="938"/>
      <c r="U193" s="938"/>
      <c r="V193" s="938"/>
      <c r="W193" s="938"/>
      <c r="X193" s="938"/>
      <c r="Y193" s="938"/>
      <c r="Z193" s="938"/>
      <c r="AA193" s="938"/>
      <c r="AB193" s="938"/>
      <c r="AC193" s="938"/>
      <c r="AD193" s="938"/>
      <c r="AE193" s="938"/>
      <c r="AF193" s="938"/>
      <c r="AG193" s="938"/>
      <c r="AH193" s="938"/>
      <c r="AI193" s="938"/>
      <c r="AJ193" s="938"/>
      <c r="AK193" s="938"/>
      <c r="AL193" s="938"/>
      <c r="AM193" s="938"/>
      <c r="AN193" s="938"/>
      <c r="AO193" s="938"/>
      <c r="AP193" s="938"/>
      <c r="AQ193" s="938"/>
      <c r="AR193" s="938"/>
      <c r="AS193" s="938"/>
      <c r="AT193" s="938"/>
      <c r="AU193" s="938"/>
      <c r="AV193" s="938"/>
      <c r="AW193" s="938"/>
      <c r="AX193" s="938"/>
      <c r="AY193" s="938"/>
      <c r="AZ193" s="938"/>
      <c r="BA193" s="938"/>
      <c r="BB193" s="938"/>
      <c r="BC193" s="938"/>
      <c r="BD193" s="938"/>
      <c r="BE193" s="938"/>
      <c r="BF193" s="938"/>
      <c r="BG193" s="938"/>
      <c r="BH193" s="938"/>
      <c r="BI193" s="938"/>
      <c r="BJ193" s="938"/>
      <c r="BK193" s="938"/>
      <c r="BL193" s="938"/>
      <c r="BM193" s="938"/>
      <c r="BN193" s="938"/>
      <c r="BO193" s="938"/>
      <c r="BP193" s="938"/>
      <c r="BQ193" s="938"/>
      <c r="BR193" s="938"/>
      <c r="BS193" s="938"/>
      <c r="BT193" s="938"/>
      <c r="BU193" s="938"/>
      <c r="BV193" s="938"/>
      <c r="BW193" s="938"/>
      <c r="BX193" s="938"/>
      <c r="BY193" s="938"/>
      <c r="BZ193" s="938"/>
      <c r="CA193" s="938"/>
      <c r="CB193" s="938"/>
      <c r="CC193" s="938"/>
      <c r="CD193" s="938"/>
      <c r="CE193" s="938"/>
      <c r="CF193" s="938"/>
      <c r="CG193" s="938"/>
      <c r="CH193" s="938"/>
      <c r="CI193" s="938"/>
      <c r="CJ193" s="938"/>
      <c r="CK193" s="938"/>
      <c r="CL193" s="938"/>
      <c r="CM193" s="938"/>
      <c r="CN193" s="938"/>
      <c r="CO193" s="938"/>
      <c r="CP193" s="938"/>
      <c r="CQ193" s="938"/>
      <c r="CR193" s="938"/>
      <c r="CS193" s="938"/>
      <c r="CT193" s="938"/>
      <c r="CU193" s="938"/>
      <c r="CV193" s="938"/>
      <c r="CW193" s="938"/>
      <c r="CX193" s="938"/>
      <c r="CY193" s="938"/>
      <c r="CZ193" s="938"/>
      <c r="DA193" s="938"/>
      <c r="DB193" s="938"/>
    </row>
    <row r="194" spans="2:106" ht="9.9499999999999993" customHeight="1" x14ac:dyDescent="0.2">
      <c r="B194" s="938"/>
      <c r="C194" s="938"/>
      <c r="D194" s="938"/>
      <c r="E194" s="938"/>
      <c r="F194" s="938"/>
      <c r="G194" s="938"/>
      <c r="H194" s="938"/>
      <c r="I194" s="938"/>
      <c r="J194" s="938"/>
      <c r="K194" s="938"/>
      <c r="L194" s="938"/>
      <c r="M194" s="938"/>
      <c r="N194" s="938"/>
      <c r="O194" s="938"/>
      <c r="P194" s="938"/>
      <c r="Q194" s="938"/>
      <c r="R194" s="938"/>
      <c r="S194" s="938"/>
      <c r="T194" s="938"/>
      <c r="U194" s="938"/>
      <c r="V194" s="938"/>
      <c r="W194" s="938"/>
      <c r="X194" s="938"/>
      <c r="Y194" s="938"/>
      <c r="Z194" s="938"/>
      <c r="AA194" s="938"/>
      <c r="AB194" s="938"/>
      <c r="AC194" s="938"/>
      <c r="AD194" s="938"/>
      <c r="AE194" s="938"/>
      <c r="AF194" s="938"/>
      <c r="AG194" s="938"/>
      <c r="AH194" s="938"/>
      <c r="AI194" s="938"/>
      <c r="AJ194" s="938"/>
      <c r="AK194" s="938"/>
      <c r="AL194" s="938"/>
      <c r="AM194" s="938"/>
      <c r="AN194" s="938"/>
      <c r="AO194" s="938"/>
      <c r="AP194" s="938"/>
      <c r="AQ194" s="938"/>
      <c r="AR194" s="938"/>
      <c r="AS194" s="938"/>
      <c r="AT194" s="938"/>
      <c r="AU194" s="938"/>
      <c r="AV194" s="938"/>
      <c r="AW194" s="938"/>
      <c r="AX194" s="938"/>
      <c r="AY194" s="938"/>
      <c r="AZ194" s="938"/>
      <c r="BA194" s="938"/>
      <c r="BB194" s="938"/>
      <c r="BC194" s="938"/>
      <c r="BD194" s="938"/>
      <c r="BE194" s="938"/>
      <c r="BF194" s="938"/>
      <c r="BG194" s="938"/>
      <c r="BH194" s="938"/>
      <c r="BI194" s="938"/>
      <c r="BJ194" s="938"/>
      <c r="BK194" s="938"/>
      <c r="BL194" s="938"/>
      <c r="BM194" s="938"/>
      <c r="BN194" s="938"/>
      <c r="BO194" s="938"/>
      <c r="BP194" s="938"/>
      <c r="BQ194" s="938"/>
      <c r="BR194" s="938"/>
      <c r="BS194" s="938"/>
      <c r="BT194" s="938"/>
      <c r="BU194" s="938"/>
      <c r="BV194" s="938"/>
      <c r="BW194" s="938"/>
      <c r="BX194" s="938"/>
      <c r="BY194" s="938"/>
      <c r="BZ194" s="938"/>
      <c r="CA194" s="938"/>
      <c r="CB194" s="938"/>
      <c r="CC194" s="938"/>
      <c r="CD194" s="938"/>
      <c r="CE194" s="938"/>
      <c r="CF194" s="938"/>
      <c r="CG194" s="938"/>
      <c r="CH194" s="938"/>
      <c r="CI194" s="938"/>
      <c r="CJ194" s="938"/>
      <c r="CK194" s="938"/>
      <c r="CL194" s="938"/>
      <c r="CM194" s="938"/>
      <c r="CN194" s="938"/>
      <c r="CO194" s="938"/>
      <c r="CP194" s="938"/>
      <c r="CQ194" s="938"/>
      <c r="CR194" s="938"/>
      <c r="CS194" s="938"/>
      <c r="CT194" s="938"/>
      <c r="CU194" s="938"/>
      <c r="CV194" s="938"/>
      <c r="CW194" s="938"/>
      <c r="CX194" s="938"/>
      <c r="CY194" s="938"/>
      <c r="CZ194" s="938"/>
      <c r="DA194" s="938"/>
      <c r="DB194" s="938"/>
    </row>
    <row r="195" spans="2:106" ht="9.9499999999999993" customHeight="1" x14ac:dyDescent="0.2">
      <c r="B195" s="938"/>
      <c r="C195" s="938"/>
      <c r="D195" s="938"/>
      <c r="E195" s="938"/>
      <c r="F195" s="938"/>
      <c r="G195" s="938"/>
      <c r="H195" s="938"/>
      <c r="I195" s="938"/>
      <c r="J195" s="938"/>
      <c r="K195" s="938"/>
      <c r="L195" s="938"/>
      <c r="M195" s="938"/>
      <c r="N195" s="938"/>
      <c r="O195" s="938"/>
      <c r="P195" s="938"/>
      <c r="Q195" s="938"/>
      <c r="R195" s="938"/>
      <c r="S195" s="938"/>
      <c r="T195" s="938"/>
      <c r="U195" s="938"/>
      <c r="V195" s="938"/>
      <c r="W195" s="938"/>
      <c r="X195" s="938"/>
      <c r="Y195" s="938"/>
      <c r="Z195" s="938"/>
      <c r="AA195" s="938"/>
      <c r="AB195" s="938"/>
      <c r="AC195" s="938"/>
      <c r="AD195" s="938"/>
      <c r="AE195" s="938"/>
      <c r="AF195" s="938"/>
      <c r="AG195" s="938"/>
      <c r="AH195" s="938"/>
      <c r="AI195" s="938"/>
      <c r="AJ195" s="938"/>
      <c r="AK195" s="938"/>
      <c r="AL195" s="938"/>
      <c r="AM195" s="938"/>
      <c r="AN195" s="938"/>
      <c r="AO195" s="938"/>
      <c r="AP195" s="938"/>
      <c r="AQ195" s="938"/>
      <c r="AR195" s="938"/>
      <c r="AS195" s="938"/>
      <c r="AT195" s="938"/>
      <c r="AU195" s="938"/>
      <c r="AV195" s="938"/>
      <c r="AW195" s="938"/>
      <c r="AX195" s="938"/>
      <c r="AY195" s="938"/>
      <c r="AZ195" s="938"/>
      <c r="BA195" s="938"/>
      <c r="BB195" s="938"/>
      <c r="BC195" s="938"/>
      <c r="BD195" s="938"/>
      <c r="BE195" s="938"/>
      <c r="BF195" s="938"/>
      <c r="BG195" s="938"/>
      <c r="BH195" s="938"/>
      <c r="BI195" s="938"/>
      <c r="BJ195" s="938"/>
      <c r="BK195" s="938"/>
      <c r="BL195" s="938"/>
      <c r="BM195" s="938"/>
      <c r="BN195" s="938"/>
      <c r="BO195" s="938"/>
      <c r="BP195" s="938"/>
      <c r="BQ195" s="938"/>
      <c r="BR195" s="938"/>
      <c r="BS195" s="938"/>
      <c r="BT195" s="938"/>
      <c r="BU195" s="938"/>
      <c r="BV195" s="938"/>
      <c r="BW195" s="938"/>
      <c r="BX195" s="938"/>
      <c r="BY195" s="938"/>
      <c r="BZ195" s="938"/>
      <c r="CA195" s="938"/>
      <c r="CB195" s="938"/>
      <c r="CC195" s="938"/>
      <c r="CD195" s="938"/>
      <c r="CE195" s="938"/>
      <c r="CF195" s="938"/>
      <c r="CG195" s="938"/>
      <c r="CH195" s="938"/>
      <c r="CI195" s="938"/>
      <c r="CJ195" s="938"/>
      <c r="CK195" s="938"/>
      <c r="CL195" s="938"/>
      <c r="CM195" s="938"/>
      <c r="CN195" s="938"/>
      <c r="CO195" s="938"/>
      <c r="CP195" s="938"/>
      <c r="CQ195" s="938"/>
      <c r="CR195" s="938"/>
      <c r="CS195" s="938"/>
      <c r="CT195" s="938"/>
      <c r="CU195" s="938"/>
      <c r="CV195" s="938"/>
      <c r="CW195" s="938"/>
      <c r="CX195" s="938"/>
      <c r="CY195" s="938"/>
      <c r="CZ195" s="938"/>
      <c r="DA195" s="938"/>
      <c r="DB195" s="938"/>
    </row>
    <row r="196" spans="2:106" ht="9.9499999999999993" customHeight="1" x14ac:dyDescent="0.2">
      <c r="B196" s="938"/>
      <c r="C196" s="938"/>
      <c r="D196" s="938"/>
      <c r="E196" s="938"/>
      <c r="F196" s="938"/>
      <c r="G196" s="938"/>
      <c r="H196" s="938"/>
      <c r="I196" s="938"/>
      <c r="J196" s="938"/>
      <c r="K196" s="938"/>
      <c r="L196" s="938"/>
      <c r="M196" s="938"/>
      <c r="N196" s="938"/>
      <c r="O196" s="938"/>
      <c r="P196" s="938"/>
      <c r="Q196" s="938"/>
      <c r="R196" s="938"/>
      <c r="S196" s="938"/>
      <c r="T196" s="938"/>
      <c r="U196" s="938"/>
      <c r="V196" s="938"/>
      <c r="W196" s="938"/>
      <c r="X196" s="938"/>
      <c r="Y196" s="938"/>
      <c r="Z196" s="938"/>
      <c r="AA196" s="938"/>
      <c r="AB196" s="938"/>
      <c r="AC196" s="938"/>
      <c r="AD196" s="938"/>
      <c r="AE196" s="938"/>
      <c r="AF196" s="938"/>
      <c r="AG196" s="938"/>
      <c r="AH196" s="938"/>
      <c r="AI196" s="938"/>
      <c r="AJ196" s="938"/>
      <c r="AK196" s="938"/>
      <c r="AL196" s="938"/>
      <c r="AM196" s="938"/>
      <c r="AN196" s="938"/>
      <c r="AO196" s="938"/>
      <c r="AP196" s="938"/>
      <c r="AQ196" s="938"/>
      <c r="AR196" s="938"/>
      <c r="AS196" s="938"/>
      <c r="AT196" s="938"/>
      <c r="AU196" s="938"/>
      <c r="AV196" s="938"/>
      <c r="AW196" s="938"/>
      <c r="AX196" s="938"/>
      <c r="AY196" s="938"/>
      <c r="AZ196" s="938"/>
      <c r="BA196" s="938"/>
      <c r="BB196" s="938"/>
      <c r="BC196" s="938"/>
      <c r="BD196" s="938"/>
      <c r="BE196" s="938"/>
      <c r="BF196" s="938"/>
      <c r="BG196" s="938"/>
      <c r="BH196" s="938"/>
      <c r="BI196" s="938"/>
      <c r="BJ196" s="938"/>
      <c r="BK196" s="938"/>
      <c r="BL196" s="938"/>
      <c r="BM196" s="938"/>
      <c r="BN196" s="938"/>
      <c r="BO196" s="938"/>
      <c r="BP196" s="938"/>
      <c r="BQ196" s="938"/>
      <c r="BR196" s="938"/>
      <c r="BS196" s="938"/>
      <c r="BT196" s="938"/>
      <c r="BU196" s="938"/>
      <c r="BV196" s="938"/>
      <c r="BW196" s="938"/>
      <c r="BX196" s="938"/>
      <c r="BY196" s="938"/>
      <c r="BZ196" s="938"/>
      <c r="CA196" s="938"/>
      <c r="CB196" s="938"/>
      <c r="CC196" s="938"/>
      <c r="CD196" s="938"/>
      <c r="CE196" s="938"/>
      <c r="CF196" s="938"/>
      <c r="CG196" s="938"/>
      <c r="CH196" s="938"/>
      <c r="CI196" s="938"/>
      <c r="CJ196" s="938"/>
      <c r="CK196" s="938"/>
      <c r="CL196" s="938"/>
      <c r="CM196" s="938"/>
      <c r="CN196" s="938"/>
      <c r="CO196" s="938"/>
      <c r="CP196" s="938"/>
      <c r="CQ196" s="938"/>
      <c r="CR196" s="938"/>
      <c r="CS196" s="938"/>
      <c r="CT196" s="938"/>
      <c r="CU196" s="938"/>
      <c r="CV196" s="938"/>
      <c r="CW196" s="938"/>
      <c r="CX196" s="938"/>
      <c r="CY196" s="938"/>
      <c r="CZ196" s="938"/>
      <c r="DA196" s="938"/>
      <c r="DB196" s="938"/>
    </row>
    <row r="197" spans="2:106" ht="9.9499999999999993" customHeight="1" x14ac:dyDescent="0.2">
      <c r="B197" s="938"/>
      <c r="C197" s="938"/>
      <c r="D197" s="938"/>
      <c r="E197" s="938"/>
      <c r="F197" s="938"/>
      <c r="G197" s="938"/>
      <c r="H197" s="938"/>
      <c r="I197" s="938"/>
      <c r="J197" s="938"/>
      <c r="K197" s="938"/>
      <c r="L197" s="938"/>
      <c r="M197" s="938"/>
      <c r="N197" s="938"/>
      <c r="O197" s="938"/>
      <c r="P197" s="938"/>
      <c r="Q197" s="938"/>
      <c r="R197" s="938"/>
      <c r="S197" s="938"/>
      <c r="T197" s="938"/>
      <c r="U197" s="938"/>
      <c r="V197" s="938"/>
      <c r="W197" s="938"/>
      <c r="X197" s="938"/>
      <c r="Y197" s="938"/>
      <c r="Z197" s="938"/>
      <c r="AA197" s="938"/>
      <c r="AB197" s="938"/>
      <c r="AC197" s="938"/>
      <c r="AD197" s="938"/>
      <c r="AE197" s="938"/>
      <c r="AF197" s="938"/>
      <c r="AG197" s="938"/>
      <c r="AH197" s="938"/>
      <c r="AI197" s="938"/>
      <c r="AJ197" s="938"/>
      <c r="AK197" s="938"/>
      <c r="AL197" s="938"/>
      <c r="AM197" s="938"/>
      <c r="AN197" s="938"/>
      <c r="AO197" s="938"/>
      <c r="AP197" s="938"/>
      <c r="AQ197" s="938"/>
      <c r="AR197" s="938"/>
      <c r="AS197" s="938"/>
      <c r="AT197" s="938"/>
      <c r="AU197" s="938"/>
      <c r="AV197" s="938"/>
      <c r="AW197" s="938"/>
      <c r="AX197" s="938"/>
      <c r="AY197" s="938"/>
      <c r="AZ197" s="938"/>
      <c r="BA197" s="938"/>
      <c r="BB197" s="938"/>
      <c r="BC197" s="938"/>
      <c r="BD197" s="938"/>
      <c r="BE197" s="938"/>
      <c r="BF197" s="938"/>
      <c r="BG197" s="938"/>
      <c r="BH197" s="938"/>
      <c r="BI197" s="938"/>
      <c r="BJ197" s="938"/>
      <c r="BK197" s="938"/>
      <c r="BL197" s="938"/>
      <c r="BM197" s="938"/>
      <c r="BN197" s="938"/>
      <c r="BO197" s="938"/>
      <c r="BP197" s="938"/>
      <c r="BQ197" s="938"/>
      <c r="BR197" s="938"/>
      <c r="BS197" s="938"/>
      <c r="BT197" s="938"/>
      <c r="BU197" s="938"/>
      <c r="BV197" s="938"/>
      <c r="BW197" s="938"/>
      <c r="BX197" s="938"/>
      <c r="BY197" s="938"/>
      <c r="BZ197" s="938"/>
      <c r="CA197" s="938"/>
      <c r="CB197" s="938"/>
      <c r="CC197" s="938"/>
      <c r="CD197" s="938"/>
      <c r="CE197" s="938"/>
      <c r="CF197" s="938"/>
      <c r="CG197" s="938"/>
      <c r="CH197" s="938"/>
      <c r="CI197" s="938"/>
      <c r="CJ197" s="938"/>
      <c r="CK197" s="938"/>
      <c r="CL197" s="938"/>
      <c r="CM197" s="938"/>
      <c r="CN197" s="938"/>
      <c r="CO197" s="938"/>
      <c r="CP197" s="938"/>
      <c r="CQ197" s="938"/>
      <c r="CR197" s="938"/>
      <c r="CS197" s="938"/>
      <c r="CT197" s="938"/>
      <c r="CU197" s="938"/>
      <c r="CV197" s="938"/>
      <c r="CW197" s="938"/>
      <c r="CX197" s="938"/>
      <c r="CY197" s="938"/>
      <c r="CZ197" s="938"/>
      <c r="DA197" s="938"/>
      <c r="DB197" s="938"/>
    </row>
    <row r="198" spans="2:106" ht="9.9499999999999993" customHeight="1" x14ac:dyDescent="0.2">
      <c r="B198" s="938"/>
      <c r="C198" s="938"/>
      <c r="D198" s="938"/>
      <c r="E198" s="938"/>
      <c r="F198" s="938"/>
      <c r="G198" s="938"/>
      <c r="H198" s="938"/>
      <c r="I198" s="938"/>
      <c r="J198" s="938"/>
      <c r="K198" s="938"/>
      <c r="L198" s="938"/>
      <c r="M198" s="938"/>
      <c r="N198" s="938"/>
      <c r="O198" s="938"/>
      <c r="P198" s="938"/>
      <c r="Q198" s="938"/>
      <c r="R198" s="938"/>
      <c r="S198" s="938"/>
      <c r="T198" s="938"/>
      <c r="U198" s="938"/>
      <c r="V198" s="938"/>
      <c r="W198" s="938"/>
      <c r="X198" s="938"/>
      <c r="Y198" s="938"/>
      <c r="Z198" s="938"/>
      <c r="AA198" s="938"/>
      <c r="AB198" s="938"/>
      <c r="AC198" s="938"/>
      <c r="AD198" s="938"/>
      <c r="AE198" s="938"/>
      <c r="AF198" s="938"/>
      <c r="AG198" s="938"/>
      <c r="AH198" s="938"/>
      <c r="AI198" s="938"/>
      <c r="AJ198" s="938"/>
      <c r="AK198" s="938"/>
      <c r="AL198" s="938"/>
      <c r="AM198" s="938"/>
      <c r="AN198" s="938"/>
      <c r="AO198" s="938"/>
      <c r="AP198" s="938"/>
      <c r="AQ198" s="938"/>
      <c r="AR198" s="938"/>
      <c r="AS198" s="938"/>
      <c r="AT198" s="938"/>
      <c r="AU198" s="938"/>
      <c r="AV198" s="938"/>
      <c r="AW198" s="938"/>
      <c r="AX198" s="938"/>
      <c r="AY198" s="938"/>
      <c r="AZ198" s="938"/>
      <c r="BA198" s="938"/>
      <c r="BB198" s="938"/>
      <c r="BC198" s="938"/>
      <c r="BD198" s="938"/>
      <c r="BE198" s="938"/>
      <c r="BF198" s="938"/>
      <c r="BG198" s="938"/>
      <c r="BH198" s="938"/>
      <c r="BI198" s="938"/>
      <c r="BJ198" s="938"/>
      <c r="BK198" s="938"/>
      <c r="BL198" s="938"/>
      <c r="BM198" s="938"/>
      <c r="BN198" s="938"/>
      <c r="BO198" s="938"/>
      <c r="BP198" s="938"/>
      <c r="BQ198" s="938"/>
      <c r="BR198" s="938"/>
      <c r="BS198" s="938"/>
      <c r="BT198" s="938"/>
      <c r="BU198" s="938"/>
      <c r="BV198" s="938"/>
      <c r="BW198" s="938"/>
      <c r="BX198" s="938"/>
      <c r="BY198" s="938"/>
      <c r="BZ198" s="938"/>
      <c r="CA198" s="938"/>
      <c r="CB198" s="938"/>
      <c r="CC198" s="938"/>
      <c r="CD198" s="938"/>
      <c r="CE198" s="938"/>
      <c r="CF198" s="938"/>
      <c r="CG198" s="938"/>
      <c r="CH198" s="938"/>
      <c r="CI198" s="938"/>
      <c r="CJ198" s="938"/>
      <c r="CK198" s="938"/>
      <c r="CL198" s="938"/>
      <c r="CM198" s="938"/>
      <c r="CN198" s="938"/>
      <c r="CO198" s="938"/>
      <c r="CP198" s="938"/>
      <c r="CQ198" s="938"/>
      <c r="CR198" s="938"/>
      <c r="CS198" s="938"/>
      <c r="CT198" s="938"/>
      <c r="CU198" s="938"/>
      <c r="CV198" s="938"/>
      <c r="CW198" s="938"/>
      <c r="CX198" s="938"/>
      <c r="CY198" s="938"/>
      <c r="CZ198" s="938"/>
      <c r="DA198" s="938"/>
      <c r="DB198" s="938"/>
    </row>
    <row r="199" spans="2:106" ht="9.9499999999999993" customHeight="1" x14ac:dyDescent="0.2">
      <c r="B199" s="938"/>
      <c r="C199" s="938"/>
      <c r="D199" s="938"/>
      <c r="E199" s="938"/>
      <c r="F199" s="938"/>
      <c r="G199" s="938"/>
      <c r="H199" s="938"/>
      <c r="I199" s="938"/>
      <c r="J199" s="938"/>
      <c r="K199" s="938"/>
      <c r="L199" s="938"/>
      <c r="M199" s="938"/>
      <c r="N199" s="938"/>
      <c r="O199" s="938"/>
      <c r="P199" s="938"/>
      <c r="Q199" s="938"/>
      <c r="R199" s="938"/>
      <c r="S199" s="938"/>
      <c r="T199" s="938"/>
      <c r="U199" s="938"/>
      <c r="V199" s="938"/>
      <c r="W199" s="938"/>
      <c r="X199" s="938"/>
      <c r="Y199" s="938"/>
      <c r="Z199" s="938"/>
      <c r="AA199" s="938"/>
      <c r="AB199" s="938"/>
      <c r="AC199" s="938"/>
      <c r="AD199" s="938"/>
      <c r="AE199" s="938"/>
      <c r="AF199" s="938"/>
      <c r="AG199" s="938"/>
      <c r="AH199" s="938"/>
      <c r="AI199" s="938"/>
      <c r="AJ199" s="938"/>
      <c r="AK199" s="938"/>
      <c r="AL199" s="938"/>
      <c r="AM199" s="938"/>
      <c r="AN199" s="938"/>
      <c r="AO199" s="938"/>
      <c r="AP199" s="938"/>
      <c r="AQ199" s="938"/>
      <c r="AR199" s="938"/>
      <c r="AS199" s="938"/>
      <c r="AT199" s="938"/>
      <c r="AU199" s="938"/>
      <c r="AV199" s="938"/>
      <c r="AW199" s="938"/>
      <c r="AX199" s="938"/>
      <c r="AY199" s="938"/>
      <c r="AZ199" s="938"/>
      <c r="BA199" s="938"/>
      <c r="BB199" s="938"/>
      <c r="BC199" s="938"/>
      <c r="BD199" s="938"/>
      <c r="BE199" s="938"/>
      <c r="BF199" s="938"/>
      <c r="BG199" s="938"/>
      <c r="BH199" s="938"/>
      <c r="BI199" s="938"/>
      <c r="BJ199" s="938"/>
      <c r="BK199" s="938"/>
      <c r="BL199" s="938"/>
      <c r="BM199" s="938"/>
      <c r="BN199" s="938"/>
      <c r="BO199" s="938"/>
      <c r="BP199" s="938"/>
      <c r="BQ199" s="938"/>
      <c r="BR199" s="938"/>
      <c r="BS199" s="938"/>
      <c r="BT199" s="938"/>
      <c r="BU199" s="938"/>
      <c r="BV199" s="938"/>
      <c r="BW199" s="938"/>
      <c r="BX199" s="938"/>
      <c r="BY199" s="938"/>
      <c r="BZ199" s="938"/>
      <c r="CA199" s="938"/>
      <c r="CB199" s="938"/>
      <c r="CC199" s="938"/>
      <c r="CD199" s="938"/>
      <c r="CE199" s="938"/>
      <c r="CF199" s="938"/>
      <c r="CG199" s="938"/>
      <c r="CH199" s="938"/>
      <c r="CI199" s="938"/>
      <c r="CJ199" s="938"/>
      <c r="CK199" s="938"/>
      <c r="CL199" s="938"/>
      <c r="CM199" s="938"/>
      <c r="CN199" s="938"/>
      <c r="CO199" s="938"/>
      <c r="CP199" s="938"/>
      <c r="CQ199" s="938"/>
      <c r="CR199" s="938"/>
      <c r="CS199" s="938"/>
      <c r="CT199" s="938"/>
      <c r="CU199" s="938"/>
      <c r="CV199" s="938"/>
      <c r="CW199" s="938"/>
      <c r="CX199" s="938"/>
      <c r="CY199" s="938"/>
      <c r="CZ199" s="938"/>
      <c r="DA199" s="938"/>
      <c r="DB199" s="938"/>
    </row>
    <row r="200" spans="2:106" ht="9.9499999999999993" customHeight="1" x14ac:dyDescent="0.2">
      <c r="B200" s="938"/>
      <c r="C200" s="938"/>
      <c r="D200" s="938"/>
      <c r="E200" s="938"/>
      <c r="F200" s="938"/>
      <c r="G200" s="938"/>
      <c r="H200" s="938"/>
      <c r="I200" s="938"/>
      <c r="J200" s="938"/>
      <c r="K200" s="938"/>
      <c r="L200" s="938"/>
      <c r="M200" s="938"/>
      <c r="N200" s="938"/>
      <c r="O200" s="938"/>
      <c r="P200" s="938"/>
      <c r="Q200" s="938"/>
      <c r="R200" s="938"/>
      <c r="S200" s="938"/>
      <c r="T200" s="938"/>
      <c r="U200" s="938"/>
      <c r="V200" s="938"/>
      <c r="W200" s="938"/>
      <c r="X200" s="938"/>
      <c r="Y200" s="938"/>
      <c r="Z200" s="938"/>
      <c r="AA200" s="938"/>
      <c r="AB200" s="938"/>
      <c r="AC200" s="938"/>
      <c r="AD200" s="938"/>
      <c r="AE200" s="938"/>
      <c r="AF200" s="938"/>
      <c r="AG200" s="938"/>
      <c r="AH200" s="938"/>
      <c r="AI200" s="938"/>
      <c r="AJ200" s="938"/>
      <c r="AK200" s="938"/>
      <c r="AL200" s="938"/>
      <c r="AM200" s="938"/>
      <c r="AN200" s="938"/>
      <c r="AO200" s="938"/>
      <c r="AP200" s="938"/>
      <c r="AQ200" s="938"/>
      <c r="AR200" s="938"/>
      <c r="AS200" s="938"/>
      <c r="AT200" s="938"/>
      <c r="AU200" s="938"/>
      <c r="AV200" s="938"/>
      <c r="AW200" s="938"/>
      <c r="AX200" s="938"/>
      <c r="AY200" s="938"/>
      <c r="AZ200" s="938"/>
      <c r="BA200" s="938"/>
      <c r="BB200" s="938"/>
      <c r="BC200" s="938"/>
      <c r="BD200" s="938"/>
      <c r="BE200" s="938"/>
      <c r="BF200" s="938"/>
      <c r="BG200" s="938"/>
      <c r="BH200" s="938"/>
      <c r="BI200" s="938"/>
      <c r="BJ200" s="938"/>
      <c r="BK200" s="938"/>
      <c r="BL200" s="938"/>
      <c r="BM200" s="938"/>
      <c r="BN200" s="938"/>
      <c r="BO200" s="938"/>
      <c r="BP200" s="938"/>
      <c r="BQ200" s="938"/>
      <c r="BR200" s="938"/>
      <c r="BS200" s="938"/>
      <c r="BT200" s="938"/>
      <c r="BU200" s="938"/>
      <c r="BV200" s="938"/>
      <c r="BW200" s="938"/>
      <c r="BX200" s="938"/>
      <c r="BY200" s="938"/>
      <c r="BZ200" s="938"/>
      <c r="CA200" s="938"/>
      <c r="CB200" s="938"/>
      <c r="CC200" s="938"/>
      <c r="CD200" s="938"/>
      <c r="CE200" s="938"/>
      <c r="CF200" s="938"/>
      <c r="CG200" s="938"/>
      <c r="CH200" s="938"/>
      <c r="CI200" s="938"/>
      <c r="CJ200" s="938"/>
      <c r="CK200" s="938"/>
      <c r="CL200" s="938"/>
      <c r="CM200" s="938"/>
      <c r="CN200" s="938"/>
      <c r="CO200" s="938"/>
      <c r="CP200" s="938"/>
      <c r="CQ200" s="938"/>
      <c r="CR200" s="938"/>
      <c r="CS200" s="938"/>
      <c r="CT200" s="938"/>
      <c r="CU200" s="938"/>
      <c r="CV200" s="938"/>
      <c r="CW200" s="938"/>
      <c r="CX200" s="938"/>
      <c r="CY200" s="938"/>
      <c r="CZ200" s="938"/>
      <c r="DA200" s="938"/>
      <c r="DB200" s="938"/>
    </row>
    <row r="201" spans="2:106" ht="9.9499999999999993" customHeight="1" x14ac:dyDescent="0.2">
      <c r="B201" s="938"/>
      <c r="C201" s="938"/>
      <c r="D201" s="938"/>
      <c r="E201" s="938"/>
      <c r="F201" s="938"/>
      <c r="G201" s="938"/>
      <c r="H201" s="938"/>
      <c r="I201" s="938"/>
      <c r="J201" s="938"/>
      <c r="K201" s="938"/>
      <c r="L201" s="938"/>
      <c r="M201" s="938"/>
      <c r="N201" s="938"/>
      <c r="O201" s="938"/>
      <c r="P201" s="938"/>
      <c r="Q201" s="938"/>
      <c r="R201" s="938"/>
      <c r="S201" s="938"/>
      <c r="T201" s="938"/>
      <c r="U201" s="938"/>
      <c r="V201" s="938"/>
      <c r="W201" s="938"/>
      <c r="X201" s="938"/>
      <c r="Y201" s="938"/>
      <c r="Z201" s="938"/>
      <c r="AA201" s="938"/>
      <c r="AB201" s="938"/>
      <c r="AC201" s="938"/>
      <c r="AD201" s="938"/>
      <c r="AE201" s="938"/>
      <c r="AF201" s="938"/>
      <c r="AG201" s="938"/>
      <c r="AH201" s="938"/>
      <c r="AI201" s="938"/>
      <c r="AJ201" s="938"/>
      <c r="AK201" s="938"/>
      <c r="AL201" s="938"/>
      <c r="AM201" s="938"/>
      <c r="AN201" s="938"/>
      <c r="AO201" s="938"/>
      <c r="AP201" s="938"/>
      <c r="AQ201" s="938"/>
      <c r="AR201" s="938"/>
      <c r="AS201" s="938"/>
      <c r="AT201" s="938"/>
      <c r="AU201" s="938"/>
      <c r="AV201" s="938"/>
      <c r="AW201" s="938"/>
      <c r="AX201" s="938"/>
      <c r="AY201" s="938"/>
      <c r="AZ201" s="938"/>
      <c r="BA201" s="938"/>
      <c r="BB201" s="938"/>
      <c r="BC201" s="938"/>
      <c r="BD201" s="938"/>
      <c r="BE201" s="938"/>
      <c r="BF201" s="938"/>
      <c r="BG201" s="938"/>
      <c r="BH201" s="938"/>
      <c r="BI201" s="938"/>
      <c r="BJ201" s="938"/>
      <c r="BK201" s="938"/>
      <c r="BL201" s="938"/>
      <c r="BM201" s="938"/>
      <c r="BN201" s="938"/>
      <c r="BO201" s="938"/>
      <c r="BP201" s="938"/>
      <c r="BQ201" s="938"/>
      <c r="BR201" s="938"/>
      <c r="BS201" s="938"/>
      <c r="BT201" s="938"/>
      <c r="BU201" s="938"/>
      <c r="BV201" s="938"/>
      <c r="BW201" s="938"/>
      <c r="BX201" s="938"/>
      <c r="BY201" s="938"/>
      <c r="BZ201" s="938"/>
      <c r="CA201" s="938"/>
      <c r="CB201" s="938"/>
      <c r="CC201" s="938"/>
      <c r="CD201" s="938"/>
      <c r="CE201" s="938"/>
      <c r="CF201" s="938"/>
      <c r="CG201" s="938"/>
      <c r="CH201" s="938"/>
      <c r="CI201" s="938"/>
      <c r="CJ201" s="938"/>
      <c r="CK201" s="938"/>
      <c r="CL201" s="938"/>
      <c r="CM201" s="938"/>
      <c r="CN201" s="938"/>
      <c r="CO201" s="938"/>
      <c r="CP201" s="938"/>
      <c r="CQ201" s="938"/>
      <c r="CR201" s="938"/>
      <c r="CS201" s="938"/>
      <c r="CT201" s="938"/>
      <c r="CU201" s="938"/>
      <c r="CV201" s="938"/>
      <c r="CW201" s="938"/>
      <c r="CX201" s="938"/>
      <c r="CY201" s="938"/>
      <c r="CZ201" s="938"/>
      <c r="DA201" s="938"/>
      <c r="DB201" s="938"/>
    </row>
    <row r="202" spans="2:106" ht="9.9499999999999993" customHeight="1" x14ac:dyDescent="0.2">
      <c r="B202" s="938"/>
      <c r="C202" s="938"/>
      <c r="D202" s="938"/>
      <c r="E202" s="938"/>
      <c r="F202" s="938"/>
      <c r="G202" s="938"/>
      <c r="H202" s="938"/>
      <c r="I202" s="938"/>
      <c r="J202" s="938"/>
      <c r="K202" s="938"/>
      <c r="L202" s="938"/>
      <c r="M202" s="938"/>
      <c r="N202" s="938"/>
      <c r="O202" s="938"/>
      <c r="P202" s="938"/>
      <c r="Q202" s="938"/>
      <c r="R202" s="938"/>
      <c r="S202" s="938"/>
      <c r="T202" s="938"/>
      <c r="U202" s="938"/>
      <c r="V202" s="938"/>
      <c r="W202" s="938"/>
      <c r="X202" s="938"/>
      <c r="Y202" s="938"/>
      <c r="Z202" s="938"/>
      <c r="AA202" s="938"/>
      <c r="AB202" s="938"/>
      <c r="AC202" s="938"/>
      <c r="AD202" s="938"/>
      <c r="AE202" s="938"/>
      <c r="AF202" s="938"/>
      <c r="AG202" s="938"/>
      <c r="AH202" s="938"/>
      <c r="AI202" s="938"/>
      <c r="AJ202" s="938"/>
      <c r="AK202" s="938"/>
      <c r="AL202" s="938"/>
      <c r="AM202" s="938"/>
      <c r="AN202" s="938"/>
      <c r="AO202" s="938"/>
      <c r="AP202" s="938"/>
      <c r="AQ202" s="938"/>
      <c r="AR202" s="938"/>
      <c r="AS202" s="938"/>
      <c r="AT202" s="938"/>
      <c r="AU202" s="938"/>
      <c r="AV202" s="938"/>
      <c r="AW202" s="938"/>
      <c r="AX202" s="938"/>
      <c r="AY202" s="938"/>
      <c r="AZ202" s="938"/>
      <c r="BA202" s="938"/>
      <c r="BB202" s="938"/>
      <c r="BC202" s="938"/>
      <c r="BD202" s="938"/>
      <c r="BE202" s="938"/>
      <c r="BF202" s="938"/>
      <c r="BG202" s="938"/>
      <c r="BH202" s="938"/>
      <c r="BI202" s="938"/>
      <c r="BJ202" s="938"/>
      <c r="BK202" s="938"/>
      <c r="BL202" s="938"/>
      <c r="BM202" s="938"/>
      <c r="BN202" s="938"/>
      <c r="BO202" s="938"/>
      <c r="BP202" s="938"/>
      <c r="BQ202" s="938"/>
      <c r="BR202" s="938"/>
      <c r="BS202" s="938"/>
      <c r="BT202" s="938"/>
      <c r="BU202" s="938"/>
      <c r="BV202" s="938"/>
      <c r="BW202" s="938"/>
      <c r="BX202" s="938"/>
      <c r="BY202" s="938"/>
      <c r="BZ202" s="938"/>
      <c r="CA202" s="938"/>
      <c r="CB202" s="938"/>
      <c r="CC202" s="938"/>
      <c r="CD202" s="938"/>
      <c r="CE202" s="938"/>
      <c r="CF202" s="938"/>
      <c r="CG202" s="938"/>
      <c r="CH202" s="938"/>
      <c r="CI202" s="938"/>
      <c r="CJ202" s="938"/>
      <c r="CK202" s="938"/>
      <c r="CL202" s="938"/>
      <c r="CM202" s="938"/>
      <c r="CN202" s="938"/>
      <c r="CO202" s="938"/>
      <c r="CP202" s="938"/>
      <c r="CQ202" s="938"/>
      <c r="CR202" s="938"/>
      <c r="CS202" s="938"/>
      <c r="CT202" s="938"/>
      <c r="CU202" s="938"/>
      <c r="CV202" s="938"/>
      <c r="CW202" s="938"/>
      <c r="CX202" s="938"/>
      <c r="CY202" s="938"/>
      <c r="CZ202" s="938"/>
      <c r="DA202" s="938"/>
      <c r="DB202" s="938"/>
    </row>
    <row r="203" spans="2:106" ht="9.9499999999999993" customHeight="1" x14ac:dyDescent="0.2">
      <c r="B203" s="938"/>
      <c r="C203" s="938"/>
      <c r="D203" s="938"/>
      <c r="E203" s="938"/>
      <c r="F203" s="938"/>
      <c r="G203" s="938"/>
      <c r="H203" s="938"/>
      <c r="I203" s="938"/>
      <c r="J203" s="938"/>
      <c r="K203" s="938"/>
      <c r="L203" s="938"/>
      <c r="M203" s="938"/>
      <c r="N203" s="938"/>
      <c r="O203" s="938"/>
      <c r="P203" s="938"/>
      <c r="Q203" s="938"/>
      <c r="R203" s="938"/>
      <c r="S203" s="938"/>
      <c r="T203" s="938"/>
      <c r="U203" s="938"/>
      <c r="V203" s="938"/>
      <c r="W203" s="938"/>
      <c r="X203" s="938"/>
      <c r="Y203" s="938"/>
      <c r="Z203" s="938"/>
      <c r="AA203" s="938"/>
      <c r="AB203" s="938"/>
      <c r="AC203" s="938"/>
      <c r="AD203" s="938"/>
      <c r="AE203" s="938"/>
      <c r="AF203" s="938"/>
      <c r="AG203" s="938"/>
      <c r="AH203" s="938"/>
      <c r="AI203" s="938"/>
      <c r="AJ203" s="938"/>
      <c r="AK203" s="938"/>
      <c r="AL203" s="938"/>
      <c r="AM203" s="938"/>
      <c r="AN203" s="938"/>
      <c r="AO203" s="938"/>
      <c r="AP203" s="938"/>
      <c r="AQ203" s="938"/>
      <c r="AR203" s="938"/>
      <c r="AS203" s="938"/>
      <c r="AT203" s="938"/>
      <c r="AU203" s="938"/>
      <c r="AV203" s="938"/>
      <c r="AW203" s="938"/>
      <c r="AX203" s="938"/>
      <c r="AY203" s="938"/>
      <c r="AZ203" s="938"/>
      <c r="BA203" s="938"/>
      <c r="BB203" s="938"/>
      <c r="BC203" s="938"/>
      <c r="BD203" s="938"/>
      <c r="BE203" s="938"/>
      <c r="BF203" s="938"/>
      <c r="BG203" s="938"/>
      <c r="BH203" s="938"/>
      <c r="BI203" s="938"/>
      <c r="BJ203" s="938"/>
      <c r="BK203" s="938"/>
      <c r="BL203" s="938"/>
      <c r="BM203" s="938"/>
      <c r="BN203" s="938"/>
      <c r="BO203" s="938"/>
      <c r="BP203" s="938"/>
      <c r="BQ203" s="938"/>
      <c r="BR203" s="938"/>
      <c r="BS203" s="938"/>
      <c r="BT203" s="938"/>
      <c r="BU203" s="938"/>
      <c r="BV203" s="938"/>
      <c r="BW203" s="938"/>
      <c r="BX203" s="938"/>
      <c r="BY203" s="938"/>
      <c r="BZ203" s="938"/>
      <c r="CA203" s="938"/>
      <c r="CB203" s="938"/>
      <c r="CC203" s="938"/>
      <c r="CD203" s="938"/>
      <c r="CE203" s="938"/>
      <c r="CF203" s="938"/>
      <c r="CG203" s="938"/>
      <c r="CH203" s="938"/>
      <c r="CI203" s="938"/>
      <c r="CJ203" s="938"/>
      <c r="CK203" s="938"/>
      <c r="CL203" s="938"/>
      <c r="CM203" s="938"/>
      <c r="CN203" s="938"/>
      <c r="CO203" s="938"/>
      <c r="CP203" s="938"/>
      <c r="CQ203" s="938"/>
      <c r="CR203" s="938"/>
      <c r="CS203" s="938"/>
      <c r="CT203" s="938"/>
      <c r="CU203" s="938"/>
      <c r="CV203" s="938"/>
      <c r="CW203" s="938"/>
      <c r="CX203" s="938"/>
      <c r="CY203" s="938"/>
      <c r="CZ203" s="938"/>
      <c r="DA203" s="938"/>
      <c r="DB203" s="938"/>
    </row>
    <row r="204" spans="2:106" ht="9.9499999999999993" customHeight="1" x14ac:dyDescent="0.2">
      <c r="B204" s="938"/>
      <c r="C204" s="938"/>
      <c r="D204" s="938"/>
      <c r="E204" s="938"/>
      <c r="F204" s="938"/>
      <c r="G204" s="938"/>
      <c r="H204" s="938"/>
      <c r="I204" s="938"/>
      <c r="J204" s="938"/>
      <c r="K204" s="938"/>
      <c r="L204" s="938"/>
      <c r="M204" s="938"/>
      <c r="N204" s="938"/>
      <c r="O204" s="938"/>
      <c r="P204" s="938"/>
      <c r="Q204" s="938"/>
      <c r="R204" s="938"/>
      <c r="S204" s="938"/>
      <c r="T204" s="938"/>
      <c r="U204" s="938"/>
      <c r="V204" s="938"/>
      <c r="W204" s="938"/>
      <c r="X204" s="938"/>
      <c r="Y204" s="938"/>
      <c r="Z204" s="938"/>
      <c r="AA204" s="938"/>
      <c r="AB204" s="938"/>
      <c r="AC204" s="938"/>
      <c r="AD204" s="938"/>
      <c r="AE204" s="938"/>
      <c r="AF204" s="938"/>
      <c r="AG204" s="938"/>
      <c r="AH204" s="938"/>
      <c r="AI204" s="938"/>
      <c r="AJ204" s="938"/>
      <c r="AK204" s="938"/>
      <c r="AL204" s="938"/>
      <c r="AM204" s="938"/>
      <c r="AN204" s="938"/>
      <c r="AO204" s="938"/>
      <c r="AP204" s="938"/>
      <c r="AQ204" s="938"/>
      <c r="AR204" s="938"/>
      <c r="AS204" s="938"/>
      <c r="AT204" s="938"/>
      <c r="AU204" s="938"/>
      <c r="AV204" s="938"/>
      <c r="AW204" s="938"/>
      <c r="AX204" s="938"/>
      <c r="AY204" s="938"/>
      <c r="AZ204" s="938"/>
      <c r="BA204" s="938"/>
      <c r="BB204" s="938"/>
      <c r="BC204" s="938"/>
      <c r="BD204" s="938"/>
      <c r="BE204" s="938"/>
      <c r="BF204" s="938"/>
      <c r="BG204" s="938"/>
      <c r="BH204" s="938"/>
      <c r="BI204" s="938"/>
      <c r="BJ204" s="938"/>
      <c r="BK204" s="938"/>
      <c r="BL204" s="938"/>
      <c r="BM204" s="938"/>
      <c r="BN204" s="938"/>
      <c r="BO204" s="938"/>
      <c r="BP204" s="938"/>
      <c r="BQ204" s="938"/>
      <c r="BR204" s="938"/>
      <c r="BS204" s="938"/>
      <c r="BT204" s="938"/>
      <c r="BU204" s="938"/>
      <c r="BV204" s="938"/>
      <c r="BW204" s="938"/>
      <c r="BX204" s="938"/>
      <c r="BY204" s="938"/>
      <c r="BZ204" s="938"/>
      <c r="CA204" s="938"/>
      <c r="CB204" s="938"/>
      <c r="CC204" s="938"/>
      <c r="CD204" s="938"/>
      <c r="CE204" s="938"/>
      <c r="CF204" s="938"/>
      <c r="CG204" s="938"/>
      <c r="CH204" s="938"/>
      <c r="CI204" s="938"/>
      <c r="CJ204" s="938"/>
      <c r="CK204" s="938"/>
      <c r="CL204" s="938"/>
      <c r="CM204" s="938"/>
      <c r="CN204" s="938"/>
      <c r="CO204" s="938"/>
      <c r="CP204" s="938"/>
      <c r="CQ204" s="938"/>
      <c r="CR204" s="938"/>
      <c r="CS204" s="938"/>
      <c r="CT204" s="938"/>
      <c r="CU204" s="938"/>
      <c r="CV204" s="938"/>
      <c r="CW204" s="938"/>
      <c r="CX204" s="938"/>
      <c r="CY204" s="938"/>
      <c r="CZ204" s="938"/>
      <c r="DA204" s="938"/>
      <c r="DB204" s="938"/>
    </row>
    <row r="205" spans="2:106" ht="9.9499999999999993" customHeight="1" x14ac:dyDescent="0.2">
      <c r="B205" s="938"/>
      <c r="C205" s="938"/>
      <c r="D205" s="938"/>
      <c r="E205" s="938"/>
      <c r="F205" s="938"/>
      <c r="G205" s="938"/>
      <c r="H205" s="938"/>
      <c r="I205" s="938"/>
      <c r="J205" s="938"/>
      <c r="K205" s="938"/>
      <c r="L205" s="938"/>
      <c r="M205" s="938"/>
      <c r="N205" s="938"/>
      <c r="O205" s="938"/>
      <c r="P205" s="938"/>
      <c r="Q205" s="938"/>
      <c r="R205" s="938"/>
      <c r="S205" s="938"/>
      <c r="T205" s="938"/>
      <c r="U205" s="938"/>
      <c r="V205" s="938"/>
      <c r="W205" s="938"/>
      <c r="X205" s="938"/>
      <c r="Y205" s="938"/>
      <c r="Z205" s="938"/>
      <c r="AA205" s="938"/>
      <c r="AB205" s="938"/>
      <c r="AC205" s="938"/>
      <c r="AD205" s="938"/>
      <c r="AE205" s="938"/>
      <c r="AF205" s="938"/>
      <c r="AG205" s="938"/>
      <c r="AH205" s="938"/>
      <c r="AI205" s="938"/>
      <c r="AJ205" s="938"/>
      <c r="AK205" s="938"/>
      <c r="AL205" s="938"/>
      <c r="AM205" s="938"/>
      <c r="AN205" s="938"/>
      <c r="AO205" s="938"/>
      <c r="AP205" s="938"/>
      <c r="AQ205" s="938"/>
      <c r="AR205" s="938"/>
      <c r="AS205" s="938"/>
      <c r="AT205" s="938"/>
      <c r="AU205" s="938"/>
      <c r="AV205" s="938"/>
      <c r="AW205" s="938"/>
      <c r="AX205" s="938"/>
      <c r="AY205" s="938"/>
      <c r="AZ205" s="938"/>
      <c r="BA205" s="938"/>
      <c r="BB205" s="938"/>
      <c r="BC205" s="938"/>
      <c r="BD205" s="938"/>
      <c r="BE205" s="938"/>
      <c r="BF205" s="938"/>
      <c r="BG205" s="938"/>
      <c r="BH205" s="938"/>
      <c r="BI205" s="938"/>
      <c r="BJ205" s="938"/>
      <c r="BK205" s="938"/>
      <c r="BL205" s="938"/>
      <c r="BM205" s="938"/>
      <c r="BN205" s="938"/>
      <c r="BO205" s="938"/>
      <c r="BP205" s="938"/>
      <c r="BQ205" s="938"/>
      <c r="BR205" s="938"/>
      <c r="BS205" s="938"/>
      <c r="BT205" s="938"/>
      <c r="BU205" s="938"/>
      <c r="BV205" s="938"/>
      <c r="BW205" s="938"/>
      <c r="BX205" s="938"/>
      <c r="BY205" s="938"/>
      <c r="BZ205" s="938"/>
      <c r="CA205" s="938"/>
      <c r="CB205" s="938"/>
      <c r="CC205" s="938"/>
      <c r="CD205" s="938"/>
      <c r="CE205" s="938"/>
      <c r="CF205" s="938"/>
      <c r="CG205" s="938"/>
      <c r="CH205" s="938"/>
      <c r="CI205" s="938"/>
      <c r="CJ205" s="938"/>
      <c r="CK205" s="938"/>
      <c r="CL205" s="938"/>
      <c r="CM205" s="938"/>
      <c r="CN205" s="938"/>
      <c r="CO205" s="938"/>
      <c r="CP205" s="938"/>
      <c r="CQ205" s="938"/>
      <c r="CR205" s="938"/>
      <c r="CS205" s="938"/>
      <c r="CT205" s="938"/>
      <c r="CU205" s="938"/>
      <c r="CV205" s="938"/>
      <c r="CW205" s="938"/>
      <c r="CX205" s="938"/>
      <c r="CY205" s="938"/>
      <c r="CZ205" s="938"/>
      <c r="DA205" s="938"/>
      <c r="DB205" s="938"/>
    </row>
    <row r="206" spans="2:106" ht="9.9499999999999993" customHeight="1" x14ac:dyDescent="0.2">
      <c r="B206" s="938"/>
      <c r="C206" s="938"/>
      <c r="D206" s="938"/>
      <c r="E206" s="938"/>
      <c r="F206" s="938"/>
      <c r="G206" s="938"/>
      <c r="H206" s="938"/>
      <c r="I206" s="938"/>
      <c r="J206" s="938"/>
      <c r="K206" s="938"/>
      <c r="L206" s="938"/>
      <c r="M206" s="938"/>
      <c r="N206" s="938"/>
      <c r="O206" s="938"/>
      <c r="P206" s="938"/>
      <c r="Q206" s="938"/>
      <c r="R206" s="938"/>
      <c r="S206" s="938"/>
      <c r="T206" s="938"/>
      <c r="U206" s="938"/>
      <c r="V206" s="938"/>
      <c r="W206" s="938"/>
      <c r="X206" s="938"/>
      <c r="Y206" s="938"/>
      <c r="Z206" s="938"/>
      <c r="AA206" s="938"/>
      <c r="AB206" s="938"/>
      <c r="AC206" s="938"/>
      <c r="AD206" s="938"/>
      <c r="AE206" s="938"/>
      <c r="AF206" s="938"/>
      <c r="AG206" s="938"/>
      <c r="AH206" s="938"/>
      <c r="AI206" s="938"/>
      <c r="AJ206" s="938"/>
      <c r="AK206" s="938"/>
      <c r="AL206" s="938"/>
      <c r="AM206" s="938"/>
      <c r="AN206" s="938"/>
      <c r="AO206" s="938"/>
      <c r="AP206" s="938"/>
      <c r="AQ206" s="938"/>
      <c r="AR206" s="938"/>
      <c r="AS206" s="938"/>
      <c r="AT206" s="938"/>
      <c r="AU206" s="938"/>
      <c r="AV206" s="938"/>
      <c r="AW206" s="938"/>
      <c r="AX206" s="938"/>
      <c r="AY206" s="938"/>
      <c r="AZ206" s="938"/>
      <c r="BA206" s="938"/>
      <c r="BB206" s="938"/>
      <c r="BC206" s="938"/>
      <c r="BD206" s="938"/>
      <c r="BE206" s="938"/>
      <c r="BF206" s="938"/>
      <c r="BG206" s="938"/>
      <c r="BH206" s="938"/>
      <c r="BI206" s="938"/>
      <c r="BJ206" s="938"/>
      <c r="BK206" s="938"/>
      <c r="BL206" s="938"/>
      <c r="BM206" s="938"/>
      <c r="BN206" s="938"/>
      <c r="BO206" s="938"/>
      <c r="BP206" s="938"/>
      <c r="BQ206" s="938"/>
      <c r="BR206" s="938"/>
      <c r="BS206" s="938"/>
      <c r="BT206" s="938"/>
      <c r="BU206" s="938"/>
      <c r="BV206" s="938"/>
      <c r="BW206" s="938"/>
      <c r="BX206" s="938"/>
      <c r="BY206" s="938"/>
      <c r="BZ206" s="938"/>
      <c r="CA206" s="938"/>
      <c r="CB206" s="938"/>
      <c r="CC206" s="938"/>
      <c r="CD206" s="938"/>
      <c r="CE206" s="938"/>
      <c r="CF206" s="938"/>
      <c r="CG206" s="938"/>
      <c r="CH206" s="938"/>
      <c r="CI206" s="938"/>
      <c r="CJ206" s="938"/>
      <c r="CK206" s="938"/>
      <c r="CL206" s="938"/>
      <c r="CM206" s="938"/>
      <c r="CN206" s="938"/>
      <c r="CO206" s="938"/>
      <c r="CP206" s="938"/>
      <c r="CQ206" s="938"/>
      <c r="CR206" s="938"/>
      <c r="CS206" s="938"/>
      <c r="CT206" s="938"/>
      <c r="CU206" s="938"/>
      <c r="CV206" s="938"/>
      <c r="CW206" s="938"/>
      <c r="CX206" s="938"/>
      <c r="CY206" s="938"/>
      <c r="CZ206" s="938"/>
      <c r="DA206" s="938"/>
      <c r="DB206" s="938"/>
    </row>
    <row r="207" spans="2:106" ht="9.9499999999999993" customHeight="1" x14ac:dyDescent="0.2">
      <c r="B207" s="938"/>
      <c r="C207" s="938"/>
      <c r="D207" s="938"/>
      <c r="E207" s="938"/>
      <c r="F207" s="938"/>
      <c r="G207" s="938"/>
      <c r="H207" s="938"/>
      <c r="I207" s="938"/>
      <c r="J207" s="938"/>
      <c r="K207" s="938"/>
      <c r="L207" s="938"/>
      <c r="M207" s="938"/>
      <c r="N207" s="938"/>
      <c r="O207" s="938"/>
      <c r="P207" s="938"/>
      <c r="Q207" s="938"/>
      <c r="R207" s="938"/>
      <c r="S207" s="938"/>
      <c r="T207" s="938"/>
      <c r="U207" s="938"/>
      <c r="V207" s="938"/>
      <c r="W207" s="938"/>
      <c r="X207" s="938"/>
      <c r="Y207" s="938"/>
      <c r="Z207" s="938"/>
      <c r="AA207" s="938"/>
      <c r="AB207" s="938"/>
      <c r="AC207" s="938"/>
      <c r="AD207" s="938"/>
      <c r="AE207" s="938"/>
      <c r="AF207" s="938"/>
      <c r="AG207" s="938"/>
      <c r="AH207" s="938"/>
      <c r="AI207" s="938"/>
      <c r="AJ207" s="938"/>
      <c r="AK207" s="938"/>
      <c r="AL207" s="938"/>
      <c r="AM207" s="938"/>
      <c r="AN207" s="938"/>
      <c r="AO207" s="938"/>
      <c r="AP207" s="938"/>
      <c r="AQ207" s="938"/>
      <c r="AR207" s="938"/>
      <c r="AS207" s="938"/>
      <c r="AT207" s="938"/>
      <c r="AU207" s="938"/>
      <c r="AV207" s="938"/>
      <c r="AW207" s="938"/>
      <c r="AX207" s="938"/>
      <c r="AY207" s="938"/>
      <c r="AZ207" s="938"/>
      <c r="BA207" s="938"/>
      <c r="BB207" s="938"/>
      <c r="BC207" s="938"/>
      <c r="BD207" s="938"/>
      <c r="BE207" s="938"/>
      <c r="BF207" s="938"/>
      <c r="BG207" s="938"/>
      <c r="BH207" s="938"/>
      <c r="BI207" s="938"/>
      <c r="BJ207" s="938"/>
      <c r="BK207" s="938"/>
      <c r="BL207" s="938"/>
      <c r="BM207" s="938"/>
      <c r="BN207" s="938"/>
      <c r="BO207" s="938"/>
      <c r="BP207" s="938"/>
      <c r="BQ207" s="938"/>
      <c r="BR207" s="938"/>
      <c r="BS207" s="938"/>
      <c r="BT207" s="938"/>
      <c r="BU207" s="938"/>
      <c r="BV207" s="938"/>
      <c r="BW207" s="938"/>
      <c r="BX207" s="938"/>
      <c r="BY207" s="938"/>
      <c r="BZ207" s="938"/>
      <c r="CA207" s="938"/>
      <c r="CB207" s="938"/>
      <c r="CC207" s="938"/>
      <c r="CD207" s="938"/>
      <c r="CE207" s="938"/>
      <c r="CF207" s="938"/>
      <c r="CG207" s="938"/>
      <c r="CH207" s="938"/>
      <c r="CI207" s="938"/>
      <c r="CJ207" s="938"/>
      <c r="CK207" s="938"/>
      <c r="CL207" s="938"/>
      <c r="CM207" s="938"/>
      <c r="CN207" s="938"/>
      <c r="CO207" s="938"/>
      <c r="CP207" s="938"/>
      <c r="CQ207" s="938"/>
      <c r="CR207" s="938"/>
      <c r="CS207" s="938"/>
      <c r="CT207" s="938"/>
      <c r="CU207" s="938"/>
      <c r="CV207" s="938"/>
      <c r="CW207" s="938"/>
      <c r="CX207" s="938"/>
      <c r="CY207" s="938"/>
      <c r="CZ207" s="938"/>
      <c r="DA207" s="938"/>
      <c r="DB207" s="938"/>
    </row>
    <row r="208" spans="2:106" ht="9.9499999999999993" customHeight="1" x14ac:dyDescent="0.2">
      <c r="B208" s="938"/>
      <c r="C208" s="938"/>
      <c r="D208" s="938"/>
      <c r="E208" s="938"/>
      <c r="F208" s="938"/>
      <c r="G208" s="938"/>
      <c r="H208" s="938"/>
      <c r="I208" s="938"/>
      <c r="J208" s="938"/>
      <c r="K208" s="938"/>
      <c r="L208" s="938"/>
      <c r="M208" s="938"/>
      <c r="N208" s="938"/>
      <c r="O208" s="938"/>
      <c r="P208" s="938"/>
      <c r="Q208" s="938"/>
      <c r="R208" s="938"/>
      <c r="S208" s="938"/>
      <c r="T208" s="938"/>
      <c r="U208" s="938"/>
      <c r="V208" s="938"/>
      <c r="W208" s="938"/>
      <c r="X208" s="938"/>
      <c r="Y208" s="938"/>
      <c r="Z208" s="938"/>
      <c r="AA208" s="938"/>
      <c r="AB208" s="938"/>
      <c r="AC208" s="938"/>
      <c r="AD208" s="938"/>
      <c r="AE208" s="938"/>
      <c r="AF208" s="938"/>
      <c r="AG208" s="938"/>
      <c r="AH208" s="938"/>
      <c r="AI208" s="938"/>
      <c r="AJ208" s="938"/>
      <c r="AK208" s="938"/>
      <c r="AL208" s="938"/>
      <c r="AM208" s="938"/>
      <c r="AN208" s="938"/>
      <c r="AO208" s="938"/>
      <c r="AP208" s="938"/>
      <c r="AQ208" s="938"/>
      <c r="AR208" s="938"/>
      <c r="AS208" s="938"/>
      <c r="AT208" s="938"/>
      <c r="AU208" s="938"/>
      <c r="AV208" s="938"/>
      <c r="AW208" s="938"/>
      <c r="AX208" s="938"/>
      <c r="AY208" s="938"/>
      <c r="AZ208" s="938"/>
      <c r="BA208" s="938"/>
      <c r="BB208" s="938"/>
      <c r="BC208" s="938"/>
      <c r="BD208" s="938"/>
      <c r="BE208" s="938"/>
      <c r="BF208" s="938"/>
      <c r="BG208" s="938"/>
      <c r="BH208" s="938"/>
      <c r="BI208" s="938"/>
      <c r="BJ208" s="938"/>
      <c r="BK208" s="938"/>
      <c r="BL208" s="938"/>
      <c r="BM208" s="938"/>
      <c r="BN208" s="938"/>
      <c r="BO208" s="938"/>
      <c r="BP208" s="938"/>
      <c r="BQ208" s="938"/>
      <c r="BR208" s="938"/>
      <c r="BS208" s="938"/>
      <c r="BT208" s="938"/>
      <c r="BU208" s="938"/>
      <c r="BV208" s="938"/>
      <c r="BW208" s="938"/>
      <c r="BX208" s="938"/>
      <c r="BY208" s="938"/>
      <c r="BZ208" s="938"/>
      <c r="CA208" s="938"/>
      <c r="CB208" s="938"/>
      <c r="CC208" s="938"/>
      <c r="CD208" s="938"/>
      <c r="CE208" s="938"/>
      <c r="CF208" s="938"/>
      <c r="CG208" s="938"/>
      <c r="CH208" s="938"/>
      <c r="CI208" s="938"/>
      <c r="CJ208" s="938"/>
      <c r="CK208" s="938"/>
      <c r="CL208" s="938"/>
      <c r="CM208" s="938"/>
      <c r="CN208" s="938"/>
      <c r="CO208" s="938"/>
      <c r="CP208" s="938"/>
      <c r="CQ208" s="938"/>
      <c r="CR208" s="938"/>
      <c r="CS208" s="938"/>
      <c r="CT208" s="938"/>
      <c r="CU208" s="938"/>
      <c r="CV208" s="938"/>
      <c r="CW208" s="938"/>
      <c r="CX208" s="938"/>
      <c r="CY208" s="938"/>
      <c r="CZ208" s="938"/>
      <c r="DA208" s="938"/>
      <c r="DB208" s="938"/>
    </row>
    <row r="209" spans="2:106" ht="9.9499999999999993" customHeight="1" x14ac:dyDescent="0.2">
      <c r="B209" s="938"/>
      <c r="C209" s="938"/>
      <c r="D209" s="938"/>
      <c r="E209" s="938"/>
      <c r="F209" s="938"/>
      <c r="G209" s="938"/>
      <c r="H209" s="938"/>
      <c r="I209" s="938"/>
      <c r="J209" s="938"/>
      <c r="K209" s="938"/>
      <c r="L209" s="938"/>
      <c r="M209" s="938"/>
      <c r="N209" s="938"/>
      <c r="O209" s="938"/>
      <c r="P209" s="938"/>
      <c r="Q209" s="938"/>
      <c r="R209" s="938"/>
      <c r="S209" s="938"/>
      <c r="T209" s="938"/>
      <c r="U209" s="938"/>
      <c r="V209" s="938"/>
      <c r="W209" s="938"/>
      <c r="X209" s="938"/>
      <c r="Y209" s="938"/>
      <c r="Z209" s="938"/>
      <c r="AA209" s="938"/>
      <c r="AB209" s="938"/>
      <c r="AC209" s="938"/>
      <c r="AD209" s="938"/>
      <c r="AE209" s="938"/>
      <c r="AF209" s="938"/>
      <c r="AG209" s="938"/>
      <c r="AH209" s="938"/>
      <c r="AI209" s="938"/>
      <c r="AJ209" s="938"/>
      <c r="AK209" s="938"/>
      <c r="AL209" s="938"/>
      <c r="AM209" s="938"/>
      <c r="AN209" s="938"/>
      <c r="AO209" s="938"/>
      <c r="AP209" s="938"/>
      <c r="AQ209" s="938"/>
      <c r="AR209" s="938"/>
      <c r="AS209" s="938"/>
      <c r="AT209" s="938"/>
      <c r="AU209" s="938"/>
      <c r="AV209" s="938"/>
      <c r="AW209" s="938"/>
      <c r="AX209" s="938"/>
      <c r="AY209" s="938"/>
      <c r="AZ209" s="938"/>
      <c r="BA209" s="938"/>
      <c r="BB209" s="938"/>
      <c r="BC209" s="938"/>
      <c r="BD209" s="938"/>
      <c r="BE209" s="938"/>
      <c r="BF209" s="938"/>
      <c r="BG209" s="938"/>
      <c r="BH209" s="938"/>
      <c r="BI209" s="938"/>
      <c r="BJ209" s="938"/>
      <c r="BK209" s="938"/>
      <c r="BL209" s="938"/>
      <c r="BM209" s="938"/>
      <c r="BN209" s="938"/>
      <c r="BO209" s="938"/>
      <c r="BP209" s="938"/>
      <c r="BQ209" s="938"/>
      <c r="BR209" s="938"/>
      <c r="BS209" s="938"/>
      <c r="BT209" s="938"/>
      <c r="BU209" s="938"/>
      <c r="BV209" s="938"/>
      <c r="BW209" s="938"/>
      <c r="BX209" s="938"/>
      <c r="BY209" s="938"/>
      <c r="BZ209" s="938"/>
      <c r="CA209" s="938"/>
      <c r="CB209" s="938"/>
      <c r="CC209" s="938"/>
      <c r="CD209" s="938"/>
      <c r="CE209" s="938"/>
      <c r="CF209" s="938"/>
      <c r="CG209" s="938"/>
      <c r="CH209" s="938"/>
      <c r="CI209" s="938"/>
      <c r="CJ209" s="938"/>
      <c r="CK209" s="938"/>
      <c r="CL209" s="938"/>
      <c r="CM209" s="938"/>
      <c r="CN209" s="938"/>
      <c r="CO209" s="938"/>
      <c r="CP209" s="938"/>
      <c r="CQ209" s="938"/>
      <c r="CR209" s="938"/>
      <c r="CS209" s="938"/>
      <c r="CT209" s="938"/>
      <c r="CU209" s="938"/>
      <c r="CV209" s="938"/>
      <c r="CW209" s="938"/>
      <c r="CX209" s="938"/>
      <c r="CY209" s="938"/>
      <c r="CZ209" s="938"/>
      <c r="DA209" s="938"/>
      <c r="DB209" s="938"/>
    </row>
    <row r="210" spans="2:106" ht="9.9499999999999993" customHeight="1" x14ac:dyDescent="0.2">
      <c r="B210" s="938"/>
      <c r="C210" s="938"/>
      <c r="D210" s="938"/>
      <c r="E210" s="938"/>
      <c r="F210" s="938"/>
      <c r="G210" s="938"/>
      <c r="H210" s="938"/>
      <c r="I210" s="938"/>
      <c r="J210" s="938"/>
      <c r="K210" s="938"/>
      <c r="L210" s="938"/>
      <c r="M210" s="938"/>
      <c r="N210" s="938"/>
      <c r="O210" s="938"/>
      <c r="P210" s="938"/>
      <c r="Q210" s="938"/>
      <c r="R210" s="938"/>
      <c r="S210" s="938"/>
      <c r="T210" s="938"/>
      <c r="U210" s="938"/>
      <c r="V210" s="938"/>
      <c r="W210" s="938"/>
      <c r="X210" s="938"/>
      <c r="Y210" s="938"/>
      <c r="Z210" s="938"/>
      <c r="AA210" s="938"/>
      <c r="AB210" s="938"/>
      <c r="AC210" s="938"/>
      <c r="AD210" s="938"/>
      <c r="AE210" s="938"/>
      <c r="AF210" s="938"/>
      <c r="AG210" s="938"/>
      <c r="AH210" s="938"/>
      <c r="AI210" s="938"/>
      <c r="AJ210" s="938"/>
      <c r="AK210" s="938"/>
      <c r="AL210" s="938"/>
      <c r="AM210" s="938"/>
      <c r="AN210" s="938"/>
      <c r="AO210" s="938"/>
      <c r="AP210" s="938"/>
      <c r="AQ210" s="938"/>
      <c r="AR210" s="938"/>
      <c r="AS210" s="938"/>
      <c r="AT210" s="938"/>
      <c r="AU210" s="938"/>
      <c r="AV210" s="938"/>
      <c r="AW210" s="938"/>
      <c r="AX210" s="938"/>
      <c r="AY210" s="938"/>
      <c r="AZ210" s="938"/>
      <c r="BA210" s="938"/>
      <c r="BB210" s="938"/>
      <c r="BC210" s="938"/>
      <c r="BD210" s="938"/>
      <c r="BE210" s="938"/>
      <c r="BF210" s="938"/>
      <c r="BG210" s="938"/>
      <c r="BH210" s="938"/>
      <c r="BI210" s="938"/>
      <c r="BJ210" s="938"/>
      <c r="BK210" s="938"/>
      <c r="BL210" s="938"/>
      <c r="BM210" s="938"/>
      <c r="BN210" s="938"/>
      <c r="BO210" s="938"/>
      <c r="BP210" s="938"/>
      <c r="BQ210" s="938"/>
      <c r="BR210" s="938"/>
      <c r="BS210" s="938"/>
      <c r="BT210" s="938"/>
      <c r="BU210" s="938"/>
      <c r="BV210" s="938"/>
      <c r="BW210" s="938"/>
      <c r="BX210" s="938"/>
      <c r="BY210" s="938"/>
      <c r="BZ210" s="938"/>
      <c r="CA210" s="938"/>
      <c r="CB210" s="938"/>
      <c r="CC210" s="938"/>
      <c r="CD210" s="938"/>
      <c r="CE210" s="938"/>
      <c r="CF210" s="938"/>
      <c r="CG210" s="938"/>
      <c r="CH210" s="938"/>
      <c r="CI210" s="938"/>
      <c r="CJ210" s="938"/>
      <c r="CK210" s="938"/>
      <c r="CL210" s="938"/>
      <c r="CM210" s="938"/>
      <c r="CN210" s="938"/>
      <c r="CO210" s="938"/>
      <c r="CP210" s="938"/>
      <c r="CQ210" s="938"/>
      <c r="CR210" s="938"/>
      <c r="CS210" s="938"/>
      <c r="CT210" s="938"/>
      <c r="CU210" s="938"/>
      <c r="CV210" s="938"/>
      <c r="CW210" s="938"/>
      <c r="CX210" s="938"/>
      <c r="CY210" s="938"/>
      <c r="CZ210" s="938"/>
      <c r="DA210" s="938"/>
      <c r="DB210" s="938"/>
    </row>
    <row r="211" spans="2:106" ht="9.9499999999999993" customHeight="1" x14ac:dyDescent="0.2">
      <c r="B211" s="938"/>
      <c r="C211" s="938"/>
      <c r="D211" s="938"/>
      <c r="E211" s="938"/>
      <c r="F211" s="938"/>
      <c r="G211" s="938"/>
      <c r="H211" s="938"/>
      <c r="I211" s="938"/>
      <c r="J211" s="938"/>
      <c r="K211" s="938"/>
      <c r="L211" s="938"/>
      <c r="M211" s="938"/>
      <c r="N211" s="938"/>
      <c r="O211" s="938"/>
      <c r="P211" s="938"/>
      <c r="Q211" s="938"/>
      <c r="R211" s="938"/>
      <c r="S211" s="938"/>
      <c r="T211" s="938"/>
      <c r="U211" s="938"/>
      <c r="V211" s="938"/>
      <c r="W211" s="938"/>
      <c r="X211" s="938"/>
      <c r="Y211" s="938"/>
      <c r="Z211" s="938"/>
      <c r="AA211" s="938"/>
      <c r="AB211" s="938"/>
      <c r="AC211" s="938"/>
      <c r="AD211" s="938"/>
      <c r="AE211" s="938"/>
      <c r="AF211" s="938"/>
      <c r="AG211" s="938"/>
      <c r="AH211" s="938"/>
      <c r="AI211" s="938"/>
      <c r="AJ211" s="938"/>
      <c r="AK211" s="938"/>
      <c r="AL211" s="938"/>
      <c r="AM211" s="938"/>
      <c r="AN211" s="938"/>
      <c r="AO211" s="938"/>
      <c r="AP211" s="938"/>
      <c r="AQ211" s="938"/>
      <c r="AR211" s="938"/>
      <c r="AS211" s="938"/>
      <c r="AT211" s="938"/>
      <c r="AU211" s="938"/>
      <c r="AV211" s="938"/>
      <c r="AW211" s="938"/>
      <c r="AX211" s="938"/>
      <c r="AY211" s="938"/>
      <c r="AZ211" s="938"/>
      <c r="BA211" s="938"/>
      <c r="BB211" s="938"/>
      <c r="BC211" s="938"/>
      <c r="BD211" s="938"/>
      <c r="BE211" s="938"/>
      <c r="BF211" s="938"/>
      <c r="BG211" s="938"/>
      <c r="BH211" s="938"/>
      <c r="BI211" s="938"/>
      <c r="BJ211" s="938"/>
      <c r="BK211" s="938"/>
      <c r="BL211" s="938"/>
      <c r="BM211" s="938"/>
      <c r="BN211" s="938"/>
      <c r="BO211" s="938"/>
      <c r="BP211" s="938"/>
      <c r="BQ211" s="938"/>
      <c r="BR211" s="938"/>
      <c r="BS211" s="938"/>
      <c r="BT211" s="938"/>
      <c r="BU211" s="938"/>
      <c r="BV211" s="938"/>
      <c r="BW211" s="938"/>
      <c r="BX211" s="938"/>
      <c r="BY211" s="938"/>
      <c r="BZ211" s="938"/>
      <c r="CA211" s="938"/>
      <c r="CB211" s="938"/>
      <c r="CC211" s="938"/>
      <c r="CD211" s="938"/>
      <c r="CE211" s="938"/>
      <c r="CF211" s="938"/>
      <c r="CG211" s="938"/>
      <c r="CH211" s="938"/>
      <c r="CI211" s="938"/>
      <c r="CJ211" s="938"/>
      <c r="CK211" s="938"/>
      <c r="CL211" s="938"/>
      <c r="CM211" s="938"/>
      <c r="CN211" s="938"/>
      <c r="CO211" s="938"/>
      <c r="CP211" s="938"/>
      <c r="CQ211" s="938"/>
      <c r="CR211" s="938"/>
      <c r="CS211" s="938"/>
      <c r="CT211" s="938"/>
      <c r="CU211" s="938"/>
      <c r="CV211" s="938"/>
      <c r="CW211" s="938"/>
      <c r="CX211" s="938"/>
      <c r="CY211" s="938"/>
      <c r="CZ211" s="938"/>
      <c r="DA211" s="938"/>
      <c r="DB211" s="938"/>
    </row>
    <row r="212" spans="2:106" ht="9.9499999999999993" customHeight="1" x14ac:dyDescent="0.2">
      <c r="B212" s="938"/>
      <c r="C212" s="938"/>
      <c r="D212" s="938"/>
      <c r="E212" s="938"/>
      <c r="F212" s="938"/>
      <c r="G212" s="938"/>
      <c r="H212" s="938"/>
      <c r="I212" s="938"/>
      <c r="J212" s="938"/>
      <c r="K212" s="938"/>
      <c r="L212" s="938"/>
      <c r="M212" s="938"/>
      <c r="N212" s="938"/>
      <c r="O212" s="938"/>
      <c r="P212" s="938"/>
      <c r="Q212" s="938"/>
      <c r="R212" s="938"/>
      <c r="S212" s="938"/>
      <c r="T212" s="938"/>
      <c r="U212" s="938"/>
      <c r="V212" s="938"/>
      <c r="W212" s="938"/>
      <c r="X212" s="938"/>
      <c r="Y212" s="938"/>
      <c r="Z212" s="938"/>
      <c r="AA212" s="938"/>
      <c r="AB212" s="938"/>
      <c r="AC212" s="938"/>
      <c r="AD212" s="938"/>
      <c r="AE212" s="938"/>
      <c r="AF212" s="938"/>
      <c r="AG212" s="938"/>
      <c r="AH212" s="938"/>
      <c r="AI212" s="938"/>
      <c r="AJ212" s="938"/>
      <c r="AK212" s="938"/>
      <c r="AL212" s="938"/>
      <c r="AM212" s="938"/>
      <c r="AN212" s="938"/>
      <c r="AO212" s="938"/>
      <c r="AP212" s="938"/>
      <c r="AQ212" s="938"/>
      <c r="AR212" s="938"/>
      <c r="AS212" s="938"/>
      <c r="AT212" s="938"/>
      <c r="AU212" s="938"/>
      <c r="AV212" s="938"/>
      <c r="AW212" s="938"/>
      <c r="AX212" s="938"/>
      <c r="AY212" s="938"/>
      <c r="AZ212" s="938"/>
      <c r="BA212" s="938"/>
      <c r="BB212" s="938"/>
      <c r="BC212" s="938"/>
      <c r="BD212" s="938"/>
      <c r="BE212" s="938"/>
      <c r="BF212" s="938"/>
      <c r="BG212" s="938"/>
      <c r="BH212" s="938"/>
      <c r="BI212" s="938"/>
      <c r="BJ212" s="938"/>
      <c r="BK212" s="938"/>
      <c r="BL212" s="938"/>
      <c r="BM212" s="938"/>
      <c r="BN212" s="938"/>
      <c r="BO212" s="938"/>
      <c r="BP212" s="938"/>
      <c r="BQ212" s="938"/>
      <c r="BR212" s="938"/>
      <c r="BS212" s="938"/>
      <c r="BT212" s="938"/>
      <c r="BU212" s="938"/>
      <c r="BV212" s="938"/>
      <c r="BW212" s="938"/>
      <c r="BX212" s="938"/>
      <c r="BY212" s="938"/>
      <c r="BZ212" s="938"/>
      <c r="CA212" s="938"/>
      <c r="CB212" s="938"/>
      <c r="CC212" s="938"/>
      <c r="CD212" s="938"/>
      <c r="CE212" s="938"/>
      <c r="CF212" s="938"/>
      <c r="CG212" s="938"/>
      <c r="CH212" s="938"/>
      <c r="CI212" s="938"/>
      <c r="CJ212" s="938"/>
      <c r="CK212" s="938"/>
      <c r="CL212" s="938"/>
      <c r="CM212" s="938"/>
      <c r="CN212" s="938"/>
      <c r="CO212" s="938"/>
      <c r="CP212" s="938"/>
      <c r="CQ212" s="938"/>
      <c r="CR212" s="938"/>
      <c r="CS212" s="938"/>
      <c r="CT212" s="938"/>
      <c r="CU212" s="938"/>
      <c r="CV212" s="938"/>
      <c r="CW212" s="938"/>
      <c r="CX212" s="938"/>
      <c r="CY212" s="938"/>
      <c r="CZ212" s="938"/>
      <c r="DA212" s="938"/>
      <c r="DB212" s="938"/>
    </row>
    <row r="213" spans="2:106" ht="9.9499999999999993" customHeight="1" x14ac:dyDescent="0.2">
      <c r="B213" s="938"/>
      <c r="C213" s="938"/>
      <c r="D213" s="938"/>
      <c r="E213" s="938"/>
      <c r="F213" s="938"/>
      <c r="G213" s="938"/>
      <c r="H213" s="938"/>
      <c r="I213" s="938"/>
      <c r="J213" s="938"/>
      <c r="K213" s="938"/>
      <c r="L213" s="938"/>
      <c r="M213" s="938"/>
      <c r="N213" s="938"/>
      <c r="O213" s="938"/>
      <c r="P213" s="938"/>
      <c r="Q213" s="938"/>
      <c r="R213" s="938"/>
      <c r="S213" s="938"/>
      <c r="T213" s="938"/>
      <c r="U213" s="938"/>
      <c r="V213" s="938"/>
      <c r="W213" s="938"/>
      <c r="X213" s="938"/>
      <c r="Y213" s="938"/>
      <c r="Z213" s="938"/>
      <c r="AA213" s="938"/>
      <c r="AB213" s="938"/>
      <c r="AC213" s="938"/>
      <c r="AD213" s="938"/>
      <c r="AE213" s="938"/>
      <c r="AF213" s="938"/>
      <c r="AG213" s="938"/>
      <c r="AH213" s="938"/>
      <c r="AI213" s="938"/>
      <c r="AJ213" s="938"/>
      <c r="AK213" s="938"/>
      <c r="AL213" s="938"/>
      <c r="AM213" s="938"/>
      <c r="AN213" s="938"/>
      <c r="AO213" s="938"/>
      <c r="AP213" s="938"/>
      <c r="AQ213" s="938"/>
      <c r="AR213" s="938"/>
      <c r="AS213" s="938"/>
      <c r="AT213" s="938"/>
      <c r="AU213" s="938"/>
      <c r="AV213" s="938"/>
      <c r="AW213" s="938"/>
      <c r="AX213" s="938"/>
      <c r="AY213" s="938"/>
      <c r="AZ213" s="938"/>
      <c r="BA213" s="938"/>
      <c r="BB213" s="938"/>
      <c r="BC213" s="938"/>
      <c r="BD213" s="938"/>
      <c r="BE213" s="938"/>
      <c r="BF213" s="938"/>
      <c r="BG213" s="938"/>
      <c r="BH213" s="938"/>
      <c r="BI213" s="938"/>
      <c r="BJ213" s="938"/>
      <c r="BK213" s="938"/>
      <c r="BL213" s="938"/>
      <c r="BM213" s="938"/>
      <c r="BN213" s="938"/>
      <c r="BO213" s="938"/>
      <c r="BP213" s="938"/>
      <c r="BQ213" s="938"/>
      <c r="BR213" s="938"/>
      <c r="BS213" s="938"/>
      <c r="BT213" s="938"/>
      <c r="BU213" s="938"/>
      <c r="BV213" s="938"/>
      <c r="BW213" s="938"/>
      <c r="BX213" s="938"/>
      <c r="BY213" s="938"/>
      <c r="BZ213" s="938"/>
      <c r="CA213" s="938"/>
      <c r="CB213" s="938"/>
      <c r="CC213" s="938"/>
      <c r="CD213" s="938"/>
      <c r="CE213" s="938"/>
      <c r="CF213" s="938"/>
      <c r="CG213" s="938"/>
      <c r="CH213" s="938"/>
      <c r="CI213" s="938"/>
      <c r="CJ213" s="938"/>
      <c r="CK213" s="938"/>
      <c r="CL213" s="938"/>
      <c r="CM213" s="938"/>
      <c r="CN213" s="938"/>
      <c r="CO213" s="938"/>
      <c r="CP213" s="938"/>
      <c r="CQ213" s="938"/>
      <c r="CR213" s="938"/>
      <c r="CS213" s="938"/>
      <c r="CT213" s="938"/>
      <c r="CU213" s="938"/>
      <c r="CV213" s="938"/>
      <c r="CW213" s="938"/>
      <c r="CX213" s="938"/>
      <c r="CY213" s="938"/>
      <c r="CZ213" s="938"/>
      <c r="DA213" s="938"/>
      <c r="DB213" s="938"/>
    </row>
    <row r="214" spans="2:106" ht="9.9499999999999993" customHeight="1" x14ac:dyDescent="0.2">
      <c r="B214" s="938"/>
      <c r="C214" s="938"/>
      <c r="D214" s="938"/>
      <c r="E214" s="938"/>
      <c r="F214" s="938"/>
      <c r="G214" s="938"/>
      <c r="H214" s="938"/>
      <c r="I214" s="938"/>
      <c r="J214" s="938"/>
      <c r="K214" s="938"/>
      <c r="L214" s="938"/>
      <c r="M214" s="938"/>
      <c r="N214" s="938"/>
      <c r="O214" s="938"/>
      <c r="P214" s="938"/>
      <c r="Q214" s="938"/>
      <c r="R214" s="938"/>
      <c r="S214" s="938"/>
      <c r="T214" s="938"/>
      <c r="U214" s="938"/>
      <c r="V214" s="938"/>
      <c r="W214" s="938"/>
      <c r="X214" s="938"/>
      <c r="Y214" s="938"/>
      <c r="Z214" s="938"/>
      <c r="AA214" s="938"/>
      <c r="AB214" s="938"/>
      <c r="AC214" s="938"/>
      <c r="AD214" s="938"/>
      <c r="AE214" s="938"/>
      <c r="AF214" s="938"/>
      <c r="AG214" s="938"/>
      <c r="AH214" s="938"/>
      <c r="AI214" s="938"/>
      <c r="AJ214" s="938"/>
      <c r="AK214" s="938"/>
      <c r="AL214" s="938"/>
      <c r="AM214" s="938"/>
      <c r="AN214" s="938"/>
      <c r="AO214" s="938"/>
      <c r="AP214" s="938"/>
      <c r="AQ214" s="938"/>
      <c r="AR214" s="938"/>
      <c r="AS214" s="938"/>
      <c r="AT214" s="938"/>
      <c r="AU214" s="938"/>
      <c r="AV214" s="938"/>
      <c r="AW214" s="938"/>
      <c r="AX214" s="938"/>
      <c r="AY214" s="938"/>
      <c r="AZ214" s="938"/>
      <c r="BA214" s="938"/>
      <c r="BB214" s="938"/>
      <c r="BC214" s="938"/>
      <c r="BD214" s="938"/>
      <c r="BE214" s="938"/>
      <c r="BF214" s="938"/>
      <c r="BG214" s="938"/>
      <c r="BH214" s="938"/>
      <c r="BI214" s="938"/>
      <c r="BJ214" s="938"/>
      <c r="BK214" s="938"/>
      <c r="BL214" s="938"/>
      <c r="BM214" s="938"/>
      <c r="BN214" s="938"/>
      <c r="BO214" s="938"/>
      <c r="BP214" s="938"/>
      <c r="BQ214" s="938"/>
      <c r="BR214" s="938"/>
      <c r="BS214" s="938"/>
      <c r="BT214" s="938"/>
      <c r="BU214" s="938"/>
      <c r="BV214" s="938"/>
      <c r="BW214" s="938"/>
      <c r="BX214" s="938"/>
      <c r="BY214" s="938"/>
      <c r="BZ214" s="938"/>
      <c r="CA214" s="938"/>
      <c r="CB214" s="938"/>
      <c r="CC214" s="938"/>
      <c r="CD214" s="938"/>
      <c r="CE214" s="938"/>
      <c r="CF214" s="938"/>
      <c r="CG214" s="938"/>
      <c r="CH214" s="938"/>
      <c r="CI214" s="938"/>
      <c r="CJ214" s="938"/>
      <c r="CK214" s="938"/>
      <c r="CL214" s="938"/>
      <c r="CM214" s="938"/>
      <c r="CN214" s="938"/>
      <c r="CO214" s="938"/>
      <c r="CP214" s="938"/>
      <c r="CQ214" s="938"/>
      <c r="CR214" s="938"/>
      <c r="CS214" s="938"/>
      <c r="CT214" s="938"/>
      <c r="CU214" s="938"/>
      <c r="CV214" s="938"/>
      <c r="CW214" s="938"/>
      <c r="CX214" s="938"/>
      <c r="CY214" s="938"/>
      <c r="CZ214" s="938"/>
      <c r="DA214" s="938"/>
      <c r="DB214" s="938"/>
    </row>
    <row r="215" spans="2:106" ht="9.9499999999999993" customHeight="1" x14ac:dyDescent="0.2">
      <c r="B215" s="938"/>
      <c r="C215" s="938"/>
      <c r="D215" s="938"/>
      <c r="E215" s="938"/>
      <c r="F215" s="938"/>
      <c r="G215" s="938"/>
      <c r="H215" s="938"/>
      <c r="I215" s="938"/>
      <c r="J215" s="938"/>
      <c r="K215" s="938"/>
      <c r="L215" s="938"/>
      <c r="M215" s="938"/>
      <c r="N215" s="938"/>
      <c r="O215" s="938"/>
      <c r="P215" s="938"/>
      <c r="Q215" s="938"/>
      <c r="R215" s="938"/>
      <c r="S215" s="938"/>
      <c r="T215" s="938"/>
      <c r="U215" s="938"/>
      <c r="V215" s="938"/>
      <c r="W215" s="938"/>
      <c r="X215" s="938"/>
      <c r="Y215" s="938"/>
      <c r="Z215" s="938"/>
      <c r="AA215" s="938"/>
      <c r="AB215" s="938"/>
      <c r="AC215" s="938"/>
      <c r="AD215" s="938"/>
      <c r="AE215" s="938"/>
      <c r="AF215" s="938"/>
      <c r="AG215" s="938"/>
      <c r="AH215" s="938"/>
      <c r="AI215" s="938"/>
      <c r="AJ215" s="938"/>
      <c r="AK215" s="938"/>
      <c r="AL215" s="938"/>
      <c r="AM215" s="938"/>
      <c r="AN215" s="938"/>
      <c r="AO215" s="938"/>
      <c r="AP215" s="938"/>
      <c r="AQ215" s="938"/>
      <c r="AR215" s="938"/>
      <c r="AS215" s="938"/>
      <c r="AT215" s="938"/>
      <c r="AU215" s="938"/>
      <c r="AV215" s="938"/>
      <c r="AW215" s="938"/>
      <c r="AX215" s="938"/>
      <c r="AY215" s="938"/>
      <c r="AZ215" s="938"/>
      <c r="BA215" s="938"/>
      <c r="BB215" s="938"/>
      <c r="BC215" s="938"/>
      <c r="BD215" s="938"/>
      <c r="BE215" s="938"/>
      <c r="BF215" s="938"/>
      <c r="BG215" s="938"/>
      <c r="BH215" s="938"/>
      <c r="BI215" s="938"/>
      <c r="BJ215" s="938"/>
      <c r="BK215" s="938"/>
      <c r="BL215" s="938"/>
      <c r="BM215" s="938"/>
      <c r="BN215" s="938"/>
      <c r="BO215" s="938"/>
      <c r="BP215" s="938"/>
      <c r="BQ215" s="938"/>
      <c r="BR215" s="938"/>
      <c r="BS215" s="938"/>
      <c r="BT215" s="938"/>
      <c r="BU215" s="938"/>
      <c r="BV215" s="938"/>
      <c r="BW215" s="938"/>
      <c r="BX215" s="938"/>
      <c r="BY215" s="938"/>
      <c r="BZ215" s="938"/>
      <c r="CA215" s="938"/>
      <c r="CB215" s="938"/>
      <c r="CC215" s="938"/>
      <c r="CD215" s="938"/>
      <c r="CE215" s="938"/>
      <c r="CF215" s="938"/>
      <c r="CG215" s="938"/>
      <c r="CH215" s="938"/>
      <c r="CI215" s="938"/>
      <c r="CJ215" s="938"/>
      <c r="CK215" s="938"/>
      <c r="CL215" s="938"/>
      <c r="CM215" s="938"/>
      <c r="CN215" s="938"/>
      <c r="CO215" s="938"/>
      <c r="CP215" s="938"/>
      <c r="CQ215" s="938"/>
      <c r="CR215" s="938"/>
      <c r="CS215" s="938"/>
      <c r="CT215" s="938"/>
      <c r="CU215" s="938"/>
      <c r="CV215" s="938"/>
      <c r="CW215" s="938"/>
      <c r="CX215" s="938"/>
      <c r="CY215" s="938"/>
      <c r="CZ215" s="938"/>
      <c r="DA215" s="938"/>
      <c r="DB215" s="938"/>
    </row>
    <row r="216" spans="2:106" x14ac:dyDescent="0.2">
      <c r="B216" s="938"/>
      <c r="C216" s="938"/>
      <c r="D216" s="938"/>
      <c r="E216" s="938"/>
      <c r="F216" s="938"/>
      <c r="G216" s="938"/>
      <c r="H216" s="938"/>
      <c r="I216" s="938"/>
      <c r="J216" s="938"/>
      <c r="K216" s="938"/>
      <c r="L216" s="938"/>
      <c r="M216" s="938"/>
      <c r="N216" s="938"/>
      <c r="O216" s="938"/>
      <c r="P216" s="938"/>
      <c r="Q216" s="938"/>
      <c r="R216" s="938"/>
      <c r="S216" s="938"/>
      <c r="T216" s="938"/>
      <c r="U216" s="938"/>
      <c r="V216" s="938"/>
      <c r="W216" s="938"/>
      <c r="X216" s="938"/>
      <c r="Y216" s="938"/>
      <c r="Z216" s="938"/>
      <c r="AA216" s="938"/>
      <c r="AB216" s="938"/>
      <c r="AC216" s="938"/>
      <c r="AD216" s="938"/>
      <c r="AE216" s="938"/>
      <c r="AF216" s="938"/>
      <c r="AG216" s="938"/>
      <c r="AH216" s="938"/>
      <c r="AI216" s="938"/>
      <c r="AJ216" s="938"/>
      <c r="AK216" s="938"/>
      <c r="AL216" s="938"/>
      <c r="AM216" s="938"/>
      <c r="AN216" s="938"/>
      <c r="AO216" s="938"/>
      <c r="AP216" s="938"/>
      <c r="AQ216" s="938"/>
      <c r="AR216" s="938"/>
      <c r="AS216" s="938"/>
      <c r="AT216" s="938"/>
      <c r="AU216" s="938"/>
      <c r="AV216" s="938"/>
      <c r="AW216" s="938"/>
      <c r="AX216" s="938"/>
      <c r="AY216" s="938"/>
      <c r="AZ216" s="938"/>
      <c r="BA216" s="938"/>
      <c r="BB216" s="938"/>
      <c r="BC216" s="938"/>
      <c r="BD216" s="938"/>
      <c r="BE216" s="938"/>
      <c r="BF216" s="938"/>
      <c r="BG216" s="938"/>
      <c r="BH216" s="938"/>
      <c r="BI216" s="938"/>
      <c r="BJ216" s="938"/>
      <c r="BK216" s="938"/>
      <c r="BL216" s="938"/>
      <c r="BM216" s="938"/>
      <c r="BN216" s="938"/>
      <c r="BO216" s="938"/>
      <c r="BP216" s="938"/>
      <c r="BQ216" s="938"/>
      <c r="BR216" s="938"/>
      <c r="BS216" s="938"/>
      <c r="BT216" s="938"/>
      <c r="BU216" s="938"/>
      <c r="BV216" s="938"/>
      <c r="BW216" s="938"/>
      <c r="BX216" s="938"/>
      <c r="BY216" s="938"/>
      <c r="BZ216" s="938"/>
      <c r="CA216" s="938"/>
      <c r="CB216" s="938"/>
      <c r="CC216" s="938"/>
      <c r="CD216" s="938"/>
      <c r="CE216" s="938"/>
      <c r="CF216" s="938"/>
      <c r="CG216" s="938"/>
      <c r="CH216" s="938"/>
      <c r="CI216" s="938"/>
      <c r="CJ216" s="938"/>
      <c r="CK216" s="938"/>
      <c r="CL216" s="938"/>
      <c r="CM216" s="938"/>
      <c r="CN216" s="938"/>
      <c r="CO216" s="938"/>
      <c r="CP216" s="938"/>
      <c r="CQ216" s="938"/>
      <c r="CR216" s="938"/>
      <c r="CS216" s="938"/>
      <c r="CT216" s="938"/>
      <c r="CU216" s="938"/>
      <c r="CV216" s="938"/>
      <c r="CW216" s="938"/>
      <c r="CX216" s="938"/>
      <c r="CY216" s="938"/>
      <c r="CZ216" s="938"/>
      <c r="DA216" s="938"/>
      <c r="DB216" s="938"/>
    </row>
    <row r="217" spans="2:106" x14ac:dyDescent="0.2">
      <c r="B217" s="938"/>
      <c r="C217" s="938"/>
      <c r="D217" s="938"/>
      <c r="E217" s="938"/>
      <c r="F217" s="938"/>
      <c r="G217" s="938"/>
      <c r="H217" s="938"/>
      <c r="I217" s="938"/>
      <c r="J217" s="938"/>
      <c r="K217" s="938"/>
      <c r="L217" s="938"/>
      <c r="M217" s="938"/>
      <c r="N217" s="938"/>
      <c r="O217" s="938"/>
      <c r="P217" s="938"/>
      <c r="Q217" s="938"/>
      <c r="R217" s="938"/>
      <c r="S217" s="938"/>
      <c r="T217" s="938"/>
      <c r="U217" s="938"/>
      <c r="V217" s="938"/>
      <c r="W217" s="938"/>
      <c r="X217" s="938"/>
      <c r="Y217" s="938"/>
      <c r="Z217" s="938"/>
      <c r="AA217" s="938"/>
      <c r="AB217" s="938"/>
      <c r="AC217" s="938"/>
      <c r="AD217" s="938"/>
      <c r="AE217" s="938"/>
      <c r="AF217" s="938"/>
      <c r="AG217" s="938"/>
      <c r="AH217" s="938"/>
      <c r="AI217" s="938"/>
      <c r="AJ217" s="938"/>
      <c r="AK217" s="938"/>
      <c r="AL217" s="938"/>
      <c r="AM217" s="938"/>
      <c r="AN217" s="938"/>
      <c r="AO217" s="938"/>
      <c r="AP217" s="938"/>
      <c r="AQ217" s="938"/>
      <c r="AR217" s="938"/>
      <c r="AS217" s="938"/>
      <c r="AT217" s="938"/>
      <c r="AU217" s="938"/>
      <c r="AV217" s="938"/>
      <c r="AW217" s="938"/>
      <c r="AX217" s="938"/>
      <c r="AY217" s="938"/>
      <c r="AZ217" s="938"/>
      <c r="BA217" s="938"/>
      <c r="BB217" s="938"/>
      <c r="BC217" s="938"/>
      <c r="BD217" s="938"/>
      <c r="BE217" s="938"/>
      <c r="BF217" s="938"/>
      <c r="BG217" s="938"/>
      <c r="BH217" s="938"/>
      <c r="BI217" s="938"/>
      <c r="BJ217" s="938"/>
      <c r="BK217" s="938"/>
      <c r="BL217" s="938"/>
      <c r="BM217" s="938"/>
      <c r="BN217" s="938"/>
      <c r="BO217" s="938"/>
      <c r="BP217" s="938"/>
      <c r="BQ217" s="938"/>
      <c r="BR217" s="938"/>
      <c r="BS217" s="938"/>
      <c r="BT217" s="938"/>
      <c r="BU217" s="938"/>
      <c r="BV217" s="938"/>
      <c r="BW217" s="938"/>
      <c r="BX217" s="938"/>
      <c r="BY217" s="938"/>
      <c r="BZ217" s="938"/>
      <c r="CA217" s="938"/>
      <c r="CB217" s="938"/>
      <c r="CC217" s="938"/>
      <c r="CD217" s="938"/>
      <c r="CE217" s="938"/>
      <c r="CF217" s="938"/>
      <c r="CG217" s="938"/>
      <c r="CH217" s="938"/>
      <c r="CI217" s="938"/>
      <c r="CJ217" s="938"/>
      <c r="CK217" s="938"/>
      <c r="CL217" s="938"/>
      <c r="CM217" s="938"/>
      <c r="CN217" s="938"/>
      <c r="CO217" s="938"/>
      <c r="CP217" s="938"/>
      <c r="CQ217" s="938"/>
      <c r="CR217" s="938"/>
      <c r="CS217" s="938"/>
      <c r="CT217" s="938"/>
      <c r="CU217" s="938"/>
      <c r="CV217" s="938"/>
      <c r="CW217" s="938"/>
      <c r="CX217" s="938"/>
      <c r="CY217" s="938"/>
      <c r="CZ217" s="938"/>
      <c r="DA217" s="938"/>
      <c r="DB217" s="938"/>
    </row>
    <row r="218" spans="2:106" x14ac:dyDescent="0.2">
      <c r="B218" s="938"/>
      <c r="C218" s="938"/>
      <c r="D218" s="938"/>
      <c r="E218" s="938"/>
      <c r="F218" s="938"/>
      <c r="G218" s="938"/>
      <c r="H218" s="938"/>
      <c r="I218" s="938"/>
      <c r="J218" s="938"/>
      <c r="K218" s="938"/>
      <c r="L218" s="938"/>
      <c r="M218" s="938"/>
      <c r="N218" s="938"/>
      <c r="O218" s="938"/>
      <c r="P218" s="938"/>
      <c r="Q218" s="938"/>
      <c r="R218" s="938"/>
      <c r="S218" s="938"/>
      <c r="T218" s="938"/>
      <c r="U218" s="938"/>
      <c r="V218" s="938"/>
      <c r="W218" s="938"/>
      <c r="X218" s="938"/>
      <c r="Y218" s="938"/>
      <c r="Z218" s="938"/>
      <c r="AA218" s="938"/>
      <c r="AB218" s="938"/>
      <c r="AC218" s="938"/>
      <c r="AD218" s="938"/>
      <c r="AE218" s="938"/>
      <c r="AF218" s="938"/>
      <c r="AG218" s="938"/>
      <c r="AH218" s="938"/>
      <c r="AI218" s="938"/>
      <c r="AJ218" s="938"/>
      <c r="AK218" s="938"/>
      <c r="AL218" s="938"/>
      <c r="AM218" s="938"/>
      <c r="AN218" s="938"/>
      <c r="AO218" s="938"/>
      <c r="AP218" s="938"/>
      <c r="AQ218" s="938"/>
      <c r="AR218" s="938"/>
      <c r="AS218" s="938"/>
      <c r="AT218" s="938"/>
      <c r="AU218" s="938"/>
      <c r="AV218" s="938"/>
      <c r="AW218" s="938"/>
      <c r="AX218" s="938"/>
      <c r="AY218" s="938"/>
      <c r="AZ218" s="938"/>
      <c r="BA218" s="938"/>
      <c r="BB218" s="938"/>
      <c r="BC218" s="938"/>
      <c r="BD218" s="938"/>
      <c r="BE218" s="938"/>
      <c r="BF218" s="938"/>
      <c r="BG218" s="938"/>
      <c r="BH218" s="938"/>
      <c r="BI218" s="938"/>
      <c r="BJ218" s="938"/>
      <c r="BK218" s="938"/>
      <c r="BL218" s="938"/>
      <c r="BM218" s="938"/>
      <c r="BN218" s="938"/>
      <c r="BO218" s="938"/>
      <c r="BP218" s="938"/>
      <c r="BQ218" s="938"/>
      <c r="BR218" s="938"/>
      <c r="BS218" s="938"/>
      <c r="BT218" s="938"/>
      <c r="BU218" s="938"/>
      <c r="BV218" s="938"/>
      <c r="BW218" s="938"/>
      <c r="BX218" s="938"/>
      <c r="BY218" s="938"/>
      <c r="BZ218" s="938"/>
      <c r="CA218" s="938"/>
      <c r="CB218" s="938"/>
      <c r="CC218" s="938"/>
      <c r="CD218" s="938"/>
      <c r="CE218" s="938"/>
      <c r="CF218" s="938"/>
      <c r="CG218" s="938"/>
      <c r="CH218" s="938"/>
      <c r="CI218" s="938"/>
      <c r="CJ218" s="938"/>
      <c r="CK218" s="938"/>
      <c r="CL218" s="938"/>
      <c r="CM218" s="938"/>
      <c r="CN218" s="938"/>
      <c r="CO218" s="938"/>
      <c r="CP218" s="938"/>
      <c r="CQ218" s="938"/>
      <c r="CR218" s="938"/>
      <c r="CS218" s="938"/>
      <c r="CT218" s="938"/>
      <c r="CU218" s="938"/>
      <c r="CV218" s="938"/>
      <c r="CW218" s="938"/>
      <c r="CX218" s="938"/>
      <c r="CY218" s="938"/>
      <c r="CZ218" s="938"/>
      <c r="DA218" s="938"/>
      <c r="DB218" s="938"/>
    </row>
    <row r="219" spans="2:106" x14ac:dyDescent="0.2">
      <c r="B219" s="938"/>
      <c r="C219" s="938"/>
      <c r="D219" s="938"/>
      <c r="E219" s="938"/>
      <c r="F219" s="938"/>
      <c r="G219" s="938"/>
      <c r="H219" s="938"/>
      <c r="I219" s="938"/>
      <c r="J219" s="938"/>
      <c r="K219" s="938"/>
      <c r="L219" s="938"/>
      <c r="M219" s="938"/>
      <c r="N219" s="938"/>
      <c r="O219" s="938"/>
      <c r="P219" s="938"/>
      <c r="Q219" s="938"/>
      <c r="R219" s="938"/>
      <c r="S219" s="938"/>
      <c r="T219" s="938"/>
      <c r="U219" s="938"/>
      <c r="V219" s="938"/>
      <c r="W219" s="938"/>
      <c r="X219" s="938"/>
      <c r="Y219" s="938"/>
      <c r="Z219" s="938"/>
      <c r="AA219" s="938"/>
      <c r="AB219" s="938"/>
      <c r="AC219" s="938"/>
      <c r="AD219" s="938"/>
      <c r="AE219" s="938"/>
      <c r="AF219" s="938"/>
      <c r="AG219" s="938"/>
      <c r="AH219" s="938"/>
      <c r="AI219" s="938"/>
      <c r="AJ219" s="938"/>
      <c r="AK219" s="938"/>
      <c r="AL219" s="938"/>
      <c r="AM219" s="938"/>
      <c r="AN219" s="938"/>
      <c r="AO219" s="938"/>
      <c r="AP219" s="938"/>
      <c r="AQ219" s="938"/>
      <c r="AR219" s="938"/>
      <c r="AS219" s="938"/>
      <c r="AT219" s="938"/>
      <c r="AU219" s="938"/>
      <c r="AV219" s="938"/>
      <c r="AW219" s="938"/>
      <c r="AX219" s="938"/>
      <c r="AY219" s="938"/>
      <c r="AZ219" s="938"/>
      <c r="BA219" s="938"/>
      <c r="BB219" s="938"/>
      <c r="BC219" s="938"/>
      <c r="BD219" s="938"/>
      <c r="BE219" s="938"/>
      <c r="BF219" s="938"/>
      <c r="BG219" s="938"/>
      <c r="BH219" s="938"/>
      <c r="BI219" s="938"/>
      <c r="BJ219" s="938"/>
      <c r="BK219" s="938"/>
      <c r="BL219" s="938"/>
      <c r="BM219" s="938"/>
      <c r="BN219" s="938"/>
      <c r="BO219" s="938"/>
      <c r="BP219" s="938"/>
      <c r="BQ219" s="938"/>
      <c r="BR219" s="938"/>
      <c r="BS219" s="938"/>
      <c r="BT219" s="938"/>
      <c r="BU219" s="938"/>
      <c r="BV219" s="938"/>
      <c r="BW219" s="938"/>
      <c r="BX219" s="938"/>
      <c r="BY219" s="938"/>
      <c r="BZ219" s="938"/>
      <c r="CA219" s="938"/>
      <c r="CB219" s="938"/>
      <c r="CC219" s="938"/>
      <c r="CD219" s="938"/>
      <c r="CE219" s="938"/>
      <c r="CF219" s="938"/>
      <c r="CG219" s="938"/>
      <c r="CH219" s="938"/>
      <c r="CI219" s="938"/>
      <c r="CJ219" s="938"/>
      <c r="CK219" s="938"/>
      <c r="CL219" s="938"/>
      <c r="CM219" s="938"/>
      <c r="CN219" s="938"/>
      <c r="CO219" s="938"/>
      <c r="CP219" s="938"/>
      <c r="CQ219" s="938"/>
      <c r="CR219" s="938"/>
      <c r="CS219" s="938"/>
      <c r="CT219" s="938"/>
      <c r="CU219" s="938"/>
      <c r="CV219" s="938"/>
      <c r="CW219" s="938"/>
      <c r="CX219" s="938"/>
      <c r="CY219" s="938"/>
      <c r="CZ219" s="938"/>
      <c r="DA219" s="938"/>
      <c r="DB219" s="938"/>
    </row>
    <row r="220" spans="2:106" x14ac:dyDescent="0.2">
      <c r="B220" s="938"/>
      <c r="C220" s="938"/>
      <c r="D220" s="938"/>
      <c r="E220" s="938"/>
      <c r="F220" s="938"/>
      <c r="G220" s="938"/>
      <c r="H220" s="938"/>
      <c r="I220" s="938"/>
      <c r="J220" s="938"/>
      <c r="K220" s="938"/>
      <c r="L220" s="938"/>
      <c r="M220" s="938"/>
      <c r="N220" s="938"/>
      <c r="O220" s="938"/>
      <c r="P220" s="938"/>
      <c r="Q220" s="938"/>
      <c r="R220" s="938"/>
      <c r="S220" s="938"/>
      <c r="T220" s="938"/>
      <c r="U220" s="938"/>
      <c r="V220" s="938"/>
      <c r="W220" s="938"/>
      <c r="X220" s="938"/>
      <c r="Y220" s="938"/>
      <c r="Z220" s="938"/>
      <c r="AA220" s="938"/>
      <c r="AB220" s="938"/>
      <c r="AC220" s="938"/>
      <c r="AD220" s="938"/>
      <c r="AE220" s="938"/>
      <c r="AF220" s="938"/>
      <c r="AG220" s="938"/>
      <c r="AH220" s="938"/>
      <c r="AI220" s="938"/>
      <c r="AJ220" s="938"/>
      <c r="AK220" s="938"/>
      <c r="AL220" s="938"/>
      <c r="AM220" s="938"/>
      <c r="AN220" s="938"/>
      <c r="AO220" s="938"/>
      <c r="AP220" s="938"/>
      <c r="AQ220" s="938"/>
      <c r="AR220" s="938"/>
      <c r="AS220" s="938"/>
      <c r="AT220" s="938"/>
      <c r="AU220" s="938"/>
      <c r="AV220" s="938"/>
      <c r="AW220" s="938"/>
      <c r="AX220" s="938"/>
      <c r="AY220" s="938"/>
      <c r="AZ220" s="938"/>
      <c r="BA220" s="938"/>
      <c r="BB220" s="938"/>
      <c r="BC220" s="938"/>
      <c r="BD220" s="938"/>
      <c r="BE220" s="938"/>
      <c r="BF220" s="938"/>
      <c r="BG220" s="938"/>
      <c r="BH220" s="938"/>
      <c r="BI220" s="938"/>
      <c r="BJ220" s="938"/>
      <c r="BK220" s="938"/>
      <c r="BL220" s="938"/>
      <c r="BM220" s="938"/>
      <c r="BN220" s="938"/>
      <c r="BO220" s="938"/>
      <c r="BP220" s="938"/>
      <c r="BQ220" s="938"/>
      <c r="BR220" s="938"/>
      <c r="BS220" s="938"/>
      <c r="BT220" s="938"/>
      <c r="BU220" s="938"/>
      <c r="BV220" s="938"/>
      <c r="BW220" s="938"/>
      <c r="BX220" s="938"/>
      <c r="BY220" s="938"/>
      <c r="BZ220" s="938"/>
      <c r="CA220" s="938"/>
      <c r="CB220" s="938"/>
      <c r="CC220" s="938"/>
      <c r="CD220" s="938"/>
      <c r="CE220" s="938"/>
      <c r="CF220" s="938"/>
      <c r="CG220" s="938"/>
      <c r="CH220" s="938"/>
      <c r="CI220" s="938"/>
      <c r="CJ220" s="938"/>
      <c r="CK220" s="938"/>
      <c r="CL220" s="938"/>
      <c r="CM220" s="938"/>
      <c r="CN220" s="938"/>
      <c r="CO220" s="938"/>
      <c r="CP220" s="938"/>
      <c r="CQ220" s="938"/>
      <c r="CR220" s="938"/>
      <c r="CS220" s="938"/>
      <c r="CT220" s="938"/>
      <c r="CU220" s="938"/>
      <c r="CV220" s="938"/>
      <c r="CW220" s="938"/>
      <c r="CX220" s="938"/>
      <c r="CY220" s="938"/>
      <c r="CZ220" s="938"/>
      <c r="DA220" s="938"/>
      <c r="DB220" s="938"/>
    </row>
    <row r="221" spans="2:106" x14ac:dyDescent="0.2">
      <c r="B221" s="938"/>
      <c r="C221" s="938"/>
      <c r="D221" s="938"/>
      <c r="E221" s="938"/>
      <c r="F221" s="938"/>
      <c r="G221" s="938"/>
      <c r="H221" s="938"/>
      <c r="I221" s="938"/>
      <c r="J221" s="938"/>
      <c r="K221" s="938"/>
      <c r="L221" s="938"/>
      <c r="M221" s="938"/>
      <c r="N221" s="938"/>
      <c r="O221" s="938"/>
      <c r="P221" s="938"/>
      <c r="Q221" s="938"/>
      <c r="R221" s="938"/>
      <c r="S221" s="938"/>
      <c r="T221" s="938"/>
      <c r="U221" s="938"/>
      <c r="V221" s="938"/>
      <c r="W221" s="938"/>
      <c r="X221" s="938"/>
      <c r="Y221" s="938"/>
      <c r="Z221" s="938"/>
      <c r="AA221" s="938"/>
      <c r="AB221" s="938"/>
      <c r="AC221" s="938"/>
      <c r="AD221" s="938"/>
      <c r="AE221" s="938"/>
      <c r="AF221" s="938"/>
      <c r="AG221" s="938"/>
      <c r="AH221" s="938"/>
      <c r="AI221" s="938"/>
      <c r="AJ221" s="938"/>
      <c r="AK221" s="938"/>
      <c r="AL221" s="938"/>
      <c r="AM221" s="938"/>
      <c r="AN221" s="938"/>
      <c r="AO221" s="938"/>
      <c r="AP221" s="938"/>
      <c r="AQ221" s="938"/>
      <c r="AR221" s="938"/>
      <c r="AS221" s="938"/>
      <c r="AT221" s="938"/>
      <c r="AU221" s="938"/>
      <c r="AV221" s="938"/>
      <c r="AW221" s="938"/>
      <c r="AX221" s="938"/>
      <c r="AY221" s="938"/>
      <c r="AZ221" s="938"/>
      <c r="BA221" s="938"/>
      <c r="BB221" s="938"/>
      <c r="BC221" s="938"/>
      <c r="BD221" s="938"/>
      <c r="BE221" s="938"/>
      <c r="BF221" s="938"/>
      <c r="BG221" s="938"/>
      <c r="BH221" s="938"/>
      <c r="BI221" s="938"/>
      <c r="BJ221" s="938"/>
      <c r="BK221" s="938"/>
      <c r="BL221" s="938"/>
      <c r="BM221" s="938"/>
      <c r="BN221" s="938"/>
      <c r="BO221" s="938"/>
      <c r="BP221" s="938"/>
      <c r="BQ221" s="938"/>
      <c r="BR221" s="938"/>
      <c r="BS221" s="938"/>
      <c r="BT221" s="938"/>
      <c r="BU221" s="938"/>
      <c r="BV221" s="938"/>
      <c r="BW221" s="938"/>
      <c r="BX221" s="938"/>
      <c r="BY221" s="938"/>
      <c r="BZ221" s="938"/>
      <c r="CA221" s="938"/>
      <c r="CB221" s="938"/>
      <c r="CC221" s="938"/>
      <c r="CD221" s="938"/>
      <c r="CE221" s="938"/>
      <c r="CF221" s="938"/>
      <c r="CG221" s="938"/>
      <c r="CH221" s="938"/>
      <c r="CI221" s="938"/>
      <c r="CJ221" s="938"/>
      <c r="CK221" s="938"/>
      <c r="CL221" s="938"/>
      <c r="CM221" s="938"/>
      <c r="CN221" s="938"/>
      <c r="CO221" s="938"/>
      <c r="CP221" s="938"/>
      <c r="CQ221" s="938"/>
      <c r="CR221" s="938"/>
      <c r="CS221" s="938"/>
      <c r="CT221" s="938"/>
      <c r="CU221" s="938"/>
      <c r="CV221" s="938"/>
      <c r="CW221" s="938"/>
      <c r="CX221" s="938"/>
      <c r="CY221" s="938"/>
      <c r="CZ221" s="938"/>
      <c r="DA221" s="938"/>
      <c r="DB221" s="938"/>
    </row>
    <row r="222" spans="2:106" x14ac:dyDescent="0.2">
      <c r="B222" s="938"/>
      <c r="C222" s="938"/>
      <c r="D222" s="938"/>
      <c r="E222" s="938"/>
      <c r="F222" s="938"/>
      <c r="G222" s="938"/>
      <c r="H222" s="938"/>
      <c r="I222" s="938"/>
      <c r="J222" s="938"/>
      <c r="K222" s="938"/>
      <c r="L222" s="938"/>
      <c r="M222" s="938"/>
      <c r="N222" s="938"/>
      <c r="O222" s="938"/>
      <c r="P222" s="938"/>
      <c r="Q222" s="938"/>
      <c r="R222" s="938"/>
      <c r="S222" s="938"/>
      <c r="T222" s="938"/>
      <c r="U222" s="938"/>
      <c r="V222" s="938"/>
      <c r="W222" s="938"/>
      <c r="X222" s="938"/>
      <c r="Y222" s="938"/>
      <c r="Z222" s="938"/>
      <c r="AA222" s="938"/>
      <c r="AB222" s="938"/>
      <c r="AC222" s="938"/>
      <c r="AD222" s="938"/>
      <c r="AE222" s="938"/>
      <c r="AF222" s="938"/>
      <c r="AG222" s="938"/>
      <c r="AH222" s="938"/>
      <c r="AI222" s="938"/>
      <c r="AJ222" s="938"/>
      <c r="AK222" s="938"/>
      <c r="AL222" s="938"/>
      <c r="AM222" s="938"/>
      <c r="AN222" s="938"/>
      <c r="AO222" s="938"/>
      <c r="AP222" s="938"/>
      <c r="AQ222" s="938"/>
      <c r="AR222" s="938"/>
      <c r="AS222" s="938"/>
      <c r="AT222" s="938"/>
      <c r="AU222" s="938"/>
      <c r="AV222" s="938"/>
      <c r="AW222" s="938"/>
      <c r="AX222" s="938"/>
      <c r="AY222" s="938"/>
      <c r="AZ222" s="938"/>
      <c r="BA222" s="938"/>
      <c r="BB222" s="938"/>
      <c r="BC222" s="938"/>
      <c r="BD222" s="938"/>
      <c r="BE222" s="938"/>
      <c r="BF222" s="938"/>
      <c r="BG222" s="938"/>
      <c r="BH222" s="938"/>
      <c r="BI222" s="938"/>
      <c r="BJ222" s="938"/>
      <c r="BK222" s="938"/>
      <c r="BL222" s="938"/>
      <c r="BM222" s="938"/>
      <c r="BN222" s="938"/>
      <c r="BO222" s="938"/>
      <c r="BP222" s="938"/>
      <c r="BQ222" s="938"/>
      <c r="BR222" s="938"/>
      <c r="BS222" s="938"/>
      <c r="BT222" s="938"/>
      <c r="BU222" s="938"/>
      <c r="BV222" s="938"/>
      <c r="BW222" s="938"/>
      <c r="BX222" s="938"/>
      <c r="BY222" s="938"/>
      <c r="BZ222" s="938"/>
      <c r="CA222" s="938"/>
      <c r="CB222" s="938"/>
      <c r="CC222" s="938"/>
      <c r="CD222" s="938"/>
      <c r="CE222" s="938"/>
      <c r="CF222" s="938"/>
      <c r="CG222" s="938"/>
      <c r="CH222" s="938"/>
      <c r="CI222" s="938"/>
      <c r="CJ222" s="938"/>
      <c r="CK222" s="938"/>
      <c r="CL222" s="938"/>
      <c r="CM222" s="938"/>
      <c r="CN222" s="938"/>
      <c r="CO222" s="938"/>
      <c r="CP222" s="938"/>
      <c r="CQ222" s="938"/>
      <c r="CR222" s="938"/>
      <c r="CS222" s="938"/>
      <c r="CT222" s="938"/>
      <c r="CU222" s="938"/>
      <c r="CV222" s="938"/>
      <c r="CW222" s="938"/>
      <c r="CX222" s="938"/>
      <c r="CY222" s="938"/>
      <c r="CZ222" s="938"/>
      <c r="DA222" s="938"/>
      <c r="DB222" s="938"/>
    </row>
  </sheetData>
  <sheetProtection sheet="1" formatCells="0"/>
  <mergeCells count="408">
    <mergeCell ref="CL59:DA60"/>
    <mergeCell ref="B74:DB74"/>
    <mergeCell ref="B75:DB75"/>
    <mergeCell ref="B76:DB76"/>
    <mergeCell ref="B77:DB77"/>
    <mergeCell ref="CL63:DA63"/>
    <mergeCell ref="B108:AF108"/>
    <mergeCell ref="B109:AF109"/>
    <mergeCell ref="AG105:DB105"/>
    <mergeCell ref="B105:AF105"/>
    <mergeCell ref="C68:DA68"/>
    <mergeCell ref="B84:DB84"/>
    <mergeCell ref="B85:DB85"/>
    <mergeCell ref="B99:DB99"/>
    <mergeCell ref="B100:DB100"/>
    <mergeCell ref="B79:DB79"/>
    <mergeCell ref="C59:AQ59"/>
    <mergeCell ref="AR59:AX59"/>
    <mergeCell ref="AY59:BR59"/>
    <mergeCell ref="BS59:BZ59"/>
    <mergeCell ref="CA59:CK59"/>
    <mergeCell ref="B112:AF112"/>
    <mergeCell ref="AG112:DB112"/>
    <mergeCell ref="C42:DA42"/>
    <mergeCell ref="C52:DA52"/>
    <mergeCell ref="C57:CK57"/>
    <mergeCell ref="CL57:DA57"/>
    <mergeCell ref="C58:CK58"/>
    <mergeCell ref="C61:CK61"/>
    <mergeCell ref="C64:CK64"/>
    <mergeCell ref="CL58:DA58"/>
    <mergeCell ref="CL61:DA61"/>
    <mergeCell ref="CL64:DA64"/>
    <mergeCell ref="C53:CK53"/>
    <mergeCell ref="CL53:DA53"/>
    <mergeCell ref="B111:AF111"/>
    <mergeCell ref="B102:DB102"/>
    <mergeCell ref="B103:DB103"/>
    <mergeCell ref="B104:DB104"/>
    <mergeCell ref="AG107:DB107"/>
    <mergeCell ref="AG106:DB106"/>
    <mergeCell ref="B106:AF106"/>
    <mergeCell ref="B107:AF107"/>
    <mergeCell ref="CL55:DA55"/>
    <mergeCell ref="C56:CK56"/>
    <mergeCell ref="B125:DB125"/>
    <mergeCell ref="B133:DB133"/>
    <mergeCell ref="B124:DB124"/>
    <mergeCell ref="AG111:DB111"/>
    <mergeCell ref="B113:DB113"/>
    <mergeCell ref="B114:DB114"/>
    <mergeCell ref="B134:DB134"/>
    <mergeCell ref="B86:C86"/>
    <mergeCell ref="D86:DB86"/>
    <mergeCell ref="B87:C87"/>
    <mergeCell ref="D87:DB87"/>
    <mergeCell ref="B88:C88"/>
    <mergeCell ref="D88:DB88"/>
    <mergeCell ref="B89:C89"/>
    <mergeCell ref="D89:DB89"/>
    <mergeCell ref="B90:C90"/>
    <mergeCell ref="D90:DB90"/>
    <mergeCell ref="B91:C91"/>
    <mergeCell ref="D91:DB91"/>
    <mergeCell ref="B110:AF110"/>
    <mergeCell ref="AG110:DB110"/>
    <mergeCell ref="AG109:DB109"/>
    <mergeCell ref="AG108:DB108"/>
    <mergeCell ref="B101:DB101"/>
    <mergeCell ref="B1:DB1"/>
    <mergeCell ref="B2:DB2"/>
    <mergeCell ref="B3:DB3"/>
    <mergeCell ref="B4:DB4"/>
    <mergeCell ref="B5:DB5"/>
    <mergeCell ref="C6:DA6"/>
    <mergeCell ref="C10:DA10"/>
    <mergeCell ref="C7:N7"/>
    <mergeCell ref="O7:BQ7"/>
    <mergeCell ref="BR7:CD7"/>
    <mergeCell ref="CE7:DA7"/>
    <mergeCell ref="C8:DA8"/>
    <mergeCell ref="C9:DA9"/>
    <mergeCell ref="CL33:DA33"/>
    <mergeCell ref="CL34:DA34"/>
    <mergeCell ref="CL35:DA35"/>
    <mergeCell ref="CL36:DA36"/>
    <mergeCell ref="CL37:DA37"/>
    <mergeCell ref="CL38:DA38"/>
    <mergeCell ref="CL39:DA39"/>
    <mergeCell ref="CL40:DA40"/>
    <mergeCell ref="CL41:DA41"/>
    <mergeCell ref="CL43:DA43"/>
    <mergeCell ref="C44:CK44"/>
    <mergeCell ref="CL44:DA44"/>
    <mergeCell ref="C45:CK45"/>
    <mergeCell ref="CL45:DA45"/>
    <mergeCell ref="C46:CK46"/>
    <mergeCell ref="CL46:DA46"/>
    <mergeCell ref="C47:CK47"/>
    <mergeCell ref="CL47:DA47"/>
    <mergeCell ref="BL19:CA19"/>
    <mergeCell ref="CB19:CK19"/>
    <mergeCell ref="CL19:DA19"/>
    <mergeCell ref="C20:CK20"/>
    <mergeCell ref="C21:CK21"/>
    <mergeCell ref="C22:CK22"/>
    <mergeCell ref="C23:CK23"/>
    <mergeCell ref="C24:CK24"/>
    <mergeCell ref="C25:CK25"/>
    <mergeCell ref="BL12:CA12"/>
    <mergeCell ref="BL13:CA13"/>
    <mergeCell ref="CB13:CK13"/>
    <mergeCell ref="CL13:DA13"/>
    <mergeCell ref="BL14:CA14"/>
    <mergeCell ref="CB14:CK14"/>
    <mergeCell ref="CL14:DA14"/>
    <mergeCell ref="BL15:CA15"/>
    <mergeCell ref="CB15:CK15"/>
    <mergeCell ref="CL15:DA15"/>
    <mergeCell ref="C11:BK11"/>
    <mergeCell ref="BL11:CA11"/>
    <mergeCell ref="CB11:CK11"/>
    <mergeCell ref="CL11:DA11"/>
    <mergeCell ref="CL20:DA20"/>
    <mergeCell ref="BL16:CA16"/>
    <mergeCell ref="CB16:CK16"/>
    <mergeCell ref="CL16:DA16"/>
    <mergeCell ref="BL17:CA17"/>
    <mergeCell ref="CB17:CK17"/>
    <mergeCell ref="CL17:DA17"/>
    <mergeCell ref="BL18:CA18"/>
    <mergeCell ref="CB18:CK18"/>
    <mergeCell ref="CL18:DA18"/>
    <mergeCell ref="C12:BK12"/>
    <mergeCell ref="C13:BK13"/>
    <mergeCell ref="C14:BK14"/>
    <mergeCell ref="C15:BK15"/>
    <mergeCell ref="C16:BK16"/>
    <mergeCell ref="C17:BK17"/>
    <mergeCell ref="C18:BK18"/>
    <mergeCell ref="C19:BK19"/>
    <mergeCell ref="CB12:CK12"/>
    <mergeCell ref="CL12:DA12"/>
    <mergeCell ref="CL49:DA49"/>
    <mergeCell ref="C50:CK50"/>
    <mergeCell ref="CL50:DA50"/>
    <mergeCell ref="CL21:DA21"/>
    <mergeCell ref="CL22:DA22"/>
    <mergeCell ref="CL23:DA23"/>
    <mergeCell ref="CL24:DA24"/>
    <mergeCell ref="CL25:DA25"/>
    <mergeCell ref="CL26:DA26"/>
    <mergeCell ref="CL27:DA27"/>
    <mergeCell ref="CL28:DA28"/>
    <mergeCell ref="C26:CK26"/>
    <mergeCell ref="C27:CK27"/>
    <mergeCell ref="C28:CK28"/>
    <mergeCell ref="C34:CK34"/>
    <mergeCell ref="C35:CK35"/>
    <mergeCell ref="C36:CK36"/>
    <mergeCell ref="C37:CK37"/>
    <mergeCell ref="C38:CK38"/>
    <mergeCell ref="C39:CK39"/>
    <mergeCell ref="C40:CK40"/>
    <mergeCell ref="C33:CK33"/>
    <mergeCell ref="C29:DA29"/>
    <mergeCell ref="C43:CK43"/>
    <mergeCell ref="B129:C129"/>
    <mergeCell ref="D129:DB129"/>
    <mergeCell ref="B130:C130"/>
    <mergeCell ref="D130:DB130"/>
    <mergeCell ref="B131:C131"/>
    <mergeCell ref="D131:DB131"/>
    <mergeCell ref="D127:DB127"/>
    <mergeCell ref="B128:C128"/>
    <mergeCell ref="D128:DB128"/>
    <mergeCell ref="B123:C123"/>
    <mergeCell ref="D123:DB123"/>
    <mergeCell ref="B126:C126"/>
    <mergeCell ref="D126:DB126"/>
    <mergeCell ref="B127:C127"/>
    <mergeCell ref="C41:CK41"/>
    <mergeCell ref="C30:DA30"/>
    <mergeCell ref="C31:DA31"/>
    <mergeCell ref="C32:DA32"/>
    <mergeCell ref="B92:DB92"/>
    <mergeCell ref="B93:DB93"/>
    <mergeCell ref="B94:DB94"/>
    <mergeCell ref="B95:DB95"/>
    <mergeCell ref="B96:DB96"/>
    <mergeCell ref="B97:DB97"/>
    <mergeCell ref="B98:DB98"/>
    <mergeCell ref="B80:DB80"/>
    <mergeCell ref="B81:DB81"/>
    <mergeCell ref="B82:DB82"/>
    <mergeCell ref="B83:DB83"/>
    <mergeCell ref="C48:CK48"/>
    <mergeCell ref="CL48:DA48"/>
    <mergeCell ref="C49:CK49"/>
    <mergeCell ref="C51:CK51"/>
    <mergeCell ref="CL51:DA51"/>
    <mergeCell ref="C72:DA72"/>
    <mergeCell ref="B73:DB73"/>
    <mergeCell ref="C69:CK69"/>
    <mergeCell ref="CL69:DA69"/>
    <mergeCell ref="C70:CK70"/>
    <mergeCell ref="CL70:DA70"/>
    <mergeCell ref="C71:CK71"/>
    <mergeCell ref="CL71:DA71"/>
    <mergeCell ref="C65:DA65"/>
    <mergeCell ref="C66:DA66"/>
    <mergeCell ref="C67:DA67"/>
    <mergeCell ref="C54:CK54"/>
    <mergeCell ref="CL54:DA54"/>
    <mergeCell ref="C55:CK55"/>
    <mergeCell ref="CL56:DA56"/>
    <mergeCell ref="C62:CK62"/>
    <mergeCell ref="C63:CK63"/>
    <mergeCell ref="CL62:DA62"/>
    <mergeCell ref="C60:AQ60"/>
    <mergeCell ref="AR60:AX60"/>
    <mergeCell ref="AY60:BR60"/>
    <mergeCell ref="BS60:BZ60"/>
    <mergeCell ref="CA60:CK60"/>
    <mergeCell ref="B164:C164"/>
    <mergeCell ref="D164:DB164"/>
    <mergeCell ref="B151:DB151"/>
    <mergeCell ref="B152:DB152"/>
    <mergeCell ref="B153:DB153"/>
    <mergeCell ref="B149:C149"/>
    <mergeCell ref="D149:F149"/>
    <mergeCell ref="G149:DB149"/>
    <mergeCell ref="B150:C150"/>
    <mergeCell ref="D150:F150"/>
    <mergeCell ref="G150:DB150"/>
    <mergeCell ref="B154:C154"/>
    <mergeCell ref="D154:DB154"/>
    <mergeCell ref="B155:C155"/>
    <mergeCell ref="D155:DB155"/>
    <mergeCell ref="B119:C119"/>
    <mergeCell ref="D119:DB119"/>
    <mergeCell ref="B120:C120"/>
    <mergeCell ref="D120:DB120"/>
    <mergeCell ref="B121:C121"/>
    <mergeCell ref="D121:F121"/>
    <mergeCell ref="G121:DB121"/>
    <mergeCell ref="B122:C122"/>
    <mergeCell ref="D122:F122"/>
    <mergeCell ref="G122:DB122"/>
    <mergeCell ref="B115:C115"/>
    <mergeCell ref="D115:DB115"/>
    <mergeCell ref="B116:C116"/>
    <mergeCell ref="D116:F116"/>
    <mergeCell ref="G116:DB116"/>
    <mergeCell ref="B117:C117"/>
    <mergeCell ref="D117:F117"/>
    <mergeCell ref="G117:DB117"/>
    <mergeCell ref="B118:C118"/>
    <mergeCell ref="D118:DB118"/>
    <mergeCell ref="D132:DB132"/>
    <mergeCell ref="B135:C135"/>
    <mergeCell ref="D135:DB135"/>
    <mergeCell ref="B136:C136"/>
    <mergeCell ref="D136:DB136"/>
    <mergeCell ref="B137:C137"/>
    <mergeCell ref="D137:DB137"/>
    <mergeCell ref="B138:C138"/>
    <mergeCell ref="D138:DB138"/>
    <mergeCell ref="B132:C132"/>
    <mergeCell ref="B139:C139"/>
    <mergeCell ref="D139:DB139"/>
    <mergeCell ref="B140:C140"/>
    <mergeCell ref="D140:DB140"/>
    <mergeCell ref="B141:C141"/>
    <mergeCell ref="D141:DB141"/>
    <mergeCell ref="B142:C142"/>
    <mergeCell ref="D142:F142"/>
    <mergeCell ref="G142:DB142"/>
    <mergeCell ref="B143:C143"/>
    <mergeCell ref="D143:F143"/>
    <mergeCell ref="G143:DB143"/>
    <mergeCell ref="B144:C144"/>
    <mergeCell ref="D144:F144"/>
    <mergeCell ref="G144:DB144"/>
    <mergeCell ref="B145:C145"/>
    <mergeCell ref="D145:F145"/>
    <mergeCell ref="G145:DB145"/>
    <mergeCell ref="B168:DB168"/>
    <mergeCell ref="B175:C175"/>
    <mergeCell ref="D175:F175"/>
    <mergeCell ref="G175:DB175"/>
    <mergeCell ref="B146:C146"/>
    <mergeCell ref="D146:F146"/>
    <mergeCell ref="G146:DB146"/>
    <mergeCell ref="B147:C147"/>
    <mergeCell ref="D147:F147"/>
    <mergeCell ref="G147:DB147"/>
    <mergeCell ref="B148:C148"/>
    <mergeCell ref="D148:F148"/>
    <mergeCell ref="G148:DB148"/>
    <mergeCell ref="B156:DB156"/>
    <mergeCell ref="B157:DB157"/>
    <mergeCell ref="B158:DB158"/>
    <mergeCell ref="B161:DB161"/>
    <mergeCell ref="B162:DB162"/>
    <mergeCell ref="B159:C159"/>
    <mergeCell ref="D159:DB159"/>
    <mergeCell ref="B160:C160"/>
    <mergeCell ref="D160:DB160"/>
    <mergeCell ref="B163:C163"/>
    <mergeCell ref="D163:DB163"/>
    <mergeCell ref="B184:DB184"/>
    <mergeCell ref="B176:C176"/>
    <mergeCell ref="D176:F176"/>
    <mergeCell ref="G176:DB176"/>
    <mergeCell ref="B177:C177"/>
    <mergeCell ref="D177:F177"/>
    <mergeCell ref="G177:DB177"/>
    <mergeCell ref="B178:C178"/>
    <mergeCell ref="D178:F178"/>
    <mergeCell ref="G178:DB178"/>
    <mergeCell ref="B179:C179"/>
    <mergeCell ref="D179:F179"/>
    <mergeCell ref="B180:C180"/>
    <mergeCell ref="D180:F180"/>
    <mergeCell ref="B181:C181"/>
    <mergeCell ref="D181:F181"/>
    <mergeCell ref="B182:C182"/>
    <mergeCell ref="D182:F182"/>
    <mergeCell ref="B183:C183"/>
    <mergeCell ref="D183:F183"/>
    <mergeCell ref="G181:AD181"/>
    <mergeCell ref="AE181:AW181"/>
    <mergeCell ref="AX181:DB181"/>
    <mergeCell ref="G180:AD180"/>
    <mergeCell ref="B185:DB185"/>
    <mergeCell ref="B188:DB188"/>
    <mergeCell ref="B189:DB189"/>
    <mergeCell ref="B190:DB190"/>
    <mergeCell ref="B191:DB191"/>
    <mergeCell ref="B192:DB192"/>
    <mergeCell ref="B193:DB193"/>
    <mergeCell ref="B186:C186"/>
    <mergeCell ref="D186:DB186"/>
    <mergeCell ref="B187:C187"/>
    <mergeCell ref="D187:DB187"/>
    <mergeCell ref="B194:DB194"/>
    <mergeCell ref="B195:DB195"/>
    <mergeCell ref="B196:DB196"/>
    <mergeCell ref="B197:DB197"/>
    <mergeCell ref="B198:DB198"/>
    <mergeCell ref="B199:DB199"/>
    <mergeCell ref="B200:DB200"/>
    <mergeCell ref="B201:DB201"/>
    <mergeCell ref="B202:DB202"/>
    <mergeCell ref="B203:DB203"/>
    <mergeCell ref="B204:DB204"/>
    <mergeCell ref="B205:DB205"/>
    <mergeCell ref="B206:DB206"/>
    <mergeCell ref="B207:DB207"/>
    <mergeCell ref="B208:DB208"/>
    <mergeCell ref="B209:DB209"/>
    <mergeCell ref="B210:DB210"/>
    <mergeCell ref="B211:DB211"/>
    <mergeCell ref="B212:DB212"/>
    <mergeCell ref="B213:DB213"/>
    <mergeCell ref="B214:DB214"/>
    <mergeCell ref="B215:DB215"/>
    <mergeCell ref="B216:DB216"/>
    <mergeCell ref="B217:DB217"/>
    <mergeCell ref="B218:DB218"/>
    <mergeCell ref="B219:DB219"/>
    <mergeCell ref="B220:DB220"/>
    <mergeCell ref="B221:DB221"/>
    <mergeCell ref="B222:DB222"/>
    <mergeCell ref="B165:C165"/>
    <mergeCell ref="D165:DB165"/>
    <mergeCell ref="B166:C166"/>
    <mergeCell ref="D166:DB166"/>
    <mergeCell ref="B167:C167"/>
    <mergeCell ref="D167:DB167"/>
    <mergeCell ref="B169:C169"/>
    <mergeCell ref="D169:DB169"/>
    <mergeCell ref="B170:C170"/>
    <mergeCell ref="D170:DB170"/>
    <mergeCell ref="B171:C171"/>
    <mergeCell ref="D171:F171"/>
    <mergeCell ref="G171:DB171"/>
    <mergeCell ref="B172:C172"/>
    <mergeCell ref="D172:F172"/>
    <mergeCell ref="G172:DB172"/>
    <mergeCell ref="B173:C173"/>
    <mergeCell ref="D173:F173"/>
    <mergeCell ref="G173:DB173"/>
    <mergeCell ref="B174:C174"/>
    <mergeCell ref="D174:F174"/>
    <mergeCell ref="G174:DB174"/>
    <mergeCell ref="AE180:AW180"/>
    <mergeCell ref="AX180:DB180"/>
    <mergeCell ref="G179:AD179"/>
    <mergeCell ref="AE179:AW179"/>
    <mergeCell ref="AX179:DB179"/>
    <mergeCell ref="G183:AD183"/>
    <mergeCell ref="AE183:AW183"/>
    <mergeCell ref="AX183:DB183"/>
    <mergeCell ref="G182:AD182"/>
    <mergeCell ref="AE182:AW182"/>
    <mergeCell ref="AX182:DB182"/>
  </mergeCells>
  <hyperlinks>
    <hyperlink ref="C59" r:id="rId1" display="https://apps.irs.gov/app/picklist/list/federalRates.html"/>
    <hyperlink ref="C59:AQ59" r:id="rId2" display="Mid-Term Federal Interest Rate (2 yr avg)"/>
  </hyperlinks>
  <printOptions horizontalCentered="1"/>
  <pageMargins left="0.5" right="0.5" top="0.5" bottom="0.8" header="0.5" footer="0.5"/>
  <pageSetup paperSize="5" orientation="portrait" blackAndWhite="1" r:id="rId3"/>
  <headerFooter alignWithMargins="0">
    <oddFooter>&amp;LIncome Calculations - Assets&amp;CPage &amp;P of &amp;N&amp;R05/24/2018</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80"/>
    <pageSetUpPr fitToPage="1"/>
  </sheetPr>
  <dimension ref="A1:DH68"/>
  <sheetViews>
    <sheetView showGridLines="0" showRowColHeaders="0" zoomScaleNormal="100" workbookViewId="0">
      <selection activeCell="O7" sqref="O7:BQ7"/>
    </sheetView>
  </sheetViews>
  <sheetFormatPr defaultColWidth="9.140625" defaultRowHeight="12" x14ac:dyDescent="0.2"/>
  <cols>
    <col min="1" max="1" width="2.7109375" style="80" customWidth="1"/>
    <col min="2" max="2" width="1.7109375" style="80" customWidth="1"/>
    <col min="3" max="105" width="0.85546875" style="80" customWidth="1"/>
    <col min="106" max="106" width="1.7109375" style="80" customWidth="1"/>
    <col min="107" max="107" width="2.28515625" style="80" customWidth="1"/>
    <col min="108" max="108" width="2.7109375" style="80" customWidth="1"/>
    <col min="109" max="16384" width="9.140625" style="80"/>
  </cols>
  <sheetData>
    <row r="1" spans="1:112" ht="12" customHeight="1" thickBot="1" x14ac:dyDescent="0.25">
      <c r="A1" s="24"/>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c r="CA1" s="731"/>
      <c r="CB1" s="731"/>
      <c r="CC1" s="731"/>
      <c r="CD1" s="731"/>
      <c r="CE1" s="731"/>
      <c r="CF1" s="731"/>
      <c r="CG1" s="731"/>
      <c r="CH1" s="731"/>
      <c r="CI1" s="731"/>
      <c r="CJ1" s="731"/>
      <c r="CK1" s="731"/>
      <c r="CL1" s="731"/>
      <c r="CM1" s="731"/>
      <c r="CN1" s="731"/>
      <c r="CO1" s="731"/>
      <c r="CP1" s="731"/>
      <c r="CQ1" s="731"/>
      <c r="CR1" s="731"/>
      <c r="CS1" s="731"/>
      <c r="CT1" s="731"/>
      <c r="CU1" s="731"/>
      <c r="CV1" s="731"/>
      <c r="CW1" s="731"/>
      <c r="CX1" s="731"/>
      <c r="CY1" s="731"/>
      <c r="CZ1" s="731"/>
      <c r="DA1" s="731"/>
      <c r="DB1" s="731"/>
      <c r="DC1" s="113"/>
      <c r="DD1" s="24"/>
      <c r="DE1" s="158"/>
      <c r="DF1" s="158"/>
      <c r="DG1" s="158"/>
      <c r="DH1" s="158"/>
    </row>
    <row r="2" spans="1:112" ht="6" customHeight="1" x14ac:dyDescent="0.2">
      <c r="A2" s="24"/>
      <c r="B2" s="674"/>
      <c r="C2" s="675"/>
      <c r="D2" s="675"/>
      <c r="E2" s="675"/>
      <c r="F2" s="675"/>
      <c r="G2" s="675"/>
      <c r="H2" s="675"/>
      <c r="I2" s="675"/>
      <c r="J2" s="675"/>
      <c r="K2" s="675"/>
      <c r="L2" s="675"/>
      <c r="M2" s="675"/>
      <c r="N2" s="675"/>
      <c r="O2" s="675"/>
      <c r="P2" s="675"/>
      <c r="Q2" s="675"/>
      <c r="R2" s="675"/>
      <c r="S2" s="675"/>
      <c r="T2" s="675"/>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c r="AT2" s="675"/>
      <c r="AU2" s="675"/>
      <c r="AV2" s="675"/>
      <c r="AW2" s="675"/>
      <c r="AX2" s="675"/>
      <c r="AY2" s="675"/>
      <c r="AZ2" s="675"/>
      <c r="BA2" s="675"/>
      <c r="BB2" s="675"/>
      <c r="BC2" s="675"/>
      <c r="BD2" s="675"/>
      <c r="BE2" s="675"/>
      <c r="BF2" s="675"/>
      <c r="BG2" s="675"/>
      <c r="BH2" s="675"/>
      <c r="BI2" s="675"/>
      <c r="BJ2" s="675"/>
      <c r="BK2" s="675"/>
      <c r="BL2" s="675"/>
      <c r="BM2" s="675"/>
      <c r="BN2" s="675"/>
      <c r="BO2" s="675"/>
      <c r="BP2" s="675"/>
      <c r="BQ2" s="675"/>
      <c r="BR2" s="675"/>
      <c r="BS2" s="675"/>
      <c r="BT2" s="675"/>
      <c r="BU2" s="675"/>
      <c r="BV2" s="675"/>
      <c r="BW2" s="675"/>
      <c r="BX2" s="675"/>
      <c r="BY2" s="675"/>
      <c r="BZ2" s="675"/>
      <c r="CA2" s="675"/>
      <c r="CB2" s="675"/>
      <c r="CC2" s="675"/>
      <c r="CD2" s="675"/>
      <c r="CE2" s="675"/>
      <c r="CF2" s="675"/>
      <c r="CG2" s="675"/>
      <c r="CH2" s="675"/>
      <c r="CI2" s="675"/>
      <c r="CJ2" s="675"/>
      <c r="CK2" s="675"/>
      <c r="CL2" s="675"/>
      <c r="CM2" s="675"/>
      <c r="CN2" s="675"/>
      <c r="CO2" s="675"/>
      <c r="CP2" s="675"/>
      <c r="CQ2" s="675"/>
      <c r="CR2" s="675"/>
      <c r="CS2" s="675"/>
      <c r="CT2" s="675"/>
      <c r="CU2" s="675"/>
      <c r="CV2" s="675"/>
      <c r="CW2" s="675"/>
      <c r="CX2" s="675"/>
      <c r="CY2" s="675"/>
      <c r="CZ2" s="675"/>
      <c r="DA2" s="675"/>
      <c r="DB2" s="676"/>
      <c r="DC2" s="135"/>
      <c r="DD2" s="135"/>
      <c r="DE2" s="135"/>
      <c r="DF2" s="135"/>
      <c r="DG2" s="158"/>
    </row>
    <row r="3" spans="1:112" ht="18" customHeight="1" x14ac:dyDescent="0.2">
      <c r="A3" s="113"/>
      <c r="B3" s="680" t="s">
        <v>73</v>
      </c>
      <c r="C3" s="681"/>
      <c r="D3" s="681"/>
      <c r="E3" s="681"/>
      <c r="F3" s="681"/>
      <c r="G3" s="681"/>
      <c r="H3" s="681"/>
      <c r="I3" s="681"/>
      <c r="J3" s="681"/>
      <c r="K3" s="681"/>
      <c r="L3" s="681"/>
      <c r="M3" s="681"/>
      <c r="N3" s="681"/>
      <c r="O3" s="681"/>
      <c r="P3" s="681"/>
      <c r="Q3" s="681"/>
      <c r="R3" s="681"/>
      <c r="S3" s="681"/>
      <c r="T3" s="681"/>
      <c r="U3" s="681"/>
      <c r="V3" s="681"/>
      <c r="W3" s="681"/>
      <c r="X3" s="681"/>
      <c r="Y3" s="681"/>
      <c r="Z3" s="681"/>
      <c r="AA3" s="681"/>
      <c r="AB3" s="681"/>
      <c r="AC3" s="681"/>
      <c r="AD3" s="681"/>
      <c r="AE3" s="681"/>
      <c r="AF3" s="681"/>
      <c r="AG3" s="681"/>
      <c r="AH3" s="681"/>
      <c r="AI3" s="681"/>
      <c r="AJ3" s="681"/>
      <c r="AK3" s="681"/>
      <c r="AL3" s="681"/>
      <c r="AM3" s="681"/>
      <c r="AN3" s="681"/>
      <c r="AO3" s="681"/>
      <c r="AP3" s="681"/>
      <c r="AQ3" s="681"/>
      <c r="AR3" s="681"/>
      <c r="AS3" s="681"/>
      <c r="AT3" s="681"/>
      <c r="AU3" s="681"/>
      <c r="AV3" s="681"/>
      <c r="AW3" s="681"/>
      <c r="AX3" s="681"/>
      <c r="AY3" s="681"/>
      <c r="AZ3" s="681"/>
      <c r="BA3" s="681"/>
      <c r="BB3" s="681"/>
      <c r="BC3" s="681"/>
      <c r="BD3" s="681"/>
      <c r="BE3" s="681"/>
      <c r="BF3" s="681"/>
      <c r="BG3" s="681"/>
      <c r="BH3" s="681"/>
      <c r="BI3" s="681"/>
      <c r="BJ3" s="681"/>
      <c r="BK3" s="681"/>
      <c r="BL3" s="681"/>
      <c r="BM3" s="681"/>
      <c r="BN3" s="681"/>
      <c r="BO3" s="681"/>
      <c r="BP3" s="681"/>
      <c r="BQ3" s="681"/>
      <c r="BR3" s="681"/>
      <c r="BS3" s="681"/>
      <c r="BT3" s="681"/>
      <c r="BU3" s="681"/>
      <c r="BV3" s="681"/>
      <c r="BW3" s="681"/>
      <c r="BX3" s="681"/>
      <c r="BY3" s="681"/>
      <c r="BZ3" s="681"/>
      <c r="CA3" s="681"/>
      <c r="CB3" s="681"/>
      <c r="CC3" s="681"/>
      <c r="CD3" s="681"/>
      <c r="CE3" s="681"/>
      <c r="CF3" s="681"/>
      <c r="CG3" s="681"/>
      <c r="CH3" s="681"/>
      <c r="CI3" s="681"/>
      <c r="CJ3" s="681"/>
      <c r="CK3" s="681"/>
      <c r="CL3" s="681"/>
      <c r="CM3" s="681"/>
      <c r="CN3" s="681"/>
      <c r="CO3" s="681"/>
      <c r="CP3" s="681"/>
      <c r="CQ3" s="681"/>
      <c r="CR3" s="681"/>
      <c r="CS3" s="681"/>
      <c r="CT3" s="681"/>
      <c r="CU3" s="681"/>
      <c r="CV3" s="681"/>
      <c r="CW3" s="681"/>
      <c r="CX3" s="681"/>
      <c r="CY3" s="681"/>
      <c r="CZ3" s="681"/>
      <c r="DA3" s="681"/>
      <c r="DB3" s="682"/>
      <c r="DC3" s="135"/>
      <c r="DD3" s="135"/>
      <c r="DE3" s="135"/>
      <c r="DF3" s="135"/>
      <c r="DG3" s="158"/>
    </row>
    <row r="4" spans="1:112" ht="12" customHeight="1" x14ac:dyDescent="0.2">
      <c r="A4" s="113"/>
      <c r="B4" s="683" t="s">
        <v>390</v>
      </c>
      <c r="C4" s="684"/>
      <c r="D4" s="684"/>
      <c r="E4" s="684"/>
      <c r="F4" s="684"/>
      <c r="G4" s="684"/>
      <c r="H4" s="684"/>
      <c r="I4" s="684"/>
      <c r="J4" s="684"/>
      <c r="K4" s="684"/>
      <c r="L4" s="684"/>
      <c r="M4" s="684"/>
      <c r="N4" s="684"/>
      <c r="O4" s="684"/>
      <c r="P4" s="684"/>
      <c r="Q4" s="684"/>
      <c r="R4" s="684"/>
      <c r="S4" s="684"/>
      <c r="T4" s="68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c r="AT4" s="684"/>
      <c r="AU4" s="684"/>
      <c r="AV4" s="684"/>
      <c r="AW4" s="684"/>
      <c r="AX4" s="684"/>
      <c r="AY4" s="684"/>
      <c r="AZ4" s="684"/>
      <c r="BA4" s="684"/>
      <c r="BB4" s="684"/>
      <c r="BC4" s="684"/>
      <c r="BD4" s="684"/>
      <c r="BE4" s="684"/>
      <c r="BF4" s="684"/>
      <c r="BG4" s="684"/>
      <c r="BH4" s="684"/>
      <c r="BI4" s="684"/>
      <c r="BJ4" s="684"/>
      <c r="BK4" s="684"/>
      <c r="BL4" s="684"/>
      <c r="BM4" s="684"/>
      <c r="BN4" s="684"/>
      <c r="BO4" s="684"/>
      <c r="BP4" s="684"/>
      <c r="BQ4" s="684"/>
      <c r="BR4" s="684"/>
      <c r="BS4" s="684"/>
      <c r="BT4" s="684"/>
      <c r="BU4" s="684"/>
      <c r="BV4" s="684"/>
      <c r="BW4" s="684"/>
      <c r="BX4" s="684"/>
      <c r="BY4" s="684"/>
      <c r="BZ4" s="684"/>
      <c r="CA4" s="684"/>
      <c r="CB4" s="684"/>
      <c r="CC4" s="684"/>
      <c r="CD4" s="684"/>
      <c r="CE4" s="684"/>
      <c r="CF4" s="684"/>
      <c r="CG4" s="684"/>
      <c r="CH4" s="684"/>
      <c r="CI4" s="684"/>
      <c r="CJ4" s="684"/>
      <c r="CK4" s="684"/>
      <c r="CL4" s="684"/>
      <c r="CM4" s="684"/>
      <c r="CN4" s="684"/>
      <c r="CO4" s="684"/>
      <c r="CP4" s="684"/>
      <c r="CQ4" s="684"/>
      <c r="CR4" s="684"/>
      <c r="CS4" s="684"/>
      <c r="CT4" s="684"/>
      <c r="CU4" s="684"/>
      <c r="CV4" s="684"/>
      <c r="CW4" s="684"/>
      <c r="CX4" s="684"/>
      <c r="CY4" s="684"/>
      <c r="CZ4" s="684"/>
      <c r="DA4" s="684"/>
      <c r="DB4" s="685"/>
      <c r="DC4" s="145"/>
      <c r="DD4" s="145"/>
      <c r="DE4" s="145"/>
      <c r="DF4" s="145"/>
      <c r="DG4" s="158"/>
    </row>
    <row r="5" spans="1:112" ht="6" customHeight="1" thickBot="1" x14ac:dyDescent="0.25">
      <c r="A5" s="113"/>
      <c r="B5" s="677"/>
      <c r="C5" s="678"/>
      <c r="D5" s="678"/>
      <c r="E5" s="678"/>
      <c r="F5" s="678"/>
      <c r="G5" s="678"/>
      <c r="H5" s="678"/>
      <c r="I5" s="678"/>
      <c r="J5" s="678"/>
      <c r="K5" s="678"/>
      <c r="L5" s="678"/>
      <c r="M5" s="678"/>
      <c r="N5" s="678"/>
      <c r="O5" s="678"/>
      <c r="P5" s="678"/>
      <c r="Q5" s="678"/>
      <c r="R5" s="678"/>
      <c r="S5" s="678"/>
      <c r="T5" s="678"/>
      <c r="U5" s="678"/>
      <c r="V5" s="678"/>
      <c r="W5" s="678"/>
      <c r="X5" s="678"/>
      <c r="Y5" s="678"/>
      <c r="Z5" s="678"/>
      <c r="AA5" s="678"/>
      <c r="AB5" s="678"/>
      <c r="AC5" s="678"/>
      <c r="AD5" s="678"/>
      <c r="AE5" s="678"/>
      <c r="AF5" s="678"/>
      <c r="AG5" s="678"/>
      <c r="AH5" s="678"/>
      <c r="AI5" s="678"/>
      <c r="AJ5" s="678"/>
      <c r="AK5" s="678"/>
      <c r="AL5" s="678"/>
      <c r="AM5" s="678"/>
      <c r="AN5" s="678"/>
      <c r="AO5" s="678"/>
      <c r="AP5" s="678"/>
      <c r="AQ5" s="678"/>
      <c r="AR5" s="678"/>
      <c r="AS5" s="678"/>
      <c r="AT5" s="678"/>
      <c r="AU5" s="678"/>
      <c r="AV5" s="678"/>
      <c r="AW5" s="678"/>
      <c r="AX5" s="678"/>
      <c r="AY5" s="678"/>
      <c r="AZ5" s="678"/>
      <c r="BA5" s="678"/>
      <c r="BB5" s="678"/>
      <c r="BC5" s="678"/>
      <c r="BD5" s="678"/>
      <c r="BE5" s="678"/>
      <c r="BF5" s="678"/>
      <c r="BG5" s="678"/>
      <c r="BH5" s="678"/>
      <c r="BI5" s="678"/>
      <c r="BJ5" s="678"/>
      <c r="BK5" s="678"/>
      <c r="BL5" s="678"/>
      <c r="BM5" s="678"/>
      <c r="BN5" s="678"/>
      <c r="BO5" s="678"/>
      <c r="BP5" s="678"/>
      <c r="BQ5" s="678"/>
      <c r="BR5" s="678"/>
      <c r="BS5" s="678"/>
      <c r="BT5" s="678"/>
      <c r="BU5" s="678"/>
      <c r="BV5" s="678"/>
      <c r="BW5" s="678"/>
      <c r="BX5" s="678"/>
      <c r="BY5" s="678"/>
      <c r="BZ5" s="678"/>
      <c r="CA5" s="678"/>
      <c r="CB5" s="678"/>
      <c r="CC5" s="678"/>
      <c r="CD5" s="678"/>
      <c r="CE5" s="678"/>
      <c r="CF5" s="678"/>
      <c r="CG5" s="678"/>
      <c r="CH5" s="678"/>
      <c r="CI5" s="678"/>
      <c r="CJ5" s="678"/>
      <c r="CK5" s="678"/>
      <c r="CL5" s="678"/>
      <c r="CM5" s="678"/>
      <c r="CN5" s="678"/>
      <c r="CO5" s="678"/>
      <c r="CP5" s="678"/>
      <c r="CQ5" s="678"/>
      <c r="CR5" s="678"/>
      <c r="CS5" s="678"/>
      <c r="CT5" s="678"/>
      <c r="CU5" s="678"/>
      <c r="CV5" s="678"/>
      <c r="CW5" s="678"/>
      <c r="CX5" s="678"/>
      <c r="CY5" s="678"/>
      <c r="CZ5" s="678"/>
      <c r="DA5" s="678"/>
      <c r="DB5" s="679"/>
      <c r="DC5" s="135"/>
      <c r="DD5" s="135"/>
      <c r="DE5" s="135"/>
      <c r="DF5" s="135"/>
      <c r="DG5" s="158"/>
    </row>
    <row r="6" spans="1:112" ht="9.9499999999999993" customHeight="1" x14ac:dyDescent="0.2">
      <c r="A6" s="113"/>
      <c r="B6" s="410"/>
      <c r="C6" s="734"/>
      <c r="D6" s="734"/>
      <c r="E6" s="734"/>
      <c r="F6" s="734"/>
      <c r="G6" s="734"/>
      <c r="H6" s="734"/>
      <c r="I6" s="734"/>
      <c r="J6" s="734"/>
      <c r="K6" s="734"/>
      <c r="L6" s="734"/>
      <c r="M6" s="734"/>
      <c r="N6" s="734"/>
      <c r="O6" s="734"/>
      <c r="P6" s="734"/>
      <c r="Q6" s="734"/>
      <c r="R6" s="734"/>
      <c r="S6" s="734"/>
      <c r="T6" s="734"/>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c r="AT6" s="734"/>
      <c r="AU6" s="734"/>
      <c r="AV6" s="734"/>
      <c r="AW6" s="734"/>
      <c r="AX6" s="734"/>
      <c r="AY6" s="734"/>
      <c r="AZ6" s="734"/>
      <c r="BA6" s="734"/>
      <c r="BB6" s="734"/>
      <c r="BC6" s="734"/>
      <c r="BD6" s="734"/>
      <c r="BE6" s="734"/>
      <c r="BF6" s="734"/>
      <c r="BG6" s="734"/>
      <c r="BH6" s="734"/>
      <c r="BI6" s="734"/>
      <c r="BJ6" s="734"/>
      <c r="BK6" s="734"/>
      <c r="BL6" s="734"/>
      <c r="BM6" s="734"/>
      <c r="BN6" s="734"/>
      <c r="BO6" s="734"/>
      <c r="BP6" s="734"/>
      <c r="BQ6" s="734"/>
      <c r="BR6" s="734"/>
      <c r="BS6" s="734"/>
      <c r="BT6" s="734"/>
      <c r="BU6" s="734"/>
      <c r="BV6" s="734"/>
      <c r="BW6" s="734"/>
      <c r="BX6" s="734"/>
      <c r="BY6" s="734"/>
      <c r="BZ6" s="734"/>
      <c r="CA6" s="734"/>
      <c r="CB6" s="734"/>
      <c r="CC6" s="734"/>
      <c r="CD6" s="734"/>
      <c r="CE6" s="734"/>
      <c r="CF6" s="734"/>
      <c r="CG6" s="734"/>
      <c r="CH6" s="734"/>
      <c r="CI6" s="734"/>
      <c r="CJ6" s="734"/>
      <c r="CK6" s="734"/>
      <c r="CL6" s="734"/>
      <c r="CM6" s="734"/>
      <c r="CN6" s="734"/>
      <c r="CO6" s="734"/>
      <c r="CP6" s="734"/>
      <c r="CQ6" s="734"/>
      <c r="CR6" s="734"/>
      <c r="CS6" s="734"/>
      <c r="CT6" s="734"/>
      <c r="CU6" s="734"/>
      <c r="CV6" s="734"/>
      <c r="CW6" s="734"/>
      <c r="CX6" s="734"/>
      <c r="CY6" s="734"/>
      <c r="CZ6" s="734"/>
      <c r="DA6" s="734"/>
      <c r="DB6" s="121"/>
      <c r="DC6" s="26"/>
      <c r="DD6" s="109"/>
      <c r="DE6" s="158"/>
      <c r="DF6" s="158"/>
      <c r="DG6" s="158"/>
    </row>
    <row r="7" spans="1:112" ht="15.95" customHeight="1" x14ac:dyDescent="0.2">
      <c r="A7" s="113"/>
      <c r="B7" s="144"/>
      <c r="C7" s="607" t="s">
        <v>0</v>
      </c>
      <c r="D7" s="607"/>
      <c r="E7" s="607"/>
      <c r="F7" s="607"/>
      <c r="G7" s="607"/>
      <c r="H7" s="607"/>
      <c r="I7" s="607"/>
      <c r="J7" s="607"/>
      <c r="K7" s="607"/>
      <c r="L7" s="607"/>
      <c r="M7" s="607"/>
      <c r="N7" s="607"/>
      <c r="O7" s="611" t="str">
        <f>IF('B-Paystubs'!O7="","",'B-Paystubs'!O7)</f>
        <v/>
      </c>
      <c r="P7" s="611"/>
      <c r="Q7" s="611"/>
      <c r="R7" s="611"/>
      <c r="S7" s="611"/>
      <c r="T7" s="611"/>
      <c r="U7" s="611"/>
      <c r="V7" s="611"/>
      <c r="W7" s="611"/>
      <c r="X7" s="611"/>
      <c r="Y7" s="611"/>
      <c r="Z7" s="611"/>
      <c r="AA7" s="611"/>
      <c r="AB7" s="611"/>
      <c r="AC7" s="611"/>
      <c r="AD7" s="611"/>
      <c r="AE7" s="611"/>
      <c r="AF7" s="611"/>
      <c r="AG7" s="611"/>
      <c r="AH7" s="611"/>
      <c r="AI7" s="611"/>
      <c r="AJ7" s="611"/>
      <c r="AK7" s="611"/>
      <c r="AL7" s="611"/>
      <c r="AM7" s="611"/>
      <c r="AN7" s="611"/>
      <c r="AO7" s="611"/>
      <c r="AP7" s="611"/>
      <c r="AQ7" s="611"/>
      <c r="AR7" s="611"/>
      <c r="AS7" s="611"/>
      <c r="AT7" s="611"/>
      <c r="AU7" s="611"/>
      <c r="AV7" s="611"/>
      <c r="AW7" s="611"/>
      <c r="AX7" s="611"/>
      <c r="AY7" s="611"/>
      <c r="AZ7" s="611"/>
      <c r="BA7" s="611"/>
      <c r="BB7" s="611"/>
      <c r="BC7" s="611"/>
      <c r="BD7" s="611"/>
      <c r="BE7" s="611"/>
      <c r="BF7" s="611"/>
      <c r="BG7" s="611"/>
      <c r="BH7" s="611"/>
      <c r="BI7" s="611"/>
      <c r="BJ7" s="611"/>
      <c r="BK7" s="611"/>
      <c r="BL7" s="611"/>
      <c r="BM7" s="611"/>
      <c r="BN7" s="611"/>
      <c r="BO7" s="611"/>
      <c r="BP7" s="611"/>
      <c r="BQ7" s="611"/>
      <c r="BR7" s="691" t="s">
        <v>2</v>
      </c>
      <c r="BS7" s="651"/>
      <c r="BT7" s="651"/>
      <c r="BU7" s="651"/>
      <c r="BV7" s="651"/>
      <c r="BW7" s="651"/>
      <c r="BX7" s="651"/>
      <c r="BY7" s="651"/>
      <c r="BZ7" s="651"/>
      <c r="CA7" s="651"/>
      <c r="CB7" s="651"/>
      <c r="CC7" s="651"/>
      <c r="CD7" s="651"/>
      <c r="CE7" s="689" t="str">
        <f>IF('B-Paystubs'!CE7="","",'B-Paystubs'!CE7)</f>
        <v/>
      </c>
      <c r="CF7" s="690"/>
      <c r="CG7" s="690"/>
      <c r="CH7" s="690"/>
      <c r="CI7" s="690"/>
      <c r="CJ7" s="690"/>
      <c r="CK7" s="690"/>
      <c r="CL7" s="690"/>
      <c r="CM7" s="690"/>
      <c r="CN7" s="690"/>
      <c r="CO7" s="690"/>
      <c r="CP7" s="690"/>
      <c r="CQ7" s="690"/>
      <c r="CR7" s="690"/>
      <c r="CS7" s="690"/>
      <c r="CT7" s="690"/>
      <c r="CU7" s="690"/>
      <c r="CV7" s="690"/>
      <c r="CW7" s="690"/>
      <c r="CX7" s="690"/>
      <c r="CY7" s="690"/>
      <c r="CZ7" s="690"/>
      <c r="DA7" s="690"/>
      <c r="DB7" s="99"/>
      <c r="DC7" s="26"/>
      <c r="DD7" s="109"/>
      <c r="DE7" s="158"/>
      <c r="DF7" s="158"/>
      <c r="DG7" s="158"/>
    </row>
    <row r="8" spans="1:112" ht="9.9499999999999993" customHeight="1" thickBot="1" x14ac:dyDescent="0.25">
      <c r="A8" s="113"/>
      <c r="B8" s="144"/>
      <c r="C8" s="1078"/>
      <c r="D8" s="1078"/>
      <c r="E8" s="1078"/>
      <c r="F8" s="1078"/>
      <c r="G8" s="1078"/>
      <c r="H8" s="1078"/>
      <c r="I8" s="1078"/>
      <c r="J8" s="1078"/>
      <c r="K8" s="1078"/>
      <c r="L8" s="1078"/>
      <c r="M8" s="1078"/>
      <c r="N8" s="1078"/>
      <c r="O8" s="1079"/>
      <c r="P8" s="1079"/>
      <c r="Q8" s="1079"/>
      <c r="R8" s="1079"/>
      <c r="S8" s="1079"/>
      <c r="T8" s="1079"/>
      <c r="U8" s="1079"/>
      <c r="V8" s="1079"/>
      <c r="W8" s="1079"/>
      <c r="X8" s="1079"/>
      <c r="Y8" s="1079"/>
      <c r="Z8" s="1079"/>
      <c r="AA8" s="1079"/>
      <c r="AB8" s="1079"/>
      <c r="AC8" s="1079"/>
      <c r="AD8" s="1079"/>
      <c r="AE8" s="1079"/>
      <c r="AF8" s="1079"/>
      <c r="AG8" s="1079"/>
      <c r="AH8" s="1079"/>
      <c r="AI8" s="1079"/>
      <c r="AJ8" s="1079"/>
      <c r="AK8" s="1079"/>
      <c r="AL8" s="1079"/>
      <c r="AM8" s="1079"/>
      <c r="AN8" s="1079"/>
      <c r="AO8" s="1079"/>
      <c r="AP8" s="1079"/>
      <c r="AQ8" s="1079"/>
      <c r="AR8" s="1079"/>
      <c r="AS8" s="1079"/>
      <c r="AT8" s="1079"/>
      <c r="AU8" s="1079"/>
      <c r="AV8" s="1079"/>
      <c r="AW8" s="1079"/>
      <c r="AX8" s="1079"/>
      <c r="AY8" s="1079"/>
      <c r="AZ8" s="1079"/>
      <c r="BA8" s="1079"/>
      <c r="BB8" s="1079"/>
      <c r="BC8" s="1079"/>
      <c r="BD8" s="1079"/>
      <c r="BE8" s="1079"/>
      <c r="BF8" s="1079"/>
      <c r="BG8" s="1079"/>
      <c r="BH8" s="1079"/>
      <c r="BI8" s="1079"/>
      <c r="BJ8" s="1079"/>
      <c r="BK8" s="1079"/>
      <c r="BL8" s="1079"/>
      <c r="BM8" s="1079"/>
      <c r="BN8" s="1079"/>
      <c r="BO8" s="1079"/>
      <c r="BP8" s="1079"/>
      <c r="BQ8" s="1079"/>
      <c r="BR8" s="1078"/>
      <c r="BS8" s="1078"/>
      <c r="BT8" s="1078"/>
      <c r="BU8" s="1078"/>
      <c r="BV8" s="1078"/>
      <c r="BW8" s="1078"/>
      <c r="BX8" s="1078"/>
      <c r="BY8" s="1078"/>
      <c r="BZ8" s="1078"/>
      <c r="CA8" s="1078"/>
      <c r="CB8" s="1078"/>
      <c r="CC8" s="1078"/>
      <c r="CD8" s="1078"/>
      <c r="CE8" s="1079"/>
      <c r="CF8" s="1079"/>
      <c r="CG8" s="1079"/>
      <c r="CH8" s="1079"/>
      <c r="CI8" s="1079"/>
      <c r="CJ8" s="1079"/>
      <c r="CK8" s="1079"/>
      <c r="CL8" s="1079"/>
      <c r="CM8" s="1079"/>
      <c r="CN8" s="1079"/>
      <c r="CO8" s="1079"/>
      <c r="CP8" s="1079"/>
      <c r="CQ8" s="1079"/>
      <c r="CR8" s="1079"/>
      <c r="CS8" s="1079"/>
      <c r="CT8" s="1079"/>
      <c r="CU8" s="1079"/>
      <c r="CV8" s="1079"/>
      <c r="CW8" s="1079"/>
      <c r="CX8" s="1079"/>
      <c r="CY8" s="1079"/>
      <c r="CZ8" s="1079"/>
      <c r="DA8" s="1079"/>
      <c r="DB8" s="99"/>
      <c r="DC8" s="111"/>
      <c r="DD8" s="109"/>
      <c r="DE8" s="158"/>
      <c r="DF8" s="158"/>
      <c r="DG8" s="158"/>
    </row>
    <row r="9" spans="1:112" ht="9.9499999999999993" customHeight="1" x14ac:dyDescent="0.2">
      <c r="A9" s="106"/>
      <c r="B9" s="144"/>
      <c r="C9" s="909"/>
      <c r="D9" s="909"/>
      <c r="E9" s="909"/>
      <c r="F9" s="909"/>
      <c r="G9" s="909"/>
      <c r="H9" s="909"/>
      <c r="I9" s="909"/>
      <c r="J9" s="909"/>
      <c r="K9" s="909"/>
      <c r="L9" s="909"/>
      <c r="M9" s="909"/>
      <c r="N9" s="909"/>
      <c r="O9" s="909"/>
      <c r="P9" s="909"/>
      <c r="Q9" s="909"/>
      <c r="R9" s="909"/>
      <c r="S9" s="909"/>
      <c r="T9" s="909"/>
      <c r="U9" s="909"/>
      <c r="V9" s="909"/>
      <c r="W9" s="909"/>
      <c r="X9" s="909"/>
      <c r="Y9" s="909"/>
      <c r="Z9" s="909"/>
      <c r="AA9" s="909"/>
      <c r="AB9" s="909"/>
      <c r="AC9" s="909"/>
      <c r="AD9" s="909"/>
      <c r="AE9" s="909"/>
      <c r="AF9" s="909"/>
      <c r="AG9" s="909"/>
      <c r="AH9" s="909"/>
      <c r="AI9" s="909"/>
      <c r="AJ9" s="909"/>
      <c r="AK9" s="909"/>
      <c r="AL9" s="909"/>
      <c r="AM9" s="909"/>
      <c r="AN9" s="909"/>
      <c r="AO9" s="909"/>
      <c r="AP9" s="909"/>
      <c r="AQ9" s="909"/>
      <c r="AR9" s="909"/>
      <c r="AS9" s="909"/>
      <c r="AT9" s="909"/>
      <c r="AU9" s="909"/>
      <c r="AV9" s="909"/>
      <c r="AW9" s="909"/>
      <c r="AX9" s="909"/>
      <c r="AY9" s="909"/>
      <c r="AZ9" s="909"/>
      <c r="BA9" s="909"/>
      <c r="BB9" s="909"/>
      <c r="BC9" s="909"/>
      <c r="BD9" s="909"/>
      <c r="BE9" s="909"/>
      <c r="BF9" s="909"/>
      <c r="BG9" s="909"/>
      <c r="BH9" s="909"/>
      <c r="BI9" s="909"/>
      <c r="BJ9" s="909"/>
      <c r="BK9" s="909"/>
      <c r="BL9" s="909"/>
      <c r="BM9" s="909"/>
      <c r="BN9" s="909"/>
      <c r="BO9" s="909"/>
      <c r="BP9" s="909"/>
      <c r="BQ9" s="909"/>
      <c r="BR9" s="909"/>
      <c r="BS9" s="909"/>
      <c r="BT9" s="909"/>
      <c r="BU9" s="909"/>
      <c r="BV9" s="909"/>
      <c r="BW9" s="909"/>
      <c r="BX9" s="909"/>
      <c r="BY9" s="909"/>
      <c r="BZ9" s="909"/>
      <c r="CA9" s="909"/>
      <c r="CB9" s="909"/>
      <c r="CC9" s="909"/>
      <c r="CD9" s="909"/>
      <c r="CE9" s="909"/>
      <c r="CF9" s="909"/>
      <c r="CG9" s="909"/>
      <c r="CH9" s="909"/>
      <c r="CI9" s="909"/>
      <c r="CJ9" s="909"/>
      <c r="CK9" s="909"/>
      <c r="CL9" s="909"/>
      <c r="CM9" s="909"/>
      <c r="CN9" s="909"/>
      <c r="CO9" s="909"/>
      <c r="CP9" s="909"/>
      <c r="CQ9" s="909"/>
      <c r="CR9" s="909"/>
      <c r="CS9" s="909"/>
      <c r="CT9" s="909"/>
      <c r="CU9" s="909"/>
      <c r="CV9" s="909"/>
      <c r="CW9" s="909"/>
      <c r="CX9" s="909"/>
      <c r="CY9" s="909"/>
      <c r="CZ9" s="909"/>
      <c r="DA9" s="909"/>
      <c r="DB9" s="99"/>
      <c r="DC9" s="111"/>
      <c r="DD9" s="106"/>
      <c r="DE9" s="158"/>
      <c r="DF9" s="158"/>
      <c r="DG9" s="158"/>
    </row>
    <row r="10" spans="1:112" ht="18" customHeight="1" x14ac:dyDescent="0.2">
      <c r="A10" s="159"/>
      <c r="B10" s="156"/>
      <c r="C10" s="1090" t="s">
        <v>940</v>
      </c>
      <c r="D10" s="1091"/>
      <c r="E10" s="1091"/>
      <c r="F10" s="1091"/>
      <c r="G10" s="1091"/>
      <c r="H10" s="1091"/>
      <c r="I10" s="1091"/>
      <c r="J10" s="1091"/>
      <c r="K10" s="1091"/>
      <c r="L10" s="1091"/>
      <c r="M10" s="1091"/>
      <c r="N10" s="1091"/>
      <c r="O10" s="1091"/>
      <c r="P10" s="1091"/>
      <c r="Q10" s="1091"/>
      <c r="R10" s="1091"/>
      <c r="S10" s="1091"/>
      <c r="T10" s="1091"/>
      <c r="U10" s="1091"/>
      <c r="V10" s="1091"/>
      <c r="W10" s="1091"/>
      <c r="X10" s="1091"/>
      <c r="Y10" s="1091"/>
      <c r="Z10" s="1091"/>
      <c r="AA10" s="1091"/>
      <c r="AB10" s="1091"/>
      <c r="AC10" s="1091"/>
      <c r="AD10" s="1091"/>
      <c r="AE10" s="1091"/>
      <c r="AF10" s="1091"/>
      <c r="AG10" s="1091"/>
      <c r="AH10" s="1091"/>
      <c r="AI10" s="1091"/>
      <c r="AJ10" s="1091"/>
      <c r="AK10" s="1091"/>
      <c r="AL10" s="1091"/>
      <c r="AM10" s="1091"/>
      <c r="AN10" s="1091"/>
      <c r="AO10" s="1091"/>
      <c r="AP10" s="1091"/>
      <c r="AQ10" s="1091"/>
      <c r="AR10" s="1091"/>
      <c r="AS10" s="1091"/>
      <c r="AT10" s="1091"/>
      <c r="AU10" s="1091"/>
      <c r="AV10" s="1091"/>
      <c r="AW10" s="1091"/>
      <c r="AX10" s="1091"/>
      <c r="AY10" s="1091"/>
      <c r="AZ10" s="1091"/>
      <c r="BA10" s="1091"/>
      <c r="BB10" s="1091"/>
      <c r="BC10" s="1091"/>
      <c r="BD10" s="1091"/>
      <c r="BE10" s="1091"/>
      <c r="BF10" s="1091"/>
      <c r="BG10" s="1091"/>
      <c r="BH10" s="1091"/>
      <c r="BI10" s="1091"/>
      <c r="BJ10" s="1091"/>
      <c r="BK10" s="1091"/>
      <c r="BL10" s="1091"/>
      <c r="BM10" s="1091"/>
      <c r="BN10" s="1091"/>
      <c r="BO10" s="1091"/>
      <c r="BP10" s="1091"/>
      <c r="BQ10" s="1091"/>
      <c r="BR10" s="1091"/>
      <c r="BS10" s="1091"/>
      <c r="BT10" s="1091"/>
      <c r="BU10" s="1091"/>
      <c r="BV10" s="1091"/>
      <c r="BW10" s="1091"/>
      <c r="BX10" s="1091"/>
      <c r="BY10" s="1091"/>
      <c r="BZ10" s="1091"/>
      <c r="CA10" s="1091"/>
      <c r="CB10" s="1091"/>
      <c r="CC10" s="1091"/>
      <c r="CD10" s="1091"/>
      <c r="CE10" s="1091"/>
      <c r="CF10" s="1091"/>
      <c r="CG10" s="1091"/>
      <c r="CH10" s="1091"/>
      <c r="CI10" s="1091"/>
      <c r="CJ10" s="1091"/>
      <c r="CK10" s="1091"/>
      <c r="CL10" s="1091"/>
      <c r="CM10" s="1091"/>
      <c r="CN10" s="1091"/>
      <c r="CO10" s="1091"/>
      <c r="CP10" s="1091"/>
      <c r="CQ10" s="1091"/>
      <c r="CR10" s="1091"/>
      <c r="CS10" s="1091"/>
      <c r="CT10" s="1091"/>
      <c r="CU10" s="1091"/>
      <c r="CV10" s="1091"/>
      <c r="CW10" s="1091"/>
      <c r="CX10" s="1091"/>
      <c r="CY10" s="1091"/>
      <c r="CZ10" s="1091"/>
      <c r="DA10" s="1092"/>
      <c r="DB10" s="157"/>
      <c r="DC10" s="162"/>
      <c r="DD10" s="162"/>
      <c r="DE10" s="158"/>
      <c r="DF10" s="158"/>
      <c r="DG10" s="158"/>
    </row>
    <row r="11" spans="1:112" ht="15.95" customHeight="1" x14ac:dyDescent="0.2">
      <c r="A11" s="159"/>
      <c r="B11" s="156"/>
      <c r="C11" s="1085" t="s">
        <v>963</v>
      </c>
      <c r="D11" s="1097"/>
      <c r="E11" s="1097"/>
      <c r="F11" s="1097"/>
      <c r="G11" s="1097"/>
      <c r="H11" s="1097"/>
      <c r="I11" s="1097"/>
      <c r="J11" s="1097"/>
      <c r="K11" s="1097"/>
      <c r="L11" s="1097"/>
      <c r="M11" s="1097"/>
      <c r="N11" s="1097"/>
      <c r="O11" s="1097"/>
      <c r="P11" s="1097"/>
      <c r="Q11" s="1097"/>
      <c r="R11" s="1097"/>
      <c r="S11" s="1097"/>
      <c r="T11" s="1097"/>
      <c r="U11" s="1097"/>
      <c r="V11" s="1097"/>
      <c r="W11" s="1097"/>
      <c r="X11" s="1098" t="s">
        <v>962</v>
      </c>
      <c r="Y11" s="1098"/>
      <c r="Z11" s="1098"/>
      <c r="AA11" s="1098"/>
      <c r="AB11" s="1098"/>
      <c r="AC11" s="1098"/>
      <c r="AD11" s="1098"/>
      <c r="AE11" s="1098"/>
      <c r="AF11" s="1098"/>
      <c r="AG11" s="1098"/>
      <c r="AH11" s="1098"/>
      <c r="AI11" s="1098"/>
      <c r="AJ11" s="1098"/>
      <c r="AK11" s="1098"/>
      <c r="AL11" s="1098"/>
      <c r="AM11" s="1098"/>
      <c r="AN11" s="1098"/>
      <c r="AO11" s="1098"/>
      <c r="AP11" s="1098"/>
      <c r="AQ11" s="1098"/>
      <c r="AR11" s="1098"/>
      <c r="AS11" s="1099" t="s">
        <v>201</v>
      </c>
      <c r="AT11" s="1040"/>
      <c r="AU11" s="1040"/>
      <c r="AV11" s="1040"/>
      <c r="AW11" s="1040"/>
      <c r="AX11" s="1040"/>
      <c r="AY11" s="1040"/>
      <c r="AZ11" s="1040"/>
      <c r="BA11" s="1040"/>
      <c r="BB11" s="1040"/>
      <c r="BC11" s="1040"/>
      <c r="BD11" s="1040"/>
      <c r="BE11" s="1040"/>
      <c r="BF11" s="1040"/>
      <c r="BG11" s="1040"/>
      <c r="BH11" s="1040"/>
      <c r="BI11" s="1040"/>
      <c r="BJ11" s="1040"/>
      <c r="BK11" s="1040"/>
      <c r="BL11" s="1040"/>
      <c r="BM11" s="1040"/>
      <c r="BN11" s="1040"/>
      <c r="BO11" s="1040"/>
      <c r="BP11" s="1040"/>
      <c r="BQ11" s="1040"/>
      <c r="BR11" s="1040"/>
      <c r="BS11" s="1040"/>
      <c r="BT11" s="1040"/>
      <c r="BU11" s="1040"/>
      <c r="BV11" s="1040"/>
      <c r="BW11" s="1040"/>
      <c r="BX11" s="1040"/>
      <c r="BY11" s="1040"/>
      <c r="BZ11" s="1040"/>
      <c r="CA11" s="1040"/>
      <c r="CB11" s="1040"/>
      <c r="CC11" s="1040"/>
      <c r="CD11" s="1040"/>
      <c r="CE11" s="1040"/>
      <c r="CF11" s="1040"/>
      <c r="CG11" s="1086"/>
      <c r="CH11" s="1084">
        <v>0</v>
      </c>
      <c r="CI11" s="1084"/>
      <c r="CJ11" s="1084"/>
      <c r="CK11" s="1084"/>
      <c r="CL11" s="1084"/>
      <c r="CM11" s="1084"/>
      <c r="CN11" s="1084"/>
      <c r="CO11" s="1084"/>
      <c r="CP11" s="1084"/>
      <c r="CQ11" s="1084"/>
      <c r="CR11" s="1084"/>
      <c r="CS11" s="1084"/>
      <c r="CT11" s="1084"/>
      <c r="CU11" s="1084"/>
      <c r="CV11" s="1084"/>
      <c r="CW11" s="1084"/>
      <c r="CX11" s="1084"/>
      <c r="CY11" s="1084"/>
      <c r="CZ11" s="1084"/>
      <c r="DA11" s="1084"/>
      <c r="DB11" s="157"/>
      <c r="DC11" s="162"/>
      <c r="DD11" s="162"/>
      <c r="DE11" s="158"/>
      <c r="DF11" s="158"/>
      <c r="DG11" s="158"/>
    </row>
    <row r="12" spans="1:112" ht="15.95" customHeight="1" x14ac:dyDescent="0.2">
      <c r="A12" s="159"/>
      <c r="B12" s="156"/>
      <c r="C12" s="1039" t="s">
        <v>202</v>
      </c>
      <c r="D12" s="1040"/>
      <c r="E12" s="1040"/>
      <c r="F12" s="1040"/>
      <c r="G12" s="1040"/>
      <c r="H12" s="1040"/>
      <c r="I12" s="1040"/>
      <c r="J12" s="1040"/>
      <c r="K12" s="1040"/>
      <c r="L12" s="1040"/>
      <c r="M12" s="1040"/>
      <c r="N12" s="1040"/>
      <c r="O12" s="1040"/>
      <c r="P12" s="1040"/>
      <c r="Q12" s="1040"/>
      <c r="R12" s="1040"/>
      <c r="S12" s="1040"/>
      <c r="T12" s="1040"/>
      <c r="U12" s="1040"/>
      <c r="V12" s="1040"/>
      <c r="W12" s="1040"/>
      <c r="X12" s="1040"/>
      <c r="Y12" s="1040"/>
      <c r="Z12" s="1040"/>
      <c r="AA12" s="1040"/>
      <c r="AB12" s="1040"/>
      <c r="AC12" s="1040"/>
      <c r="AD12" s="1040"/>
      <c r="AE12" s="1040"/>
      <c r="AF12" s="1040"/>
      <c r="AG12" s="1040"/>
      <c r="AH12" s="1040"/>
      <c r="AI12" s="1040"/>
      <c r="AJ12" s="1040"/>
      <c r="AK12" s="1040"/>
      <c r="AL12" s="1040"/>
      <c r="AM12" s="1040"/>
      <c r="AN12" s="1040"/>
      <c r="AO12" s="1040"/>
      <c r="AP12" s="1040"/>
      <c r="AQ12" s="1040"/>
      <c r="AR12" s="1040"/>
      <c r="AS12" s="1040"/>
      <c r="AT12" s="1040"/>
      <c r="AU12" s="1040"/>
      <c r="AV12" s="1040"/>
      <c r="AW12" s="1040"/>
      <c r="AX12" s="1040"/>
      <c r="AY12" s="1040"/>
      <c r="AZ12" s="1040"/>
      <c r="BA12" s="1040"/>
      <c r="BB12" s="1040"/>
      <c r="BC12" s="1040"/>
      <c r="BD12" s="1040"/>
      <c r="BE12" s="1040"/>
      <c r="BF12" s="1040"/>
      <c r="BG12" s="1040"/>
      <c r="BH12" s="1040"/>
      <c r="BI12" s="1040"/>
      <c r="BJ12" s="1040"/>
      <c r="BK12" s="1040"/>
      <c r="BL12" s="1040"/>
      <c r="BM12" s="1040"/>
      <c r="BN12" s="1040"/>
      <c r="BO12" s="1040"/>
      <c r="BP12" s="1040"/>
      <c r="BQ12" s="1040"/>
      <c r="BR12" s="1040"/>
      <c r="BS12" s="1040"/>
      <c r="BT12" s="1040"/>
      <c r="BU12" s="1040"/>
      <c r="BV12" s="1040"/>
      <c r="BW12" s="1040"/>
      <c r="BX12" s="1040"/>
      <c r="BY12" s="1040"/>
      <c r="BZ12" s="1040"/>
      <c r="CA12" s="1040"/>
      <c r="CB12" s="1040"/>
      <c r="CC12" s="1040"/>
      <c r="CD12" s="1040"/>
      <c r="CE12" s="1040"/>
      <c r="CF12" s="1040"/>
      <c r="CG12" s="1086"/>
      <c r="CH12" s="1094">
        <v>0</v>
      </c>
      <c r="CI12" s="1082"/>
      <c r="CJ12" s="1082"/>
      <c r="CK12" s="1082"/>
      <c r="CL12" s="1082"/>
      <c r="CM12" s="1082"/>
      <c r="CN12" s="1082"/>
      <c r="CO12" s="1082"/>
      <c r="CP12" s="1082"/>
      <c r="CQ12" s="1082"/>
      <c r="CR12" s="1082"/>
      <c r="CS12" s="1082"/>
      <c r="CT12" s="1082"/>
      <c r="CU12" s="1082"/>
      <c r="CV12" s="1082"/>
      <c r="CW12" s="1082"/>
      <c r="CX12" s="1082"/>
      <c r="CY12" s="1082"/>
      <c r="CZ12" s="1082"/>
      <c r="DA12" s="1082"/>
      <c r="DB12" s="157"/>
      <c r="DC12" s="162"/>
      <c r="DD12" s="162"/>
      <c r="DE12" s="158"/>
      <c r="DF12" s="158"/>
      <c r="DG12" s="158"/>
    </row>
    <row r="13" spans="1:112" ht="15.95" customHeight="1" x14ac:dyDescent="0.2">
      <c r="A13" s="159"/>
      <c r="B13" s="156"/>
      <c r="C13" s="1085" t="s">
        <v>946</v>
      </c>
      <c r="D13" s="1040"/>
      <c r="E13" s="1040"/>
      <c r="F13" s="1040"/>
      <c r="G13" s="1040"/>
      <c r="H13" s="1040"/>
      <c r="I13" s="1040"/>
      <c r="J13" s="1040"/>
      <c r="K13" s="1040"/>
      <c r="L13" s="1040"/>
      <c r="M13" s="1040"/>
      <c r="N13" s="1040"/>
      <c r="O13" s="1040"/>
      <c r="P13" s="1040"/>
      <c r="Q13" s="1040"/>
      <c r="R13" s="1040"/>
      <c r="S13" s="1040"/>
      <c r="T13" s="1040"/>
      <c r="U13" s="1040"/>
      <c r="V13" s="1040"/>
      <c r="W13" s="1040"/>
      <c r="X13" s="1040"/>
      <c r="Y13" s="1040"/>
      <c r="Z13" s="1040"/>
      <c r="AA13" s="1040"/>
      <c r="AB13" s="1040"/>
      <c r="AC13" s="1040"/>
      <c r="AD13" s="1040"/>
      <c r="AE13" s="1040"/>
      <c r="AF13" s="1040"/>
      <c r="AG13" s="1040"/>
      <c r="AH13" s="1040"/>
      <c r="AI13" s="1040"/>
      <c r="AJ13" s="1040"/>
      <c r="AK13" s="1040"/>
      <c r="AL13" s="1040"/>
      <c r="AM13" s="1040"/>
      <c r="AN13" s="1040"/>
      <c r="AO13" s="1040"/>
      <c r="AP13" s="1040"/>
      <c r="AQ13" s="1040"/>
      <c r="AR13" s="1040"/>
      <c r="AS13" s="1040"/>
      <c r="AT13" s="1040"/>
      <c r="AU13" s="1040"/>
      <c r="AV13" s="1040"/>
      <c r="AW13" s="1040"/>
      <c r="AX13" s="1040"/>
      <c r="AY13" s="1040"/>
      <c r="AZ13" s="1040"/>
      <c r="BA13" s="1040"/>
      <c r="BB13" s="1040"/>
      <c r="BC13" s="1040"/>
      <c r="BD13" s="1040"/>
      <c r="BE13" s="1040"/>
      <c r="BF13" s="1040"/>
      <c r="BG13" s="1040"/>
      <c r="BH13" s="1040"/>
      <c r="BI13" s="1040"/>
      <c r="BJ13" s="1040"/>
      <c r="BK13" s="1040"/>
      <c r="BL13" s="1040"/>
      <c r="BM13" s="1040"/>
      <c r="BN13" s="1040"/>
      <c r="BO13" s="1040"/>
      <c r="BP13" s="1040"/>
      <c r="BQ13" s="1040"/>
      <c r="BR13" s="1040"/>
      <c r="BS13" s="1040"/>
      <c r="BT13" s="1040"/>
      <c r="BU13" s="1040"/>
      <c r="BV13" s="1040"/>
      <c r="BW13" s="1040"/>
      <c r="BX13" s="1040"/>
      <c r="BY13" s="1040"/>
      <c r="BZ13" s="1040"/>
      <c r="CA13" s="1040"/>
      <c r="CB13" s="1040"/>
      <c r="CC13" s="1040"/>
      <c r="CD13" s="1040"/>
      <c r="CE13" s="1040"/>
      <c r="CF13" s="1040"/>
      <c r="CG13" s="1086"/>
      <c r="CH13" s="1094">
        <v>0</v>
      </c>
      <c r="CI13" s="1082"/>
      <c r="CJ13" s="1082"/>
      <c r="CK13" s="1082"/>
      <c r="CL13" s="1082"/>
      <c r="CM13" s="1082"/>
      <c r="CN13" s="1082"/>
      <c r="CO13" s="1082"/>
      <c r="CP13" s="1082"/>
      <c r="CQ13" s="1082"/>
      <c r="CR13" s="1082"/>
      <c r="CS13" s="1082"/>
      <c r="CT13" s="1082"/>
      <c r="CU13" s="1082"/>
      <c r="CV13" s="1082"/>
      <c r="CW13" s="1082"/>
      <c r="CX13" s="1082"/>
      <c r="CY13" s="1082"/>
      <c r="CZ13" s="1082"/>
      <c r="DA13" s="1082"/>
      <c r="DB13" s="157"/>
      <c r="DC13" s="162"/>
      <c r="DD13" s="162"/>
      <c r="DE13" s="158"/>
      <c r="DF13" s="158"/>
      <c r="DG13" s="158"/>
    </row>
    <row r="14" spans="1:112" ht="15.95" customHeight="1" x14ac:dyDescent="0.2">
      <c r="A14" s="159"/>
      <c r="B14" s="156"/>
      <c r="C14" s="1039" t="s">
        <v>336</v>
      </c>
      <c r="D14" s="1040"/>
      <c r="E14" s="1040"/>
      <c r="F14" s="1040"/>
      <c r="G14" s="1040"/>
      <c r="H14" s="1040"/>
      <c r="I14" s="1040"/>
      <c r="J14" s="1040"/>
      <c r="K14" s="1040"/>
      <c r="L14" s="1040"/>
      <c r="M14" s="1040"/>
      <c r="N14" s="1040"/>
      <c r="O14" s="1040"/>
      <c r="P14" s="1040"/>
      <c r="Q14" s="1040"/>
      <c r="R14" s="1040"/>
      <c r="S14" s="1040"/>
      <c r="T14" s="1040"/>
      <c r="U14" s="1040"/>
      <c r="V14" s="1040"/>
      <c r="W14" s="1040"/>
      <c r="X14" s="1040"/>
      <c r="Y14" s="1040"/>
      <c r="Z14" s="1040"/>
      <c r="AA14" s="1040"/>
      <c r="AB14" s="1040"/>
      <c r="AC14" s="1040"/>
      <c r="AD14" s="1040"/>
      <c r="AE14" s="1040"/>
      <c r="AF14" s="1040"/>
      <c r="AG14" s="1040"/>
      <c r="AH14" s="1040"/>
      <c r="AI14" s="1040"/>
      <c r="AJ14" s="1040"/>
      <c r="AK14" s="1040"/>
      <c r="AL14" s="1040"/>
      <c r="AM14" s="1040"/>
      <c r="AN14" s="1040"/>
      <c r="AO14" s="1040"/>
      <c r="AP14" s="1040"/>
      <c r="AQ14" s="1040"/>
      <c r="AR14" s="1040"/>
      <c r="AS14" s="1040"/>
      <c r="AT14" s="1040"/>
      <c r="AU14" s="1040"/>
      <c r="AV14" s="1040"/>
      <c r="AW14" s="1040"/>
      <c r="AX14" s="1040"/>
      <c r="AY14" s="1040"/>
      <c r="AZ14" s="1100">
        <v>0</v>
      </c>
      <c r="BA14" s="1100"/>
      <c r="BB14" s="1100"/>
      <c r="BC14" s="1100"/>
      <c r="BD14" s="1100"/>
      <c r="BE14" s="1100"/>
      <c r="BF14" s="1100"/>
      <c r="BG14" s="1100"/>
      <c r="BH14" s="1100"/>
      <c r="BI14" s="1100"/>
      <c r="BJ14" s="1100"/>
      <c r="BK14" s="1100"/>
      <c r="BL14" s="1100"/>
      <c r="BM14" s="1087" t="s">
        <v>201</v>
      </c>
      <c r="BN14" s="1088"/>
      <c r="BO14" s="1088"/>
      <c r="BP14" s="1088"/>
      <c r="BQ14" s="1088"/>
      <c r="BR14" s="1088"/>
      <c r="BS14" s="1088"/>
      <c r="BT14" s="1088"/>
      <c r="BU14" s="1088"/>
      <c r="BV14" s="1088"/>
      <c r="BW14" s="1088"/>
      <c r="BX14" s="1088"/>
      <c r="BY14" s="1088"/>
      <c r="BZ14" s="1088"/>
      <c r="CA14" s="1088"/>
      <c r="CB14" s="1088"/>
      <c r="CC14" s="1088"/>
      <c r="CD14" s="1088"/>
      <c r="CE14" s="1088"/>
      <c r="CF14" s="1088"/>
      <c r="CG14" s="1089"/>
      <c r="CH14" s="1080">
        <f>'Res Inc Data'!B12</f>
        <v>0</v>
      </c>
      <c r="CI14" s="1080"/>
      <c r="CJ14" s="1080"/>
      <c r="CK14" s="1080"/>
      <c r="CL14" s="1080"/>
      <c r="CM14" s="1080"/>
      <c r="CN14" s="1080"/>
      <c r="CO14" s="1080"/>
      <c r="CP14" s="1080"/>
      <c r="CQ14" s="1080"/>
      <c r="CR14" s="1080"/>
      <c r="CS14" s="1080"/>
      <c r="CT14" s="1080"/>
      <c r="CU14" s="1080"/>
      <c r="CV14" s="1080"/>
      <c r="CW14" s="1080"/>
      <c r="CX14" s="1080"/>
      <c r="CY14" s="1080"/>
      <c r="CZ14" s="1080"/>
      <c r="DA14" s="1080"/>
      <c r="DB14" s="157"/>
      <c r="DC14" s="162"/>
      <c r="DD14" s="162"/>
      <c r="DE14" s="158"/>
      <c r="DF14" s="158"/>
      <c r="DG14" s="158"/>
    </row>
    <row r="15" spans="1:112" ht="15.95" customHeight="1" x14ac:dyDescent="0.2">
      <c r="A15" s="159"/>
      <c r="B15" s="156"/>
      <c r="C15" s="1039" t="s">
        <v>203</v>
      </c>
      <c r="D15" s="1040"/>
      <c r="E15" s="1040"/>
      <c r="F15" s="1040"/>
      <c r="G15" s="1040"/>
      <c r="H15" s="1040"/>
      <c r="I15" s="1040"/>
      <c r="J15" s="1040"/>
      <c r="K15" s="1040"/>
      <c r="L15" s="1040"/>
      <c r="M15" s="1040"/>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c r="AL15" s="1040"/>
      <c r="AM15" s="1040"/>
      <c r="AN15" s="1040"/>
      <c r="AO15" s="1040"/>
      <c r="AP15" s="1040"/>
      <c r="AQ15" s="1040"/>
      <c r="AR15" s="1040"/>
      <c r="AS15" s="1040"/>
      <c r="AT15" s="1040"/>
      <c r="AU15" s="1040"/>
      <c r="AV15" s="1040"/>
      <c r="AW15" s="1040"/>
      <c r="AX15" s="1040"/>
      <c r="AY15" s="1040"/>
      <c r="AZ15" s="1040"/>
      <c r="BA15" s="1040"/>
      <c r="BB15" s="1040"/>
      <c r="BC15" s="1040"/>
      <c r="BD15" s="1040"/>
      <c r="BE15" s="1040"/>
      <c r="BF15" s="1040"/>
      <c r="BG15" s="1040"/>
      <c r="BH15" s="1040"/>
      <c r="BI15" s="1040"/>
      <c r="BJ15" s="1040"/>
      <c r="BK15" s="1040"/>
      <c r="BL15" s="1040"/>
      <c r="BM15" s="1040"/>
      <c r="BN15" s="1040"/>
      <c r="BO15" s="1040"/>
      <c r="BP15" s="1040"/>
      <c r="BQ15" s="1040"/>
      <c r="BR15" s="1040"/>
      <c r="BS15" s="1040"/>
      <c r="BT15" s="1040"/>
      <c r="BU15" s="1040"/>
      <c r="BV15" s="1040"/>
      <c r="BW15" s="1040"/>
      <c r="BX15" s="1040"/>
      <c r="BY15" s="1040"/>
      <c r="BZ15" s="1040"/>
      <c r="CA15" s="1040"/>
      <c r="CB15" s="1040"/>
      <c r="CC15" s="1040"/>
      <c r="CD15" s="1040"/>
      <c r="CE15" s="1040"/>
      <c r="CF15" s="1040"/>
      <c r="CG15" s="1086"/>
      <c r="CH15" s="1080">
        <f>'Res Inc Data'!B13</f>
        <v>0</v>
      </c>
      <c r="CI15" s="1080"/>
      <c r="CJ15" s="1080"/>
      <c r="CK15" s="1080"/>
      <c r="CL15" s="1080"/>
      <c r="CM15" s="1080"/>
      <c r="CN15" s="1080"/>
      <c r="CO15" s="1080"/>
      <c r="CP15" s="1080"/>
      <c r="CQ15" s="1080"/>
      <c r="CR15" s="1080"/>
      <c r="CS15" s="1080"/>
      <c r="CT15" s="1080"/>
      <c r="CU15" s="1080"/>
      <c r="CV15" s="1080"/>
      <c r="CW15" s="1080"/>
      <c r="CX15" s="1080"/>
      <c r="CY15" s="1080"/>
      <c r="CZ15" s="1080"/>
      <c r="DA15" s="1080"/>
      <c r="DB15" s="157"/>
      <c r="DC15" s="162"/>
      <c r="DD15" s="162"/>
      <c r="DE15" s="158"/>
      <c r="DF15" s="158"/>
      <c r="DG15" s="158"/>
    </row>
    <row r="16" spans="1:112" ht="9.9499999999999993" customHeight="1" thickBot="1" x14ac:dyDescent="0.3">
      <c r="A16" s="160"/>
      <c r="B16" s="144"/>
      <c r="C16" s="1078"/>
      <c r="D16" s="1078"/>
      <c r="E16" s="1078"/>
      <c r="F16" s="1078"/>
      <c r="G16" s="1078"/>
      <c r="H16" s="1078"/>
      <c r="I16" s="1078"/>
      <c r="J16" s="1078"/>
      <c r="K16" s="1078"/>
      <c r="L16" s="1078"/>
      <c r="M16" s="1078"/>
      <c r="N16" s="1078"/>
      <c r="O16" s="1078"/>
      <c r="P16" s="1078"/>
      <c r="Q16" s="1078"/>
      <c r="R16" s="1078"/>
      <c r="S16" s="1078"/>
      <c r="T16" s="1078"/>
      <c r="U16" s="1078"/>
      <c r="V16" s="1078"/>
      <c r="W16" s="1078"/>
      <c r="X16" s="1078"/>
      <c r="Y16" s="1078"/>
      <c r="Z16" s="1078"/>
      <c r="AA16" s="1078"/>
      <c r="AB16" s="1078"/>
      <c r="AC16" s="1078"/>
      <c r="AD16" s="1078"/>
      <c r="AE16" s="1078"/>
      <c r="AF16" s="1078"/>
      <c r="AG16" s="1078"/>
      <c r="AH16" s="1078"/>
      <c r="AI16" s="1078"/>
      <c r="AJ16" s="1078"/>
      <c r="AK16" s="1078"/>
      <c r="AL16" s="1078"/>
      <c r="AM16" s="1078"/>
      <c r="AN16" s="1078"/>
      <c r="AO16" s="1078"/>
      <c r="AP16" s="1078"/>
      <c r="AQ16" s="1078"/>
      <c r="AR16" s="1078"/>
      <c r="AS16" s="1078"/>
      <c r="AT16" s="1078"/>
      <c r="AU16" s="1078"/>
      <c r="AV16" s="1078"/>
      <c r="AW16" s="1078"/>
      <c r="AX16" s="1078"/>
      <c r="AY16" s="1078"/>
      <c r="AZ16" s="1078"/>
      <c r="BA16" s="1078"/>
      <c r="BB16" s="1078"/>
      <c r="BC16" s="1078"/>
      <c r="BD16" s="1078"/>
      <c r="BE16" s="1078"/>
      <c r="BF16" s="1078"/>
      <c r="BG16" s="1078"/>
      <c r="BH16" s="1078"/>
      <c r="BI16" s="1078"/>
      <c r="BJ16" s="1078"/>
      <c r="BK16" s="1078"/>
      <c r="BL16" s="1078"/>
      <c r="BM16" s="1078"/>
      <c r="BN16" s="1078"/>
      <c r="BO16" s="1078"/>
      <c r="BP16" s="1078"/>
      <c r="BQ16" s="1078"/>
      <c r="BR16" s="1078"/>
      <c r="BS16" s="1078"/>
      <c r="BT16" s="1078"/>
      <c r="BU16" s="1078"/>
      <c r="BV16" s="1078"/>
      <c r="BW16" s="1078"/>
      <c r="BX16" s="1078"/>
      <c r="BY16" s="1078"/>
      <c r="BZ16" s="1078"/>
      <c r="CA16" s="1078"/>
      <c r="CB16" s="1078"/>
      <c r="CC16" s="1078"/>
      <c r="CD16" s="1078"/>
      <c r="CE16" s="1078"/>
      <c r="CF16" s="1078"/>
      <c r="CG16" s="1078"/>
      <c r="CH16" s="1078"/>
      <c r="CI16" s="1078"/>
      <c r="CJ16" s="1078"/>
      <c r="CK16" s="1078"/>
      <c r="CL16" s="1078"/>
      <c r="CM16" s="1078"/>
      <c r="CN16" s="1078"/>
      <c r="CO16" s="1078"/>
      <c r="CP16" s="1078"/>
      <c r="CQ16" s="1078"/>
      <c r="CR16" s="1078"/>
      <c r="CS16" s="1078"/>
      <c r="CT16" s="1078"/>
      <c r="CU16" s="1078"/>
      <c r="CV16" s="1078"/>
      <c r="CW16" s="1078"/>
      <c r="CX16" s="1078"/>
      <c r="CY16" s="1078"/>
      <c r="CZ16" s="1078"/>
      <c r="DA16" s="1078"/>
      <c r="DB16" s="99"/>
      <c r="DC16" s="163"/>
      <c r="DD16" s="162"/>
      <c r="DE16" s="158"/>
      <c r="DF16" s="158"/>
      <c r="DG16" s="158"/>
    </row>
    <row r="17" spans="1:111" ht="12" customHeight="1" x14ac:dyDescent="0.2">
      <c r="A17" s="160"/>
      <c r="B17" s="250"/>
      <c r="C17" s="686"/>
      <c r="D17" s="686"/>
      <c r="E17" s="686"/>
      <c r="F17" s="686"/>
      <c r="G17" s="686"/>
      <c r="H17" s="686"/>
      <c r="I17" s="686"/>
      <c r="J17" s="686"/>
      <c r="K17" s="686"/>
      <c r="L17" s="686"/>
      <c r="M17" s="686"/>
      <c r="N17" s="686"/>
      <c r="O17" s="686"/>
      <c r="P17" s="686"/>
      <c r="Q17" s="686"/>
      <c r="R17" s="686"/>
      <c r="S17" s="686"/>
      <c r="T17" s="686"/>
      <c r="U17" s="686"/>
      <c r="V17" s="686"/>
      <c r="W17" s="686"/>
      <c r="X17" s="686"/>
      <c r="Y17" s="686"/>
      <c r="Z17" s="686"/>
      <c r="AA17" s="686"/>
      <c r="AB17" s="686"/>
      <c r="AC17" s="686"/>
      <c r="AD17" s="686"/>
      <c r="AE17" s="686"/>
      <c r="AF17" s="686"/>
      <c r="AG17" s="686"/>
      <c r="AH17" s="686"/>
      <c r="AI17" s="686"/>
      <c r="AJ17" s="686"/>
      <c r="AK17" s="686"/>
      <c r="AL17" s="686"/>
      <c r="AM17" s="686"/>
      <c r="AN17" s="686"/>
      <c r="AO17" s="686"/>
      <c r="AP17" s="686"/>
      <c r="AQ17" s="686"/>
      <c r="AR17" s="686"/>
      <c r="AS17" s="686"/>
      <c r="AT17" s="686"/>
      <c r="AU17" s="686"/>
      <c r="AV17" s="686"/>
      <c r="AW17" s="686"/>
      <c r="AX17" s="686"/>
      <c r="AY17" s="686"/>
      <c r="AZ17" s="686"/>
      <c r="BA17" s="686"/>
      <c r="BB17" s="686"/>
      <c r="BC17" s="686"/>
      <c r="BD17" s="686"/>
      <c r="BE17" s="686"/>
      <c r="BF17" s="686"/>
      <c r="BG17" s="686"/>
      <c r="BH17" s="686"/>
      <c r="BI17" s="686"/>
      <c r="BJ17" s="686"/>
      <c r="BK17" s="686"/>
      <c r="BL17" s="686"/>
      <c r="BM17" s="686"/>
      <c r="BN17" s="686"/>
      <c r="BO17" s="686"/>
      <c r="BP17" s="686"/>
      <c r="BQ17" s="686"/>
      <c r="BR17" s="686"/>
      <c r="BS17" s="686"/>
      <c r="BT17" s="686"/>
      <c r="BU17" s="686"/>
      <c r="BV17" s="686"/>
      <c r="BW17" s="686"/>
      <c r="BX17" s="686"/>
      <c r="BY17" s="686"/>
      <c r="BZ17" s="686"/>
      <c r="CA17" s="686"/>
      <c r="CB17" s="686"/>
      <c r="CC17" s="686"/>
      <c r="CD17" s="686"/>
      <c r="CE17" s="686"/>
      <c r="CF17" s="686"/>
      <c r="CG17" s="686"/>
      <c r="CH17" s="686"/>
      <c r="CI17" s="686"/>
      <c r="CJ17" s="686"/>
      <c r="CK17" s="686"/>
      <c r="CL17" s="686"/>
      <c r="CM17" s="686"/>
      <c r="CN17" s="686"/>
      <c r="CO17" s="686"/>
      <c r="CP17" s="686"/>
      <c r="CQ17" s="686"/>
      <c r="CR17" s="686"/>
      <c r="CS17" s="686"/>
      <c r="CT17" s="686"/>
      <c r="CU17" s="686"/>
      <c r="CV17" s="686"/>
      <c r="CW17" s="686"/>
      <c r="CX17" s="686"/>
      <c r="CY17" s="686"/>
      <c r="CZ17" s="686"/>
      <c r="DA17" s="686"/>
      <c r="DB17" s="252"/>
      <c r="DC17" s="162"/>
      <c r="DD17" s="162"/>
      <c r="DE17" s="158"/>
      <c r="DF17" s="158"/>
      <c r="DG17" s="158"/>
    </row>
    <row r="18" spans="1:111" ht="18" customHeight="1" x14ac:dyDescent="0.2">
      <c r="A18" s="160"/>
      <c r="B18" s="265"/>
      <c r="C18" s="1041" t="s">
        <v>945</v>
      </c>
      <c r="D18" s="1042"/>
      <c r="E18" s="1042"/>
      <c r="F18" s="1042"/>
      <c r="G18" s="1042"/>
      <c r="H18" s="1042"/>
      <c r="I18" s="1042"/>
      <c r="J18" s="1042"/>
      <c r="K18" s="1042"/>
      <c r="L18" s="1042"/>
      <c r="M18" s="1042"/>
      <c r="N18" s="1042"/>
      <c r="O18" s="1042"/>
      <c r="P18" s="1042"/>
      <c r="Q18" s="1042"/>
      <c r="R18" s="1042"/>
      <c r="S18" s="1042"/>
      <c r="T18" s="1042"/>
      <c r="U18" s="1042"/>
      <c r="V18" s="1042"/>
      <c r="W18" s="1042"/>
      <c r="X18" s="1042"/>
      <c r="Y18" s="1042"/>
      <c r="Z18" s="1042"/>
      <c r="AA18" s="1042"/>
      <c r="AB18" s="1042"/>
      <c r="AC18" s="1042"/>
      <c r="AD18" s="1042"/>
      <c r="AE18" s="1042"/>
      <c r="AF18" s="1042"/>
      <c r="AG18" s="1042"/>
      <c r="AH18" s="1042"/>
      <c r="AI18" s="1042"/>
      <c r="AJ18" s="1042"/>
      <c r="AK18" s="1042"/>
      <c r="AL18" s="1042"/>
      <c r="AM18" s="1042"/>
      <c r="AN18" s="1042"/>
      <c r="AO18" s="1042"/>
      <c r="AP18" s="1042"/>
      <c r="AQ18" s="1042"/>
      <c r="AR18" s="1042"/>
      <c r="AS18" s="1042"/>
      <c r="AT18" s="1042"/>
      <c r="AU18" s="1042"/>
      <c r="AV18" s="1042"/>
      <c r="AW18" s="1042"/>
      <c r="AX18" s="1042"/>
      <c r="AY18" s="1042"/>
      <c r="AZ18" s="1042"/>
      <c r="BA18" s="1042"/>
      <c r="BB18" s="1042"/>
      <c r="BC18" s="1042"/>
      <c r="BD18" s="1042"/>
      <c r="BE18" s="1042"/>
      <c r="BF18" s="1042"/>
      <c r="BG18" s="1042"/>
      <c r="BH18" s="1042"/>
      <c r="BI18" s="1042"/>
      <c r="BJ18" s="1042"/>
      <c r="BK18" s="1042"/>
      <c r="BL18" s="1042"/>
      <c r="BM18" s="1042"/>
      <c r="BN18" s="1042"/>
      <c r="BO18" s="1042"/>
      <c r="BP18" s="1042"/>
      <c r="BQ18" s="1042"/>
      <c r="BR18" s="1042"/>
      <c r="BS18" s="1042"/>
      <c r="BT18" s="1042"/>
      <c r="BU18" s="1042"/>
      <c r="BV18" s="1042"/>
      <c r="BW18" s="1042"/>
      <c r="BX18" s="1042"/>
      <c r="BY18" s="1042"/>
      <c r="BZ18" s="1042"/>
      <c r="CA18" s="1042"/>
      <c r="CB18" s="1042"/>
      <c r="CC18" s="1042"/>
      <c r="CD18" s="1042"/>
      <c r="CE18" s="1042"/>
      <c r="CF18" s="1042"/>
      <c r="CG18" s="1042"/>
      <c r="CH18" s="1042"/>
      <c r="CI18" s="1042"/>
      <c r="CJ18" s="1042"/>
      <c r="CK18" s="1042"/>
      <c r="CL18" s="1042"/>
      <c r="CM18" s="1042"/>
      <c r="CN18" s="1042"/>
      <c r="CO18" s="1042"/>
      <c r="CP18" s="1042"/>
      <c r="CQ18" s="1042"/>
      <c r="CR18" s="1042"/>
      <c r="CS18" s="1042"/>
      <c r="CT18" s="1042"/>
      <c r="CU18" s="1042"/>
      <c r="CV18" s="1042"/>
      <c r="CW18" s="1042"/>
      <c r="CX18" s="1042"/>
      <c r="CY18" s="1042"/>
      <c r="CZ18" s="1042"/>
      <c r="DA18" s="1043"/>
      <c r="DB18" s="272"/>
      <c r="DC18" s="162"/>
      <c r="DD18" s="162"/>
      <c r="DE18" s="158"/>
      <c r="DF18" s="158"/>
      <c r="DG18" s="158"/>
    </row>
    <row r="19" spans="1:111" ht="15.95" customHeight="1" x14ac:dyDescent="0.25">
      <c r="A19" s="161"/>
      <c r="B19" s="266"/>
      <c r="C19" s="1049" t="s">
        <v>947</v>
      </c>
      <c r="D19" s="1050"/>
      <c r="E19" s="1050"/>
      <c r="F19" s="1050"/>
      <c r="G19" s="1050"/>
      <c r="H19" s="1050"/>
      <c r="I19" s="1050"/>
      <c r="J19" s="1050"/>
      <c r="K19" s="1050"/>
      <c r="L19" s="1050"/>
      <c r="M19" s="1050"/>
      <c r="N19" s="1050"/>
      <c r="O19" s="1050"/>
      <c r="P19" s="1050"/>
      <c r="Q19" s="1050"/>
      <c r="R19" s="1050"/>
      <c r="S19" s="1050"/>
      <c r="T19" s="1050"/>
      <c r="U19" s="1050"/>
      <c r="V19" s="1050"/>
      <c r="W19" s="1050"/>
      <c r="X19" s="1050"/>
      <c r="Y19" s="1050"/>
      <c r="Z19" s="1050"/>
      <c r="AA19" s="1050"/>
      <c r="AB19" s="1050"/>
      <c r="AC19" s="1050"/>
      <c r="AD19" s="1050"/>
      <c r="AE19" s="1050"/>
      <c r="AF19" s="1050"/>
      <c r="AG19" s="1050"/>
      <c r="AH19" s="1050"/>
      <c r="AI19" s="1050"/>
      <c r="AJ19" s="1050"/>
      <c r="AK19" s="1050"/>
      <c r="AL19" s="1050"/>
      <c r="AM19" s="1050"/>
      <c r="AN19" s="1050"/>
      <c r="AO19" s="1050"/>
      <c r="AP19" s="1050"/>
      <c r="AQ19" s="1050"/>
      <c r="AR19" s="1050"/>
      <c r="AS19" s="1050"/>
      <c r="AT19" s="1050"/>
      <c r="AU19" s="1050"/>
      <c r="AV19" s="1050"/>
      <c r="AW19" s="1050"/>
      <c r="AX19" s="1050"/>
      <c r="AY19" s="1050"/>
      <c r="AZ19" s="1050"/>
      <c r="BA19" s="1050"/>
      <c r="BB19" s="1050"/>
      <c r="BC19" s="1050"/>
      <c r="BD19" s="1050"/>
      <c r="BE19" s="1050"/>
      <c r="BF19" s="1050"/>
      <c r="BG19" s="1050"/>
      <c r="BH19" s="1050"/>
      <c r="BI19" s="1050"/>
      <c r="BJ19" s="1050"/>
      <c r="BK19" s="1050"/>
      <c r="BL19" s="1050"/>
      <c r="BM19" s="1050"/>
      <c r="BN19" s="1050"/>
      <c r="BO19" s="1050"/>
      <c r="BP19" s="1050"/>
      <c r="BQ19" s="1050"/>
      <c r="BR19" s="1050"/>
      <c r="BS19" s="1050"/>
      <c r="BT19" s="1050"/>
      <c r="BU19" s="1050"/>
      <c r="BV19" s="1050"/>
      <c r="BW19" s="1050"/>
      <c r="BX19" s="1050"/>
      <c r="BY19" s="1050"/>
      <c r="BZ19" s="1050"/>
      <c r="CA19" s="1050"/>
      <c r="CB19" s="1050"/>
      <c r="CC19" s="1050"/>
      <c r="CD19" s="1050"/>
      <c r="CE19" s="1050"/>
      <c r="CF19" s="1050"/>
      <c r="CG19" s="1051"/>
      <c r="CH19" s="1052">
        <v>0</v>
      </c>
      <c r="CI19" s="1052"/>
      <c r="CJ19" s="1052"/>
      <c r="CK19" s="1052"/>
      <c r="CL19" s="1052"/>
      <c r="CM19" s="1052"/>
      <c r="CN19" s="1052"/>
      <c r="CO19" s="1052"/>
      <c r="CP19" s="1052"/>
      <c r="CQ19" s="1052"/>
      <c r="CR19" s="1052"/>
      <c r="CS19" s="1052"/>
      <c r="CT19" s="1052"/>
      <c r="CU19" s="1052"/>
      <c r="CV19" s="1052"/>
      <c r="CW19" s="1052"/>
      <c r="CX19" s="1052"/>
      <c r="CY19" s="1052"/>
      <c r="CZ19" s="1052"/>
      <c r="DA19" s="1053"/>
      <c r="DB19" s="273"/>
      <c r="DC19" s="164"/>
      <c r="DD19" s="158"/>
      <c r="DE19" s="158"/>
      <c r="DF19" s="158"/>
      <c r="DG19" s="158"/>
    </row>
    <row r="20" spans="1:111" ht="15.95" customHeight="1" x14ac:dyDescent="0.25">
      <c r="A20" s="161"/>
      <c r="B20" s="266"/>
      <c r="C20" s="1049" t="s">
        <v>948</v>
      </c>
      <c r="D20" s="1050"/>
      <c r="E20" s="1050"/>
      <c r="F20" s="1050"/>
      <c r="G20" s="1050"/>
      <c r="H20" s="1050"/>
      <c r="I20" s="1050"/>
      <c r="J20" s="1050"/>
      <c r="K20" s="1050"/>
      <c r="L20" s="1050"/>
      <c r="M20" s="1050"/>
      <c r="N20" s="1050"/>
      <c r="O20" s="1050"/>
      <c r="P20" s="1050"/>
      <c r="Q20" s="1050"/>
      <c r="R20" s="1050"/>
      <c r="S20" s="1050"/>
      <c r="T20" s="1050"/>
      <c r="U20" s="1050"/>
      <c r="V20" s="1050"/>
      <c r="W20" s="1050"/>
      <c r="X20" s="1050"/>
      <c r="Y20" s="1050"/>
      <c r="Z20" s="1050"/>
      <c r="AA20" s="1050"/>
      <c r="AB20" s="1050"/>
      <c r="AC20" s="1050"/>
      <c r="AD20" s="1050"/>
      <c r="AE20" s="1050"/>
      <c r="AF20" s="1050"/>
      <c r="AG20" s="1050"/>
      <c r="AH20" s="1050"/>
      <c r="AI20" s="1050"/>
      <c r="AJ20" s="1050"/>
      <c r="AK20" s="1050"/>
      <c r="AL20" s="1050"/>
      <c r="AM20" s="1050"/>
      <c r="AN20" s="1050"/>
      <c r="AO20" s="1050"/>
      <c r="AP20" s="1050"/>
      <c r="AQ20" s="1050"/>
      <c r="AR20" s="1050"/>
      <c r="AS20" s="1050"/>
      <c r="AT20" s="1050"/>
      <c r="AU20" s="1050"/>
      <c r="AV20" s="1050"/>
      <c r="AW20" s="1050"/>
      <c r="AX20" s="1050"/>
      <c r="AY20" s="1050"/>
      <c r="AZ20" s="1050"/>
      <c r="BA20" s="1050"/>
      <c r="BB20" s="1050"/>
      <c r="BC20" s="1050"/>
      <c r="BD20" s="1050"/>
      <c r="BE20" s="1050"/>
      <c r="BF20" s="1050"/>
      <c r="BG20" s="1050"/>
      <c r="BH20" s="1050"/>
      <c r="BI20" s="1050"/>
      <c r="BJ20" s="1050"/>
      <c r="BK20" s="1050"/>
      <c r="BL20" s="1050"/>
      <c r="BM20" s="1050"/>
      <c r="BN20" s="1050"/>
      <c r="BO20" s="1050"/>
      <c r="BP20" s="1050"/>
      <c r="BQ20" s="1050"/>
      <c r="BR20" s="1050"/>
      <c r="BS20" s="1050"/>
      <c r="BT20" s="1050"/>
      <c r="BU20" s="1050"/>
      <c r="BV20" s="1050"/>
      <c r="BW20" s="1050"/>
      <c r="BX20" s="1050"/>
      <c r="BY20" s="1050"/>
      <c r="BZ20" s="1050"/>
      <c r="CA20" s="1050"/>
      <c r="CB20" s="1050"/>
      <c r="CC20" s="1050"/>
      <c r="CD20" s="1050"/>
      <c r="CE20" s="1050"/>
      <c r="CF20" s="1050"/>
      <c r="CG20" s="1051"/>
      <c r="CH20" s="1052">
        <v>0</v>
      </c>
      <c r="CI20" s="1052"/>
      <c r="CJ20" s="1052"/>
      <c r="CK20" s="1052"/>
      <c r="CL20" s="1052"/>
      <c r="CM20" s="1052"/>
      <c r="CN20" s="1052"/>
      <c r="CO20" s="1052"/>
      <c r="CP20" s="1052"/>
      <c r="CQ20" s="1052"/>
      <c r="CR20" s="1052"/>
      <c r="CS20" s="1052"/>
      <c r="CT20" s="1052"/>
      <c r="CU20" s="1052"/>
      <c r="CV20" s="1052"/>
      <c r="CW20" s="1052"/>
      <c r="CX20" s="1052"/>
      <c r="CY20" s="1052"/>
      <c r="CZ20" s="1052"/>
      <c r="DA20" s="1053"/>
      <c r="DB20" s="273"/>
      <c r="DC20" s="164"/>
      <c r="DD20" s="158"/>
      <c r="DE20" s="158"/>
      <c r="DF20" s="158"/>
      <c r="DG20" s="158"/>
    </row>
    <row r="21" spans="1:111" ht="15.95" customHeight="1" x14ac:dyDescent="0.25">
      <c r="A21" s="161"/>
      <c r="B21" s="266"/>
      <c r="C21" s="1049" t="s">
        <v>942</v>
      </c>
      <c r="D21" s="1050"/>
      <c r="E21" s="1050"/>
      <c r="F21" s="1050"/>
      <c r="G21" s="1050"/>
      <c r="H21" s="1050"/>
      <c r="I21" s="1050"/>
      <c r="J21" s="1050"/>
      <c r="K21" s="1050"/>
      <c r="L21" s="1050"/>
      <c r="M21" s="1050"/>
      <c r="N21" s="1050"/>
      <c r="O21" s="1050"/>
      <c r="P21" s="1050"/>
      <c r="Q21" s="1050"/>
      <c r="R21" s="1050"/>
      <c r="S21" s="1050"/>
      <c r="T21" s="1050"/>
      <c r="U21" s="1050"/>
      <c r="V21" s="1050"/>
      <c r="W21" s="1050"/>
      <c r="X21" s="1050"/>
      <c r="Y21" s="1050"/>
      <c r="Z21" s="1050"/>
      <c r="AA21" s="1050"/>
      <c r="AB21" s="1050"/>
      <c r="AC21" s="1050"/>
      <c r="AD21" s="1050"/>
      <c r="AE21" s="1050"/>
      <c r="AF21" s="1050"/>
      <c r="AG21" s="1050"/>
      <c r="AH21" s="1050"/>
      <c r="AI21" s="1050"/>
      <c r="AJ21" s="1050"/>
      <c r="AK21" s="1050"/>
      <c r="AL21" s="1050"/>
      <c r="AM21" s="1050"/>
      <c r="AN21" s="1050"/>
      <c r="AO21" s="1050"/>
      <c r="AP21" s="1050"/>
      <c r="AQ21" s="1050"/>
      <c r="AR21" s="1050"/>
      <c r="AS21" s="1050"/>
      <c r="AT21" s="1050"/>
      <c r="AU21" s="1050"/>
      <c r="AV21" s="1050"/>
      <c r="AW21" s="1050"/>
      <c r="AX21" s="1050"/>
      <c r="AY21" s="1050"/>
      <c r="AZ21" s="1050"/>
      <c r="BA21" s="1050"/>
      <c r="BB21" s="1050"/>
      <c r="BC21" s="1050"/>
      <c r="BD21" s="1050"/>
      <c r="BE21" s="1050"/>
      <c r="BF21" s="1050"/>
      <c r="BG21" s="1050"/>
      <c r="BH21" s="1050"/>
      <c r="BI21" s="1050"/>
      <c r="BJ21" s="1050"/>
      <c r="BK21" s="1050"/>
      <c r="BL21" s="1050"/>
      <c r="BM21" s="1050"/>
      <c r="BN21" s="1050"/>
      <c r="BO21" s="1050"/>
      <c r="BP21" s="1050"/>
      <c r="BQ21" s="1050"/>
      <c r="BR21" s="1050"/>
      <c r="BS21" s="1050"/>
      <c r="BT21" s="1050"/>
      <c r="BU21" s="1050"/>
      <c r="BV21" s="1050"/>
      <c r="BW21" s="1050"/>
      <c r="BX21" s="1050"/>
      <c r="BY21" s="1050"/>
      <c r="BZ21" s="1050"/>
      <c r="CA21" s="1050"/>
      <c r="CB21" s="1050"/>
      <c r="CC21" s="1050"/>
      <c r="CD21" s="1050"/>
      <c r="CE21" s="1050"/>
      <c r="CF21" s="1050"/>
      <c r="CG21" s="1051"/>
      <c r="CH21" s="1055">
        <f>'Res Inc Data'!B17</f>
        <v>0</v>
      </c>
      <c r="CI21" s="1055"/>
      <c r="CJ21" s="1055"/>
      <c r="CK21" s="1055"/>
      <c r="CL21" s="1055"/>
      <c r="CM21" s="1055"/>
      <c r="CN21" s="1055"/>
      <c r="CO21" s="1055"/>
      <c r="CP21" s="1055"/>
      <c r="CQ21" s="1055"/>
      <c r="CR21" s="1055"/>
      <c r="CS21" s="1055"/>
      <c r="CT21" s="1055"/>
      <c r="CU21" s="1055"/>
      <c r="CV21" s="1055"/>
      <c r="CW21" s="1055"/>
      <c r="CX21" s="1055"/>
      <c r="CY21" s="1055"/>
      <c r="CZ21" s="1055"/>
      <c r="DA21" s="1056"/>
      <c r="DB21" s="273"/>
      <c r="DC21" s="164"/>
      <c r="DD21" s="158"/>
      <c r="DE21" s="158"/>
      <c r="DF21" s="158"/>
      <c r="DG21" s="158"/>
    </row>
    <row r="22" spans="1:111" ht="32.1" customHeight="1" thickBot="1" x14ac:dyDescent="0.3">
      <c r="A22" s="161"/>
      <c r="B22" s="266"/>
      <c r="C22" s="263"/>
      <c r="D22" s="1044" t="s">
        <v>943</v>
      </c>
      <c r="E22" s="1044"/>
      <c r="F22" s="1044"/>
      <c r="G22" s="1044"/>
      <c r="H22" s="1044"/>
      <c r="I22" s="1044"/>
      <c r="J22" s="1044"/>
      <c r="K22" s="1044"/>
      <c r="L22" s="1044"/>
      <c r="M22" s="1044"/>
      <c r="N22" s="1044"/>
      <c r="O22" s="1044"/>
      <c r="P22" s="1044"/>
      <c r="Q22" s="1044"/>
      <c r="R22" s="1044"/>
      <c r="S22" s="1044"/>
      <c r="T22" s="1044"/>
      <c r="U22" s="1044"/>
      <c r="V22" s="1044"/>
      <c r="W22" s="1044"/>
      <c r="X22" s="1044"/>
      <c r="Y22" s="1044"/>
      <c r="Z22" s="1044"/>
      <c r="AA22" s="1044"/>
      <c r="AB22" s="1044"/>
      <c r="AC22" s="1044"/>
      <c r="AD22" s="1044"/>
      <c r="AE22" s="1044"/>
      <c r="AF22" s="1044"/>
      <c r="AG22" s="1044"/>
      <c r="AH22" s="1044"/>
      <c r="AI22" s="1044"/>
      <c r="AJ22" s="1044"/>
      <c r="AK22" s="1044"/>
      <c r="AL22" s="1044"/>
      <c r="AM22" s="1044"/>
      <c r="AN22" s="1044"/>
      <c r="AO22" s="1044"/>
      <c r="AP22" s="1044"/>
      <c r="AQ22" s="1044"/>
      <c r="AR22" s="1044"/>
      <c r="AS22" s="1044"/>
      <c r="AT22" s="1044"/>
      <c r="AU22" s="1044"/>
      <c r="AV22" s="1044"/>
      <c r="AW22" s="1044"/>
      <c r="AX22" s="1044"/>
      <c r="AY22" s="1044"/>
      <c r="AZ22" s="1044"/>
      <c r="BA22" s="1044"/>
      <c r="BB22" s="1044"/>
      <c r="BC22" s="1044"/>
      <c r="BD22" s="1044"/>
      <c r="BE22" s="1044"/>
      <c r="BF22" s="1044"/>
      <c r="BG22" s="1044"/>
      <c r="BH22" s="1044"/>
      <c r="BI22" s="1044"/>
      <c r="BJ22" s="1044"/>
      <c r="BK22" s="1044"/>
      <c r="BL22" s="1044"/>
      <c r="BM22" s="1044"/>
      <c r="BN22" s="1044"/>
      <c r="BO22" s="1044"/>
      <c r="BP22" s="1044"/>
      <c r="BQ22" s="1044"/>
      <c r="BR22" s="1044"/>
      <c r="BS22" s="1044"/>
      <c r="BT22" s="1044"/>
      <c r="BU22" s="1044"/>
      <c r="BV22" s="1044"/>
      <c r="BW22" s="1044"/>
      <c r="BX22" s="1044"/>
      <c r="BY22" s="1044"/>
      <c r="BZ22" s="1044"/>
      <c r="CA22" s="1044"/>
      <c r="CB22" s="1044"/>
      <c r="CC22" s="1044"/>
      <c r="CD22" s="1044"/>
      <c r="CE22" s="1044"/>
      <c r="CF22" s="1044"/>
      <c r="CG22" s="1044"/>
      <c r="CH22" s="1044"/>
      <c r="CI22" s="1044"/>
      <c r="CJ22" s="1044"/>
      <c r="CK22" s="1044"/>
      <c r="CL22" s="1044"/>
      <c r="CM22" s="1044"/>
      <c r="CN22" s="1044"/>
      <c r="CO22" s="1044"/>
      <c r="CP22" s="1044"/>
      <c r="CQ22" s="1044"/>
      <c r="CR22" s="1044"/>
      <c r="CS22" s="1044"/>
      <c r="CT22" s="1044"/>
      <c r="CU22" s="1044"/>
      <c r="CV22" s="1044"/>
      <c r="CW22" s="1044"/>
      <c r="CX22" s="1044"/>
      <c r="CY22" s="1044"/>
      <c r="CZ22" s="1044"/>
      <c r="DA22" s="264"/>
      <c r="DB22" s="273"/>
      <c r="DC22" s="164"/>
      <c r="DD22" s="158"/>
      <c r="DE22" s="158"/>
      <c r="DF22" s="158"/>
      <c r="DG22" s="158"/>
    </row>
    <row r="23" spans="1:111" ht="12" customHeight="1" x14ac:dyDescent="0.2">
      <c r="A23" s="161"/>
      <c r="B23" s="250"/>
      <c r="C23" s="1054"/>
      <c r="D23" s="1054"/>
      <c r="E23" s="1054"/>
      <c r="F23" s="1054"/>
      <c r="G23" s="1054"/>
      <c r="H23" s="1054"/>
      <c r="I23" s="1054"/>
      <c r="J23" s="1054"/>
      <c r="K23" s="1054"/>
      <c r="L23" s="1054"/>
      <c r="M23" s="1054"/>
      <c r="N23" s="1054"/>
      <c r="O23" s="1054"/>
      <c r="P23" s="1054"/>
      <c r="Q23" s="1054"/>
      <c r="R23" s="1054"/>
      <c r="S23" s="1054"/>
      <c r="T23" s="1054"/>
      <c r="U23" s="1054"/>
      <c r="V23" s="1054"/>
      <c r="W23" s="1054"/>
      <c r="X23" s="1054"/>
      <c r="Y23" s="1054"/>
      <c r="Z23" s="1054"/>
      <c r="AA23" s="1054"/>
      <c r="AB23" s="1054"/>
      <c r="AC23" s="1054"/>
      <c r="AD23" s="1054"/>
      <c r="AE23" s="1054"/>
      <c r="AF23" s="1054"/>
      <c r="AG23" s="1054"/>
      <c r="AH23" s="1054"/>
      <c r="AI23" s="1054"/>
      <c r="AJ23" s="1054"/>
      <c r="AK23" s="1054"/>
      <c r="AL23" s="1054"/>
      <c r="AM23" s="1054"/>
      <c r="AN23" s="1054"/>
      <c r="AO23" s="1054"/>
      <c r="AP23" s="1054"/>
      <c r="AQ23" s="1054"/>
      <c r="AR23" s="1054"/>
      <c r="AS23" s="1054"/>
      <c r="AT23" s="1054"/>
      <c r="AU23" s="1054"/>
      <c r="AV23" s="1054"/>
      <c r="AW23" s="1054"/>
      <c r="AX23" s="1054"/>
      <c r="AY23" s="1054"/>
      <c r="AZ23" s="1054"/>
      <c r="BA23" s="1054"/>
      <c r="BB23" s="1054"/>
      <c r="BC23" s="1054"/>
      <c r="BD23" s="1054"/>
      <c r="BE23" s="1054"/>
      <c r="BF23" s="1054"/>
      <c r="BG23" s="1054"/>
      <c r="BH23" s="1054"/>
      <c r="BI23" s="1054"/>
      <c r="BJ23" s="1054"/>
      <c r="BK23" s="1054"/>
      <c r="BL23" s="1054"/>
      <c r="BM23" s="1054"/>
      <c r="BN23" s="1054"/>
      <c r="BO23" s="1054"/>
      <c r="BP23" s="1054"/>
      <c r="BQ23" s="1054"/>
      <c r="BR23" s="1054"/>
      <c r="BS23" s="1054"/>
      <c r="BT23" s="1054"/>
      <c r="BU23" s="1054"/>
      <c r="BV23" s="1054"/>
      <c r="BW23" s="1054"/>
      <c r="BX23" s="1054"/>
      <c r="BY23" s="1054"/>
      <c r="BZ23" s="1054"/>
      <c r="CA23" s="1054"/>
      <c r="CB23" s="1054"/>
      <c r="CC23" s="1054"/>
      <c r="CD23" s="1054"/>
      <c r="CE23" s="1054"/>
      <c r="CF23" s="1054"/>
      <c r="CG23" s="1054"/>
      <c r="CH23" s="1054"/>
      <c r="CI23" s="1054"/>
      <c r="CJ23" s="1054"/>
      <c r="CK23" s="1054"/>
      <c r="CL23" s="1054"/>
      <c r="CM23" s="1054"/>
      <c r="CN23" s="1054"/>
      <c r="CO23" s="1054"/>
      <c r="CP23" s="1054"/>
      <c r="CQ23" s="1054"/>
      <c r="CR23" s="1054"/>
      <c r="CS23" s="1054"/>
      <c r="CT23" s="1054"/>
      <c r="CU23" s="1054"/>
      <c r="CV23" s="1054"/>
      <c r="CW23" s="1054"/>
      <c r="CX23" s="1054"/>
      <c r="CY23" s="1054"/>
      <c r="CZ23" s="1054"/>
      <c r="DA23" s="1054"/>
      <c r="DB23" s="252"/>
      <c r="DC23" s="164"/>
      <c r="DD23" s="158"/>
      <c r="DE23" s="158"/>
      <c r="DF23" s="158"/>
      <c r="DG23" s="158"/>
    </row>
    <row r="24" spans="1:111" ht="18" customHeight="1" x14ac:dyDescent="0.2">
      <c r="A24" s="161"/>
      <c r="B24" s="250"/>
      <c r="C24" s="1041" t="s">
        <v>941</v>
      </c>
      <c r="D24" s="1042"/>
      <c r="E24" s="1042"/>
      <c r="F24" s="1042"/>
      <c r="G24" s="1042"/>
      <c r="H24" s="1042"/>
      <c r="I24" s="1042"/>
      <c r="J24" s="1042"/>
      <c r="K24" s="1042"/>
      <c r="L24" s="1042"/>
      <c r="M24" s="1042"/>
      <c r="N24" s="1042"/>
      <c r="O24" s="1042"/>
      <c r="P24" s="1042"/>
      <c r="Q24" s="1042"/>
      <c r="R24" s="1042"/>
      <c r="S24" s="1042"/>
      <c r="T24" s="1042"/>
      <c r="U24" s="1042"/>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42"/>
      <c r="AV24" s="1042"/>
      <c r="AW24" s="1042"/>
      <c r="AX24" s="1042"/>
      <c r="AY24" s="1042"/>
      <c r="AZ24" s="1042"/>
      <c r="BA24" s="1042"/>
      <c r="BB24" s="1042"/>
      <c r="BC24" s="1042"/>
      <c r="BD24" s="1042"/>
      <c r="BE24" s="1042"/>
      <c r="BF24" s="1042"/>
      <c r="BG24" s="1042"/>
      <c r="BH24" s="1042"/>
      <c r="BI24" s="1042"/>
      <c r="BJ24" s="1042"/>
      <c r="BK24" s="1042"/>
      <c r="BL24" s="1042"/>
      <c r="BM24" s="1042"/>
      <c r="BN24" s="1042"/>
      <c r="BO24" s="1042"/>
      <c r="BP24" s="1042"/>
      <c r="BQ24" s="1042"/>
      <c r="BR24" s="1042"/>
      <c r="BS24" s="1042"/>
      <c r="BT24" s="1042"/>
      <c r="BU24" s="1042"/>
      <c r="BV24" s="1042"/>
      <c r="BW24" s="1042"/>
      <c r="BX24" s="1042"/>
      <c r="BY24" s="1042"/>
      <c r="BZ24" s="1042"/>
      <c r="CA24" s="1042"/>
      <c r="CB24" s="1042"/>
      <c r="CC24" s="1042"/>
      <c r="CD24" s="1042"/>
      <c r="CE24" s="1042"/>
      <c r="CF24" s="1042"/>
      <c r="CG24" s="1042"/>
      <c r="CH24" s="1042"/>
      <c r="CI24" s="1042"/>
      <c r="CJ24" s="1042"/>
      <c r="CK24" s="1042"/>
      <c r="CL24" s="1042"/>
      <c r="CM24" s="1042"/>
      <c r="CN24" s="1042"/>
      <c r="CO24" s="1042"/>
      <c r="CP24" s="1042"/>
      <c r="CQ24" s="1042"/>
      <c r="CR24" s="1042"/>
      <c r="CS24" s="1042"/>
      <c r="CT24" s="1042"/>
      <c r="CU24" s="1042"/>
      <c r="CV24" s="1042"/>
      <c r="CW24" s="1042"/>
      <c r="CX24" s="1042"/>
      <c r="CY24" s="1042"/>
      <c r="CZ24" s="1042"/>
      <c r="DA24" s="1043"/>
      <c r="DB24" s="252"/>
      <c r="DC24" s="164"/>
      <c r="DD24" s="158"/>
      <c r="DE24" s="158"/>
      <c r="DF24" s="158"/>
      <c r="DG24" s="158"/>
    </row>
    <row r="25" spans="1:111" ht="15.95" customHeight="1" x14ac:dyDescent="0.25">
      <c r="A25" s="161"/>
      <c r="B25" s="266"/>
      <c r="C25" s="1047" t="s">
        <v>341</v>
      </c>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8"/>
      <c r="AJ25" s="1048"/>
      <c r="AK25" s="1048"/>
      <c r="AL25" s="1048"/>
      <c r="AM25" s="1048"/>
      <c r="AN25" s="1048"/>
      <c r="AO25" s="1048"/>
      <c r="AP25" s="1048"/>
      <c r="AQ25" s="1048"/>
      <c r="AR25" s="1048"/>
      <c r="AS25" s="1048"/>
      <c r="AT25" s="1048"/>
      <c r="AU25" s="1048"/>
      <c r="AV25" s="1048"/>
      <c r="AW25" s="1048"/>
      <c r="AX25" s="1048"/>
      <c r="AY25" s="1048"/>
      <c r="AZ25" s="1048"/>
      <c r="BA25" s="1048"/>
      <c r="BB25" s="1048"/>
      <c r="BC25" s="1045" t="s">
        <v>949</v>
      </c>
      <c r="BD25" s="1045"/>
      <c r="BE25" s="1045"/>
      <c r="BF25" s="1045"/>
      <c r="BG25" s="1045"/>
      <c r="BH25" s="1045"/>
      <c r="BI25" s="1045"/>
      <c r="BJ25" s="1045"/>
      <c r="BK25" s="1045"/>
      <c r="BL25" s="1045"/>
      <c r="BM25" s="1045"/>
      <c r="BN25" s="1045"/>
      <c r="BO25" s="1045"/>
      <c r="BP25" s="1045"/>
      <c r="BQ25" s="1045"/>
      <c r="BR25" s="1045"/>
      <c r="BS25" s="1045"/>
      <c r="BT25" s="1045"/>
      <c r="BU25" s="1045"/>
      <c r="BV25" s="1045"/>
      <c r="BW25" s="1045"/>
      <c r="BX25" s="1045"/>
      <c r="BY25" s="1045"/>
      <c r="BZ25" s="1045"/>
      <c r="CA25" s="1045"/>
      <c r="CB25" s="1045"/>
      <c r="CC25" s="1045"/>
      <c r="CD25" s="1045"/>
      <c r="CE25" s="1045"/>
      <c r="CF25" s="1045"/>
      <c r="CG25" s="1046"/>
      <c r="CH25" s="1082">
        <v>0</v>
      </c>
      <c r="CI25" s="1082"/>
      <c r="CJ25" s="1082"/>
      <c r="CK25" s="1082"/>
      <c r="CL25" s="1082"/>
      <c r="CM25" s="1082"/>
      <c r="CN25" s="1082"/>
      <c r="CO25" s="1082"/>
      <c r="CP25" s="1082"/>
      <c r="CQ25" s="1082"/>
      <c r="CR25" s="1082"/>
      <c r="CS25" s="1082"/>
      <c r="CT25" s="1082"/>
      <c r="CU25" s="1082"/>
      <c r="CV25" s="1082"/>
      <c r="CW25" s="1082"/>
      <c r="CX25" s="1082"/>
      <c r="CY25" s="1082"/>
      <c r="CZ25" s="1082"/>
      <c r="DA25" s="1083"/>
      <c r="DB25" s="273"/>
      <c r="DC25" s="164"/>
      <c r="DD25" s="158"/>
      <c r="DE25" s="158"/>
      <c r="DF25" s="158"/>
      <c r="DG25" s="158"/>
    </row>
    <row r="26" spans="1:111" ht="15.95" customHeight="1" x14ac:dyDescent="0.25">
      <c r="A26" s="161"/>
      <c r="B26" s="266"/>
      <c r="C26" s="1047" t="s">
        <v>953</v>
      </c>
      <c r="D26" s="1048"/>
      <c r="E26" s="1048"/>
      <c r="F26" s="1048"/>
      <c r="G26" s="1048"/>
      <c r="H26" s="1048"/>
      <c r="I26" s="1048"/>
      <c r="J26" s="1048"/>
      <c r="K26" s="1048"/>
      <c r="L26" s="1048"/>
      <c r="M26" s="1048"/>
      <c r="N26" s="1048"/>
      <c r="O26" s="1048"/>
      <c r="P26" s="1048"/>
      <c r="Q26" s="1048"/>
      <c r="R26" s="1048"/>
      <c r="S26" s="1048"/>
      <c r="T26" s="1048"/>
      <c r="U26" s="1048"/>
      <c r="V26" s="1048"/>
      <c r="W26" s="1048"/>
      <c r="X26" s="1048"/>
      <c r="Y26" s="1048"/>
      <c r="Z26" s="1048"/>
      <c r="AA26" s="1048"/>
      <c r="AB26" s="1048"/>
      <c r="AC26" s="1048"/>
      <c r="AD26" s="1048"/>
      <c r="AE26" s="1048"/>
      <c r="AF26" s="1048"/>
      <c r="AG26" s="1048"/>
      <c r="AH26" s="1048"/>
      <c r="AI26" s="1048"/>
      <c r="AJ26" s="1048"/>
      <c r="AK26" s="1048"/>
      <c r="AL26" s="1048"/>
      <c r="AM26" s="1048"/>
      <c r="AN26" s="1048"/>
      <c r="AO26" s="1048"/>
      <c r="AP26" s="1048"/>
      <c r="AQ26" s="1048"/>
      <c r="AR26" s="1048"/>
      <c r="AS26" s="1048"/>
      <c r="AT26" s="1048"/>
      <c r="AU26" s="1048"/>
      <c r="AV26" s="1048"/>
      <c r="AW26" s="1048"/>
      <c r="AX26" s="1048"/>
      <c r="AY26" s="1048"/>
      <c r="AZ26" s="1048"/>
      <c r="BA26" s="1048"/>
      <c r="BB26" s="1048"/>
      <c r="BC26" s="1045" t="s">
        <v>951</v>
      </c>
      <c r="BD26" s="1045"/>
      <c r="BE26" s="1045"/>
      <c r="BF26" s="1045"/>
      <c r="BG26" s="1045"/>
      <c r="BH26" s="1045"/>
      <c r="BI26" s="1045"/>
      <c r="BJ26" s="1045"/>
      <c r="BK26" s="1045"/>
      <c r="BL26" s="1045"/>
      <c r="BM26" s="1045"/>
      <c r="BN26" s="1045"/>
      <c r="BO26" s="1045"/>
      <c r="BP26" s="1045"/>
      <c r="BQ26" s="1045"/>
      <c r="BR26" s="1045"/>
      <c r="BS26" s="1045"/>
      <c r="BT26" s="1045"/>
      <c r="BU26" s="1045"/>
      <c r="BV26" s="1045"/>
      <c r="BW26" s="1045"/>
      <c r="BX26" s="1045"/>
      <c r="BY26" s="1045"/>
      <c r="BZ26" s="1045"/>
      <c r="CA26" s="1045"/>
      <c r="CB26" s="1045"/>
      <c r="CC26" s="1045"/>
      <c r="CD26" s="1045"/>
      <c r="CE26" s="1045"/>
      <c r="CF26" s="1045"/>
      <c r="CG26" s="1046"/>
      <c r="CH26" s="1080">
        <f>'Res Inc Data'!B20</f>
        <v>0</v>
      </c>
      <c r="CI26" s="1080"/>
      <c r="CJ26" s="1080"/>
      <c r="CK26" s="1080"/>
      <c r="CL26" s="1080"/>
      <c r="CM26" s="1080"/>
      <c r="CN26" s="1080"/>
      <c r="CO26" s="1080"/>
      <c r="CP26" s="1080"/>
      <c r="CQ26" s="1080"/>
      <c r="CR26" s="1080"/>
      <c r="CS26" s="1080"/>
      <c r="CT26" s="1080"/>
      <c r="CU26" s="1080"/>
      <c r="CV26" s="1080"/>
      <c r="CW26" s="1080"/>
      <c r="CX26" s="1080"/>
      <c r="CY26" s="1080"/>
      <c r="CZ26" s="1080"/>
      <c r="DA26" s="1081"/>
      <c r="DB26" s="273"/>
      <c r="DC26" s="164"/>
      <c r="DD26" s="158"/>
      <c r="DE26" s="158"/>
      <c r="DF26" s="158"/>
      <c r="DG26" s="158"/>
    </row>
    <row r="27" spans="1:111" ht="15.95" customHeight="1" x14ac:dyDescent="0.25">
      <c r="A27" s="161"/>
      <c r="B27" s="266"/>
      <c r="C27" s="1095" t="s">
        <v>342</v>
      </c>
      <c r="D27" s="1096"/>
      <c r="E27" s="1096"/>
      <c r="F27" s="1096"/>
      <c r="G27" s="1096"/>
      <c r="H27" s="1096"/>
      <c r="I27" s="1096"/>
      <c r="J27" s="1096"/>
      <c r="K27" s="1096"/>
      <c r="L27" s="1096"/>
      <c r="M27" s="1096"/>
      <c r="N27" s="1096"/>
      <c r="O27" s="1096"/>
      <c r="P27" s="1096"/>
      <c r="Q27" s="1096"/>
      <c r="R27" s="1096"/>
      <c r="S27" s="1096"/>
      <c r="T27" s="1096"/>
      <c r="U27" s="1096"/>
      <c r="V27" s="1096"/>
      <c r="W27" s="1096"/>
      <c r="X27" s="1096"/>
      <c r="Y27" s="1096"/>
      <c r="Z27" s="1096"/>
      <c r="AA27" s="1096"/>
      <c r="AB27" s="1096"/>
      <c r="AC27" s="1096"/>
      <c r="AD27" s="1096"/>
      <c r="AE27" s="1096"/>
      <c r="AF27" s="1096"/>
      <c r="AG27" s="1096"/>
      <c r="AH27" s="1096"/>
      <c r="AI27" s="1096"/>
      <c r="AJ27" s="1096"/>
      <c r="AK27" s="1096"/>
      <c r="AL27" s="1096"/>
      <c r="AM27" s="1096"/>
      <c r="AN27" s="1096"/>
      <c r="AO27" s="1096"/>
      <c r="AP27" s="1096"/>
      <c r="AQ27" s="1096"/>
      <c r="AR27" s="1096"/>
      <c r="AS27" s="1096"/>
      <c r="AT27" s="1096"/>
      <c r="AU27" s="1096"/>
      <c r="AV27" s="1096"/>
      <c r="AW27" s="1096"/>
      <c r="AX27" s="1096"/>
      <c r="AY27" s="1096"/>
      <c r="AZ27" s="1096"/>
      <c r="BA27" s="1096"/>
      <c r="BB27" s="1096"/>
      <c r="BC27" s="1045" t="s">
        <v>950</v>
      </c>
      <c r="BD27" s="1045"/>
      <c r="BE27" s="1045"/>
      <c r="BF27" s="1045"/>
      <c r="BG27" s="1045"/>
      <c r="BH27" s="1045"/>
      <c r="BI27" s="1045"/>
      <c r="BJ27" s="1045"/>
      <c r="BK27" s="1045"/>
      <c r="BL27" s="1045"/>
      <c r="BM27" s="1045"/>
      <c r="BN27" s="1045"/>
      <c r="BO27" s="1045"/>
      <c r="BP27" s="1045"/>
      <c r="BQ27" s="1045"/>
      <c r="BR27" s="1045"/>
      <c r="BS27" s="1045"/>
      <c r="BT27" s="1045"/>
      <c r="BU27" s="1045"/>
      <c r="BV27" s="1045"/>
      <c r="BW27" s="1045"/>
      <c r="BX27" s="1045"/>
      <c r="BY27" s="1045"/>
      <c r="BZ27" s="1045"/>
      <c r="CA27" s="1045"/>
      <c r="CB27" s="1045"/>
      <c r="CC27" s="1045"/>
      <c r="CD27" s="1045"/>
      <c r="CE27" s="1045"/>
      <c r="CF27" s="1045"/>
      <c r="CG27" s="1046"/>
      <c r="CH27" s="1082">
        <v>0</v>
      </c>
      <c r="CI27" s="1082"/>
      <c r="CJ27" s="1082"/>
      <c r="CK27" s="1082"/>
      <c r="CL27" s="1082"/>
      <c r="CM27" s="1082"/>
      <c r="CN27" s="1082"/>
      <c r="CO27" s="1082"/>
      <c r="CP27" s="1082"/>
      <c r="CQ27" s="1082"/>
      <c r="CR27" s="1082"/>
      <c r="CS27" s="1082"/>
      <c r="CT27" s="1082"/>
      <c r="CU27" s="1082"/>
      <c r="CV27" s="1082"/>
      <c r="CW27" s="1082"/>
      <c r="CX27" s="1082"/>
      <c r="CY27" s="1082"/>
      <c r="CZ27" s="1082"/>
      <c r="DA27" s="1083"/>
      <c r="DB27" s="273"/>
      <c r="DC27" s="164"/>
      <c r="DD27" s="158"/>
      <c r="DE27" s="158"/>
      <c r="DF27" s="158"/>
      <c r="DG27" s="158"/>
    </row>
    <row r="28" spans="1:111" ht="15.95" customHeight="1" x14ac:dyDescent="0.25">
      <c r="A28" s="161"/>
      <c r="B28" s="266"/>
      <c r="C28" s="1047" t="s">
        <v>957</v>
      </c>
      <c r="D28" s="1048"/>
      <c r="E28" s="1048"/>
      <c r="F28" s="1048"/>
      <c r="G28" s="1048"/>
      <c r="H28" s="1048"/>
      <c r="I28" s="1048"/>
      <c r="J28" s="1048"/>
      <c r="K28" s="1048"/>
      <c r="L28" s="1048"/>
      <c r="M28" s="1048"/>
      <c r="N28" s="1048"/>
      <c r="O28" s="1048"/>
      <c r="P28" s="1048"/>
      <c r="Q28" s="1048"/>
      <c r="R28" s="1048"/>
      <c r="S28" s="1048"/>
      <c r="T28" s="1048"/>
      <c r="U28" s="1048"/>
      <c r="V28" s="1048"/>
      <c r="W28" s="1048"/>
      <c r="X28" s="1048"/>
      <c r="Y28" s="1048"/>
      <c r="Z28" s="1048"/>
      <c r="AA28" s="1048"/>
      <c r="AB28" s="1048"/>
      <c r="AC28" s="1048"/>
      <c r="AD28" s="1048"/>
      <c r="AE28" s="1048"/>
      <c r="AF28" s="1048"/>
      <c r="AG28" s="1048"/>
      <c r="AH28" s="1048"/>
      <c r="AI28" s="1048"/>
      <c r="AJ28" s="1048"/>
      <c r="AK28" s="1048"/>
      <c r="AL28" s="1048"/>
      <c r="AM28" s="1048"/>
      <c r="AN28" s="1048"/>
      <c r="AO28" s="1048"/>
      <c r="AP28" s="1048"/>
      <c r="AQ28" s="1048"/>
      <c r="AR28" s="1048"/>
      <c r="AS28" s="1048"/>
      <c r="AT28" s="1048"/>
      <c r="AU28" s="1048"/>
      <c r="AV28" s="1048"/>
      <c r="AW28" s="1048"/>
      <c r="AX28" s="1048"/>
      <c r="AY28" s="1048"/>
      <c r="AZ28" s="1048"/>
      <c r="BA28" s="1048"/>
      <c r="BB28" s="1048"/>
      <c r="BC28" s="1045" t="s">
        <v>952</v>
      </c>
      <c r="BD28" s="1045"/>
      <c r="BE28" s="1045"/>
      <c r="BF28" s="1045"/>
      <c r="BG28" s="1045"/>
      <c r="BH28" s="1045"/>
      <c r="BI28" s="1045"/>
      <c r="BJ28" s="1045"/>
      <c r="BK28" s="1045"/>
      <c r="BL28" s="1045"/>
      <c r="BM28" s="1045"/>
      <c r="BN28" s="1045"/>
      <c r="BO28" s="1045"/>
      <c r="BP28" s="1045"/>
      <c r="BQ28" s="1045"/>
      <c r="BR28" s="1045"/>
      <c r="BS28" s="1045"/>
      <c r="BT28" s="1045"/>
      <c r="BU28" s="1045"/>
      <c r="BV28" s="1045"/>
      <c r="BW28" s="1045"/>
      <c r="BX28" s="1045"/>
      <c r="BY28" s="1045"/>
      <c r="BZ28" s="1045"/>
      <c r="CA28" s="1045"/>
      <c r="CB28" s="1045"/>
      <c r="CC28" s="1045"/>
      <c r="CD28" s="1045"/>
      <c r="CE28" s="1045"/>
      <c r="CF28" s="1045"/>
      <c r="CG28" s="1046"/>
      <c r="CH28" s="1082">
        <v>0</v>
      </c>
      <c r="CI28" s="1082"/>
      <c r="CJ28" s="1082"/>
      <c r="CK28" s="1082"/>
      <c r="CL28" s="1082"/>
      <c r="CM28" s="1082"/>
      <c r="CN28" s="1082"/>
      <c r="CO28" s="1082"/>
      <c r="CP28" s="1082"/>
      <c r="CQ28" s="1082"/>
      <c r="CR28" s="1082"/>
      <c r="CS28" s="1082"/>
      <c r="CT28" s="1082"/>
      <c r="CU28" s="1082"/>
      <c r="CV28" s="1082"/>
      <c r="CW28" s="1082"/>
      <c r="CX28" s="1082"/>
      <c r="CY28" s="1082"/>
      <c r="CZ28" s="1082"/>
      <c r="DA28" s="1083"/>
      <c r="DB28" s="273"/>
      <c r="DC28" s="164"/>
      <c r="DD28" s="158"/>
      <c r="DE28" s="158"/>
      <c r="DF28" s="158"/>
      <c r="DG28" s="158"/>
    </row>
    <row r="29" spans="1:111" ht="15.95" customHeight="1" x14ac:dyDescent="0.25">
      <c r="A29" s="161"/>
      <c r="B29" s="266"/>
      <c r="C29" s="1047" t="s">
        <v>956</v>
      </c>
      <c r="D29" s="1048"/>
      <c r="E29" s="1048"/>
      <c r="F29" s="1048"/>
      <c r="G29" s="1048"/>
      <c r="H29" s="1048"/>
      <c r="I29" s="1048"/>
      <c r="J29" s="1048"/>
      <c r="K29" s="1048"/>
      <c r="L29" s="1048"/>
      <c r="M29" s="1048"/>
      <c r="N29" s="1048"/>
      <c r="O29" s="1048"/>
      <c r="P29" s="1048"/>
      <c r="Q29" s="1048"/>
      <c r="R29" s="1048"/>
      <c r="S29" s="1048"/>
      <c r="T29" s="1048"/>
      <c r="U29" s="1048"/>
      <c r="V29" s="1048"/>
      <c r="W29" s="1048"/>
      <c r="X29" s="1048"/>
      <c r="Y29" s="1048"/>
      <c r="Z29" s="1048"/>
      <c r="AA29" s="1048"/>
      <c r="AB29" s="1048"/>
      <c r="AC29" s="1048"/>
      <c r="AD29" s="1048"/>
      <c r="AE29" s="1048"/>
      <c r="AF29" s="1048"/>
      <c r="AG29" s="1048"/>
      <c r="AH29" s="1048"/>
      <c r="AI29" s="1048"/>
      <c r="AJ29" s="1048"/>
      <c r="AK29" s="1048"/>
      <c r="AL29" s="1048"/>
      <c r="AM29" s="1048"/>
      <c r="AN29" s="1048"/>
      <c r="AO29" s="1048"/>
      <c r="AP29" s="1048"/>
      <c r="AQ29" s="1048"/>
      <c r="AR29" s="1048"/>
      <c r="AS29" s="1048"/>
      <c r="AT29" s="1048"/>
      <c r="AU29" s="1048"/>
      <c r="AV29" s="1048"/>
      <c r="AW29" s="1048"/>
      <c r="AX29" s="1048"/>
      <c r="AY29" s="1048"/>
      <c r="AZ29" s="1048"/>
      <c r="BA29" s="1048"/>
      <c r="BB29" s="1048"/>
      <c r="BC29" s="1045" t="s">
        <v>955</v>
      </c>
      <c r="BD29" s="1045"/>
      <c r="BE29" s="1045"/>
      <c r="BF29" s="1045"/>
      <c r="BG29" s="1045"/>
      <c r="BH29" s="1045"/>
      <c r="BI29" s="1045"/>
      <c r="BJ29" s="1045"/>
      <c r="BK29" s="1045"/>
      <c r="BL29" s="1045"/>
      <c r="BM29" s="1045"/>
      <c r="BN29" s="1045"/>
      <c r="BO29" s="1045"/>
      <c r="BP29" s="1045"/>
      <c r="BQ29" s="1045"/>
      <c r="BR29" s="1045"/>
      <c r="BS29" s="1045"/>
      <c r="BT29" s="1045"/>
      <c r="BU29" s="1045"/>
      <c r="BV29" s="1045"/>
      <c r="BW29" s="1045"/>
      <c r="BX29" s="1045"/>
      <c r="BY29" s="1045"/>
      <c r="BZ29" s="1045"/>
      <c r="CA29" s="1045"/>
      <c r="CB29" s="1045"/>
      <c r="CC29" s="1045"/>
      <c r="CD29" s="1045"/>
      <c r="CE29" s="1045"/>
      <c r="CF29" s="1045"/>
      <c r="CG29" s="1046"/>
      <c r="CH29" s="1080">
        <f>'Res Inc Data'!B23</f>
        <v>0</v>
      </c>
      <c r="CI29" s="1080"/>
      <c r="CJ29" s="1080"/>
      <c r="CK29" s="1080"/>
      <c r="CL29" s="1080"/>
      <c r="CM29" s="1080"/>
      <c r="CN29" s="1080"/>
      <c r="CO29" s="1080"/>
      <c r="CP29" s="1080"/>
      <c r="CQ29" s="1080"/>
      <c r="CR29" s="1080"/>
      <c r="CS29" s="1080"/>
      <c r="CT29" s="1080"/>
      <c r="CU29" s="1080"/>
      <c r="CV29" s="1080"/>
      <c r="CW29" s="1080"/>
      <c r="CX29" s="1080"/>
      <c r="CY29" s="1080"/>
      <c r="CZ29" s="1080"/>
      <c r="DA29" s="1081"/>
      <c r="DB29" s="273"/>
      <c r="DC29" s="164"/>
      <c r="DD29" s="158"/>
      <c r="DE29" s="158"/>
      <c r="DF29" s="158"/>
      <c r="DG29" s="158"/>
    </row>
    <row r="30" spans="1:111" ht="45" customHeight="1" thickBot="1" x14ac:dyDescent="0.25">
      <c r="A30" s="158"/>
      <c r="B30" s="267"/>
      <c r="C30" s="263"/>
      <c r="D30" s="1044" t="s">
        <v>944</v>
      </c>
      <c r="E30" s="1044"/>
      <c r="F30" s="1044"/>
      <c r="G30" s="1044"/>
      <c r="H30" s="1044"/>
      <c r="I30" s="1044"/>
      <c r="J30" s="1044"/>
      <c r="K30" s="1044"/>
      <c r="L30" s="1044"/>
      <c r="M30" s="1044"/>
      <c r="N30" s="1044"/>
      <c r="O30" s="1044"/>
      <c r="P30" s="1044"/>
      <c r="Q30" s="1044"/>
      <c r="R30" s="1044"/>
      <c r="S30" s="1044"/>
      <c r="T30" s="1044"/>
      <c r="U30" s="1044"/>
      <c r="V30" s="1044"/>
      <c r="W30" s="1044"/>
      <c r="X30" s="1044"/>
      <c r="Y30" s="1044"/>
      <c r="Z30" s="1044"/>
      <c r="AA30" s="1044"/>
      <c r="AB30" s="1044"/>
      <c r="AC30" s="1044"/>
      <c r="AD30" s="1044"/>
      <c r="AE30" s="1044"/>
      <c r="AF30" s="1044"/>
      <c r="AG30" s="1044"/>
      <c r="AH30" s="1044"/>
      <c r="AI30" s="1044"/>
      <c r="AJ30" s="1044"/>
      <c r="AK30" s="1044"/>
      <c r="AL30" s="1044"/>
      <c r="AM30" s="1044"/>
      <c r="AN30" s="1044"/>
      <c r="AO30" s="1044"/>
      <c r="AP30" s="1044"/>
      <c r="AQ30" s="1044"/>
      <c r="AR30" s="1044"/>
      <c r="AS30" s="1044"/>
      <c r="AT30" s="1044"/>
      <c r="AU30" s="1044"/>
      <c r="AV30" s="1044"/>
      <c r="AW30" s="1044"/>
      <c r="AX30" s="1044"/>
      <c r="AY30" s="1044"/>
      <c r="AZ30" s="1044"/>
      <c r="BA30" s="1044"/>
      <c r="BB30" s="1044"/>
      <c r="BC30" s="1044"/>
      <c r="BD30" s="1044"/>
      <c r="BE30" s="1044"/>
      <c r="BF30" s="1044"/>
      <c r="BG30" s="1044"/>
      <c r="BH30" s="1044"/>
      <c r="BI30" s="1044"/>
      <c r="BJ30" s="1044"/>
      <c r="BK30" s="1044"/>
      <c r="BL30" s="1044"/>
      <c r="BM30" s="1044"/>
      <c r="BN30" s="1044"/>
      <c r="BO30" s="1044"/>
      <c r="BP30" s="1044"/>
      <c r="BQ30" s="1044"/>
      <c r="BR30" s="1044"/>
      <c r="BS30" s="1044"/>
      <c r="BT30" s="1044"/>
      <c r="BU30" s="1044"/>
      <c r="BV30" s="1044"/>
      <c r="BW30" s="1044"/>
      <c r="BX30" s="1044"/>
      <c r="BY30" s="1044"/>
      <c r="BZ30" s="1044"/>
      <c r="CA30" s="1044"/>
      <c r="CB30" s="1044"/>
      <c r="CC30" s="1044"/>
      <c r="CD30" s="1044"/>
      <c r="CE30" s="1044"/>
      <c r="CF30" s="1044"/>
      <c r="CG30" s="1044"/>
      <c r="CH30" s="1044"/>
      <c r="CI30" s="1044"/>
      <c r="CJ30" s="1044"/>
      <c r="CK30" s="1044"/>
      <c r="CL30" s="1044"/>
      <c r="CM30" s="1044"/>
      <c r="CN30" s="1044"/>
      <c r="CO30" s="1044"/>
      <c r="CP30" s="1044"/>
      <c r="CQ30" s="1044"/>
      <c r="CR30" s="1044"/>
      <c r="CS30" s="1044"/>
      <c r="CT30" s="1044"/>
      <c r="CU30" s="1044"/>
      <c r="CV30" s="1044"/>
      <c r="CW30" s="1044"/>
      <c r="CX30" s="1044"/>
      <c r="CY30" s="1044"/>
      <c r="CZ30" s="1044"/>
      <c r="DA30" s="264"/>
      <c r="DB30" s="274"/>
      <c r="DC30" s="165"/>
      <c r="DD30" s="158"/>
      <c r="DE30" s="158"/>
      <c r="DF30" s="158"/>
      <c r="DG30" s="158"/>
    </row>
    <row r="31" spans="1:111" ht="12" customHeight="1" x14ac:dyDescent="0.25">
      <c r="A31" s="158"/>
      <c r="B31" s="250"/>
      <c r="C31" s="1093"/>
      <c r="D31" s="1093"/>
      <c r="E31" s="1093"/>
      <c r="F31" s="1093"/>
      <c r="G31" s="1093"/>
      <c r="H31" s="1093"/>
      <c r="I31" s="1093"/>
      <c r="J31" s="1093"/>
      <c r="K31" s="1093"/>
      <c r="L31" s="1093"/>
      <c r="M31" s="1093"/>
      <c r="N31" s="1093"/>
      <c r="O31" s="1093"/>
      <c r="P31" s="1093"/>
      <c r="Q31" s="1093"/>
      <c r="R31" s="1093"/>
      <c r="S31" s="1093"/>
      <c r="T31" s="1093"/>
      <c r="U31" s="1093"/>
      <c r="V31" s="1093"/>
      <c r="W31" s="1093"/>
      <c r="X31" s="1093"/>
      <c r="Y31" s="1093"/>
      <c r="Z31" s="1093"/>
      <c r="AA31" s="1093"/>
      <c r="AB31" s="1093"/>
      <c r="AC31" s="1093"/>
      <c r="AD31" s="1093"/>
      <c r="AE31" s="1093"/>
      <c r="AF31" s="1093"/>
      <c r="AG31" s="1093"/>
      <c r="AH31" s="1093"/>
      <c r="AI31" s="1093"/>
      <c r="AJ31" s="1093"/>
      <c r="AK31" s="1093"/>
      <c r="AL31" s="1093"/>
      <c r="AM31" s="1093"/>
      <c r="AN31" s="1093"/>
      <c r="AO31" s="1093"/>
      <c r="AP31" s="1093"/>
      <c r="AQ31" s="1093"/>
      <c r="AR31" s="1093"/>
      <c r="AS31" s="1093"/>
      <c r="AT31" s="1093"/>
      <c r="AU31" s="1093"/>
      <c r="AV31" s="1093"/>
      <c r="AW31" s="1093"/>
      <c r="AX31" s="1093"/>
      <c r="AY31" s="1093"/>
      <c r="AZ31" s="1093"/>
      <c r="BA31" s="1093"/>
      <c r="BB31" s="1093"/>
      <c r="BC31" s="1093"/>
      <c r="BD31" s="1093"/>
      <c r="BE31" s="1093"/>
      <c r="BF31" s="1093"/>
      <c r="BG31" s="1093"/>
      <c r="BH31" s="1093"/>
      <c r="BI31" s="1093"/>
      <c r="BJ31" s="1093"/>
      <c r="BK31" s="1093"/>
      <c r="BL31" s="1093"/>
      <c r="BM31" s="1093"/>
      <c r="BN31" s="1093"/>
      <c r="BO31" s="1093"/>
      <c r="BP31" s="1093"/>
      <c r="BQ31" s="1093"/>
      <c r="BR31" s="1093"/>
      <c r="BS31" s="1093"/>
      <c r="BT31" s="1093"/>
      <c r="BU31" s="1093"/>
      <c r="BV31" s="1093"/>
      <c r="BW31" s="1093"/>
      <c r="BX31" s="1093"/>
      <c r="BY31" s="1093"/>
      <c r="BZ31" s="1093"/>
      <c r="CA31" s="1093"/>
      <c r="CB31" s="1093"/>
      <c r="CC31" s="1093"/>
      <c r="CD31" s="1093"/>
      <c r="CE31" s="1093"/>
      <c r="CF31" s="1093"/>
      <c r="CG31" s="1093"/>
      <c r="CH31" s="1093"/>
      <c r="CI31" s="1093"/>
      <c r="CJ31" s="1093"/>
      <c r="CK31" s="1093"/>
      <c r="CL31" s="1093"/>
      <c r="CM31" s="1093"/>
      <c r="CN31" s="1093"/>
      <c r="CO31" s="1093"/>
      <c r="CP31" s="1093"/>
      <c r="CQ31" s="1093"/>
      <c r="CR31" s="1093"/>
      <c r="CS31" s="1093"/>
      <c r="CT31" s="1093"/>
      <c r="CU31" s="1093"/>
      <c r="CV31" s="1093"/>
      <c r="CW31" s="1093"/>
      <c r="CX31" s="1093"/>
      <c r="CY31" s="1093"/>
      <c r="CZ31" s="1093"/>
      <c r="DA31" s="1093"/>
      <c r="DB31" s="252"/>
      <c r="DC31" s="166"/>
      <c r="DD31" s="158"/>
      <c r="DE31" s="158"/>
      <c r="DF31" s="158"/>
      <c r="DG31" s="158"/>
    </row>
    <row r="32" spans="1:111" ht="18" customHeight="1" x14ac:dyDescent="0.2">
      <c r="A32" s="158"/>
      <c r="B32" s="268"/>
      <c r="C32" s="1090" t="s">
        <v>337</v>
      </c>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1"/>
      <c r="AU32" s="1091"/>
      <c r="AV32" s="1091"/>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091"/>
      <c r="CP32" s="1091"/>
      <c r="CQ32" s="1091"/>
      <c r="CR32" s="1091"/>
      <c r="CS32" s="1091"/>
      <c r="CT32" s="1091"/>
      <c r="CU32" s="1091"/>
      <c r="CV32" s="1091"/>
      <c r="CW32" s="1091"/>
      <c r="CX32" s="1091"/>
      <c r="CY32" s="1091"/>
      <c r="CZ32" s="1091"/>
      <c r="DA32" s="1092"/>
      <c r="DB32" s="273"/>
      <c r="DC32" s="164"/>
      <c r="DD32" s="158"/>
      <c r="DE32" s="158"/>
      <c r="DF32" s="158"/>
      <c r="DG32" s="158"/>
    </row>
    <row r="33" spans="1:111" ht="9.9499999999999993" customHeight="1" x14ac:dyDescent="0.2">
      <c r="A33" s="158"/>
      <c r="B33" s="269"/>
      <c r="C33" s="1117"/>
      <c r="D33" s="1118"/>
      <c r="E33" s="1118"/>
      <c r="F33" s="1118"/>
      <c r="G33" s="1118"/>
      <c r="H33" s="1118"/>
      <c r="I33" s="1118"/>
      <c r="J33" s="1118"/>
      <c r="K33" s="1118"/>
      <c r="L33" s="1118"/>
      <c r="M33" s="1118"/>
      <c r="N33" s="1118"/>
      <c r="O33" s="1118"/>
      <c r="P33" s="1118"/>
      <c r="Q33" s="1118"/>
      <c r="R33" s="1118"/>
      <c r="S33" s="1118"/>
      <c r="T33" s="1118"/>
      <c r="U33" s="1118"/>
      <c r="V33" s="1118"/>
      <c r="W33" s="1118"/>
      <c r="X33" s="1118"/>
      <c r="Y33" s="1118"/>
      <c r="Z33" s="1118"/>
      <c r="AA33" s="1118"/>
      <c r="AB33" s="1118"/>
      <c r="AC33" s="1118"/>
      <c r="AD33" s="1118"/>
      <c r="AE33" s="1118"/>
      <c r="AF33" s="1118"/>
      <c r="AG33" s="1118"/>
      <c r="AH33" s="1118"/>
      <c r="AI33" s="1118"/>
      <c r="AJ33" s="1118"/>
      <c r="AK33" s="1118"/>
      <c r="AL33" s="1118"/>
      <c r="AM33" s="1118"/>
      <c r="AN33" s="1118"/>
      <c r="AO33" s="1118"/>
      <c r="AP33" s="1118"/>
      <c r="AQ33" s="1118"/>
      <c r="AR33" s="1118"/>
      <c r="AS33" s="1118"/>
      <c r="AT33" s="1118"/>
      <c r="AU33" s="1118"/>
      <c r="AV33" s="1118"/>
      <c r="AW33" s="1118"/>
      <c r="AX33" s="1118"/>
      <c r="AY33" s="1118"/>
      <c r="AZ33" s="1118"/>
      <c r="BA33" s="1118"/>
      <c r="BB33" s="1118"/>
      <c r="BC33" s="1118"/>
      <c r="BD33" s="1118"/>
      <c r="BE33" s="1118"/>
      <c r="BF33" s="1118"/>
      <c r="BG33" s="1118"/>
      <c r="BH33" s="1118"/>
      <c r="BI33" s="1118"/>
      <c r="BJ33" s="1118"/>
      <c r="BK33" s="1118"/>
      <c r="BL33" s="1118"/>
      <c r="BM33" s="1118"/>
      <c r="BN33" s="1118"/>
      <c r="BO33" s="1118"/>
      <c r="BP33" s="1118"/>
      <c r="BQ33" s="1118"/>
      <c r="BR33" s="1118"/>
      <c r="BS33" s="1118"/>
      <c r="BT33" s="1118"/>
      <c r="BU33" s="1118"/>
      <c r="BV33" s="1118"/>
      <c r="BW33" s="1118"/>
      <c r="BX33" s="1118"/>
      <c r="BY33" s="1118"/>
      <c r="BZ33" s="1118"/>
      <c r="CA33" s="1118"/>
      <c r="CB33" s="1118"/>
      <c r="CC33" s="1118"/>
      <c r="CD33" s="1118"/>
      <c r="CE33" s="1118"/>
      <c r="CF33" s="1118"/>
      <c r="CG33" s="1118"/>
      <c r="CH33" s="1118"/>
      <c r="CI33" s="1118"/>
      <c r="CJ33" s="1118"/>
      <c r="CK33" s="1118"/>
      <c r="CL33" s="1118"/>
      <c r="CM33" s="1118"/>
      <c r="CN33" s="1118"/>
      <c r="CO33" s="1118"/>
      <c r="CP33" s="1118"/>
      <c r="CQ33" s="1118"/>
      <c r="CR33" s="1118"/>
      <c r="CS33" s="1118"/>
      <c r="CT33" s="1118"/>
      <c r="CU33" s="1118"/>
      <c r="CV33" s="1118"/>
      <c r="CW33" s="1118"/>
      <c r="CX33" s="1118"/>
      <c r="CY33" s="1118"/>
      <c r="CZ33" s="1118"/>
      <c r="DA33" s="1119"/>
      <c r="DB33" s="273"/>
      <c r="DC33" s="164"/>
      <c r="DD33" s="158"/>
      <c r="DE33" s="158"/>
      <c r="DF33" s="158"/>
      <c r="DG33" s="158"/>
    </row>
    <row r="34" spans="1:111" ht="15.95" customHeight="1" x14ac:dyDescent="0.2">
      <c r="A34" s="158"/>
      <c r="B34" s="269"/>
      <c r="C34" s="1071" t="s">
        <v>547</v>
      </c>
      <c r="D34" s="1072"/>
      <c r="E34" s="1072"/>
      <c r="F34" s="1072"/>
      <c r="G34" s="1072"/>
      <c r="H34" s="1072"/>
      <c r="I34" s="1072"/>
      <c r="J34" s="1072"/>
      <c r="K34" s="1072"/>
      <c r="L34" s="1072"/>
      <c r="M34" s="1072"/>
      <c r="N34" s="1072"/>
      <c r="O34" s="1072"/>
      <c r="P34" s="1072"/>
      <c r="Q34" s="1072"/>
      <c r="R34" s="1072"/>
      <c r="S34" s="1072"/>
      <c r="T34" s="1072"/>
      <c r="U34" s="1072"/>
      <c r="V34" s="1072"/>
      <c r="W34" s="1072"/>
      <c r="X34" s="1072"/>
      <c r="Y34" s="1072"/>
      <c r="Z34" s="1072"/>
      <c r="AA34" s="1072"/>
      <c r="AB34" s="1072"/>
      <c r="AC34" s="1072"/>
      <c r="AD34" s="1072"/>
      <c r="AE34" s="1072"/>
      <c r="AF34" s="1072"/>
      <c r="AG34" s="1072"/>
      <c r="AH34" s="1072"/>
      <c r="AI34" s="1072"/>
      <c r="AJ34" s="1072"/>
      <c r="AK34" s="1072"/>
      <c r="AL34" s="1072"/>
      <c r="AM34" s="1072"/>
      <c r="AN34" s="1072"/>
      <c r="AO34" s="1072"/>
      <c r="AP34" s="1072"/>
      <c r="AQ34" s="1072"/>
      <c r="AR34" s="1072"/>
      <c r="AS34" s="1072"/>
      <c r="AT34" s="1072"/>
      <c r="AU34" s="1072"/>
      <c r="AV34" s="1072"/>
      <c r="AW34" s="1072"/>
      <c r="AX34" s="1072"/>
      <c r="AY34" s="1072"/>
      <c r="AZ34" s="1072"/>
      <c r="BA34" s="1072"/>
      <c r="BB34" s="1072"/>
      <c r="BC34" s="1072"/>
      <c r="BD34" s="1072"/>
      <c r="BE34" s="1072"/>
      <c r="BF34" s="1072"/>
      <c r="BG34" s="1072"/>
      <c r="BH34" s="1072"/>
      <c r="BI34" s="1072"/>
      <c r="BJ34" s="1072"/>
      <c r="BK34" s="1072"/>
      <c r="BL34" s="1072"/>
      <c r="BM34" s="1072"/>
      <c r="BN34" s="1072"/>
      <c r="BO34" s="1072"/>
      <c r="BP34" s="1072"/>
      <c r="BQ34" s="1072"/>
      <c r="BR34" s="1072"/>
      <c r="BS34" s="1072"/>
      <c r="BT34" s="1072"/>
      <c r="BU34" s="1072"/>
      <c r="BV34" s="1073" t="s">
        <v>967</v>
      </c>
      <c r="BW34" s="1073"/>
      <c r="BX34" s="1073"/>
      <c r="BY34" s="1073"/>
      <c r="BZ34" s="1073"/>
      <c r="CA34" s="1073"/>
      <c r="CB34" s="1073"/>
      <c r="CC34" s="1073"/>
      <c r="CD34" s="1073"/>
      <c r="CE34" s="1073"/>
      <c r="CF34" s="1073"/>
      <c r="CG34" s="1073"/>
      <c r="CH34" s="1073"/>
      <c r="CI34" s="1073"/>
      <c r="CJ34" s="1073"/>
      <c r="CK34" s="1073"/>
      <c r="CL34" s="1073"/>
      <c r="CM34" s="1073"/>
      <c r="CN34" s="1073"/>
      <c r="CO34" s="1073"/>
      <c r="CP34" s="1073"/>
      <c r="CQ34" s="1073"/>
      <c r="CR34" s="1073"/>
      <c r="CS34" s="1073"/>
      <c r="CT34" s="1073"/>
      <c r="CU34" s="1073"/>
      <c r="CV34" s="1073"/>
      <c r="CW34" s="1073"/>
      <c r="CX34" s="1073"/>
      <c r="CY34" s="1073"/>
      <c r="CZ34" s="1073"/>
      <c r="DA34" s="1074"/>
      <c r="DB34" s="273"/>
      <c r="DC34" s="164"/>
      <c r="DD34" s="158"/>
      <c r="DE34" s="158"/>
      <c r="DF34" s="158"/>
      <c r="DG34" s="158"/>
    </row>
    <row r="35" spans="1:111" ht="5.0999999999999996" customHeight="1" x14ac:dyDescent="0.2">
      <c r="A35" s="158"/>
      <c r="B35" s="269"/>
      <c r="C35" s="1075"/>
      <c r="D35" s="1076"/>
      <c r="E35" s="1076"/>
      <c r="F35" s="1076"/>
      <c r="G35" s="1076"/>
      <c r="H35" s="1076"/>
      <c r="I35" s="1076"/>
      <c r="J35" s="1076"/>
      <c r="K35" s="1076"/>
      <c r="L35" s="1076"/>
      <c r="M35" s="1076"/>
      <c r="N35" s="1076"/>
      <c r="O35" s="1076"/>
      <c r="P35" s="1076"/>
      <c r="Q35" s="1076"/>
      <c r="R35" s="1076"/>
      <c r="S35" s="1076"/>
      <c r="T35" s="1076"/>
      <c r="U35" s="1076"/>
      <c r="V35" s="1076"/>
      <c r="W35" s="1076"/>
      <c r="X35" s="1076"/>
      <c r="Y35" s="1076"/>
      <c r="Z35" s="1076"/>
      <c r="AA35" s="1076"/>
      <c r="AB35" s="1076"/>
      <c r="AC35" s="1076"/>
      <c r="AD35" s="1076"/>
      <c r="AE35" s="1076"/>
      <c r="AF35" s="1076"/>
      <c r="AG35" s="1076"/>
      <c r="AH35" s="1076"/>
      <c r="AI35" s="1076"/>
      <c r="AJ35" s="1076"/>
      <c r="AK35" s="1076"/>
      <c r="AL35" s="1076"/>
      <c r="AM35" s="1076"/>
      <c r="AN35" s="1076"/>
      <c r="AO35" s="1076"/>
      <c r="AP35" s="1076"/>
      <c r="AQ35" s="1076"/>
      <c r="AR35" s="1076"/>
      <c r="AS35" s="1076"/>
      <c r="AT35" s="1076"/>
      <c r="AU35" s="1076"/>
      <c r="AV35" s="1076"/>
      <c r="AW35" s="1076"/>
      <c r="AX35" s="1076"/>
      <c r="AY35" s="1076"/>
      <c r="AZ35" s="1076"/>
      <c r="BA35" s="1076"/>
      <c r="BB35" s="1076"/>
      <c r="BC35" s="1076"/>
      <c r="BD35" s="1076"/>
      <c r="BE35" s="1076"/>
      <c r="BF35" s="1076"/>
      <c r="BG35" s="1076"/>
      <c r="BH35" s="1076"/>
      <c r="BI35" s="1076"/>
      <c r="BJ35" s="1076"/>
      <c r="BK35" s="1076"/>
      <c r="BL35" s="1076"/>
      <c r="BM35" s="1076"/>
      <c r="BN35" s="1076"/>
      <c r="BO35" s="1076"/>
      <c r="BP35" s="1076"/>
      <c r="BQ35" s="1076"/>
      <c r="BR35" s="1076"/>
      <c r="BS35" s="1076"/>
      <c r="BT35" s="1076"/>
      <c r="BU35" s="1076"/>
      <c r="BV35" s="1076"/>
      <c r="BW35" s="1076"/>
      <c r="BX35" s="1076"/>
      <c r="BY35" s="1076"/>
      <c r="BZ35" s="1076"/>
      <c r="CA35" s="1076"/>
      <c r="CB35" s="1076"/>
      <c r="CC35" s="1076"/>
      <c r="CD35" s="1076"/>
      <c r="CE35" s="1076"/>
      <c r="CF35" s="1076"/>
      <c r="CG35" s="1076"/>
      <c r="CH35" s="1076"/>
      <c r="CI35" s="1076"/>
      <c r="CJ35" s="1076"/>
      <c r="CK35" s="1076"/>
      <c r="CL35" s="1076"/>
      <c r="CM35" s="1076"/>
      <c r="CN35" s="1076"/>
      <c r="CO35" s="1076"/>
      <c r="CP35" s="1076"/>
      <c r="CQ35" s="1076"/>
      <c r="CR35" s="1076"/>
      <c r="CS35" s="1076"/>
      <c r="CT35" s="1076"/>
      <c r="CU35" s="1076"/>
      <c r="CV35" s="1076"/>
      <c r="CW35" s="1076"/>
      <c r="CX35" s="1076"/>
      <c r="CY35" s="1076"/>
      <c r="CZ35" s="1076"/>
      <c r="DA35" s="1077"/>
      <c r="DB35" s="273"/>
      <c r="DC35" s="164"/>
      <c r="DD35" s="158"/>
      <c r="DE35" s="158"/>
      <c r="DF35" s="158"/>
      <c r="DG35" s="158"/>
    </row>
    <row r="36" spans="1:111" ht="15.95" customHeight="1" x14ac:dyDescent="0.2">
      <c r="A36" s="158"/>
      <c r="B36" s="269"/>
      <c r="C36" s="1071" t="s">
        <v>499</v>
      </c>
      <c r="D36" s="1120"/>
      <c r="E36" s="1120"/>
      <c r="F36" s="1120"/>
      <c r="G36" s="1120"/>
      <c r="H36" s="1120"/>
      <c r="I36" s="1120"/>
      <c r="J36" s="1120"/>
      <c r="K36" s="1120"/>
      <c r="L36" s="1120"/>
      <c r="M36" s="1120"/>
      <c r="N36" s="1120"/>
      <c r="O36" s="1120"/>
      <c r="P36" s="1120"/>
      <c r="Q36" s="1120"/>
      <c r="R36" s="1120"/>
      <c r="S36" s="1120"/>
      <c r="T36" s="1120"/>
      <c r="U36" s="1120"/>
      <c r="V36" s="1120"/>
      <c r="W36" s="1120"/>
      <c r="X36" s="1120"/>
      <c r="Y36" s="1120"/>
      <c r="Z36" s="1120"/>
      <c r="AA36" s="1120"/>
      <c r="AB36" s="1120"/>
      <c r="AC36" s="1120"/>
      <c r="AD36" s="1120"/>
      <c r="AE36" s="1120"/>
      <c r="AF36" s="1120"/>
      <c r="AG36" s="1120"/>
      <c r="AH36" s="1120"/>
      <c r="AI36" s="1120"/>
      <c r="AJ36" s="1120"/>
      <c r="AK36" s="1120"/>
      <c r="AL36" s="1120"/>
      <c r="AM36" s="1120"/>
      <c r="AN36" s="1120"/>
      <c r="AO36" s="1120"/>
      <c r="AP36" s="1120"/>
      <c r="AQ36" s="1120"/>
      <c r="AR36" s="1120"/>
      <c r="AS36" s="1120"/>
      <c r="AT36" s="1120"/>
      <c r="AU36" s="1120"/>
      <c r="AV36" s="1120"/>
      <c r="AW36" s="1120"/>
      <c r="AX36" s="1120"/>
      <c r="AY36" s="1120"/>
      <c r="AZ36" s="1120"/>
      <c r="BA36" s="1120"/>
      <c r="BB36" s="1120"/>
      <c r="BC36" s="1120"/>
      <c r="BD36" s="1120"/>
      <c r="BE36" s="1120"/>
      <c r="BF36" s="1120"/>
      <c r="BG36" s="1120"/>
      <c r="BH36" s="1120"/>
      <c r="BI36" s="1120"/>
      <c r="BJ36" s="1120"/>
      <c r="BK36" s="1120"/>
      <c r="BL36" s="1120"/>
      <c r="BM36" s="1120"/>
      <c r="BN36" s="1120"/>
      <c r="BO36" s="1120"/>
      <c r="BP36" s="1120"/>
      <c r="BQ36" s="1120"/>
      <c r="BR36" s="1120"/>
      <c r="BS36" s="1120"/>
      <c r="BT36" s="1120"/>
      <c r="BU36" s="1120"/>
      <c r="BV36" s="1073" t="s">
        <v>241</v>
      </c>
      <c r="BW36" s="1073"/>
      <c r="BX36" s="1073"/>
      <c r="BY36" s="1073"/>
      <c r="BZ36" s="1073"/>
      <c r="CA36" s="1073"/>
      <c r="CB36" s="1073"/>
      <c r="CC36" s="1073"/>
      <c r="CD36" s="1073"/>
      <c r="CE36" s="1073"/>
      <c r="CF36" s="1073"/>
      <c r="CG36" s="1073"/>
      <c r="CH36" s="1073"/>
      <c r="CI36" s="1073"/>
      <c r="CJ36" s="1073"/>
      <c r="CK36" s="1073"/>
      <c r="CL36" s="1073"/>
      <c r="CM36" s="1073"/>
      <c r="CN36" s="1073"/>
      <c r="CO36" s="1073"/>
      <c r="CP36" s="1073"/>
      <c r="CQ36" s="1073"/>
      <c r="CR36" s="1073"/>
      <c r="CS36" s="1073"/>
      <c r="CT36" s="1073"/>
      <c r="CU36" s="1073"/>
      <c r="CV36" s="1073"/>
      <c r="CW36" s="1073"/>
      <c r="CX36" s="1073"/>
      <c r="CY36" s="1073"/>
      <c r="CZ36" s="1073"/>
      <c r="DA36" s="1074"/>
      <c r="DB36" s="273"/>
      <c r="DC36" s="164"/>
      <c r="DD36" s="158"/>
      <c r="DE36" s="158"/>
      <c r="DF36" s="158"/>
      <c r="DG36" s="158"/>
    </row>
    <row r="37" spans="1:111" ht="5.0999999999999996" customHeight="1" x14ac:dyDescent="0.2">
      <c r="A37" s="158"/>
      <c r="B37" s="269"/>
      <c r="C37" s="1075"/>
      <c r="D37" s="1076"/>
      <c r="E37" s="1076"/>
      <c r="F37" s="1076"/>
      <c r="G37" s="1076"/>
      <c r="H37" s="1076"/>
      <c r="I37" s="1076"/>
      <c r="J37" s="1076"/>
      <c r="K37" s="1076"/>
      <c r="L37" s="1076"/>
      <c r="M37" s="1076"/>
      <c r="N37" s="1076"/>
      <c r="O37" s="1076"/>
      <c r="P37" s="1076"/>
      <c r="Q37" s="1076"/>
      <c r="R37" s="1076"/>
      <c r="S37" s="1076"/>
      <c r="T37" s="1076"/>
      <c r="U37" s="1076"/>
      <c r="V37" s="1076"/>
      <c r="W37" s="1076"/>
      <c r="X37" s="1076"/>
      <c r="Y37" s="1076"/>
      <c r="Z37" s="1076"/>
      <c r="AA37" s="1076"/>
      <c r="AB37" s="1076"/>
      <c r="AC37" s="1076"/>
      <c r="AD37" s="1076"/>
      <c r="AE37" s="1076"/>
      <c r="AF37" s="1076"/>
      <c r="AG37" s="1076"/>
      <c r="AH37" s="1076"/>
      <c r="AI37" s="1076"/>
      <c r="AJ37" s="1076"/>
      <c r="AK37" s="1076"/>
      <c r="AL37" s="1076"/>
      <c r="AM37" s="1076"/>
      <c r="AN37" s="1076"/>
      <c r="AO37" s="1076"/>
      <c r="AP37" s="1076"/>
      <c r="AQ37" s="1076"/>
      <c r="AR37" s="1076"/>
      <c r="AS37" s="1076"/>
      <c r="AT37" s="1076"/>
      <c r="AU37" s="1076"/>
      <c r="AV37" s="1076"/>
      <c r="AW37" s="1076"/>
      <c r="AX37" s="1076"/>
      <c r="AY37" s="1076"/>
      <c r="AZ37" s="1076"/>
      <c r="BA37" s="1076"/>
      <c r="BB37" s="1076"/>
      <c r="BC37" s="1076"/>
      <c r="BD37" s="1076"/>
      <c r="BE37" s="1076"/>
      <c r="BF37" s="1076"/>
      <c r="BG37" s="1076"/>
      <c r="BH37" s="1076"/>
      <c r="BI37" s="1076"/>
      <c r="BJ37" s="1076"/>
      <c r="BK37" s="1076"/>
      <c r="BL37" s="1076"/>
      <c r="BM37" s="1076"/>
      <c r="BN37" s="1076"/>
      <c r="BO37" s="1076"/>
      <c r="BP37" s="1076"/>
      <c r="BQ37" s="1076"/>
      <c r="BR37" s="1076"/>
      <c r="BS37" s="1076"/>
      <c r="BT37" s="1076"/>
      <c r="BU37" s="1076"/>
      <c r="BV37" s="1076"/>
      <c r="BW37" s="1076"/>
      <c r="BX37" s="1076"/>
      <c r="BY37" s="1076"/>
      <c r="BZ37" s="1076"/>
      <c r="CA37" s="1076"/>
      <c r="CB37" s="1076"/>
      <c r="CC37" s="1076"/>
      <c r="CD37" s="1076"/>
      <c r="CE37" s="1076"/>
      <c r="CF37" s="1076"/>
      <c r="CG37" s="1076"/>
      <c r="CH37" s="1076"/>
      <c r="CI37" s="1076"/>
      <c r="CJ37" s="1076"/>
      <c r="CK37" s="1076"/>
      <c r="CL37" s="1076"/>
      <c r="CM37" s="1076"/>
      <c r="CN37" s="1076"/>
      <c r="CO37" s="1076"/>
      <c r="CP37" s="1076"/>
      <c r="CQ37" s="1076"/>
      <c r="CR37" s="1076"/>
      <c r="CS37" s="1076"/>
      <c r="CT37" s="1076"/>
      <c r="CU37" s="1076"/>
      <c r="CV37" s="1076"/>
      <c r="CW37" s="1076"/>
      <c r="CX37" s="1076"/>
      <c r="CY37" s="1076"/>
      <c r="CZ37" s="1076"/>
      <c r="DA37" s="1077"/>
      <c r="DB37" s="273"/>
      <c r="DC37" s="164"/>
      <c r="DD37" s="158"/>
      <c r="DE37" s="158"/>
      <c r="DF37" s="158"/>
      <c r="DG37" s="158"/>
    </row>
    <row r="38" spans="1:111" ht="15.95" customHeight="1" x14ac:dyDescent="0.2">
      <c r="A38" s="158"/>
      <c r="B38" s="269"/>
      <c r="C38" s="1071" t="s">
        <v>905</v>
      </c>
      <c r="D38" s="1072"/>
      <c r="E38" s="1072"/>
      <c r="F38" s="1072"/>
      <c r="G38" s="1072"/>
      <c r="H38" s="1072"/>
      <c r="I38" s="1072"/>
      <c r="J38" s="1072"/>
      <c r="K38" s="1072"/>
      <c r="L38" s="1072"/>
      <c r="M38" s="1072"/>
      <c r="N38" s="1072"/>
      <c r="O38" s="1072"/>
      <c r="P38" s="1072"/>
      <c r="Q38" s="1072"/>
      <c r="R38" s="1072"/>
      <c r="S38" s="1072"/>
      <c r="T38" s="1072"/>
      <c r="U38" s="1072"/>
      <c r="V38" s="1072"/>
      <c r="W38" s="1072"/>
      <c r="X38" s="1072"/>
      <c r="Y38" s="1072"/>
      <c r="Z38" s="1072"/>
      <c r="AA38" s="1072"/>
      <c r="AB38" s="1072"/>
      <c r="AC38" s="1072"/>
      <c r="AD38" s="1072"/>
      <c r="AE38" s="1072"/>
      <c r="AF38" s="1072"/>
      <c r="AG38" s="1072"/>
      <c r="AH38" s="1072"/>
      <c r="AI38" s="1072"/>
      <c r="AJ38" s="1072"/>
      <c r="AK38" s="1072"/>
      <c r="AL38" s="1072"/>
      <c r="AM38" s="1072"/>
      <c r="AN38" s="1072"/>
      <c r="AO38" s="1072"/>
      <c r="AP38" s="1072"/>
      <c r="AQ38" s="1072"/>
      <c r="AR38" s="1072"/>
      <c r="AS38" s="1072"/>
      <c r="AT38" s="1072"/>
      <c r="AU38" s="1072"/>
      <c r="AV38" s="1072"/>
      <c r="AW38" s="1072"/>
      <c r="AX38" s="1072"/>
      <c r="AY38" s="1072"/>
      <c r="AZ38" s="1072"/>
      <c r="BA38" s="1072"/>
      <c r="BB38" s="1072"/>
      <c r="BC38" s="1072"/>
      <c r="BD38" s="1072"/>
      <c r="BE38" s="1072"/>
      <c r="BF38" s="1072"/>
      <c r="BG38" s="1072"/>
      <c r="BH38" s="1072"/>
      <c r="BI38" s="1072"/>
      <c r="BJ38" s="1072"/>
      <c r="BK38" s="1072"/>
      <c r="BL38" s="1072"/>
      <c r="BM38" s="1072"/>
      <c r="BN38" s="1072"/>
      <c r="BO38" s="1072"/>
      <c r="BP38" s="1072"/>
      <c r="BQ38" s="1072"/>
      <c r="BR38" s="1072"/>
      <c r="BS38" s="1072"/>
      <c r="BT38" s="1072"/>
      <c r="BU38" s="1072"/>
      <c r="BV38" s="1073">
        <v>1</v>
      </c>
      <c r="BW38" s="1073"/>
      <c r="BX38" s="1073"/>
      <c r="BY38" s="1073"/>
      <c r="BZ38" s="1073"/>
      <c r="CA38" s="1073"/>
      <c r="CB38" s="1073"/>
      <c r="CC38" s="1073"/>
      <c r="CD38" s="1073"/>
      <c r="CE38" s="1073"/>
      <c r="CF38" s="1073"/>
      <c r="CG38" s="1073"/>
      <c r="CH38" s="1073"/>
      <c r="CI38" s="1073"/>
      <c r="CJ38" s="1073"/>
      <c r="CK38" s="1073"/>
      <c r="CL38" s="1073"/>
      <c r="CM38" s="1073"/>
      <c r="CN38" s="1073"/>
      <c r="CO38" s="1073"/>
      <c r="CP38" s="1073"/>
      <c r="CQ38" s="1073"/>
      <c r="CR38" s="1073"/>
      <c r="CS38" s="1073"/>
      <c r="CT38" s="1073"/>
      <c r="CU38" s="1073"/>
      <c r="CV38" s="1073"/>
      <c r="CW38" s="1073"/>
      <c r="CX38" s="1073"/>
      <c r="CY38" s="1073"/>
      <c r="CZ38" s="1073"/>
      <c r="DA38" s="1074"/>
      <c r="DB38" s="273"/>
      <c r="DC38" s="164"/>
      <c r="DD38" s="158"/>
      <c r="DE38" s="158"/>
      <c r="DF38" s="158"/>
      <c r="DG38" s="158"/>
    </row>
    <row r="39" spans="1:111" ht="12" customHeight="1" thickBot="1" x14ac:dyDescent="0.3">
      <c r="A39" s="158"/>
      <c r="B39" s="250"/>
      <c r="C39" s="1068"/>
      <c r="D39" s="1069"/>
      <c r="E39" s="1069"/>
      <c r="F39" s="1069"/>
      <c r="G39" s="1069"/>
      <c r="H39" s="1069"/>
      <c r="I39" s="1069"/>
      <c r="J39" s="1069"/>
      <c r="K39" s="1069"/>
      <c r="L39" s="1069"/>
      <c r="M39" s="1069"/>
      <c r="N39" s="1069"/>
      <c r="O39" s="1069"/>
      <c r="P39" s="1069"/>
      <c r="Q39" s="1069"/>
      <c r="R39" s="1069"/>
      <c r="S39" s="1069"/>
      <c r="T39" s="1069"/>
      <c r="U39" s="1069"/>
      <c r="V39" s="1069"/>
      <c r="W39" s="1069"/>
      <c r="X39" s="1069"/>
      <c r="Y39" s="1069"/>
      <c r="Z39" s="1069"/>
      <c r="AA39" s="1069"/>
      <c r="AB39" s="1069"/>
      <c r="AC39" s="1069"/>
      <c r="AD39" s="1069"/>
      <c r="AE39" s="1069"/>
      <c r="AF39" s="1069"/>
      <c r="AG39" s="1069"/>
      <c r="AH39" s="1069"/>
      <c r="AI39" s="1069"/>
      <c r="AJ39" s="1069"/>
      <c r="AK39" s="1069"/>
      <c r="AL39" s="1069"/>
      <c r="AM39" s="1069"/>
      <c r="AN39" s="1069"/>
      <c r="AO39" s="1069"/>
      <c r="AP39" s="1069"/>
      <c r="AQ39" s="1069"/>
      <c r="AR39" s="1069"/>
      <c r="AS39" s="1069"/>
      <c r="AT39" s="1069"/>
      <c r="AU39" s="1069"/>
      <c r="AV39" s="1069"/>
      <c r="AW39" s="1069"/>
      <c r="AX39" s="1069"/>
      <c r="AY39" s="1069"/>
      <c r="AZ39" s="1069"/>
      <c r="BA39" s="1069"/>
      <c r="BB39" s="1069"/>
      <c r="BC39" s="1069"/>
      <c r="BD39" s="1069"/>
      <c r="BE39" s="1069"/>
      <c r="BF39" s="1069"/>
      <c r="BG39" s="1069"/>
      <c r="BH39" s="1069"/>
      <c r="BI39" s="1069"/>
      <c r="BJ39" s="1069"/>
      <c r="BK39" s="1069"/>
      <c r="BL39" s="1069"/>
      <c r="BM39" s="1069"/>
      <c r="BN39" s="1069"/>
      <c r="BO39" s="1069"/>
      <c r="BP39" s="1069"/>
      <c r="BQ39" s="1069"/>
      <c r="BR39" s="1069"/>
      <c r="BS39" s="1069"/>
      <c r="BT39" s="1069"/>
      <c r="BU39" s="1069"/>
      <c r="BV39" s="1069"/>
      <c r="BW39" s="1069"/>
      <c r="BX39" s="1069"/>
      <c r="BY39" s="1069"/>
      <c r="BZ39" s="1069"/>
      <c r="CA39" s="1069"/>
      <c r="CB39" s="1069"/>
      <c r="CC39" s="1069"/>
      <c r="CD39" s="1069"/>
      <c r="CE39" s="1069"/>
      <c r="CF39" s="1069"/>
      <c r="CG39" s="1069"/>
      <c r="CH39" s="1069"/>
      <c r="CI39" s="1069"/>
      <c r="CJ39" s="1069"/>
      <c r="CK39" s="1069"/>
      <c r="CL39" s="1069"/>
      <c r="CM39" s="1069"/>
      <c r="CN39" s="1069"/>
      <c r="CO39" s="1069"/>
      <c r="CP39" s="1069"/>
      <c r="CQ39" s="1069"/>
      <c r="CR39" s="1069"/>
      <c r="CS39" s="1069"/>
      <c r="CT39" s="1069"/>
      <c r="CU39" s="1069"/>
      <c r="CV39" s="1069"/>
      <c r="CW39" s="1069"/>
      <c r="CX39" s="1069"/>
      <c r="CY39" s="1069"/>
      <c r="CZ39" s="1069"/>
      <c r="DA39" s="1070"/>
      <c r="DB39" s="252"/>
      <c r="DC39" s="163"/>
      <c r="DD39" s="158"/>
      <c r="DE39" s="158"/>
      <c r="DF39" s="158"/>
      <c r="DG39" s="158"/>
    </row>
    <row r="40" spans="1:111" ht="12" customHeight="1" x14ac:dyDescent="0.25">
      <c r="A40" s="158"/>
      <c r="B40" s="250"/>
      <c r="C40" s="746"/>
      <c r="D40" s="746"/>
      <c r="E40" s="746"/>
      <c r="F40" s="746"/>
      <c r="G40" s="746"/>
      <c r="H40" s="746"/>
      <c r="I40" s="746"/>
      <c r="J40" s="746"/>
      <c r="K40" s="746"/>
      <c r="L40" s="746"/>
      <c r="M40" s="746"/>
      <c r="N40" s="746"/>
      <c r="O40" s="746"/>
      <c r="P40" s="746"/>
      <c r="Q40" s="746"/>
      <c r="R40" s="746"/>
      <c r="S40" s="746"/>
      <c r="T40" s="746"/>
      <c r="U40" s="746"/>
      <c r="V40" s="746"/>
      <c r="W40" s="746"/>
      <c r="X40" s="746"/>
      <c r="Y40" s="746"/>
      <c r="Z40" s="746"/>
      <c r="AA40" s="746"/>
      <c r="AB40" s="746"/>
      <c r="AC40" s="746"/>
      <c r="AD40" s="746"/>
      <c r="AE40" s="746"/>
      <c r="AF40" s="746"/>
      <c r="AG40" s="746"/>
      <c r="AH40" s="746"/>
      <c r="AI40" s="746"/>
      <c r="AJ40" s="746"/>
      <c r="AK40" s="746"/>
      <c r="AL40" s="746"/>
      <c r="AM40" s="746"/>
      <c r="AN40" s="746"/>
      <c r="AO40" s="746"/>
      <c r="AP40" s="746"/>
      <c r="AQ40" s="746"/>
      <c r="AR40" s="746"/>
      <c r="AS40" s="746"/>
      <c r="AT40" s="746"/>
      <c r="AU40" s="746"/>
      <c r="AV40" s="746"/>
      <c r="AW40" s="746"/>
      <c r="AX40" s="746"/>
      <c r="AY40" s="746"/>
      <c r="AZ40" s="746"/>
      <c r="BA40" s="746"/>
      <c r="BB40" s="746"/>
      <c r="BC40" s="746"/>
      <c r="BD40" s="746"/>
      <c r="BE40" s="746"/>
      <c r="BF40" s="746"/>
      <c r="BG40" s="746"/>
      <c r="BH40" s="746"/>
      <c r="BI40" s="746"/>
      <c r="BJ40" s="746"/>
      <c r="BK40" s="746"/>
      <c r="BL40" s="746"/>
      <c r="BM40" s="746"/>
      <c r="BN40" s="746"/>
      <c r="BO40" s="746"/>
      <c r="BP40" s="746"/>
      <c r="BQ40" s="746"/>
      <c r="BR40" s="746"/>
      <c r="BS40" s="746"/>
      <c r="BT40" s="746"/>
      <c r="BU40" s="746"/>
      <c r="BV40" s="746"/>
      <c r="BW40" s="746"/>
      <c r="BX40" s="746"/>
      <c r="BY40" s="746"/>
      <c r="BZ40" s="746"/>
      <c r="CA40" s="746"/>
      <c r="CB40" s="746"/>
      <c r="CC40" s="746"/>
      <c r="CD40" s="746"/>
      <c r="CE40" s="746"/>
      <c r="CF40" s="746"/>
      <c r="CG40" s="746"/>
      <c r="CH40" s="746"/>
      <c r="CI40" s="746"/>
      <c r="CJ40" s="746"/>
      <c r="CK40" s="746"/>
      <c r="CL40" s="746"/>
      <c r="CM40" s="746"/>
      <c r="CN40" s="746"/>
      <c r="CO40" s="746"/>
      <c r="CP40" s="746"/>
      <c r="CQ40" s="746"/>
      <c r="CR40" s="746"/>
      <c r="CS40" s="746"/>
      <c r="CT40" s="746"/>
      <c r="CU40" s="746"/>
      <c r="CV40" s="746"/>
      <c r="CW40" s="746"/>
      <c r="CX40" s="746"/>
      <c r="CY40" s="746"/>
      <c r="CZ40" s="746"/>
      <c r="DA40" s="746"/>
      <c r="DB40" s="252"/>
      <c r="DC40" s="163"/>
      <c r="DD40" s="158"/>
      <c r="DE40" s="158"/>
      <c r="DF40" s="158"/>
      <c r="DG40" s="158"/>
    </row>
    <row r="41" spans="1:111" ht="18" customHeight="1" x14ac:dyDescent="0.2">
      <c r="A41" s="158"/>
      <c r="B41" s="268"/>
      <c r="C41" s="1062" t="s">
        <v>338</v>
      </c>
      <c r="D41" s="1063"/>
      <c r="E41" s="1063"/>
      <c r="F41" s="1063"/>
      <c r="G41" s="1063"/>
      <c r="H41" s="1063"/>
      <c r="I41" s="1063"/>
      <c r="J41" s="1063"/>
      <c r="K41" s="1063"/>
      <c r="L41" s="1063"/>
      <c r="M41" s="1063"/>
      <c r="N41" s="1063"/>
      <c r="O41" s="1063"/>
      <c r="P41" s="1063"/>
      <c r="Q41" s="1063"/>
      <c r="R41" s="1063"/>
      <c r="S41" s="1063"/>
      <c r="T41" s="1063"/>
      <c r="U41" s="1063"/>
      <c r="V41" s="1063"/>
      <c r="W41" s="1063"/>
      <c r="X41" s="1063"/>
      <c r="Y41" s="1063"/>
      <c r="Z41" s="1063"/>
      <c r="AA41" s="1063"/>
      <c r="AB41" s="1063"/>
      <c r="AC41" s="1063"/>
      <c r="AD41" s="1063"/>
      <c r="AE41" s="1063"/>
      <c r="AF41" s="1063"/>
      <c r="AG41" s="1063"/>
      <c r="AH41" s="1063"/>
      <c r="AI41" s="1063"/>
      <c r="AJ41" s="1063"/>
      <c r="AK41" s="1063"/>
      <c r="AL41" s="1063"/>
      <c r="AM41" s="1063"/>
      <c r="AN41" s="1063"/>
      <c r="AO41" s="1063"/>
      <c r="AP41" s="1063"/>
      <c r="AQ41" s="1063"/>
      <c r="AR41" s="1063"/>
      <c r="AS41" s="1063"/>
      <c r="AT41" s="1063"/>
      <c r="AU41" s="1063"/>
      <c r="AV41" s="1063"/>
      <c r="AW41" s="1063"/>
      <c r="AX41" s="1063"/>
      <c r="AY41" s="1063"/>
      <c r="AZ41" s="1063"/>
      <c r="BA41" s="1063"/>
      <c r="BB41" s="1063"/>
      <c r="BC41" s="1063"/>
      <c r="BD41" s="1063"/>
      <c r="BE41" s="1063"/>
      <c r="BF41" s="1063"/>
      <c r="BG41" s="1063"/>
      <c r="BH41" s="1063"/>
      <c r="BI41" s="1063"/>
      <c r="BJ41" s="1063"/>
      <c r="BK41" s="1063"/>
      <c r="BL41" s="1063"/>
      <c r="BM41" s="1063"/>
      <c r="BN41" s="1063"/>
      <c r="BO41" s="1063"/>
      <c r="BP41" s="1063"/>
      <c r="BQ41" s="1063"/>
      <c r="BR41" s="1063"/>
      <c r="BS41" s="1063"/>
      <c r="BT41" s="1063"/>
      <c r="BU41" s="1063"/>
      <c r="BV41" s="1063"/>
      <c r="BW41" s="1063"/>
      <c r="BX41" s="1063"/>
      <c r="BY41" s="1063"/>
      <c r="BZ41" s="1063"/>
      <c r="CA41" s="1063"/>
      <c r="CB41" s="1063"/>
      <c r="CC41" s="1063"/>
      <c r="CD41" s="1063"/>
      <c r="CE41" s="1063"/>
      <c r="CF41" s="1063"/>
      <c r="CG41" s="1063"/>
      <c r="CH41" s="1063"/>
      <c r="CI41" s="1063"/>
      <c r="CJ41" s="1063"/>
      <c r="CK41" s="1063"/>
      <c r="CL41" s="1063"/>
      <c r="CM41" s="1063"/>
      <c r="CN41" s="1063"/>
      <c r="CO41" s="1063"/>
      <c r="CP41" s="1063"/>
      <c r="CQ41" s="1063"/>
      <c r="CR41" s="1063"/>
      <c r="CS41" s="1063"/>
      <c r="CT41" s="1063"/>
      <c r="CU41" s="1063"/>
      <c r="CV41" s="1063"/>
      <c r="CW41" s="1063"/>
      <c r="CX41" s="1063"/>
      <c r="CY41" s="1063"/>
      <c r="CZ41" s="1063"/>
      <c r="DA41" s="1064"/>
      <c r="DB41" s="273"/>
      <c r="DC41" s="164"/>
      <c r="DD41" s="158"/>
      <c r="DE41" s="158"/>
      <c r="DF41" s="158"/>
      <c r="DG41" s="158"/>
    </row>
    <row r="42" spans="1:111" ht="20.100000000000001" customHeight="1" x14ac:dyDescent="0.2">
      <c r="A42" s="158"/>
      <c r="B42" s="269"/>
      <c r="C42" s="1065" t="s">
        <v>204</v>
      </c>
      <c r="D42" s="1066"/>
      <c r="E42" s="1066"/>
      <c r="F42" s="1066"/>
      <c r="G42" s="1066"/>
      <c r="H42" s="1066"/>
      <c r="I42" s="1066"/>
      <c r="J42" s="1066"/>
      <c r="K42" s="1066"/>
      <c r="L42" s="1066"/>
      <c r="M42" s="1066"/>
      <c r="N42" s="1066"/>
      <c r="O42" s="1066"/>
      <c r="P42" s="1066"/>
      <c r="Q42" s="1066"/>
      <c r="R42" s="1066"/>
      <c r="S42" s="1066"/>
      <c r="T42" s="1066"/>
      <c r="U42" s="1066"/>
      <c r="V42" s="1066"/>
      <c r="W42" s="1066"/>
      <c r="X42" s="1066"/>
      <c r="Y42" s="1066"/>
      <c r="Z42" s="1066"/>
      <c r="AA42" s="1066"/>
      <c r="AB42" s="1066"/>
      <c r="AC42" s="1066"/>
      <c r="AD42" s="1066"/>
      <c r="AE42" s="1066"/>
      <c r="AF42" s="1066"/>
      <c r="AG42" s="1066"/>
      <c r="AH42" s="1066"/>
      <c r="AI42" s="1066"/>
      <c r="AJ42" s="1066"/>
      <c r="AK42" s="1066"/>
      <c r="AL42" s="1066"/>
      <c r="AM42" s="1066"/>
      <c r="AN42" s="1066"/>
      <c r="AO42" s="1066"/>
      <c r="AP42" s="1066"/>
      <c r="AQ42" s="1066"/>
      <c r="AR42" s="1066"/>
      <c r="AS42" s="1066"/>
      <c r="AT42" s="1066"/>
      <c r="AU42" s="1066"/>
      <c r="AV42" s="1066"/>
      <c r="AW42" s="1066"/>
      <c r="AX42" s="1066"/>
      <c r="AY42" s="1066"/>
      <c r="AZ42" s="1066"/>
      <c r="BA42" s="1066"/>
      <c r="BB42" s="1066"/>
      <c r="BC42" s="1066"/>
      <c r="BD42" s="1066"/>
      <c r="BE42" s="1066"/>
      <c r="BF42" s="1066"/>
      <c r="BG42" s="1066"/>
      <c r="BH42" s="1066"/>
      <c r="BI42" s="1066"/>
      <c r="BJ42" s="1066"/>
      <c r="BK42" s="1066"/>
      <c r="BL42" s="1066"/>
      <c r="BM42" s="1066"/>
      <c r="BN42" s="1066"/>
      <c r="BO42" s="1066"/>
      <c r="BP42" s="1066"/>
      <c r="BQ42" s="1066"/>
      <c r="BR42" s="1066"/>
      <c r="BS42" s="1066"/>
      <c r="BT42" s="1066"/>
      <c r="BU42" s="1066"/>
      <c r="BV42" s="1066"/>
      <c r="BW42" s="1066"/>
      <c r="BX42" s="1066"/>
      <c r="BY42" s="1066"/>
      <c r="BZ42" s="1066"/>
      <c r="CA42" s="1066"/>
      <c r="CB42" s="1066"/>
      <c r="CC42" s="1066"/>
      <c r="CD42" s="1066"/>
      <c r="CE42" s="1066"/>
      <c r="CF42" s="1066"/>
      <c r="CG42" s="1067"/>
      <c r="CH42" s="1060">
        <f>RESIDUALACTUAL</f>
        <v>0</v>
      </c>
      <c r="CI42" s="1060"/>
      <c r="CJ42" s="1060"/>
      <c r="CK42" s="1060"/>
      <c r="CL42" s="1060"/>
      <c r="CM42" s="1060"/>
      <c r="CN42" s="1060"/>
      <c r="CO42" s="1060"/>
      <c r="CP42" s="1060"/>
      <c r="CQ42" s="1060"/>
      <c r="CR42" s="1060"/>
      <c r="CS42" s="1060"/>
      <c r="CT42" s="1060"/>
      <c r="CU42" s="1060"/>
      <c r="CV42" s="1060"/>
      <c r="CW42" s="1060"/>
      <c r="CX42" s="1060"/>
      <c r="CY42" s="1060"/>
      <c r="CZ42" s="1060"/>
      <c r="DA42" s="1061"/>
      <c r="DB42" s="273"/>
      <c r="DC42" s="164"/>
      <c r="DD42" s="158"/>
      <c r="DE42" s="158"/>
      <c r="DF42" s="158"/>
      <c r="DG42" s="158"/>
    </row>
    <row r="43" spans="1:111" ht="9.9499999999999993" customHeight="1" x14ac:dyDescent="0.2">
      <c r="A43" s="158"/>
      <c r="B43" s="269"/>
      <c r="C43" s="1102"/>
      <c r="D43" s="1103"/>
      <c r="E43" s="1103"/>
      <c r="F43" s="1103"/>
      <c r="G43" s="1103"/>
      <c r="H43" s="1103"/>
      <c r="I43" s="1103"/>
      <c r="J43" s="1103"/>
      <c r="K43" s="1103"/>
      <c r="L43" s="1103"/>
      <c r="M43" s="1103"/>
      <c r="N43" s="1103"/>
      <c r="O43" s="1103"/>
      <c r="P43" s="1103"/>
      <c r="Q43" s="1103"/>
      <c r="R43" s="1103"/>
      <c r="S43" s="1103"/>
      <c r="T43" s="1103"/>
      <c r="U43" s="1103"/>
      <c r="V43" s="1103"/>
      <c r="W43" s="1103"/>
      <c r="X43" s="1103"/>
      <c r="Y43" s="1103"/>
      <c r="Z43" s="1103"/>
      <c r="AA43" s="1103"/>
      <c r="AB43" s="1103"/>
      <c r="AC43" s="1103"/>
      <c r="AD43" s="1103"/>
      <c r="AE43" s="1103"/>
      <c r="AF43" s="1103"/>
      <c r="AG43" s="1103"/>
      <c r="AH43" s="1103"/>
      <c r="AI43" s="1103"/>
      <c r="AJ43" s="1103"/>
      <c r="AK43" s="1103"/>
      <c r="AL43" s="1103"/>
      <c r="AM43" s="1103"/>
      <c r="AN43" s="1103"/>
      <c r="AO43" s="1103"/>
      <c r="AP43" s="1103"/>
      <c r="AQ43" s="1103"/>
      <c r="AR43" s="1103"/>
      <c r="AS43" s="1103"/>
      <c r="AT43" s="1103"/>
      <c r="AU43" s="1103"/>
      <c r="AV43" s="1103"/>
      <c r="AW43" s="1103"/>
      <c r="AX43" s="1103"/>
      <c r="AY43" s="1103"/>
      <c r="AZ43" s="1103"/>
      <c r="BA43" s="1103"/>
      <c r="BB43" s="1103"/>
      <c r="BC43" s="1103"/>
      <c r="BD43" s="1103"/>
      <c r="BE43" s="1103"/>
      <c r="BF43" s="1103"/>
      <c r="BG43" s="1103"/>
      <c r="BH43" s="1103"/>
      <c r="BI43" s="1103"/>
      <c r="BJ43" s="1103"/>
      <c r="BK43" s="1103"/>
      <c r="BL43" s="1103"/>
      <c r="BM43" s="1103"/>
      <c r="BN43" s="1103"/>
      <c r="BO43" s="1103"/>
      <c r="BP43" s="1103"/>
      <c r="BQ43" s="1103"/>
      <c r="BR43" s="1103"/>
      <c r="BS43" s="1103"/>
      <c r="BT43" s="1103"/>
      <c r="BU43" s="1103"/>
      <c r="BV43" s="1103"/>
      <c r="BW43" s="1103"/>
      <c r="BX43" s="1103"/>
      <c r="BY43" s="1103"/>
      <c r="BZ43" s="1103"/>
      <c r="CA43" s="1103"/>
      <c r="CB43" s="1103"/>
      <c r="CC43" s="1103"/>
      <c r="CD43" s="1103"/>
      <c r="CE43" s="1103"/>
      <c r="CF43" s="1103"/>
      <c r="CG43" s="1103"/>
      <c r="CH43" s="1103"/>
      <c r="CI43" s="1103"/>
      <c r="CJ43" s="1103"/>
      <c r="CK43" s="1103"/>
      <c r="CL43" s="1103"/>
      <c r="CM43" s="1103"/>
      <c r="CN43" s="1103"/>
      <c r="CO43" s="1103"/>
      <c r="CP43" s="1103"/>
      <c r="CQ43" s="1103"/>
      <c r="CR43" s="1103"/>
      <c r="CS43" s="1103"/>
      <c r="CT43" s="1103"/>
      <c r="CU43" s="1103"/>
      <c r="CV43" s="1103"/>
      <c r="CW43" s="1103"/>
      <c r="CX43" s="1103"/>
      <c r="CY43" s="1103"/>
      <c r="CZ43" s="1103"/>
      <c r="DA43" s="1104"/>
      <c r="DB43" s="273"/>
      <c r="DC43" s="164"/>
      <c r="DD43" s="158"/>
      <c r="DE43" s="158"/>
      <c r="DF43" s="158"/>
      <c r="DG43" s="158"/>
    </row>
    <row r="44" spans="1:111" ht="15.95" customHeight="1" x14ac:dyDescent="0.2">
      <c r="A44" s="158"/>
      <c r="B44" s="269"/>
      <c r="C44" s="1114" t="s">
        <v>206</v>
      </c>
      <c r="D44" s="1115"/>
      <c r="E44" s="1115"/>
      <c r="F44" s="1115"/>
      <c r="G44" s="1115"/>
      <c r="H44" s="1115"/>
      <c r="I44" s="1115"/>
      <c r="J44" s="1115"/>
      <c r="K44" s="1115"/>
      <c r="L44" s="1115"/>
      <c r="M44" s="1115"/>
      <c r="N44" s="1115"/>
      <c r="O44" s="1115"/>
      <c r="P44" s="1115"/>
      <c r="Q44" s="1115"/>
      <c r="R44" s="1115"/>
      <c r="S44" s="1115"/>
      <c r="T44" s="1115"/>
      <c r="U44" s="1115"/>
      <c r="V44" s="1115"/>
      <c r="W44" s="1115"/>
      <c r="X44" s="1115"/>
      <c r="Y44" s="1115"/>
      <c r="Z44" s="1115"/>
      <c r="AA44" s="1115"/>
      <c r="AB44" s="1115"/>
      <c r="AC44" s="1115"/>
      <c r="AD44" s="1115"/>
      <c r="AE44" s="1115"/>
      <c r="AF44" s="1115"/>
      <c r="AG44" s="1115"/>
      <c r="AH44" s="1115"/>
      <c r="AI44" s="1115"/>
      <c r="AJ44" s="1115"/>
      <c r="AK44" s="1115"/>
      <c r="AL44" s="1115"/>
      <c r="AM44" s="1115"/>
      <c r="AN44" s="1115"/>
      <c r="AO44" s="1115"/>
      <c r="AP44" s="1115"/>
      <c r="AQ44" s="1115"/>
      <c r="AR44" s="1115"/>
      <c r="AS44" s="1115"/>
      <c r="AT44" s="1115"/>
      <c r="AU44" s="1115"/>
      <c r="AV44" s="1115"/>
      <c r="AW44" s="1115"/>
      <c r="AX44" s="1115"/>
      <c r="AY44" s="1115"/>
      <c r="AZ44" s="1115"/>
      <c r="BA44" s="1115"/>
      <c r="BB44" s="1115"/>
      <c r="BC44" s="1115"/>
      <c r="BD44" s="1115"/>
      <c r="BE44" s="1115"/>
      <c r="BF44" s="1115"/>
      <c r="BG44" s="1115"/>
      <c r="BH44" s="1115"/>
      <c r="BI44" s="1115"/>
      <c r="BJ44" s="1115"/>
      <c r="BK44" s="1115"/>
      <c r="BL44" s="1115"/>
      <c r="BM44" s="1115"/>
      <c r="BN44" s="1115"/>
      <c r="BO44" s="1115"/>
      <c r="BP44" s="1115"/>
      <c r="BQ44" s="1115"/>
      <c r="BR44" s="1115"/>
      <c r="BS44" s="1115"/>
      <c r="BT44" s="1115"/>
      <c r="BU44" s="1115"/>
      <c r="BV44" s="1115"/>
      <c r="BW44" s="1115"/>
      <c r="BX44" s="1115"/>
      <c r="BY44" s="1115"/>
      <c r="BZ44" s="1115"/>
      <c r="CA44" s="1115"/>
      <c r="CB44" s="1115"/>
      <c r="CC44" s="1115"/>
      <c r="CD44" s="1115"/>
      <c r="CE44" s="1115"/>
      <c r="CF44" s="1115"/>
      <c r="CG44" s="1115"/>
      <c r="CH44" s="1115"/>
      <c r="CI44" s="1115"/>
      <c r="CJ44" s="1115"/>
      <c r="CK44" s="1115"/>
      <c r="CL44" s="1115"/>
      <c r="CM44" s="1115"/>
      <c r="CN44" s="1115"/>
      <c r="CO44" s="1115"/>
      <c r="CP44" s="1115"/>
      <c r="CQ44" s="1115"/>
      <c r="CR44" s="1115"/>
      <c r="CS44" s="1115"/>
      <c r="CT44" s="1115"/>
      <c r="CU44" s="1115"/>
      <c r="CV44" s="1115"/>
      <c r="CW44" s="1115"/>
      <c r="CX44" s="1115"/>
      <c r="CY44" s="1115"/>
      <c r="CZ44" s="1115"/>
      <c r="DA44" s="1116"/>
      <c r="DB44" s="273"/>
      <c r="DC44" s="164"/>
      <c r="DD44" s="158"/>
      <c r="DE44" s="158"/>
      <c r="DF44" s="158"/>
      <c r="DG44" s="158"/>
    </row>
    <row r="45" spans="1:111" ht="16.149999999999999" customHeight="1" x14ac:dyDescent="0.2">
      <c r="A45" s="158"/>
      <c r="B45" s="269"/>
      <c r="C45" s="1057" t="str">
        <f>'Res Inc Data'!B43</f>
        <v/>
      </c>
      <c r="D45" s="1058"/>
      <c r="E45" s="1058"/>
      <c r="F45" s="1058"/>
      <c r="G45" s="1058"/>
      <c r="H45" s="1058"/>
      <c r="I45" s="1058"/>
      <c r="J45" s="1058"/>
      <c r="K45" s="1058"/>
      <c r="L45" s="1058"/>
      <c r="M45" s="1058"/>
      <c r="N45" s="1058"/>
      <c r="O45" s="1058"/>
      <c r="P45" s="1058"/>
      <c r="Q45" s="1058"/>
      <c r="R45" s="1058"/>
      <c r="S45" s="1058"/>
      <c r="T45" s="1058"/>
      <c r="U45" s="1058"/>
      <c r="V45" s="1058"/>
      <c r="W45" s="1058"/>
      <c r="X45" s="1058"/>
      <c r="Y45" s="1058"/>
      <c r="Z45" s="1058"/>
      <c r="AA45" s="1058"/>
      <c r="AB45" s="1058"/>
      <c r="AC45" s="1058"/>
      <c r="AD45" s="1058"/>
      <c r="AE45" s="1058"/>
      <c r="AF45" s="1058"/>
      <c r="AG45" s="1058"/>
      <c r="AH45" s="1058"/>
      <c r="AI45" s="1058"/>
      <c r="AJ45" s="1058"/>
      <c r="AK45" s="1058"/>
      <c r="AL45" s="1058"/>
      <c r="AM45" s="1058"/>
      <c r="AN45" s="1058"/>
      <c r="AO45" s="1058"/>
      <c r="AP45" s="1058"/>
      <c r="AQ45" s="1058"/>
      <c r="AR45" s="1058"/>
      <c r="AS45" s="1058"/>
      <c r="AT45" s="1058"/>
      <c r="AU45" s="1058"/>
      <c r="AV45" s="1058"/>
      <c r="AW45" s="1058"/>
      <c r="AX45" s="1058"/>
      <c r="AY45" s="1058"/>
      <c r="AZ45" s="1058"/>
      <c r="BA45" s="1058"/>
      <c r="BB45" s="1058"/>
      <c r="BC45" s="1058"/>
      <c r="BD45" s="1058"/>
      <c r="BE45" s="1058"/>
      <c r="BF45" s="1058"/>
      <c r="BG45" s="1058"/>
      <c r="BH45" s="1058"/>
      <c r="BI45" s="1058"/>
      <c r="BJ45" s="1058"/>
      <c r="BK45" s="1058"/>
      <c r="BL45" s="1058"/>
      <c r="BM45" s="1058"/>
      <c r="BN45" s="1058"/>
      <c r="BO45" s="1058"/>
      <c r="BP45" s="1058"/>
      <c r="BQ45" s="1058"/>
      <c r="BR45" s="1058"/>
      <c r="BS45" s="1058"/>
      <c r="BT45" s="1058"/>
      <c r="BU45" s="1058"/>
      <c r="BV45" s="1058"/>
      <c r="BW45" s="1058"/>
      <c r="BX45" s="1058"/>
      <c r="BY45" s="1058"/>
      <c r="BZ45" s="1058"/>
      <c r="CA45" s="1058"/>
      <c r="CB45" s="1058"/>
      <c r="CC45" s="1058"/>
      <c r="CD45" s="1058"/>
      <c r="CE45" s="1058"/>
      <c r="CF45" s="1058"/>
      <c r="CG45" s="1058"/>
      <c r="CH45" s="1058"/>
      <c r="CI45" s="1058"/>
      <c r="CJ45" s="1058"/>
      <c r="CK45" s="1058"/>
      <c r="CL45" s="1058"/>
      <c r="CM45" s="1058"/>
      <c r="CN45" s="1058"/>
      <c r="CO45" s="1058"/>
      <c r="CP45" s="1058"/>
      <c r="CQ45" s="1058"/>
      <c r="CR45" s="1058"/>
      <c r="CS45" s="1058"/>
      <c r="CT45" s="1058"/>
      <c r="CU45" s="1058"/>
      <c r="CV45" s="1058"/>
      <c r="CW45" s="1058"/>
      <c r="CX45" s="1058"/>
      <c r="CY45" s="1058"/>
      <c r="CZ45" s="1058"/>
      <c r="DA45" s="1059"/>
      <c r="DB45" s="273"/>
      <c r="DC45" s="164"/>
      <c r="DD45" s="158"/>
      <c r="DE45" s="158"/>
      <c r="DF45" s="158"/>
      <c r="DG45" s="158"/>
    </row>
    <row r="46" spans="1:111" ht="16.149999999999999" customHeight="1" x14ac:dyDescent="0.2">
      <c r="A46" s="158"/>
      <c r="B46" s="269"/>
      <c r="C46" s="1057" t="str">
        <f>'Res Inc Data'!B44</f>
        <v>Required Residual Income = $425.00</v>
      </c>
      <c r="D46" s="1058"/>
      <c r="E46" s="1058"/>
      <c r="F46" s="1058"/>
      <c r="G46" s="1058"/>
      <c r="H46" s="1058"/>
      <c r="I46" s="1058"/>
      <c r="J46" s="1058"/>
      <c r="K46" s="1058"/>
      <c r="L46" s="1058"/>
      <c r="M46" s="1058"/>
      <c r="N46" s="1058"/>
      <c r="O46" s="1058"/>
      <c r="P46" s="1058"/>
      <c r="Q46" s="1058"/>
      <c r="R46" s="1058"/>
      <c r="S46" s="1058"/>
      <c r="T46" s="1058"/>
      <c r="U46" s="1058"/>
      <c r="V46" s="1058"/>
      <c r="W46" s="1058"/>
      <c r="X46" s="1058"/>
      <c r="Y46" s="1058"/>
      <c r="Z46" s="1058"/>
      <c r="AA46" s="1058"/>
      <c r="AB46" s="1058"/>
      <c r="AC46" s="1058"/>
      <c r="AD46" s="1058"/>
      <c r="AE46" s="1058"/>
      <c r="AF46" s="1058"/>
      <c r="AG46" s="1058"/>
      <c r="AH46" s="1058"/>
      <c r="AI46" s="1058"/>
      <c r="AJ46" s="1058"/>
      <c r="AK46" s="1058"/>
      <c r="AL46" s="1058"/>
      <c r="AM46" s="1058"/>
      <c r="AN46" s="1058"/>
      <c r="AO46" s="1058"/>
      <c r="AP46" s="1058"/>
      <c r="AQ46" s="1058"/>
      <c r="AR46" s="1058"/>
      <c r="AS46" s="1058"/>
      <c r="AT46" s="1058"/>
      <c r="AU46" s="1058"/>
      <c r="AV46" s="1058"/>
      <c r="AW46" s="1058"/>
      <c r="AX46" s="1058"/>
      <c r="AY46" s="1058"/>
      <c r="AZ46" s="1058"/>
      <c r="BA46" s="1058"/>
      <c r="BB46" s="1058"/>
      <c r="BC46" s="1058"/>
      <c r="BD46" s="1058"/>
      <c r="BE46" s="1058"/>
      <c r="BF46" s="1058"/>
      <c r="BG46" s="1058"/>
      <c r="BH46" s="1058"/>
      <c r="BI46" s="1058"/>
      <c r="BJ46" s="1058"/>
      <c r="BK46" s="1058"/>
      <c r="BL46" s="1058"/>
      <c r="BM46" s="1058"/>
      <c r="BN46" s="1058"/>
      <c r="BO46" s="1058"/>
      <c r="BP46" s="1058"/>
      <c r="BQ46" s="1058"/>
      <c r="BR46" s="1058"/>
      <c r="BS46" s="1058"/>
      <c r="BT46" s="1058"/>
      <c r="BU46" s="1058"/>
      <c r="BV46" s="1058"/>
      <c r="BW46" s="1058"/>
      <c r="BX46" s="1058"/>
      <c r="BY46" s="1058"/>
      <c r="BZ46" s="1058"/>
      <c r="CA46" s="1058"/>
      <c r="CB46" s="1058"/>
      <c r="CC46" s="1058"/>
      <c r="CD46" s="1058"/>
      <c r="CE46" s="1058"/>
      <c r="CF46" s="1058"/>
      <c r="CG46" s="1058"/>
      <c r="CH46" s="1058"/>
      <c r="CI46" s="1058"/>
      <c r="CJ46" s="1058"/>
      <c r="CK46" s="1058"/>
      <c r="CL46" s="1058"/>
      <c r="CM46" s="1058"/>
      <c r="CN46" s="1058"/>
      <c r="CO46" s="1058"/>
      <c r="CP46" s="1058"/>
      <c r="CQ46" s="1058"/>
      <c r="CR46" s="1058"/>
      <c r="CS46" s="1058"/>
      <c r="CT46" s="1058"/>
      <c r="CU46" s="1058"/>
      <c r="CV46" s="1058"/>
      <c r="CW46" s="1058"/>
      <c r="CX46" s="1058"/>
      <c r="CY46" s="1058"/>
      <c r="CZ46" s="1058"/>
      <c r="DA46" s="1059"/>
      <c r="DB46" s="273"/>
      <c r="DC46" s="164"/>
      <c r="DD46" s="158"/>
      <c r="DE46" s="158"/>
      <c r="DF46" s="158"/>
      <c r="DG46" s="158"/>
    </row>
    <row r="47" spans="1:111" ht="16.149999999999999" customHeight="1" x14ac:dyDescent="0.2">
      <c r="A47" s="158"/>
      <c r="B47" s="269"/>
      <c r="C47" s="1057" t="str">
        <f>'Res Inc Data'!B45</f>
        <v/>
      </c>
      <c r="D47" s="1058"/>
      <c r="E47" s="1058"/>
      <c r="F47" s="1058"/>
      <c r="G47" s="1058"/>
      <c r="H47" s="1058"/>
      <c r="I47" s="1058"/>
      <c r="J47" s="1058"/>
      <c r="K47" s="1058"/>
      <c r="L47" s="1058"/>
      <c r="M47" s="1058"/>
      <c r="N47" s="1058"/>
      <c r="O47" s="1058"/>
      <c r="P47" s="1058"/>
      <c r="Q47" s="1058"/>
      <c r="R47" s="1058"/>
      <c r="S47" s="1058"/>
      <c r="T47" s="1058"/>
      <c r="U47" s="1058"/>
      <c r="V47" s="1058"/>
      <c r="W47" s="1058"/>
      <c r="X47" s="1058"/>
      <c r="Y47" s="1058"/>
      <c r="Z47" s="1058"/>
      <c r="AA47" s="1058"/>
      <c r="AB47" s="1058"/>
      <c r="AC47" s="1058"/>
      <c r="AD47" s="1058"/>
      <c r="AE47" s="1058"/>
      <c r="AF47" s="1058"/>
      <c r="AG47" s="1058"/>
      <c r="AH47" s="1058"/>
      <c r="AI47" s="1058"/>
      <c r="AJ47" s="1058"/>
      <c r="AK47" s="1058"/>
      <c r="AL47" s="1058"/>
      <c r="AM47" s="1058"/>
      <c r="AN47" s="1058"/>
      <c r="AO47" s="1058"/>
      <c r="AP47" s="1058"/>
      <c r="AQ47" s="1058"/>
      <c r="AR47" s="1058"/>
      <c r="AS47" s="1058"/>
      <c r="AT47" s="1058"/>
      <c r="AU47" s="1058"/>
      <c r="AV47" s="1058"/>
      <c r="AW47" s="1058"/>
      <c r="AX47" s="1058"/>
      <c r="AY47" s="1058"/>
      <c r="AZ47" s="1058"/>
      <c r="BA47" s="1058"/>
      <c r="BB47" s="1058"/>
      <c r="BC47" s="1058"/>
      <c r="BD47" s="1058"/>
      <c r="BE47" s="1058"/>
      <c r="BF47" s="1058"/>
      <c r="BG47" s="1058"/>
      <c r="BH47" s="1058"/>
      <c r="BI47" s="1058"/>
      <c r="BJ47" s="1058"/>
      <c r="BK47" s="1058"/>
      <c r="BL47" s="1058"/>
      <c r="BM47" s="1058"/>
      <c r="BN47" s="1058"/>
      <c r="BO47" s="1058"/>
      <c r="BP47" s="1058"/>
      <c r="BQ47" s="1058"/>
      <c r="BR47" s="1058"/>
      <c r="BS47" s="1058"/>
      <c r="BT47" s="1058"/>
      <c r="BU47" s="1058"/>
      <c r="BV47" s="1058"/>
      <c r="BW47" s="1058"/>
      <c r="BX47" s="1058"/>
      <c r="BY47" s="1058"/>
      <c r="BZ47" s="1058"/>
      <c r="CA47" s="1058"/>
      <c r="CB47" s="1058"/>
      <c r="CC47" s="1058"/>
      <c r="CD47" s="1058"/>
      <c r="CE47" s="1058"/>
      <c r="CF47" s="1058"/>
      <c r="CG47" s="1058"/>
      <c r="CH47" s="1058"/>
      <c r="CI47" s="1058"/>
      <c r="CJ47" s="1058"/>
      <c r="CK47" s="1058"/>
      <c r="CL47" s="1058"/>
      <c r="CM47" s="1058"/>
      <c r="CN47" s="1058"/>
      <c r="CO47" s="1058"/>
      <c r="CP47" s="1058"/>
      <c r="CQ47" s="1058"/>
      <c r="CR47" s="1058"/>
      <c r="CS47" s="1058"/>
      <c r="CT47" s="1058"/>
      <c r="CU47" s="1058"/>
      <c r="CV47" s="1058"/>
      <c r="CW47" s="1058"/>
      <c r="CX47" s="1058"/>
      <c r="CY47" s="1058"/>
      <c r="CZ47" s="1058"/>
      <c r="DA47" s="1059"/>
      <c r="DB47" s="273"/>
      <c r="DC47" s="164"/>
      <c r="DD47" s="158"/>
      <c r="DE47" s="158"/>
      <c r="DF47" s="158"/>
      <c r="DG47" s="158"/>
    </row>
    <row r="48" spans="1:111" ht="16.149999999999999" customHeight="1" x14ac:dyDescent="0.2">
      <c r="A48" s="158"/>
      <c r="B48" s="269"/>
      <c r="C48" s="1057" t="str">
        <f>'Res Inc Data'!B46</f>
        <v/>
      </c>
      <c r="D48" s="1058"/>
      <c r="E48" s="1058"/>
      <c r="F48" s="1058"/>
      <c r="G48" s="1058"/>
      <c r="H48" s="1058"/>
      <c r="I48" s="1058"/>
      <c r="J48" s="1058"/>
      <c r="K48" s="1058"/>
      <c r="L48" s="1058"/>
      <c r="M48" s="1058"/>
      <c r="N48" s="1058"/>
      <c r="O48" s="1058"/>
      <c r="P48" s="1058"/>
      <c r="Q48" s="1058"/>
      <c r="R48" s="1058"/>
      <c r="S48" s="1058"/>
      <c r="T48" s="1058"/>
      <c r="U48" s="1058"/>
      <c r="V48" s="1058"/>
      <c r="W48" s="1058"/>
      <c r="X48" s="1058"/>
      <c r="Y48" s="1058"/>
      <c r="Z48" s="1058"/>
      <c r="AA48" s="1058"/>
      <c r="AB48" s="1058"/>
      <c r="AC48" s="1058"/>
      <c r="AD48" s="1058"/>
      <c r="AE48" s="1058"/>
      <c r="AF48" s="1058"/>
      <c r="AG48" s="1058"/>
      <c r="AH48" s="1058"/>
      <c r="AI48" s="1058"/>
      <c r="AJ48" s="1058"/>
      <c r="AK48" s="1058"/>
      <c r="AL48" s="1058"/>
      <c r="AM48" s="1058"/>
      <c r="AN48" s="1058"/>
      <c r="AO48" s="1058"/>
      <c r="AP48" s="1058"/>
      <c r="AQ48" s="1058"/>
      <c r="AR48" s="1058"/>
      <c r="AS48" s="1058"/>
      <c r="AT48" s="1058"/>
      <c r="AU48" s="1058"/>
      <c r="AV48" s="1058"/>
      <c r="AW48" s="1058"/>
      <c r="AX48" s="1058"/>
      <c r="AY48" s="1058"/>
      <c r="AZ48" s="1058"/>
      <c r="BA48" s="1058"/>
      <c r="BB48" s="1058"/>
      <c r="BC48" s="1058"/>
      <c r="BD48" s="1058"/>
      <c r="BE48" s="1058"/>
      <c r="BF48" s="1058"/>
      <c r="BG48" s="1058"/>
      <c r="BH48" s="1058"/>
      <c r="BI48" s="1058"/>
      <c r="BJ48" s="1058"/>
      <c r="BK48" s="1058"/>
      <c r="BL48" s="1058"/>
      <c r="BM48" s="1058"/>
      <c r="BN48" s="1058"/>
      <c r="BO48" s="1058"/>
      <c r="BP48" s="1058"/>
      <c r="BQ48" s="1058"/>
      <c r="BR48" s="1058"/>
      <c r="BS48" s="1058"/>
      <c r="BT48" s="1058"/>
      <c r="BU48" s="1058"/>
      <c r="BV48" s="1058"/>
      <c r="BW48" s="1058"/>
      <c r="BX48" s="1058"/>
      <c r="BY48" s="1058"/>
      <c r="BZ48" s="1058"/>
      <c r="CA48" s="1058"/>
      <c r="CB48" s="1058"/>
      <c r="CC48" s="1058"/>
      <c r="CD48" s="1058"/>
      <c r="CE48" s="1058"/>
      <c r="CF48" s="1058"/>
      <c r="CG48" s="1058"/>
      <c r="CH48" s="1058"/>
      <c r="CI48" s="1058"/>
      <c r="CJ48" s="1058"/>
      <c r="CK48" s="1058"/>
      <c r="CL48" s="1058"/>
      <c r="CM48" s="1058"/>
      <c r="CN48" s="1058"/>
      <c r="CO48" s="1058"/>
      <c r="CP48" s="1058"/>
      <c r="CQ48" s="1058"/>
      <c r="CR48" s="1058"/>
      <c r="CS48" s="1058"/>
      <c r="CT48" s="1058"/>
      <c r="CU48" s="1058"/>
      <c r="CV48" s="1058"/>
      <c r="CW48" s="1058"/>
      <c r="CX48" s="1058"/>
      <c r="CY48" s="1058"/>
      <c r="CZ48" s="1058"/>
      <c r="DA48" s="1059"/>
      <c r="DB48" s="273"/>
      <c r="DC48" s="164"/>
      <c r="DD48" s="158"/>
      <c r="DE48" s="158"/>
      <c r="DF48" s="158"/>
      <c r="DG48" s="158"/>
    </row>
    <row r="49" spans="1:111" ht="9.9499999999999993" customHeight="1" thickBot="1" x14ac:dyDescent="0.25">
      <c r="A49" s="158"/>
      <c r="B49" s="269"/>
      <c r="C49" s="1111"/>
      <c r="D49" s="1112"/>
      <c r="E49" s="1112"/>
      <c r="F49" s="1112"/>
      <c r="G49" s="1112"/>
      <c r="H49" s="1112"/>
      <c r="I49" s="1112"/>
      <c r="J49" s="1112"/>
      <c r="K49" s="1112"/>
      <c r="L49" s="1112"/>
      <c r="M49" s="1112"/>
      <c r="N49" s="1112"/>
      <c r="O49" s="1112"/>
      <c r="P49" s="1112"/>
      <c r="Q49" s="1112"/>
      <c r="R49" s="1112"/>
      <c r="S49" s="1112"/>
      <c r="T49" s="1112"/>
      <c r="U49" s="1112"/>
      <c r="V49" s="1112"/>
      <c r="W49" s="1112"/>
      <c r="X49" s="1112"/>
      <c r="Y49" s="1112"/>
      <c r="Z49" s="1112"/>
      <c r="AA49" s="1112"/>
      <c r="AB49" s="1112"/>
      <c r="AC49" s="1112"/>
      <c r="AD49" s="1112"/>
      <c r="AE49" s="1112"/>
      <c r="AF49" s="1112"/>
      <c r="AG49" s="1112"/>
      <c r="AH49" s="1112"/>
      <c r="AI49" s="1112"/>
      <c r="AJ49" s="1112"/>
      <c r="AK49" s="1112"/>
      <c r="AL49" s="1112"/>
      <c r="AM49" s="1112"/>
      <c r="AN49" s="1112"/>
      <c r="AO49" s="1112"/>
      <c r="AP49" s="1112"/>
      <c r="AQ49" s="1112"/>
      <c r="AR49" s="1112"/>
      <c r="AS49" s="1112"/>
      <c r="AT49" s="1112"/>
      <c r="AU49" s="1112"/>
      <c r="AV49" s="1112"/>
      <c r="AW49" s="1112"/>
      <c r="AX49" s="1112"/>
      <c r="AY49" s="1112"/>
      <c r="AZ49" s="1112"/>
      <c r="BA49" s="1112"/>
      <c r="BB49" s="1112"/>
      <c r="BC49" s="1112"/>
      <c r="BD49" s="1112"/>
      <c r="BE49" s="1112"/>
      <c r="BF49" s="1112"/>
      <c r="BG49" s="1112"/>
      <c r="BH49" s="1112"/>
      <c r="BI49" s="1112"/>
      <c r="BJ49" s="1112"/>
      <c r="BK49" s="1112"/>
      <c r="BL49" s="1112"/>
      <c r="BM49" s="1112"/>
      <c r="BN49" s="1112"/>
      <c r="BO49" s="1112"/>
      <c r="BP49" s="1112"/>
      <c r="BQ49" s="1112"/>
      <c r="BR49" s="1112"/>
      <c r="BS49" s="1112"/>
      <c r="BT49" s="1112"/>
      <c r="BU49" s="1112"/>
      <c r="BV49" s="1112"/>
      <c r="BW49" s="1112"/>
      <c r="BX49" s="1112"/>
      <c r="BY49" s="1112"/>
      <c r="BZ49" s="1112"/>
      <c r="CA49" s="1112"/>
      <c r="CB49" s="1112"/>
      <c r="CC49" s="1112"/>
      <c r="CD49" s="1112"/>
      <c r="CE49" s="1112"/>
      <c r="CF49" s="1112"/>
      <c r="CG49" s="1112"/>
      <c r="CH49" s="1112"/>
      <c r="CI49" s="1112"/>
      <c r="CJ49" s="1112"/>
      <c r="CK49" s="1112"/>
      <c r="CL49" s="1112"/>
      <c r="CM49" s="1112"/>
      <c r="CN49" s="1112"/>
      <c r="CO49" s="1112"/>
      <c r="CP49" s="1112"/>
      <c r="CQ49" s="1112"/>
      <c r="CR49" s="1112"/>
      <c r="CS49" s="1112"/>
      <c r="CT49" s="1112"/>
      <c r="CU49" s="1112"/>
      <c r="CV49" s="1112"/>
      <c r="CW49" s="1112"/>
      <c r="CX49" s="1112"/>
      <c r="CY49" s="1112"/>
      <c r="CZ49" s="1112"/>
      <c r="DA49" s="1113"/>
      <c r="DB49" s="273"/>
      <c r="DC49" s="164"/>
      <c r="DD49" s="158"/>
      <c r="DE49" s="158"/>
      <c r="DF49" s="158"/>
      <c r="DG49" s="158"/>
    </row>
    <row r="50" spans="1:111" ht="12" customHeight="1" x14ac:dyDescent="0.2">
      <c r="A50" s="158"/>
      <c r="B50" s="250"/>
      <c r="C50" s="746"/>
      <c r="D50" s="746"/>
      <c r="E50" s="746"/>
      <c r="F50" s="746"/>
      <c r="G50" s="746"/>
      <c r="H50" s="746"/>
      <c r="I50" s="746"/>
      <c r="J50" s="746"/>
      <c r="K50" s="746"/>
      <c r="L50" s="746"/>
      <c r="M50" s="746"/>
      <c r="N50" s="746"/>
      <c r="O50" s="746"/>
      <c r="P50" s="746"/>
      <c r="Q50" s="746"/>
      <c r="R50" s="746"/>
      <c r="S50" s="746"/>
      <c r="T50" s="746"/>
      <c r="U50" s="746"/>
      <c r="V50" s="746"/>
      <c r="W50" s="746"/>
      <c r="X50" s="746"/>
      <c r="Y50" s="746"/>
      <c r="Z50" s="746"/>
      <c r="AA50" s="746"/>
      <c r="AB50" s="746"/>
      <c r="AC50" s="746"/>
      <c r="AD50" s="746"/>
      <c r="AE50" s="746"/>
      <c r="AF50" s="746"/>
      <c r="AG50" s="746"/>
      <c r="AH50" s="746"/>
      <c r="AI50" s="746"/>
      <c r="AJ50" s="746"/>
      <c r="AK50" s="746"/>
      <c r="AL50" s="746"/>
      <c r="AM50" s="746"/>
      <c r="AN50" s="746"/>
      <c r="AO50" s="746"/>
      <c r="AP50" s="746"/>
      <c r="AQ50" s="746"/>
      <c r="AR50" s="746"/>
      <c r="AS50" s="746"/>
      <c r="AT50" s="746"/>
      <c r="AU50" s="746"/>
      <c r="AV50" s="746"/>
      <c r="AW50" s="746"/>
      <c r="AX50" s="746"/>
      <c r="AY50" s="746"/>
      <c r="AZ50" s="746"/>
      <c r="BA50" s="746"/>
      <c r="BB50" s="746"/>
      <c r="BC50" s="746"/>
      <c r="BD50" s="746"/>
      <c r="BE50" s="746"/>
      <c r="BF50" s="746"/>
      <c r="BG50" s="746"/>
      <c r="BH50" s="746"/>
      <c r="BI50" s="746"/>
      <c r="BJ50" s="746"/>
      <c r="BK50" s="746"/>
      <c r="BL50" s="746"/>
      <c r="BM50" s="746"/>
      <c r="BN50" s="746"/>
      <c r="BO50" s="746"/>
      <c r="BP50" s="746"/>
      <c r="BQ50" s="746"/>
      <c r="BR50" s="746"/>
      <c r="BS50" s="746"/>
      <c r="BT50" s="746"/>
      <c r="BU50" s="746"/>
      <c r="BV50" s="746"/>
      <c r="BW50" s="746"/>
      <c r="BX50" s="746"/>
      <c r="BY50" s="746"/>
      <c r="BZ50" s="746"/>
      <c r="CA50" s="746"/>
      <c r="CB50" s="746"/>
      <c r="CC50" s="746"/>
      <c r="CD50" s="746"/>
      <c r="CE50" s="746"/>
      <c r="CF50" s="746"/>
      <c r="CG50" s="746"/>
      <c r="CH50" s="746"/>
      <c r="CI50" s="746"/>
      <c r="CJ50" s="746"/>
      <c r="CK50" s="746"/>
      <c r="CL50" s="746"/>
      <c r="CM50" s="746"/>
      <c r="CN50" s="746"/>
      <c r="CO50" s="746"/>
      <c r="CP50" s="746"/>
      <c r="CQ50" s="746"/>
      <c r="CR50" s="746"/>
      <c r="CS50" s="746"/>
      <c r="CT50" s="746"/>
      <c r="CU50" s="746"/>
      <c r="CV50" s="746"/>
      <c r="CW50" s="746"/>
      <c r="CX50" s="746"/>
      <c r="CY50" s="746"/>
      <c r="CZ50" s="746"/>
      <c r="DA50" s="746"/>
      <c r="DB50" s="252"/>
      <c r="DC50" s="164"/>
      <c r="DD50" s="158"/>
      <c r="DE50" s="158"/>
      <c r="DF50" s="158"/>
      <c r="DG50" s="158"/>
    </row>
    <row r="51" spans="1:111" ht="18" customHeight="1" x14ac:dyDescent="0.2">
      <c r="A51" s="158"/>
      <c r="B51" s="270"/>
      <c r="C51" s="1108" t="s">
        <v>24</v>
      </c>
      <c r="D51" s="1109"/>
      <c r="E51" s="1109"/>
      <c r="F51" s="1109"/>
      <c r="G51" s="1109"/>
      <c r="H51" s="1109"/>
      <c r="I51" s="1109"/>
      <c r="J51" s="1109"/>
      <c r="K51" s="1109"/>
      <c r="L51" s="1109"/>
      <c r="M51" s="1109"/>
      <c r="N51" s="1109"/>
      <c r="O51" s="1109"/>
      <c r="P51" s="1109"/>
      <c r="Q51" s="1109"/>
      <c r="R51" s="1109"/>
      <c r="S51" s="1109"/>
      <c r="T51" s="1109"/>
      <c r="U51" s="1109"/>
      <c r="V51" s="1109"/>
      <c r="W51" s="1109"/>
      <c r="X51" s="1109"/>
      <c r="Y51" s="1109"/>
      <c r="Z51" s="1109"/>
      <c r="AA51" s="1109"/>
      <c r="AB51" s="1109"/>
      <c r="AC51" s="1109"/>
      <c r="AD51" s="1109"/>
      <c r="AE51" s="1109"/>
      <c r="AF51" s="1109"/>
      <c r="AG51" s="1109"/>
      <c r="AH51" s="1109"/>
      <c r="AI51" s="1109"/>
      <c r="AJ51" s="1109"/>
      <c r="AK51" s="1109"/>
      <c r="AL51" s="1109"/>
      <c r="AM51" s="1109"/>
      <c r="AN51" s="1109"/>
      <c r="AO51" s="1109"/>
      <c r="AP51" s="1109"/>
      <c r="AQ51" s="1109"/>
      <c r="AR51" s="1109"/>
      <c r="AS51" s="1109"/>
      <c r="AT51" s="1109"/>
      <c r="AU51" s="1109"/>
      <c r="AV51" s="1109"/>
      <c r="AW51" s="1109"/>
      <c r="AX51" s="1109"/>
      <c r="AY51" s="1109"/>
      <c r="AZ51" s="1109"/>
      <c r="BA51" s="1109"/>
      <c r="BB51" s="1109"/>
      <c r="BC51" s="1109"/>
      <c r="BD51" s="1109"/>
      <c r="BE51" s="1109"/>
      <c r="BF51" s="1109"/>
      <c r="BG51" s="1109"/>
      <c r="BH51" s="1109"/>
      <c r="BI51" s="1109"/>
      <c r="BJ51" s="1109"/>
      <c r="BK51" s="1109"/>
      <c r="BL51" s="1109"/>
      <c r="BM51" s="1109"/>
      <c r="BN51" s="1109"/>
      <c r="BO51" s="1109"/>
      <c r="BP51" s="1109"/>
      <c r="BQ51" s="1109"/>
      <c r="BR51" s="1109"/>
      <c r="BS51" s="1109"/>
      <c r="BT51" s="1109"/>
      <c r="BU51" s="1109"/>
      <c r="BV51" s="1109"/>
      <c r="BW51" s="1109"/>
      <c r="BX51" s="1109"/>
      <c r="BY51" s="1109"/>
      <c r="BZ51" s="1109"/>
      <c r="CA51" s="1109"/>
      <c r="CB51" s="1109"/>
      <c r="CC51" s="1109"/>
      <c r="CD51" s="1109"/>
      <c r="CE51" s="1109"/>
      <c r="CF51" s="1109"/>
      <c r="CG51" s="1109"/>
      <c r="CH51" s="1109"/>
      <c r="CI51" s="1109"/>
      <c r="CJ51" s="1109"/>
      <c r="CK51" s="1109"/>
      <c r="CL51" s="1109"/>
      <c r="CM51" s="1109"/>
      <c r="CN51" s="1109"/>
      <c r="CO51" s="1109"/>
      <c r="CP51" s="1109"/>
      <c r="CQ51" s="1109"/>
      <c r="CR51" s="1109"/>
      <c r="CS51" s="1109"/>
      <c r="CT51" s="1109"/>
      <c r="CU51" s="1109"/>
      <c r="CV51" s="1109"/>
      <c r="CW51" s="1109"/>
      <c r="CX51" s="1109"/>
      <c r="CY51" s="1109"/>
      <c r="CZ51" s="1109"/>
      <c r="DA51" s="1110"/>
      <c r="DB51" s="273"/>
      <c r="DC51" s="164"/>
      <c r="DD51" s="158"/>
      <c r="DE51" s="158"/>
      <c r="DF51" s="158"/>
      <c r="DG51" s="158"/>
    </row>
    <row r="52" spans="1:111" ht="60" customHeight="1" thickBot="1" x14ac:dyDescent="0.25">
      <c r="A52" s="158"/>
      <c r="B52" s="270"/>
      <c r="C52" s="1105"/>
      <c r="D52" s="1106"/>
      <c r="E52" s="1106"/>
      <c r="F52" s="1106"/>
      <c r="G52" s="1106"/>
      <c r="H52" s="1106"/>
      <c r="I52" s="1106"/>
      <c r="J52" s="1106"/>
      <c r="K52" s="1106"/>
      <c r="L52" s="1106"/>
      <c r="M52" s="1106"/>
      <c r="N52" s="1106"/>
      <c r="O52" s="1106"/>
      <c r="P52" s="1106"/>
      <c r="Q52" s="1106"/>
      <c r="R52" s="1106"/>
      <c r="S52" s="1106"/>
      <c r="T52" s="1106"/>
      <c r="U52" s="1106"/>
      <c r="V52" s="1106"/>
      <c r="W52" s="1106"/>
      <c r="X52" s="1106"/>
      <c r="Y52" s="1106"/>
      <c r="Z52" s="1106"/>
      <c r="AA52" s="1106"/>
      <c r="AB52" s="1106"/>
      <c r="AC52" s="1106"/>
      <c r="AD52" s="1106"/>
      <c r="AE52" s="1106"/>
      <c r="AF52" s="1106"/>
      <c r="AG52" s="1106"/>
      <c r="AH52" s="1106"/>
      <c r="AI52" s="1106"/>
      <c r="AJ52" s="1106"/>
      <c r="AK52" s="1106"/>
      <c r="AL52" s="1106"/>
      <c r="AM52" s="1106"/>
      <c r="AN52" s="1106"/>
      <c r="AO52" s="1106"/>
      <c r="AP52" s="1106"/>
      <c r="AQ52" s="1106"/>
      <c r="AR52" s="1106"/>
      <c r="AS52" s="1106"/>
      <c r="AT52" s="1106"/>
      <c r="AU52" s="1106"/>
      <c r="AV52" s="1106"/>
      <c r="AW52" s="1106"/>
      <c r="AX52" s="1106"/>
      <c r="AY52" s="1106"/>
      <c r="AZ52" s="1106"/>
      <c r="BA52" s="1106"/>
      <c r="BB52" s="1106"/>
      <c r="BC52" s="1106"/>
      <c r="BD52" s="1106"/>
      <c r="BE52" s="1106"/>
      <c r="BF52" s="1106"/>
      <c r="BG52" s="1106"/>
      <c r="BH52" s="1106"/>
      <c r="BI52" s="1106"/>
      <c r="BJ52" s="1106"/>
      <c r="BK52" s="1106"/>
      <c r="BL52" s="1106"/>
      <c r="BM52" s="1106"/>
      <c r="BN52" s="1106"/>
      <c r="BO52" s="1106"/>
      <c r="BP52" s="1106"/>
      <c r="BQ52" s="1106"/>
      <c r="BR52" s="1106"/>
      <c r="BS52" s="1106"/>
      <c r="BT52" s="1106"/>
      <c r="BU52" s="1106"/>
      <c r="BV52" s="1106"/>
      <c r="BW52" s="1106"/>
      <c r="BX52" s="1106"/>
      <c r="BY52" s="1106"/>
      <c r="BZ52" s="1106"/>
      <c r="CA52" s="1106"/>
      <c r="CB52" s="1106"/>
      <c r="CC52" s="1106"/>
      <c r="CD52" s="1106"/>
      <c r="CE52" s="1106"/>
      <c r="CF52" s="1106"/>
      <c r="CG52" s="1106"/>
      <c r="CH52" s="1106"/>
      <c r="CI52" s="1106"/>
      <c r="CJ52" s="1106"/>
      <c r="CK52" s="1106"/>
      <c r="CL52" s="1106"/>
      <c r="CM52" s="1106"/>
      <c r="CN52" s="1106"/>
      <c r="CO52" s="1106"/>
      <c r="CP52" s="1106"/>
      <c r="CQ52" s="1106"/>
      <c r="CR52" s="1106"/>
      <c r="CS52" s="1106"/>
      <c r="CT52" s="1106"/>
      <c r="CU52" s="1106"/>
      <c r="CV52" s="1106"/>
      <c r="CW52" s="1106"/>
      <c r="CX52" s="1106"/>
      <c r="CY52" s="1106"/>
      <c r="CZ52" s="1106"/>
      <c r="DA52" s="1107"/>
      <c r="DB52" s="273"/>
      <c r="DC52" s="164"/>
      <c r="DD52" s="158"/>
      <c r="DE52" s="158"/>
      <c r="DF52" s="158"/>
      <c r="DG52" s="158"/>
    </row>
    <row r="53" spans="1:111" ht="16.149999999999999" customHeight="1" thickBot="1" x14ac:dyDescent="0.25">
      <c r="A53" s="158"/>
      <c r="B53" s="271"/>
      <c r="C53" s="1101"/>
      <c r="D53" s="1101"/>
      <c r="E53" s="110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101"/>
      <c r="AB53" s="1101"/>
      <c r="AC53" s="1101"/>
      <c r="AD53" s="1101"/>
      <c r="AE53" s="1101"/>
      <c r="AF53" s="1101"/>
      <c r="AG53" s="1101"/>
      <c r="AH53" s="1101"/>
      <c r="AI53" s="1101"/>
      <c r="AJ53" s="1101"/>
      <c r="AK53" s="1101"/>
      <c r="AL53" s="1101"/>
      <c r="AM53" s="1101"/>
      <c r="AN53" s="1101"/>
      <c r="AO53" s="1101"/>
      <c r="AP53" s="1101"/>
      <c r="AQ53" s="1101"/>
      <c r="AR53" s="1101"/>
      <c r="AS53" s="1101"/>
      <c r="AT53" s="1101"/>
      <c r="AU53" s="1101"/>
      <c r="AV53" s="1101"/>
      <c r="AW53" s="1101"/>
      <c r="AX53" s="1101"/>
      <c r="AY53" s="1101"/>
      <c r="AZ53" s="1101"/>
      <c r="BA53" s="1101"/>
      <c r="BB53" s="1101"/>
      <c r="BC53" s="1101"/>
      <c r="BD53" s="1101"/>
      <c r="BE53" s="1101"/>
      <c r="BF53" s="1101"/>
      <c r="BG53" s="1101"/>
      <c r="BH53" s="1101"/>
      <c r="BI53" s="1101"/>
      <c r="BJ53" s="1101"/>
      <c r="BK53" s="1101"/>
      <c r="BL53" s="1101"/>
      <c r="BM53" s="1101"/>
      <c r="BN53" s="1101"/>
      <c r="BO53" s="1101"/>
      <c r="BP53" s="1101"/>
      <c r="BQ53" s="1101"/>
      <c r="BR53" s="1101"/>
      <c r="BS53" s="1101"/>
      <c r="BT53" s="1101"/>
      <c r="BU53" s="1101"/>
      <c r="BV53" s="1101"/>
      <c r="BW53" s="1101"/>
      <c r="BX53" s="1101"/>
      <c r="BY53" s="1101"/>
      <c r="BZ53" s="1101"/>
      <c r="CA53" s="1101"/>
      <c r="CB53" s="1101"/>
      <c r="CC53" s="1101"/>
      <c r="CD53" s="1101"/>
      <c r="CE53" s="1101"/>
      <c r="CF53" s="1101"/>
      <c r="CG53" s="1101"/>
      <c r="CH53" s="1101"/>
      <c r="CI53" s="1101"/>
      <c r="CJ53" s="1101"/>
      <c r="CK53" s="1101"/>
      <c r="CL53" s="1101"/>
      <c r="CM53" s="1101"/>
      <c r="CN53" s="1101"/>
      <c r="CO53" s="1101"/>
      <c r="CP53" s="1101"/>
      <c r="CQ53" s="1101"/>
      <c r="CR53" s="1101"/>
      <c r="CS53" s="1101"/>
      <c r="CT53" s="1101"/>
      <c r="CU53" s="1101"/>
      <c r="CV53" s="1101"/>
      <c r="CW53" s="1101"/>
      <c r="CX53" s="1101"/>
      <c r="CY53" s="1101"/>
      <c r="CZ53" s="1101"/>
      <c r="DA53" s="1101"/>
      <c r="DB53" s="275"/>
      <c r="DC53" s="164"/>
      <c r="DD53" s="158"/>
      <c r="DE53" s="158"/>
      <c r="DF53" s="158"/>
      <c r="DG53" s="158"/>
    </row>
    <row r="54" spans="1:111" ht="9.9499999999999993" customHeight="1" x14ac:dyDescent="0.2">
      <c r="A54" s="158"/>
      <c r="B54" s="1121"/>
      <c r="C54" s="1121"/>
      <c r="D54" s="1121"/>
      <c r="E54" s="1121"/>
      <c r="F54" s="1121"/>
      <c r="G54" s="1121"/>
      <c r="H54" s="1121"/>
      <c r="I54" s="1121"/>
      <c r="J54" s="1121"/>
      <c r="K54" s="1121"/>
      <c r="L54" s="1121"/>
      <c r="M54" s="1121"/>
      <c r="N54" s="1121"/>
      <c r="O54" s="1121"/>
      <c r="P54" s="1121"/>
      <c r="Q54" s="1121"/>
      <c r="R54" s="1121"/>
      <c r="S54" s="1121"/>
      <c r="T54" s="1121"/>
      <c r="U54" s="1121"/>
      <c r="V54" s="1121"/>
      <c r="W54" s="1121"/>
      <c r="X54" s="1121"/>
      <c r="Y54" s="1121"/>
      <c r="Z54" s="1121"/>
      <c r="AA54" s="1121"/>
      <c r="AB54" s="1121"/>
      <c r="AC54" s="1121"/>
      <c r="AD54" s="1121"/>
      <c r="AE54" s="1121"/>
      <c r="AF54" s="1121"/>
      <c r="AG54" s="1121"/>
      <c r="AH54" s="1121"/>
      <c r="AI54" s="1121"/>
      <c r="AJ54" s="1121"/>
      <c r="AK54" s="1121"/>
      <c r="AL54" s="1121"/>
      <c r="AM54" s="1121"/>
      <c r="AN54" s="1121"/>
      <c r="AO54" s="1121"/>
      <c r="AP54" s="1121"/>
      <c r="AQ54" s="1121"/>
      <c r="AR54" s="1121"/>
      <c r="AS54" s="1121"/>
      <c r="AT54" s="1121"/>
      <c r="AU54" s="1121"/>
      <c r="AV54" s="1121"/>
      <c r="AW54" s="1121"/>
      <c r="AX54" s="1121"/>
      <c r="AY54" s="1121"/>
      <c r="AZ54" s="1121"/>
      <c r="BA54" s="1121"/>
      <c r="BB54" s="1121"/>
      <c r="BC54" s="1121"/>
      <c r="BD54" s="1121"/>
      <c r="BE54" s="1121"/>
      <c r="BF54" s="1121"/>
      <c r="BG54" s="1121"/>
      <c r="BH54" s="1121"/>
      <c r="BI54" s="1121"/>
      <c r="BJ54" s="1121"/>
      <c r="BK54" s="1121"/>
      <c r="BL54" s="1121"/>
      <c r="BM54" s="1121"/>
      <c r="BN54" s="1121"/>
      <c r="BO54" s="1121"/>
      <c r="BP54" s="1121"/>
      <c r="BQ54" s="1121"/>
      <c r="BR54" s="1121"/>
      <c r="BS54" s="1121"/>
      <c r="BT54" s="1121"/>
      <c r="BU54" s="1121"/>
      <c r="BV54" s="1121"/>
      <c r="BW54" s="1121"/>
      <c r="BX54" s="1121"/>
      <c r="BY54" s="1121"/>
      <c r="BZ54" s="1121"/>
      <c r="CA54" s="1121"/>
      <c r="CB54" s="1121"/>
      <c r="CC54" s="1121"/>
      <c r="CD54" s="1121"/>
      <c r="CE54" s="1121"/>
      <c r="CF54" s="1121"/>
      <c r="CG54" s="1121"/>
      <c r="CH54" s="1121"/>
      <c r="CI54" s="1121"/>
      <c r="CJ54" s="1121"/>
      <c r="CK54" s="1121"/>
      <c r="CL54" s="1121"/>
      <c r="CM54" s="1121"/>
      <c r="CN54" s="1121"/>
      <c r="CO54" s="1121"/>
      <c r="CP54" s="1121"/>
      <c r="CQ54" s="1121"/>
      <c r="CR54" s="1121"/>
      <c r="CS54" s="1121"/>
      <c r="CT54" s="1121"/>
      <c r="CU54" s="1121"/>
      <c r="CV54" s="1121"/>
      <c r="CW54" s="1121"/>
      <c r="CX54" s="1121"/>
      <c r="CY54" s="1121"/>
      <c r="CZ54" s="1121"/>
      <c r="DA54" s="1121"/>
      <c r="DB54" s="1121"/>
      <c r="DC54" s="449"/>
      <c r="DD54" s="449"/>
      <c r="DE54" s="449"/>
      <c r="DF54" s="158"/>
      <c r="DG54" s="158"/>
    </row>
    <row r="55" spans="1:111" ht="8.1" customHeight="1" x14ac:dyDescent="0.2">
      <c r="A55" s="158"/>
      <c r="B55" s="673" t="s">
        <v>155</v>
      </c>
      <c r="C55" s="673"/>
      <c r="D55" s="673"/>
      <c r="E55" s="673"/>
      <c r="F55" s="673"/>
      <c r="G55" s="673"/>
      <c r="H55" s="673"/>
      <c r="I55" s="673"/>
      <c r="J55" s="673"/>
      <c r="K55" s="673"/>
      <c r="L55" s="673"/>
      <c r="M55" s="673"/>
      <c r="N55" s="673"/>
      <c r="O55" s="673"/>
      <c r="P55" s="673"/>
      <c r="Q55" s="673"/>
      <c r="R55" s="673"/>
      <c r="S55" s="673"/>
      <c r="T55" s="673"/>
      <c r="U55" s="673"/>
      <c r="V55" s="673"/>
      <c r="W55" s="673"/>
      <c r="X55" s="673"/>
      <c r="Y55" s="673"/>
      <c r="Z55" s="673"/>
      <c r="AA55" s="673"/>
      <c r="AB55" s="673"/>
      <c r="AC55" s="673"/>
      <c r="AD55" s="673"/>
      <c r="AE55" s="673"/>
      <c r="AF55" s="673"/>
      <c r="AG55" s="673"/>
      <c r="AH55" s="673"/>
      <c r="AI55" s="673"/>
      <c r="AJ55" s="673"/>
      <c r="AK55" s="673"/>
      <c r="AL55" s="673"/>
      <c r="AM55" s="673"/>
      <c r="AN55" s="673"/>
      <c r="AO55" s="673"/>
      <c r="AP55" s="673"/>
      <c r="AQ55" s="673"/>
      <c r="AR55" s="673"/>
      <c r="AS55" s="673"/>
      <c r="AT55" s="673"/>
      <c r="AU55" s="673"/>
      <c r="AV55" s="673"/>
      <c r="AW55" s="673"/>
      <c r="AX55" s="673"/>
      <c r="AY55" s="673"/>
      <c r="AZ55" s="673"/>
      <c r="BA55" s="673"/>
      <c r="BB55" s="673"/>
      <c r="BC55" s="673"/>
      <c r="BD55" s="673"/>
      <c r="BE55" s="673"/>
      <c r="BF55" s="673"/>
      <c r="BG55" s="673"/>
      <c r="BH55" s="673"/>
      <c r="BI55" s="673"/>
      <c r="BJ55" s="673"/>
      <c r="BK55" s="673"/>
      <c r="BL55" s="673"/>
      <c r="BM55" s="673"/>
      <c r="BN55" s="673"/>
      <c r="BO55" s="673"/>
      <c r="BP55" s="673"/>
      <c r="BQ55" s="673"/>
      <c r="BR55" s="673"/>
      <c r="BS55" s="673"/>
      <c r="BT55" s="673"/>
      <c r="BU55" s="673"/>
      <c r="BV55" s="673"/>
      <c r="BW55" s="673"/>
      <c r="BX55" s="673"/>
      <c r="BY55" s="673"/>
      <c r="BZ55" s="673"/>
      <c r="CA55" s="673"/>
      <c r="CB55" s="673"/>
      <c r="CC55" s="673"/>
      <c r="CD55" s="673"/>
      <c r="CE55" s="673"/>
      <c r="CF55" s="673"/>
      <c r="CG55" s="673"/>
      <c r="CH55" s="673"/>
      <c r="CI55" s="673"/>
      <c r="CJ55" s="673"/>
      <c r="CK55" s="673"/>
      <c r="CL55" s="673"/>
      <c r="CM55" s="673"/>
      <c r="CN55" s="673"/>
      <c r="CO55" s="673"/>
      <c r="CP55" s="673"/>
      <c r="CQ55" s="673"/>
      <c r="CR55" s="673"/>
      <c r="CS55" s="673"/>
      <c r="CT55" s="673"/>
      <c r="CU55" s="673"/>
      <c r="CV55" s="673"/>
      <c r="CW55" s="673"/>
      <c r="CX55" s="673"/>
      <c r="CY55" s="673"/>
      <c r="CZ55" s="673"/>
      <c r="DA55" s="673"/>
      <c r="DB55" s="673"/>
      <c r="DC55" s="448"/>
      <c r="DD55" s="448"/>
      <c r="DE55" s="448"/>
      <c r="DF55" s="158"/>
      <c r="DG55" s="158"/>
    </row>
    <row r="56" spans="1:111" ht="8.1" customHeight="1" x14ac:dyDescent="0.2">
      <c r="A56" s="158"/>
      <c r="B56" s="673" t="s">
        <v>156</v>
      </c>
      <c r="C56" s="673"/>
      <c r="D56" s="673"/>
      <c r="E56" s="673"/>
      <c r="F56" s="673"/>
      <c r="G56" s="673"/>
      <c r="H56" s="673"/>
      <c r="I56" s="673"/>
      <c r="J56" s="673"/>
      <c r="K56" s="673"/>
      <c r="L56" s="673"/>
      <c r="M56" s="673"/>
      <c r="N56" s="673"/>
      <c r="O56" s="673"/>
      <c r="P56" s="673"/>
      <c r="Q56" s="673"/>
      <c r="R56" s="673"/>
      <c r="S56" s="673"/>
      <c r="T56" s="673"/>
      <c r="U56" s="673"/>
      <c r="V56" s="673"/>
      <c r="W56" s="673"/>
      <c r="X56" s="673"/>
      <c r="Y56" s="673"/>
      <c r="Z56" s="673"/>
      <c r="AA56" s="673"/>
      <c r="AB56" s="673"/>
      <c r="AC56" s="673"/>
      <c r="AD56" s="673"/>
      <c r="AE56" s="673"/>
      <c r="AF56" s="673"/>
      <c r="AG56" s="673"/>
      <c r="AH56" s="673"/>
      <c r="AI56" s="673"/>
      <c r="AJ56" s="673"/>
      <c r="AK56" s="673"/>
      <c r="AL56" s="673"/>
      <c r="AM56" s="673"/>
      <c r="AN56" s="673"/>
      <c r="AO56" s="673"/>
      <c r="AP56" s="673"/>
      <c r="AQ56" s="673"/>
      <c r="AR56" s="673"/>
      <c r="AS56" s="673"/>
      <c r="AT56" s="673"/>
      <c r="AU56" s="673"/>
      <c r="AV56" s="673"/>
      <c r="AW56" s="673"/>
      <c r="AX56" s="673"/>
      <c r="AY56" s="673"/>
      <c r="AZ56" s="673"/>
      <c r="BA56" s="673"/>
      <c r="BB56" s="673"/>
      <c r="BC56" s="673"/>
      <c r="BD56" s="673"/>
      <c r="BE56" s="673"/>
      <c r="BF56" s="673"/>
      <c r="BG56" s="673"/>
      <c r="BH56" s="673"/>
      <c r="BI56" s="673"/>
      <c r="BJ56" s="673"/>
      <c r="BK56" s="673"/>
      <c r="BL56" s="673"/>
      <c r="BM56" s="673"/>
      <c r="BN56" s="673"/>
      <c r="BO56" s="673"/>
      <c r="BP56" s="673"/>
      <c r="BQ56" s="673"/>
      <c r="BR56" s="673"/>
      <c r="BS56" s="673"/>
      <c r="BT56" s="673"/>
      <c r="BU56" s="673"/>
      <c r="BV56" s="673"/>
      <c r="BW56" s="673"/>
      <c r="BX56" s="673"/>
      <c r="BY56" s="673"/>
      <c r="BZ56" s="673"/>
      <c r="CA56" s="673"/>
      <c r="CB56" s="673"/>
      <c r="CC56" s="673"/>
      <c r="CD56" s="673"/>
      <c r="CE56" s="673"/>
      <c r="CF56" s="673"/>
      <c r="CG56" s="673"/>
      <c r="CH56" s="673"/>
      <c r="CI56" s="673"/>
      <c r="CJ56" s="673"/>
      <c r="CK56" s="673"/>
      <c r="CL56" s="673"/>
      <c r="CM56" s="673"/>
      <c r="CN56" s="673"/>
      <c r="CO56" s="673"/>
      <c r="CP56" s="673"/>
      <c r="CQ56" s="673"/>
      <c r="CR56" s="673"/>
      <c r="CS56" s="673"/>
      <c r="CT56" s="673"/>
      <c r="CU56" s="673"/>
      <c r="CV56" s="673"/>
      <c r="CW56" s="673"/>
      <c r="CX56" s="673"/>
      <c r="CY56" s="673"/>
      <c r="CZ56" s="673"/>
      <c r="DA56" s="673"/>
      <c r="DB56" s="673"/>
      <c r="DC56" s="448"/>
      <c r="DD56" s="448"/>
      <c r="DE56" s="448"/>
      <c r="DF56" s="158"/>
      <c r="DG56" s="158"/>
    </row>
    <row r="57" spans="1:111" ht="8.1" customHeight="1" x14ac:dyDescent="0.2">
      <c r="A57" s="158"/>
      <c r="B57" s="673" t="s">
        <v>157</v>
      </c>
      <c r="C57" s="673"/>
      <c r="D57" s="673"/>
      <c r="E57" s="673"/>
      <c r="F57" s="673"/>
      <c r="G57" s="673"/>
      <c r="H57" s="673"/>
      <c r="I57" s="673"/>
      <c r="J57" s="673"/>
      <c r="K57" s="673"/>
      <c r="L57" s="673"/>
      <c r="M57" s="673"/>
      <c r="N57" s="673"/>
      <c r="O57" s="673"/>
      <c r="P57" s="673"/>
      <c r="Q57" s="673"/>
      <c r="R57" s="673"/>
      <c r="S57" s="673"/>
      <c r="T57" s="673"/>
      <c r="U57" s="673"/>
      <c r="V57" s="673"/>
      <c r="W57" s="673"/>
      <c r="X57" s="673"/>
      <c r="Y57" s="673"/>
      <c r="Z57" s="673"/>
      <c r="AA57" s="673"/>
      <c r="AB57" s="673"/>
      <c r="AC57" s="673"/>
      <c r="AD57" s="673"/>
      <c r="AE57" s="673"/>
      <c r="AF57" s="673"/>
      <c r="AG57" s="673"/>
      <c r="AH57" s="673"/>
      <c r="AI57" s="673"/>
      <c r="AJ57" s="673"/>
      <c r="AK57" s="673"/>
      <c r="AL57" s="673"/>
      <c r="AM57" s="673"/>
      <c r="AN57" s="673"/>
      <c r="AO57" s="673"/>
      <c r="AP57" s="673"/>
      <c r="AQ57" s="673"/>
      <c r="AR57" s="673"/>
      <c r="AS57" s="673"/>
      <c r="AT57" s="673"/>
      <c r="AU57" s="673"/>
      <c r="AV57" s="673"/>
      <c r="AW57" s="673"/>
      <c r="AX57" s="673"/>
      <c r="AY57" s="673"/>
      <c r="AZ57" s="673"/>
      <c r="BA57" s="673"/>
      <c r="BB57" s="673"/>
      <c r="BC57" s="673"/>
      <c r="BD57" s="673"/>
      <c r="BE57" s="673"/>
      <c r="BF57" s="673"/>
      <c r="BG57" s="673"/>
      <c r="BH57" s="673"/>
      <c r="BI57" s="673"/>
      <c r="BJ57" s="673"/>
      <c r="BK57" s="673"/>
      <c r="BL57" s="673"/>
      <c r="BM57" s="673"/>
      <c r="BN57" s="673"/>
      <c r="BO57" s="673"/>
      <c r="BP57" s="673"/>
      <c r="BQ57" s="673"/>
      <c r="BR57" s="673"/>
      <c r="BS57" s="673"/>
      <c r="BT57" s="673"/>
      <c r="BU57" s="673"/>
      <c r="BV57" s="673"/>
      <c r="BW57" s="673"/>
      <c r="BX57" s="673"/>
      <c r="BY57" s="673"/>
      <c r="BZ57" s="673"/>
      <c r="CA57" s="673"/>
      <c r="CB57" s="673"/>
      <c r="CC57" s="673"/>
      <c r="CD57" s="673"/>
      <c r="CE57" s="673"/>
      <c r="CF57" s="673"/>
      <c r="CG57" s="673"/>
      <c r="CH57" s="673"/>
      <c r="CI57" s="673"/>
      <c r="CJ57" s="673"/>
      <c r="CK57" s="673"/>
      <c r="CL57" s="673"/>
      <c r="CM57" s="673"/>
      <c r="CN57" s="673"/>
      <c r="CO57" s="673"/>
      <c r="CP57" s="673"/>
      <c r="CQ57" s="673"/>
      <c r="CR57" s="673"/>
      <c r="CS57" s="673"/>
      <c r="CT57" s="673"/>
      <c r="CU57" s="673"/>
      <c r="CV57" s="673"/>
      <c r="CW57" s="673"/>
      <c r="CX57" s="673"/>
      <c r="CY57" s="673"/>
      <c r="CZ57" s="673"/>
      <c r="DA57" s="673"/>
      <c r="DB57" s="673"/>
      <c r="DC57" s="448"/>
      <c r="DD57" s="448"/>
      <c r="DE57" s="448"/>
      <c r="DF57" s="158"/>
      <c r="DG57" s="158"/>
    </row>
    <row r="58" spans="1:111" ht="8.1" customHeight="1" x14ac:dyDescent="0.2">
      <c r="A58" s="158"/>
      <c r="B58" s="673" t="s">
        <v>158</v>
      </c>
      <c r="C58" s="673"/>
      <c r="D58" s="673"/>
      <c r="E58" s="673"/>
      <c r="F58" s="673"/>
      <c r="G58" s="673"/>
      <c r="H58" s="673"/>
      <c r="I58" s="673"/>
      <c r="J58" s="673"/>
      <c r="K58" s="673"/>
      <c r="L58" s="673"/>
      <c r="M58" s="673"/>
      <c r="N58" s="673"/>
      <c r="O58" s="673"/>
      <c r="P58" s="673"/>
      <c r="Q58" s="673"/>
      <c r="R58" s="673"/>
      <c r="S58" s="673"/>
      <c r="T58" s="673"/>
      <c r="U58" s="673"/>
      <c r="V58" s="673"/>
      <c r="W58" s="673"/>
      <c r="X58" s="673"/>
      <c r="Y58" s="673"/>
      <c r="Z58" s="673"/>
      <c r="AA58" s="673"/>
      <c r="AB58" s="673"/>
      <c r="AC58" s="673"/>
      <c r="AD58" s="673"/>
      <c r="AE58" s="673"/>
      <c r="AF58" s="673"/>
      <c r="AG58" s="673"/>
      <c r="AH58" s="673"/>
      <c r="AI58" s="673"/>
      <c r="AJ58" s="673"/>
      <c r="AK58" s="673"/>
      <c r="AL58" s="673"/>
      <c r="AM58" s="673"/>
      <c r="AN58" s="673"/>
      <c r="AO58" s="673"/>
      <c r="AP58" s="673"/>
      <c r="AQ58" s="673"/>
      <c r="AR58" s="673"/>
      <c r="AS58" s="673"/>
      <c r="AT58" s="673"/>
      <c r="AU58" s="673"/>
      <c r="AV58" s="673"/>
      <c r="AW58" s="673"/>
      <c r="AX58" s="673"/>
      <c r="AY58" s="673"/>
      <c r="AZ58" s="673"/>
      <c r="BA58" s="673"/>
      <c r="BB58" s="673"/>
      <c r="BC58" s="673"/>
      <c r="BD58" s="673"/>
      <c r="BE58" s="673"/>
      <c r="BF58" s="673"/>
      <c r="BG58" s="673"/>
      <c r="BH58" s="673"/>
      <c r="BI58" s="673"/>
      <c r="BJ58" s="673"/>
      <c r="BK58" s="673"/>
      <c r="BL58" s="673"/>
      <c r="BM58" s="673"/>
      <c r="BN58" s="673"/>
      <c r="BO58" s="673"/>
      <c r="BP58" s="673"/>
      <c r="BQ58" s="673"/>
      <c r="BR58" s="673"/>
      <c r="BS58" s="673"/>
      <c r="BT58" s="673"/>
      <c r="BU58" s="673"/>
      <c r="BV58" s="673"/>
      <c r="BW58" s="673"/>
      <c r="BX58" s="673"/>
      <c r="BY58" s="673"/>
      <c r="BZ58" s="673"/>
      <c r="CA58" s="673"/>
      <c r="CB58" s="673"/>
      <c r="CC58" s="673"/>
      <c r="CD58" s="673"/>
      <c r="CE58" s="673"/>
      <c r="CF58" s="673"/>
      <c r="CG58" s="673"/>
      <c r="CH58" s="673"/>
      <c r="CI58" s="673"/>
      <c r="CJ58" s="673"/>
      <c r="CK58" s="673"/>
      <c r="CL58" s="673"/>
      <c r="CM58" s="673"/>
      <c r="CN58" s="673"/>
      <c r="CO58" s="673"/>
      <c r="CP58" s="673"/>
      <c r="CQ58" s="673"/>
      <c r="CR58" s="673"/>
      <c r="CS58" s="673"/>
      <c r="CT58" s="673"/>
      <c r="CU58" s="673"/>
      <c r="CV58" s="673"/>
      <c r="CW58" s="673"/>
      <c r="CX58" s="673"/>
      <c r="CY58" s="673"/>
      <c r="CZ58" s="673"/>
      <c r="DA58" s="673"/>
      <c r="DB58" s="673"/>
      <c r="DC58" s="448"/>
      <c r="DD58" s="448"/>
      <c r="DE58" s="448"/>
      <c r="DF58" s="158"/>
      <c r="DG58" s="158"/>
    </row>
    <row r="59" spans="1:111" ht="16.149999999999999" customHeight="1" x14ac:dyDescent="0.2">
      <c r="A59" s="158"/>
      <c r="B59" s="158"/>
      <c r="C59" s="158"/>
      <c r="D59" s="158"/>
      <c r="E59" s="158"/>
      <c r="F59" s="158"/>
      <c r="G59" s="158"/>
      <c r="H59" s="158"/>
      <c r="I59" s="158"/>
      <c r="J59" s="158"/>
      <c r="K59" s="158"/>
      <c r="L59" s="158"/>
      <c r="M59" s="158"/>
      <c r="N59" s="158"/>
      <c r="O59" s="158"/>
      <c r="P59" s="158"/>
      <c r="Q59" s="158"/>
      <c r="R59" s="158"/>
      <c r="S59" s="158"/>
      <c r="T59" s="158"/>
      <c r="U59" s="158"/>
      <c r="V59" s="158"/>
      <c r="W59" s="158"/>
      <c r="X59" s="158"/>
      <c r="Y59" s="158"/>
      <c r="Z59" s="158"/>
      <c r="AA59" s="158"/>
      <c r="AB59" s="158"/>
      <c r="AC59" s="158"/>
      <c r="AD59" s="158"/>
      <c r="AE59" s="158"/>
      <c r="AF59" s="158"/>
      <c r="AG59" s="158"/>
      <c r="AH59" s="158"/>
      <c r="AI59" s="158"/>
      <c r="AJ59" s="158"/>
      <c r="AK59" s="158"/>
      <c r="AL59" s="158"/>
      <c r="AM59" s="158"/>
      <c r="AN59" s="158"/>
      <c r="AO59" s="158"/>
      <c r="AP59" s="158"/>
      <c r="AQ59" s="158"/>
      <c r="AR59" s="158"/>
      <c r="AS59" s="158"/>
      <c r="AT59" s="158"/>
      <c r="AU59" s="158"/>
      <c r="AV59" s="158"/>
      <c r="AW59" s="158"/>
      <c r="AX59" s="158"/>
      <c r="AY59" s="158"/>
      <c r="AZ59" s="158"/>
      <c r="BA59" s="158"/>
      <c r="BB59" s="158"/>
      <c r="BC59" s="158"/>
      <c r="BD59" s="158"/>
      <c r="BE59" s="158"/>
      <c r="BF59" s="158"/>
      <c r="BG59" s="158"/>
      <c r="BH59" s="158"/>
      <c r="BI59" s="158"/>
      <c r="BJ59" s="158"/>
      <c r="BK59" s="158"/>
      <c r="BL59" s="158"/>
      <c r="BM59" s="158"/>
      <c r="BN59" s="158"/>
      <c r="BO59" s="158"/>
      <c r="BP59" s="158"/>
      <c r="BQ59" s="158"/>
      <c r="BR59" s="158"/>
      <c r="BS59" s="158"/>
      <c r="BT59" s="158"/>
      <c r="BU59" s="158"/>
      <c r="BV59" s="158"/>
      <c r="BW59" s="158"/>
      <c r="BX59" s="158"/>
      <c r="BY59" s="158"/>
      <c r="BZ59" s="158"/>
      <c r="CA59" s="158"/>
      <c r="CB59" s="158"/>
      <c r="CC59" s="158"/>
      <c r="CD59" s="158"/>
      <c r="CE59" s="158"/>
      <c r="CF59" s="158"/>
      <c r="CG59" s="158"/>
      <c r="CH59" s="158"/>
      <c r="CI59" s="158"/>
      <c r="CJ59" s="158"/>
      <c r="CK59" s="158"/>
      <c r="CL59" s="158"/>
      <c r="CM59" s="158"/>
      <c r="CN59" s="158"/>
      <c r="CO59" s="158"/>
      <c r="CP59" s="158"/>
      <c r="CQ59" s="158"/>
      <c r="CR59" s="158"/>
      <c r="CS59" s="158"/>
      <c r="CT59" s="158"/>
      <c r="CU59" s="158"/>
      <c r="CV59" s="158"/>
      <c r="CW59" s="158"/>
      <c r="CX59" s="158"/>
      <c r="CY59" s="158"/>
      <c r="CZ59" s="158"/>
      <c r="DA59" s="158"/>
      <c r="DB59" s="158"/>
      <c r="DC59" s="158"/>
      <c r="DD59" s="158"/>
      <c r="DE59" s="158"/>
      <c r="DF59" s="158"/>
      <c r="DG59" s="158"/>
    </row>
    <row r="60" spans="1:111" ht="16.149999999999999" customHeight="1" x14ac:dyDescent="0.2">
      <c r="A60" s="158"/>
      <c r="B60" s="158"/>
      <c r="C60" s="158"/>
      <c r="D60" s="158"/>
      <c r="E60" s="158"/>
      <c r="F60" s="158"/>
      <c r="G60" s="158"/>
      <c r="H60" s="158"/>
      <c r="I60" s="158"/>
      <c r="J60" s="158"/>
      <c r="K60" s="158"/>
      <c r="L60" s="158"/>
      <c r="M60" s="158"/>
      <c r="N60" s="158"/>
      <c r="O60" s="158"/>
      <c r="P60" s="158"/>
      <c r="Q60" s="158"/>
      <c r="R60" s="158"/>
      <c r="S60" s="158"/>
      <c r="T60" s="158"/>
      <c r="U60" s="158"/>
      <c r="V60" s="158"/>
      <c r="W60" s="158"/>
      <c r="X60" s="158"/>
      <c r="Y60" s="158"/>
      <c r="Z60" s="158"/>
      <c r="AA60" s="158"/>
      <c r="AB60" s="158"/>
      <c r="AC60" s="158"/>
      <c r="AD60" s="158"/>
      <c r="AE60" s="158"/>
      <c r="AF60" s="158"/>
      <c r="AG60" s="158"/>
      <c r="AH60" s="158"/>
      <c r="AI60" s="158"/>
      <c r="AJ60" s="158"/>
      <c r="AK60" s="158"/>
      <c r="AL60" s="158"/>
      <c r="AM60" s="158"/>
      <c r="AN60" s="158"/>
      <c r="AO60" s="158"/>
      <c r="AP60" s="158"/>
      <c r="AQ60" s="158"/>
      <c r="AR60" s="158"/>
      <c r="AS60" s="158"/>
      <c r="AT60" s="158"/>
      <c r="AU60" s="158"/>
      <c r="AV60" s="158"/>
      <c r="AW60" s="158"/>
      <c r="AX60" s="158"/>
      <c r="AY60" s="158"/>
      <c r="AZ60" s="158"/>
      <c r="BA60" s="158"/>
      <c r="BB60" s="158"/>
      <c r="BC60" s="158"/>
      <c r="BD60" s="158"/>
      <c r="BE60" s="158"/>
      <c r="BF60" s="158"/>
      <c r="BG60" s="158"/>
      <c r="BH60" s="158"/>
      <c r="BI60" s="158"/>
      <c r="BJ60" s="158"/>
      <c r="BK60" s="158"/>
      <c r="BL60" s="158"/>
      <c r="BM60" s="158"/>
      <c r="BN60" s="158"/>
      <c r="BO60" s="158"/>
      <c r="BP60" s="158"/>
      <c r="BQ60" s="158"/>
      <c r="BR60" s="158"/>
      <c r="BS60" s="158"/>
      <c r="BT60" s="158"/>
      <c r="BU60" s="158"/>
      <c r="BV60" s="158"/>
      <c r="BW60" s="158"/>
      <c r="BX60" s="158"/>
      <c r="BY60" s="158"/>
      <c r="BZ60" s="158"/>
      <c r="CA60" s="158"/>
      <c r="CB60" s="158"/>
      <c r="CC60" s="158"/>
      <c r="CD60" s="158"/>
      <c r="CE60" s="158"/>
      <c r="CF60" s="158"/>
      <c r="CG60" s="158"/>
      <c r="CH60" s="158"/>
      <c r="CI60" s="158"/>
      <c r="CJ60" s="158"/>
      <c r="CK60" s="158"/>
      <c r="CL60" s="158"/>
      <c r="CM60" s="158"/>
      <c r="CN60" s="158"/>
      <c r="CO60" s="158"/>
      <c r="CP60" s="158"/>
      <c r="CQ60" s="158"/>
      <c r="CR60" s="158"/>
      <c r="CS60" s="158"/>
      <c r="CT60" s="158"/>
      <c r="CU60" s="158"/>
      <c r="CV60" s="158"/>
      <c r="CW60" s="158"/>
      <c r="CX60" s="158"/>
      <c r="CY60" s="158"/>
      <c r="CZ60" s="158"/>
      <c r="DA60" s="158"/>
      <c r="DB60" s="158"/>
      <c r="DC60" s="158"/>
      <c r="DD60" s="158"/>
      <c r="DE60" s="158"/>
      <c r="DF60" s="158"/>
      <c r="DG60" s="158"/>
    </row>
    <row r="61" spans="1:111" ht="16.149999999999999" customHeight="1" x14ac:dyDescent="0.2">
      <c r="A61" s="158"/>
      <c r="B61" s="158"/>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8"/>
      <c r="AI61" s="158"/>
      <c r="AJ61" s="158"/>
      <c r="AK61" s="158"/>
      <c r="AL61" s="158"/>
      <c r="AM61" s="158"/>
      <c r="AN61" s="158"/>
      <c r="AO61" s="158"/>
      <c r="AP61" s="158"/>
      <c r="AQ61" s="158"/>
      <c r="AR61" s="158"/>
      <c r="AS61" s="158"/>
      <c r="AT61" s="158"/>
      <c r="AU61" s="158"/>
      <c r="AV61" s="158"/>
      <c r="AW61" s="158"/>
      <c r="AX61" s="158"/>
      <c r="AY61" s="158"/>
      <c r="AZ61" s="158"/>
      <c r="BA61" s="158"/>
      <c r="BB61" s="158"/>
      <c r="BC61" s="158"/>
      <c r="BD61" s="158"/>
      <c r="BE61" s="158"/>
      <c r="BF61" s="158"/>
      <c r="BG61" s="158"/>
      <c r="BH61" s="158"/>
      <c r="BI61" s="158"/>
      <c r="BJ61" s="158"/>
      <c r="BK61" s="158"/>
      <c r="BL61" s="158"/>
      <c r="BM61" s="158"/>
      <c r="BN61" s="158"/>
      <c r="BO61" s="158"/>
      <c r="BP61" s="158"/>
      <c r="BQ61" s="158"/>
      <c r="BR61" s="158"/>
      <c r="BS61" s="158"/>
      <c r="BT61" s="158"/>
      <c r="BU61" s="158"/>
      <c r="BV61" s="158"/>
      <c r="BW61" s="158"/>
      <c r="BX61" s="158"/>
      <c r="BY61" s="158"/>
      <c r="BZ61" s="158"/>
      <c r="CA61" s="158"/>
      <c r="CB61" s="158"/>
      <c r="CC61" s="158"/>
      <c r="CD61" s="158"/>
      <c r="CE61" s="158"/>
      <c r="CF61" s="158"/>
      <c r="CG61" s="158"/>
      <c r="CH61" s="158"/>
      <c r="CI61" s="158"/>
      <c r="CJ61" s="158"/>
      <c r="CK61" s="158"/>
      <c r="CL61" s="158"/>
      <c r="CM61" s="158"/>
      <c r="CN61" s="158"/>
      <c r="CO61" s="158"/>
      <c r="CP61" s="158"/>
      <c r="CQ61" s="158"/>
      <c r="CR61" s="158"/>
      <c r="CS61" s="158"/>
      <c r="CT61" s="158"/>
      <c r="CU61" s="158"/>
      <c r="CV61" s="158"/>
      <c r="CW61" s="158"/>
      <c r="CX61" s="158"/>
      <c r="CY61" s="158"/>
      <c r="CZ61" s="158"/>
      <c r="DA61" s="158"/>
      <c r="DB61" s="158"/>
      <c r="DC61" s="158"/>
      <c r="DD61" s="158"/>
      <c r="DE61" s="158"/>
      <c r="DF61" s="158"/>
      <c r="DG61" s="158"/>
    </row>
    <row r="62" spans="1:111" ht="16.149999999999999" customHeight="1" x14ac:dyDescent="0.2">
      <c r="A62" s="158"/>
      <c r="B62" s="158"/>
      <c r="C62" s="158"/>
      <c r="D62" s="158"/>
      <c r="E62" s="158"/>
      <c r="F62" s="158"/>
      <c r="G62" s="158"/>
      <c r="H62" s="158"/>
      <c r="I62" s="158"/>
      <c r="J62" s="158"/>
      <c r="K62" s="158"/>
      <c r="L62" s="158"/>
      <c r="M62" s="158"/>
      <c r="N62" s="158"/>
      <c r="O62" s="158"/>
      <c r="P62" s="158"/>
      <c r="Q62" s="158"/>
      <c r="R62" s="158"/>
      <c r="S62" s="158"/>
      <c r="T62" s="158"/>
      <c r="U62" s="158"/>
      <c r="V62" s="158"/>
      <c r="W62" s="158"/>
      <c r="X62" s="158"/>
      <c r="Y62" s="158"/>
      <c r="Z62" s="158"/>
      <c r="AA62" s="158"/>
      <c r="AB62" s="158"/>
      <c r="AC62" s="158"/>
      <c r="AD62" s="158"/>
      <c r="AE62" s="158"/>
      <c r="AF62" s="158"/>
      <c r="AG62" s="158"/>
      <c r="AH62" s="158"/>
      <c r="AI62" s="158"/>
      <c r="AJ62" s="158"/>
      <c r="AK62" s="158"/>
      <c r="AL62" s="158"/>
      <c r="AM62" s="158"/>
      <c r="AN62" s="158"/>
      <c r="AO62" s="158"/>
      <c r="AP62" s="158"/>
      <c r="AQ62" s="158"/>
      <c r="AR62" s="158"/>
      <c r="AS62" s="158"/>
      <c r="AT62" s="158"/>
      <c r="AU62" s="158"/>
      <c r="AV62" s="158"/>
      <c r="AW62" s="158"/>
      <c r="AX62" s="158"/>
      <c r="AY62" s="158"/>
      <c r="AZ62" s="158"/>
      <c r="BA62" s="158"/>
      <c r="BB62" s="158"/>
      <c r="BC62" s="158"/>
      <c r="BD62" s="158"/>
      <c r="BE62" s="158"/>
      <c r="BF62" s="158"/>
      <c r="BG62" s="158"/>
      <c r="BH62" s="158"/>
      <c r="BI62" s="158"/>
      <c r="BJ62" s="158"/>
      <c r="BK62" s="158"/>
      <c r="BL62" s="158"/>
      <c r="BM62" s="158"/>
      <c r="BN62" s="158"/>
      <c r="BO62" s="158"/>
      <c r="BP62" s="158"/>
      <c r="BQ62" s="158"/>
      <c r="BR62" s="158"/>
      <c r="BS62" s="158"/>
      <c r="BT62" s="158"/>
      <c r="BU62" s="158"/>
      <c r="BV62" s="158"/>
      <c r="BW62" s="158"/>
      <c r="BX62" s="158"/>
      <c r="BY62" s="158"/>
      <c r="BZ62" s="158"/>
      <c r="CA62" s="158"/>
      <c r="CB62" s="158"/>
      <c r="CC62" s="158"/>
      <c r="CD62" s="158"/>
      <c r="CE62" s="158"/>
      <c r="CF62" s="158"/>
      <c r="CG62" s="158"/>
      <c r="CH62" s="158"/>
      <c r="CI62" s="158"/>
      <c r="CJ62" s="158"/>
      <c r="CK62" s="158"/>
      <c r="CL62" s="158"/>
      <c r="CM62" s="158"/>
      <c r="CN62" s="158"/>
      <c r="CO62" s="158"/>
      <c r="CP62" s="158"/>
      <c r="CQ62" s="158"/>
      <c r="CR62" s="158"/>
      <c r="CS62" s="158"/>
      <c r="CT62" s="158"/>
      <c r="CU62" s="158"/>
      <c r="CV62" s="158"/>
      <c r="CW62" s="158"/>
      <c r="CX62" s="158"/>
      <c r="CY62" s="158"/>
      <c r="CZ62" s="158"/>
      <c r="DA62" s="158"/>
      <c r="DB62" s="158"/>
      <c r="DC62" s="158"/>
      <c r="DD62" s="158"/>
      <c r="DE62" s="158"/>
      <c r="DF62" s="158"/>
      <c r="DG62" s="158"/>
    </row>
    <row r="63" spans="1:111" ht="16.149999999999999" customHeight="1" x14ac:dyDescent="0.2">
      <c r="A63" s="158"/>
      <c r="B63" s="158"/>
      <c r="C63" s="158"/>
      <c r="D63" s="158"/>
      <c r="E63" s="158"/>
      <c r="F63" s="158"/>
      <c r="G63" s="158"/>
      <c r="H63" s="158"/>
      <c r="I63" s="158"/>
      <c r="J63" s="158"/>
      <c r="K63" s="158"/>
      <c r="L63" s="158"/>
      <c r="M63" s="158"/>
      <c r="N63" s="158"/>
      <c r="O63" s="158"/>
      <c r="P63" s="158"/>
      <c r="Q63" s="158"/>
      <c r="R63" s="158"/>
      <c r="S63" s="158"/>
      <c r="T63" s="158"/>
      <c r="U63" s="158"/>
      <c r="V63" s="158"/>
      <c r="W63" s="158"/>
      <c r="X63" s="158"/>
      <c r="Y63" s="158"/>
      <c r="Z63" s="158"/>
      <c r="AA63" s="158"/>
      <c r="AB63" s="158"/>
      <c r="AC63" s="158"/>
      <c r="AD63" s="158"/>
      <c r="AE63" s="158"/>
      <c r="AF63" s="158"/>
      <c r="AG63" s="158"/>
      <c r="AH63" s="158"/>
      <c r="AI63" s="158"/>
      <c r="AJ63" s="158"/>
      <c r="AK63" s="158"/>
      <c r="AL63" s="158"/>
      <c r="AM63" s="158"/>
      <c r="AN63" s="158"/>
      <c r="AO63" s="158"/>
      <c r="AP63" s="158"/>
      <c r="AQ63" s="158"/>
      <c r="AR63" s="158"/>
      <c r="AS63" s="158"/>
      <c r="AT63" s="158"/>
      <c r="AU63" s="158"/>
      <c r="AV63" s="158"/>
      <c r="AW63" s="158"/>
      <c r="AX63" s="158"/>
      <c r="AY63" s="158"/>
      <c r="AZ63" s="158"/>
      <c r="BA63" s="158"/>
      <c r="BB63" s="158"/>
      <c r="BC63" s="158"/>
      <c r="BD63" s="158"/>
      <c r="BE63" s="158"/>
      <c r="BF63" s="158"/>
      <c r="BG63" s="158"/>
      <c r="BH63" s="158"/>
      <c r="BI63" s="158"/>
      <c r="BJ63" s="158"/>
      <c r="BK63" s="158"/>
      <c r="BL63" s="158"/>
      <c r="BM63" s="158"/>
      <c r="BN63" s="158"/>
      <c r="BO63" s="158"/>
      <c r="BP63" s="158"/>
      <c r="BQ63" s="158"/>
      <c r="BR63" s="158"/>
      <c r="BS63" s="158"/>
      <c r="BT63" s="158"/>
      <c r="BU63" s="158"/>
      <c r="BV63" s="158"/>
      <c r="BW63" s="158"/>
      <c r="BX63" s="158"/>
      <c r="BY63" s="158"/>
      <c r="BZ63" s="158"/>
      <c r="CA63" s="158"/>
      <c r="CB63" s="158"/>
      <c r="CC63" s="158"/>
      <c r="CD63" s="158"/>
      <c r="CE63" s="158"/>
      <c r="CF63" s="158"/>
      <c r="CG63" s="158"/>
      <c r="CH63" s="158"/>
      <c r="CI63" s="158"/>
      <c r="CJ63" s="158"/>
      <c r="CK63" s="158"/>
      <c r="CL63" s="158"/>
      <c r="CM63" s="158"/>
      <c r="CN63" s="158"/>
      <c r="CO63" s="158"/>
      <c r="CP63" s="158"/>
      <c r="CQ63" s="158"/>
      <c r="CR63" s="158"/>
      <c r="CS63" s="158"/>
      <c r="CT63" s="158"/>
      <c r="CU63" s="158"/>
      <c r="CV63" s="158"/>
      <c r="CW63" s="158"/>
      <c r="CX63" s="158"/>
      <c r="CY63" s="158"/>
      <c r="CZ63" s="158"/>
      <c r="DA63" s="158"/>
      <c r="DB63" s="158"/>
      <c r="DC63" s="158"/>
      <c r="DD63" s="158"/>
      <c r="DE63" s="158"/>
      <c r="DF63" s="158"/>
      <c r="DG63" s="158"/>
    </row>
    <row r="64" spans="1:111" ht="16.149999999999999" customHeight="1" x14ac:dyDescent="0.2">
      <c r="A64" s="158"/>
      <c r="B64" s="158"/>
      <c r="C64" s="158"/>
      <c r="D64" s="158"/>
      <c r="E64" s="158"/>
      <c r="F64" s="158"/>
      <c r="G64" s="158"/>
      <c r="H64" s="158"/>
      <c r="I64" s="158"/>
      <c r="J64" s="158"/>
      <c r="K64" s="158"/>
      <c r="L64" s="158"/>
      <c r="M64" s="158"/>
      <c r="N64" s="158"/>
      <c r="O64" s="158"/>
      <c r="P64" s="158"/>
      <c r="Q64" s="158"/>
      <c r="R64" s="158"/>
      <c r="S64" s="158"/>
      <c r="T64" s="158"/>
      <c r="U64" s="158"/>
      <c r="V64" s="158"/>
      <c r="W64" s="158"/>
      <c r="X64" s="158"/>
      <c r="Y64" s="158"/>
      <c r="Z64" s="158"/>
      <c r="AA64" s="158"/>
      <c r="AB64" s="158"/>
      <c r="AC64" s="158"/>
      <c r="AD64" s="158"/>
      <c r="AE64" s="158"/>
      <c r="AF64" s="158"/>
      <c r="AG64" s="158"/>
      <c r="AH64" s="158"/>
      <c r="AI64" s="158"/>
      <c r="AJ64" s="158"/>
      <c r="AK64" s="158"/>
      <c r="AL64" s="158"/>
      <c r="AM64" s="158"/>
      <c r="AN64" s="158"/>
      <c r="AO64" s="158"/>
      <c r="AP64" s="158"/>
      <c r="AQ64" s="158"/>
      <c r="AR64" s="158"/>
      <c r="AS64" s="158"/>
      <c r="AT64" s="158"/>
      <c r="AU64" s="158"/>
      <c r="AV64" s="158"/>
      <c r="AW64" s="158"/>
      <c r="AX64" s="158"/>
      <c r="AY64" s="158"/>
      <c r="AZ64" s="158"/>
      <c r="BA64" s="158"/>
      <c r="BB64" s="158"/>
      <c r="BC64" s="158"/>
      <c r="BD64" s="158"/>
      <c r="BE64" s="158"/>
      <c r="BF64" s="158"/>
      <c r="BG64" s="158"/>
      <c r="BH64" s="158"/>
      <c r="BI64" s="158"/>
      <c r="BJ64" s="158"/>
      <c r="BK64" s="158"/>
      <c r="BL64" s="158"/>
      <c r="BM64" s="158"/>
      <c r="BN64" s="158"/>
      <c r="BO64" s="158"/>
      <c r="BP64" s="158"/>
      <c r="BQ64" s="158"/>
      <c r="BR64" s="158"/>
      <c r="BS64" s="158"/>
      <c r="BT64" s="158"/>
      <c r="BU64" s="158"/>
      <c r="BV64" s="158"/>
      <c r="BW64" s="158"/>
      <c r="BX64" s="158"/>
      <c r="BY64" s="158"/>
      <c r="BZ64" s="158"/>
      <c r="CA64" s="158"/>
      <c r="CB64" s="158"/>
      <c r="CC64" s="158"/>
      <c r="CD64" s="158"/>
      <c r="CE64" s="158"/>
      <c r="CF64" s="158"/>
      <c r="CG64" s="158"/>
      <c r="CH64" s="158"/>
      <c r="CI64" s="158"/>
      <c r="CJ64" s="158"/>
      <c r="CK64" s="158"/>
      <c r="CL64" s="158"/>
      <c r="CM64" s="158"/>
      <c r="CN64" s="158"/>
      <c r="CO64" s="158"/>
      <c r="CP64" s="158"/>
      <c r="CQ64" s="158"/>
      <c r="CR64" s="158"/>
      <c r="CS64" s="158"/>
      <c r="CT64" s="158"/>
      <c r="CU64" s="158"/>
      <c r="CV64" s="158"/>
      <c r="CW64" s="158"/>
      <c r="CX64" s="158"/>
      <c r="CY64" s="158"/>
      <c r="CZ64" s="158"/>
      <c r="DA64" s="158"/>
      <c r="DB64" s="158"/>
      <c r="DC64" s="158"/>
      <c r="DD64" s="158"/>
      <c r="DE64" s="158"/>
      <c r="DF64" s="158"/>
      <c r="DG64" s="158"/>
    </row>
    <row r="65" spans="1:111" ht="16.149999999999999" customHeight="1" x14ac:dyDescent="0.2">
      <c r="A65" s="158"/>
      <c r="B65" s="158"/>
      <c r="C65" s="158"/>
      <c r="D65" s="158"/>
      <c r="E65" s="158"/>
      <c r="F65" s="158"/>
      <c r="G65" s="158"/>
      <c r="H65" s="158"/>
      <c r="I65" s="158"/>
      <c r="J65" s="158"/>
      <c r="K65" s="158"/>
      <c r="L65" s="158"/>
      <c r="M65" s="158"/>
      <c r="N65" s="158"/>
      <c r="O65" s="158"/>
      <c r="P65" s="158"/>
      <c r="Q65" s="158"/>
      <c r="R65" s="158"/>
      <c r="S65" s="158"/>
      <c r="T65" s="158"/>
      <c r="U65" s="158"/>
      <c r="V65" s="158"/>
      <c r="W65" s="158"/>
      <c r="X65" s="158"/>
      <c r="Y65" s="158"/>
      <c r="Z65" s="158"/>
      <c r="AA65" s="158"/>
      <c r="AB65" s="158"/>
      <c r="AC65" s="158"/>
      <c r="AD65" s="158"/>
      <c r="AE65" s="158"/>
      <c r="AF65" s="158"/>
      <c r="AG65" s="158"/>
      <c r="AH65" s="158"/>
      <c r="AI65" s="158"/>
      <c r="AJ65" s="158"/>
      <c r="AK65" s="158"/>
      <c r="AL65" s="158"/>
      <c r="AM65" s="158"/>
      <c r="AN65" s="158"/>
      <c r="AO65" s="158"/>
      <c r="AP65" s="158"/>
      <c r="AQ65" s="158"/>
      <c r="AR65" s="158"/>
      <c r="AS65" s="158"/>
      <c r="AT65" s="158"/>
      <c r="AU65" s="158"/>
      <c r="AV65" s="158"/>
      <c r="AW65" s="158"/>
      <c r="AX65" s="158"/>
      <c r="AY65" s="158"/>
      <c r="AZ65" s="158"/>
      <c r="BA65" s="158"/>
      <c r="BB65" s="158"/>
      <c r="BC65" s="158"/>
      <c r="BD65" s="158"/>
      <c r="BE65" s="158"/>
      <c r="BF65" s="158"/>
      <c r="BG65" s="158"/>
      <c r="BH65" s="158"/>
      <c r="BI65" s="158"/>
      <c r="BJ65" s="158"/>
      <c r="BK65" s="158"/>
      <c r="BL65" s="158"/>
      <c r="BM65" s="158"/>
      <c r="BN65" s="158"/>
      <c r="BO65" s="158"/>
      <c r="BP65" s="158"/>
      <c r="BQ65" s="158"/>
      <c r="BR65" s="158"/>
      <c r="BS65" s="158"/>
      <c r="BT65" s="158"/>
      <c r="BU65" s="158"/>
      <c r="BV65" s="158"/>
      <c r="BW65" s="158"/>
      <c r="BX65" s="158"/>
      <c r="BY65" s="158"/>
      <c r="BZ65" s="158"/>
      <c r="CA65" s="158"/>
      <c r="CB65" s="158"/>
      <c r="CC65" s="158"/>
      <c r="CD65" s="158"/>
      <c r="CE65" s="158"/>
      <c r="CF65" s="158"/>
      <c r="CG65" s="158"/>
      <c r="CH65" s="158"/>
      <c r="CI65" s="158"/>
      <c r="CJ65" s="158"/>
      <c r="CK65" s="158"/>
      <c r="CL65" s="158"/>
      <c r="CM65" s="158"/>
      <c r="CN65" s="158"/>
      <c r="CO65" s="158"/>
      <c r="CP65" s="158"/>
      <c r="CQ65" s="158"/>
      <c r="CR65" s="158"/>
      <c r="CS65" s="158"/>
      <c r="CT65" s="158"/>
      <c r="CU65" s="158"/>
      <c r="CV65" s="158"/>
      <c r="CW65" s="158"/>
      <c r="CX65" s="158"/>
      <c r="CY65" s="158"/>
      <c r="CZ65" s="158"/>
      <c r="DA65" s="158"/>
      <c r="DB65" s="158"/>
      <c r="DC65" s="158"/>
      <c r="DD65" s="158"/>
      <c r="DE65" s="158"/>
      <c r="DF65" s="158"/>
      <c r="DG65" s="158"/>
    </row>
    <row r="66" spans="1:111" ht="16.149999999999999" customHeight="1" x14ac:dyDescent="0.2">
      <c r="DC66" s="158"/>
      <c r="DD66" s="158"/>
      <c r="DE66" s="158"/>
      <c r="DF66" s="158"/>
      <c r="DG66" s="158"/>
    </row>
    <row r="67" spans="1:111" ht="16.149999999999999" customHeight="1" x14ac:dyDescent="0.2">
      <c r="DC67" s="158"/>
      <c r="DD67" s="158"/>
      <c r="DE67" s="158"/>
      <c r="DF67" s="158"/>
      <c r="DG67" s="158"/>
    </row>
    <row r="68" spans="1:111" x14ac:dyDescent="0.2">
      <c r="DC68" s="158"/>
      <c r="DD68" s="158"/>
      <c r="DE68" s="158"/>
      <c r="DF68" s="158"/>
      <c r="DG68" s="158"/>
    </row>
  </sheetData>
  <sheetProtection sheet="1" objects="1" scenarios="1" formatCells="0"/>
  <mergeCells count="87">
    <mergeCell ref="B55:DB55"/>
    <mergeCell ref="B54:DB54"/>
    <mergeCell ref="B56:DB56"/>
    <mergeCell ref="B57:DB57"/>
    <mergeCell ref="B58:DB58"/>
    <mergeCell ref="BC29:CG29"/>
    <mergeCell ref="C28:BB28"/>
    <mergeCell ref="C29:BB29"/>
    <mergeCell ref="C53:DA53"/>
    <mergeCell ref="C50:DA50"/>
    <mergeCell ref="C46:DA46"/>
    <mergeCell ref="C45:DA45"/>
    <mergeCell ref="C43:DA43"/>
    <mergeCell ref="C52:DA52"/>
    <mergeCell ref="C51:DA51"/>
    <mergeCell ref="C49:DA49"/>
    <mergeCell ref="C47:DA47"/>
    <mergeCell ref="C44:DA44"/>
    <mergeCell ref="C33:DA33"/>
    <mergeCell ref="BV36:DA36"/>
    <mergeCell ref="C36:BU36"/>
    <mergeCell ref="C10:DA10"/>
    <mergeCell ref="C12:CG12"/>
    <mergeCell ref="C15:CG15"/>
    <mergeCell ref="C32:DA32"/>
    <mergeCell ref="CH15:DA15"/>
    <mergeCell ref="C31:DA31"/>
    <mergeCell ref="CH12:DA12"/>
    <mergeCell ref="CH13:DA13"/>
    <mergeCell ref="C16:DA16"/>
    <mergeCell ref="C17:DA17"/>
    <mergeCell ref="C18:DA18"/>
    <mergeCell ref="C27:BB27"/>
    <mergeCell ref="C11:W11"/>
    <mergeCell ref="X11:AR11"/>
    <mergeCell ref="AS11:CG11"/>
    <mergeCell ref="AZ14:BL14"/>
    <mergeCell ref="B1:DB1"/>
    <mergeCell ref="C6:DA6"/>
    <mergeCell ref="C7:N7"/>
    <mergeCell ref="CE7:DA7"/>
    <mergeCell ref="B2:DB2"/>
    <mergeCell ref="B3:DB3"/>
    <mergeCell ref="B4:DB4"/>
    <mergeCell ref="B5:DB5"/>
    <mergeCell ref="O7:BQ7"/>
    <mergeCell ref="BR7:CD7"/>
    <mergeCell ref="C8:DA8"/>
    <mergeCell ref="C9:DA9"/>
    <mergeCell ref="D30:CZ30"/>
    <mergeCell ref="C19:CG19"/>
    <mergeCell ref="CH29:DA29"/>
    <mergeCell ref="CH25:DA25"/>
    <mergeCell ref="CH26:DA26"/>
    <mergeCell ref="CH11:DA11"/>
    <mergeCell ref="CH19:DA19"/>
    <mergeCell ref="CH14:DA14"/>
    <mergeCell ref="C13:CG13"/>
    <mergeCell ref="BM14:CG14"/>
    <mergeCell ref="CH27:DA27"/>
    <mergeCell ref="CH28:DA28"/>
    <mergeCell ref="BC27:CG27"/>
    <mergeCell ref="BC28:CG28"/>
    <mergeCell ref="C39:DA39"/>
    <mergeCell ref="C34:BU34"/>
    <mergeCell ref="BV34:DA34"/>
    <mergeCell ref="C38:BU38"/>
    <mergeCell ref="BV38:DA38"/>
    <mergeCell ref="C35:DA35"/>
    <mergeCell ref="C37:DA37"/>
    <mergeCell ref="C48:DA48"/>
    <mergeCell ref="CH42:DA42"/>
    <mergeCell ref="C41:DA41"/>
    <mergeCell ref="C42:CG42"/>
    <mergeCell ref="C40:DA40"/>
    <mergeCell ref="C14:AY14"/>
    <mergeCell ref="C24:DA24"/>
    <mergeCell ref="D22:CZ22"/>
    <mergeCell ref="BC25:CG25"/>
    <mergeCell ref="BC26:CG26"/>
    <mergeCell ref="C25:BB25"/>
    <mergeCell ref="C26:BB26"/>
    <mergeCell ref="C20:CG20"/>
    <mergeCell ref="CH20:DA20"/>
    <mergeCell ref="C23:DA23"/>
    <mergeCell ref="C21:CG21"/>
    <mergeCell ref="CH21:DA21"/>
  </mergeCells>
  <printOptions horizontalCentered="1"/>
  <pageMargins left="0.5" right="0.5" top="0.5" bottom="0.8" header="0.5" footer="0.5"/>
  <pageSetup paperSize="5" orientation="portrait" blackAndWhite="1" r:id="rId1"/>
  <headerFooter>
    <oddFooter>&amp;LIncome Calculations - Residual Income&amp;CPage &amp;P of &amp;N&amp;R05/24/2018</oddFooter>
  </headerFooter>
  <extLst>
    <ext xmlns:x14="http://schemas.microsoft.com/office/spreadsheetml/2009/9/main" uri="{CCE6A557-97BC-4b89-ADB6-D9C93CAAB3DF}">
      <x14:dataValidations xmlns:xm="http://schemas.microsoft.com/office/excel/2006/main" disablePrompts="1" count="3">
        <x14:dataValidation type="list" allowBlank="1" showInputMessage="1" showErrorMessage="1">
          <x14:formula1>
            <xm:f>'Res Inc Data'!$B$2:$B$4</xm:f>
          </x14:formula1>
          <xm:sqref>X11:AR11</xm:sqref>
        </x14:dataValidation>
        <x14:dataValidation type="list" allowBlank="1" showInputMessage="1" showErrorMessage="1">
          <x14:formula1>
            <xm:f>'Res Inc Data'!$B$28:$B$30</xm:f>
          </x14:formula1>
          <xm:sqref>BV34:DA34</xm:sqref>
        </x14:dataValidation>
        <x14:dataValidation type="list" allowBlank="1" showInputMessage="1" showErrorMessage="1">
          <x14:formula1>
            <xm:f>'Res Inc Data'!$B$59:$B$110</xm:f>
          </x14:formula1>
          <xm:sqref>BV36:DA36</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8"/>
    <pageSetUpPr autoPageBreaks="0"/>
  </sheetPr>
  <dimension ref="A1:DK397"/>
  <sheetViews>
    <sheetView showGridLines="0" showRowColHeaders="0" showZeros="0" zoomScaleNormal="100" workbookViewId="0">
      <selection activeCell="O6" sqref="O6:BK6"/>
    </sheetView>
  </sheetViews>
  <sheetFormatPr defaultRowHeight="12.75" x14ac:dyDescent="0.2"/>
  <cols>
    <col min="1" max="1" width="2.7109375" style="457" customWidth="1"/>
    <col min="2" max="2" width="2.28515625" style="457" customWidth="1"/>
    <col min="3" max="108" width="0.85546875" style="457" customWidth="1"/>
    <col min="109" max="109" width="2.28515625" style="457" customWidth="1"/>
    <col min="110" max="110" width="2.7109375" style="457" customWidth="1"/>
    <col min="111" max="16384" width="9.140625" style="457"/>
  </cols>
  <sheetData>
    <row r="1" spans="1:115" ht="12" customHeight="1" thickBot="1" x14ac:dyDescent="0.25">
      <c r="A1" s="23"/>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c r="BA1" s="1261"/>
      <c r="BB1" s="1261"/>
      <c r="BC1" s="1261"/>
      <c r="BD1" s="1261"/>
      <c r="BE1" s="1261"/>
      <c r="BF1" s="1261"/>
      <c r="BG1" s="1261"/>
      <c r="BH1" s="1261"/>
      <c r="BI1" s="1261"/>
      <c r="BJ1" s="1261"/>
      <c r="BK1" s="1261"/>
      <c r="BL1" s="1261"/>
      <c r="BM1" s="1261"/>
      <c r="BN1" s="1261"/>
      <c r="BO1" s="1261"/>
      <c r="BP1" s="1261"/>
      <c r="BQ1" s="1261"/>
      <c r="BR1" s="1261"/>
      <c r="BS1" s="1261"/>
      <c r="BT1" s="1261"/>
      <c r="BU1" s="1261"/>
      <c r="BV1" s="1261"/>
      <c r="BW1" s="1261"/>
      <c r="BX1" s="1261"/>
      <c r="BY1" s="1261"/>
      <c r="BZ1" s="1261"/>
      <c r="CA1" s="1261"/>
      <c r="CB1" s="1261"/>
      <c r="CC1" s="1261"/>
      <c r="CD1" s="1261"/>
      <c r="CE1" s="1261"/>
      <c r="CF1" s="1261"/>
      <c r="CG1" s="1261"/>
      <c r="CH1" s="1261"/>
      <c r="CI1" s="1261"/>
      <c r="CJ1" s="1261"/>
      <c r="CK1" s="1261"/>
      <c r="CL1" s="1261"/>
      <c r="CM1" s="1261"/>
      <c r="CN1" s="1261"/>
      <c r="CO1" s="1261"/>
      <c r="CP1" s="1261"/>
      <c r="CQ1" s="1261"/>
      <c r="CR1" s="1261"/>
      <c r="CS1" s="1261"/>
      <c r="CT1" s="1261"/>
      <c r="CU1" s="1261"/>
      <c r="CV1" s="1261"/>
      <c r="CW1" s="1261"/>
      <c r="CX1" s="1261"/>
      <c r="CY1" s="1261"/>
      <c r="CZ1" s="1261"/>
      <c r="DA1" s="1261"/>
      <c r="DB1" s="1261"/>
      <c r="DC1" s="1261"/>
      <c r="DD1" s="1261"/>
      <c r="DE1" s="1261"/>
      <c r="DF1" s="23"/>
      <c r="DG1" s="23"/>
      <c r="DH1" s="23"/>
      <c r="DI1" s="23"/>
      <c r="DJ1" s="23"/>
      <c r="DK1" s="23"/>
    </row>
    <row r="2" spans="1:115" ht="8.1" customHeight="1" x14ac:dyDescent="0.2">
      <c r="A2" s="23"/>
      <c r="B2" s="123"/>
      <c r="C2" s="331"/>
      <c r="D2" s="331"/>
      <c r="E2" s="331"/>
      <c r="F2" s="331"/>
      <c r="G2" s="1262"/>
      <c r="H2" s="1262"/>
      <c r="I2" s="1262"/>
      <c r="J2" s="1262"/>
      <c r="K2" s="1262"/>
      <c r="L2" s="1262"/>
      <c r="M2" s="1262"/>
      <c r="N2" s="1262"/>
      <c r="O2" s="1262"/>
      <c r="P2" s="1262"/>
      <c r="Q2" s="1262"/>
      <c r="R2" s="1262"/>
      <c r="S2" s="1262"/>
      <c r="T2" s="1262"/>
      <c r="U2" s="1262"/>
      <c r="V2" s="1262"/>
      <c r="W2" s="1262"/>
      <c r="X2" s="1262"/>
      <c r="Y2" s="1262"/>
      <c r="Z2" s="1262"/>
      <c r="AA2" s="1262"/>
      <c r="AB2" s="1262"/>
      <c r="AC2" s="1262"/>
      <c r="AD2" s="1262"/>
      <c r="AE2" s="1262"/>
      <c r="AF2" s="1262"/>
      <c r="AG2" s="1262"/>
      <c r="AH2" s="1262"/>
      <c r="AI2" s="1262"/>
      <c r="AJ2" s="1262"/>
      <c r="AK2" s="1262"/>
      <c r="AL2" s="1262"/>
      <c r="AM2" s="1262"/>
      <c r="AN2" s="1262"/>
      <c r="AO2" s="1262"/>
      <c r="AP2" s="1262"/>
      <c r="AQ2" s="1262"/>
      <c r="AR2" s="1262"/>
      <c r="AS2" s="1262"/>
      <c r="AT2" s="1262"/>
      <c r="AU2" s="1262"/>
      <c r="AV2" s="1262"/>
      <c r="AW2" s="1262"/>
      <c r="AX2" s="1262"/>
      <c r="AY2" s="1262"/>
      <c r="AZ2" s="1262"/>
      <c r="BA2" s="1262"/>
      <c r="BB2" s="1262"/>
      <c r="BC2" s="1262"/>
      <c r="BD2" s="1262"/>
      <c r="BE2" s="1262"/>
      <c r="BF2" s="1262"/>
      <c r="BG2" s="1262"/>
      <c r="BH2" s="1262"/>
      <c r="BI2" s="1262"/>
      <c r="BJ2" s="1262"/>
      <c r="BK2" s="1262"/>
      <c r="BL2" s="1262"/>
      <c r="BM2" s="1262"/>
      <c r="BN2" s="1262"/>
      <c r="BO2" s="1262"/>
      <c r="BP2" s="1262"/>
      <c r="BQ2" s="1262"/>
      <c r="BR2" s="1262"/>
      <c r="BS2" s="1262"/>
      <c r="BT2" s="1262"/>
      <c r="BU2" s="1262"/>
      <c r="BV2" s="1262"/>
      <c r="BW2" s="1262"/>
      <c r="BX2" s="1262"/>
      <c r="BY2" s="1262"/>
      <c r="BZ2" s="1262"/>
      <c r="CA2" s="1262"/>
      <c r="CB2" s="1262"/>
      <c r="CC2" s="1262"/>
      <c r="CD2" s="1262"/>
      <c r="CE2" s="1262"/>
      <c r="CF2" s="1262"/>
      <c r="CG2" s="1262"/>
      <c r="CH2" s="1262"/>
      <c r="CI2" s="1262"/>
      <c r="CJ2" s="1262"/>
      <c r="CK2" s="1262"/>
      <c r="CL2" s="1262"/>
      <c r="CM2" s="1262"/>
      <c r="CN2" s="1262"/>
      <c r="CO2" s="1262"/>
      <c r="CP2" s="1262"/>
      <c r="CQ2" s="1262"/>
      <c r="CR2" s="1262"/>
      <c r="CS2" s="1262"/>
      <c r="CT2" s="1262"/>
      <c r="CU2" s="1262"/>
      <c r="CV2" s="1262"/>
      <c r="CW2" s="1262"/>
      <c r="CX2" s="1262"/>
      <c r="CY2" s="1262"/>
      <c r="CZ2" s="1262"/>
      <c r="DA2" s="1262"/>
      <c r="DB2" s="1262"/>
      <c r="DC2" s="1262"/>
      <c r="DD2" s="1262"/>
      <c r="DE2" s="124"/>
      <c r="DF2" s="23"/>
      <c r="DG2" s="23"/>
      <c r="DH2" s="23"/>
      <c r="DI2" s="23"/>
      <c r="DJ2" s="23"/>
      <c r="DK2" s="23"/>
    </row>
    <row r="3" spans="1:115" ht="18" customHeight="1" x14ac:dyDescent="0.25">
      <c r="A3" s="23"/>
      <c r="B3" s="125"/>
      <c r="C3" s="332"/>
      <c r="D3" s="332"/>
      <c r="E3" s="332"/>
      <c r="F3" s="332"/>
      <c r="G3" s="1263" t="s">
        <v>1181</v>
      </c>
      <c r="H3" s="1263"/>
      <c r="I3" s="1263"/>
      <c r="J3" s="1263"/>
      <c r="K3" s="1263"/>
      <c r="L3" s="1263"/>
      <c r="M3" s="1263"/>
      <c r="N3" s="1263"/>
      <c r="O3" s="1263"/>
      <c r="P3" s="1263"/>
      <c r="Q3" s="1263"/>
      <c r="R3" s="1263"/>
      <c r="S3" s="1263"/>
      <c r="T3" s="1263"/>
      <c r="U3" s="1263"/>
      <c r="V3" s="1263"/>
      <c r="W3" s="1263"/>
      <c r="X3" s="1263"/>
      <c r="Y3" s="1263"/>
      <c r="Z3" s="1263"/>
      <c r="AA3" s="1263"/>
      <c r="AB3" s="1263"/>
      <c r="AC3" s="1263"/>
      <c r="AD3" s="1263"/>
      <c r="AE3" s="1263"/>
      <c r="AF3" s="1263"/>
      <c r="AG3" s="1263"/>
      <c r="AH3" s="1263"/>
      <c r="AI3" s="1263"/>
      <c r="AJ3" s="1263"/>
      <c r="AK3" s="1263"/>
      <c r="AL3" s="1263"/>
      <c r="AM3" s="1263"/>
      <c r="AN3" s="1263"/>
      <c r="AO3" s="1263"/>
      <c r="AP3" s="1263"/>
      <c r="AQ3" s="1263"/>
      <c r="AR3" s="1263"/>
      <c r="AS3" s="1263"/>
      <c r="AT3" s="1263"/>
      <c r="AU3" s="1263"/>
      <c r="AV3" s="1263"/>
      <c r="AW3" s="1263"/>
      <c r="AX3" s="1263"/>
      <c r="AY3" s="1263"/>
      <c r="AZ3" s="1263"/>
      <c r="BA3" s="1263"/>
      <c r="BB3" s="1263"/>
      <c r="BC3" s="1263"/>
      <c r="BD3" s="1263"/>
      <c r="BE3" s="1263"/>
      <c r="BF3" s="1263"/>
      <c r="BG3" s="1263"/>
      <c r="BH3" s="1263"/>
      <c r="BI3" s="1263"/>
      <c r="BJ3" s="1263"/>
      <c r="BK3" s="1263"/>
      <c r="BL3" s="1263"/>
      <c r="BM3" s="1263"/>
      <c r="BN3" s="1263"/>
      <c r="BO3" s="1263"/>
      <c r="BP3" s="1263"/>
      <c r="BQ3" s="1263"/>
      <c r="BR3" s="1263"/>
      <c r="BS3" s="1263"/>
      <c r="BT3" s="1263"/>
      <c r="BU3" s="1263"/>
      <c r="BV3" s="1263"/>
      <c r="BW3" s="1263"/>
      <c r="BX3" s="1263"/>
      <c r="BY3" s="1263"/>
      <c r="BZ3" s="1263"/>
      <c r="CA3" s="1263"/>
      <c r="CB3" s="1263"/>
      <c r="CC3" s="1263"/>
      <c r="CD3" s="1263"/>
      <c r="CE3" s="1263"/>
      <c r="CF3" s="1263"/>
      <c r="CG3" s="1263"/>
      <c r="CH3" s="1263"/>
      <c r="CI3" s="1263"/>
      <c r="CJ3" s="1263"/>
      <c r="CK3" s="1263"/>
      <c r="CL3" s="1263"/>
      <c r="CM3" s="1263"/>
      <c r="CN3" s="1263"/>
      <c r="CO3" s="1263"/>
      <c r="CP3" s="1263"/>
      <c r="CQ3" s="1263"/>
      <c r="CR3" s="1263"/>
      <c r="CS3" s="1263"/>
      <c r="CT3" s="1263"/>
      <c r="CU3" s="1263"/>
      <c r="CV3" s="1263"/>
      <c r="CW3" s="1263"/>
      <c r="CX3" s="1263"/>
      <c r="CY3" s="1263"/>
      <c r="CZ3" s="1263"/>
      <c r="DA3" s="1263"/>
      <c r="DB3" s="1263"/>
      <c r="DC3" s="1263"/>
      <c r="DD3" s="1263"/>
      <c r="DE3" s="126"/>
      <c r="DF3" s="23"/>
      <c r="DG3" s="23"/>
      <c r="DH3" s="23"/>
      <c r="DI3" s="23"/>
      <c r="DJ3" s="23"/>
      <c r="DK3" s="23"/>
    </row>
    <row r="4" spans="1:115" ht="8.1" customHeight="1" thickBot="1" x14ac:dyDescent="0.3">
      <c r="A4" s="23"/>
      <c r="B4" s="129"/>
      <c r="C4" s="334"/>
      <c r="D4" s="334"/>
      <c r="E4" s="334"/>
      <c r="F4" s="334"/>
      <c r="G4" s="1264"/>
      <c r="H4" s="1264"/>
      <c r="I4" s="1264"/>
      <c r="J4" s="1264"/>
      <c r="K4" s="1264"/>
      <c r="L4" s="1264"/>
      <c r="M4" s="1264"/>
      <c r="N4" s="1264"/>
      <c r="O4" s="1264"/>
      <c r="P4" s="1264"/>
      <c r="Q4" s="1264"/>
      <c r="R4" s="1264"/>
      <c r="S4" s="1264"/>
      <c r="T4" s="1264"/>
      <c r="U4" s="1264"/>
      <c r="V4" s="1264"/>
      <c r="W4" s="1264"/>
      <c r="X4" s="1264"/>
      <c r="Y4" s="1264"/>
      <c r="Z4" s="1264"/>
      <c r="AA4" s="1264"/>
      <c r="AB4" s="1264"/>
      <c r="AC4" s="1264"/>
      <c r="AD4" s="1264"/>
      <c r="AE4" s="1264"/>
      <c r="AF4" s="1264"/>
      <c r="AG4" s="1264"/>
      <c r="AH4" s="1264"/>
      <c r="AI4" s="1264"/>
      <c r="AJ4" s="1264"/>
      <c r="AK4" s="1264"/>
      <c r="AL4" s="1264"/>
      <c r="AM4" s="1264"/>
      <c r="AN4" s="1264"/>
      <c r="AO4" s="1264"/>
      <c r="AP4" s="1264"/>
      <c r="AQ4" s="1264"/>
      <c r="AR4" s="1264"/>
      <c r="AS4" s="1264"/>
      <c r="AT4" s="1264"/>
      <c r="AU4" s="1265"/>
      <c r="AV4" s="1265"/>
      <c r="AW4" s="1265"/>
      <c r="AX4" s="1265"/>
      <c r="AY4" s="1265"/>
      <c r="AZ4" s="1265"/>
      <c r="BA4" s="1265"/>
      <c r="BB4" s="1265"/>
      <c r="BC4" s="1265"/>
      <c r="BD4" s="1265"/>
      <c r="BE4" s="1265"/>
      <c r="BF4" s="1265"/>
      <c r="BG4" s="1265"/>
      <c r="BH4" s="1265"/>
      <c r="BI4" s="1265"/>
      <c r="BJ4" s="1265"/>
      <c r="BK4" s="1265"/>
      <c r="BL4" s="1265"/>
      <c r="BM4" s="1265"/>
      <c r="BN4" s="1265"/>
      <c r="BO4" s="1265"/>
      <c r="BP4" s="1265"/>
      <c r="BQ4" s="1265"/>
      <c r="BR4" s="1265"/>
      <c r="BS4" s="1265"/>
      <c r="BT4" s="1265"/>
      <c r="BU4" s="1265"/>
      <c r="BV4" s="1265"/>
      <c r="BW4" s="1265"/>
      <c r="BX4" s="1265"/>
      <c r="BY4" s="1265"/>
      <c r="BZ4" s="1265"/>
      <c r="CA4" s="1265"/>
      <c r="CB4" s="1265"/>
      <c r="CC4" s="1265"/>
      <c r="CD4" s="1265"/>
      <c r="CE4" s="1265"/>
      <c r="CF4" s="1265"/>
      <c r="CG4" s="1265"/>
      <c r="CH4" s="1265"/>
      <c r="CI4" s="1265"/>
      <c r="CJ4" s="1265"/>
      <c r="CK4" s="1265"/>
      <c r="CL4" s="1265"/>
      <c r="CM4" s="1265"/>
      <c r="CN4" s="1265"/>
      <c r="CO4" s="1265"/>
      <c r="CP4" s="1265"/>
      <c r="CQ4" s="1265"/>
      <c r="CR4" s="1265"/>
      <c r="CS4" s="1265"/>
      <c r="CT4" s="1265"/>
      <c r="CU4" s="1265"/>
      <c r="CV4" s="1265"/>
      <c r="CW4" s="1265"/>
      <c r="CX4" s="1265"/>
      <c r="CY4" s="1265"/>
      <c r="CZ4" s="1265"/>
      <c r="DA4" s="1265"/>
      <c r="DB4" s="1265"/>
      <c r="DC4" s="1265"/>
      <c r="DD4" s="1265"/>
      <c r="DE4" s="130"/>
      <c r="DF4" s="23"/>
      <c r="DG4" s="23"/>
      <c r="DH4" s="23"/>
      <c r="DI4" s="23"/>
      <c r="DJ4" s="23"/>
      <c r="DK4" s="23"/>
    </row>
    <row r="5" spans="1:115" ht="9.9499999999999993" customHeight="1" x14ac:dyDescent="0.2">
      <c r="A5" s="23"/>
      <c r="B5" s="454"/>
      <c r="C5" s="1268"/>
      <c r="D5" s="1268"/>
      <c r="E5" s="1268"/>
      <c r="F5" s="1268"/>
      <c r="G5" s="1268"/>
      <c r="H5" s="1268"/>
      <c r="I5" s="1268"/>
      <c r="J5" s="1268"/>
      <c r="K5" s="1268"/>
      <c r="L5" s="1268"/>
      <c r="M5" s="1268"/>
      <c r="N5" s="1268"/>
      <c r="O5" s="1268"/>
      <c r="P5" s="1268"/>
      <c r="Q5" s="1268"/>
      <c r="R5" s="1268"/>
      <c r="S5" s="1268"/>
      <c r="T5" s="1268"/>
      <c r="U5" s="1268"/>
      <c r="V5" s="1268"/>
      <c r="W5" s="1268"/>
      <c r="X5" s="1268"/>
      <c r="Y5" s="1268"/>
      <c r="Z5" s="1268"/>
      <c r="AA5" s="1268"/>
      <c r="AB5" s="1268"/>
      <c r="AC5" s="1268"/>
      <c r="AD5" s="1268"/>
      <c r="AE5" s="1268"/>
      <c r="AF5" s="1268"/>
      <c r="AG5" s="1268"/>
      <c r="AH5" s="1268"/>
      <c r="AI5" s="1268"/>
      <c r="AJ5" s="1268"/>
      <c r="AK5" s="1268"/>
      <c r="AL5" s="1268"/>
      <c r="AM5" s="1268"/>
      <c r="AN5" s="1268"/>
      <c r="AO5" s="1268"/>
      <c r="AP5" s="1268"/>
      <c r="AQ5" s="1268"/>
      <c r="AR5" s="1268"/>
      <c r="AS5" s="1268"/>
      <c r="AT5" s="1268"/>
      <c r="AU5" s="1268"/>
      <c r="AV5" s="1268"/>
      <c r="AW5" s="1268"/>
      <c r="AX5" s="1268"/>
      <c r="AY5" s="1268"/>
      <c r="AZ5" s="1268"/>
      <c r="BA5" s="1268"/>
      <c r="BB5" s="1268"/>
      <c r="BC5" s="1268"/>
      <c r="BD5" s="1268"/>
      <c r="BE5" s="1268"/>
      <c r="BF5" s="1268"/>
      <c r="BG5" s="1268"/>
      <c r="BH5" s="1268"/>
      <c r="BI5" s="1268"/>
      <c r="BJ5" s="1268"/>
      <c r="BK5" s="1268"/>
      <c r="BL5" s="1268"/>
      <c r="BM5" s="1268"/>
      <c r="BN5" s="1268"/>
      <c r="BO5" s="1268"/>
      <c r="BP5" s="1268"/>
      <c r="BQ5" s="1268"/>
      <c r="BR5" s="1268"/>
      <c r="BS5" s="1268"/>
      <c r="BT5" s="1268"/>
      <c r="BU5" s="1268"/>
      <c r="BV5" s="1268"/>
      <c r="BW5" s="1268"/>
      <c r="BX5" s="1268"/>
      <c r="BY5" s="1268"/>
      <c r="BZ5" s="1268"/>
      <c r="CA5" s="1268"/>
      <c r="CB5" s="1268"/>
      <c r="CC5" s="1268"/>
      <c r="CD5" s="1268"/>
      <c r="CE5" s="1268"/>
      <c r="CF5" s="1268"/>
      <c r="CG5" s="1268"/>
      <c r="CH5" s="1268"/>
      <c r="CI5" s="1268"/>
      <c r="CJ5" s="1268"/>
      <c r="CK5" s="1268"/>
      <c r="CL5" s="1268"/>
      <c r="CM5" s="1268"/>
      <c r="CN5" s="1268"/>
      <c r="CO5" s="1268"/>
      <c r="CP5" s="1268"/>
      <c r="CQ5" s="1268"/>
      <c r="CR5" s="1268"/>
      <c r="CS5" s="1268"/>
      <c r="CT5" s="1268"/>
      <c r="CU5" s="1268"/>
      <c r="CV5" s="1268"/>
      <c r="CW5" s="1268"/>
      <c r="CX5" s="1268"/>
      <c r="CY5" s="1268"/>
      <c r="CZ5" s="1268"/>
      <c r="DA5" s="1268"/>
      <c r="DB5" s="1268"/>
      <c r="DC5" s="1268"/>
      <c r="DD5" s="1268"/>
      <c r="DE5" s="454"/>
      <c r="DF5" s="23"/>
      <c r="DG5" s="23"/>
      <c r="DH5" s="23"/>
      <c r="DI5" s="23"/>
      <c r="DJ5" s="23"/>
      <c r="DK5" s="23"/>
    </row>
    <row r="6" spans="1:115" ht="16.149999999999999" customHeight="1" x14ac:dyDescent="0.2">
      <c r="A6" s="23"/>
      <c r="B6" s="25"/>
      <c r="C6" s="607" t="s">
        <v>0</v>
      </c>
      <c r="D6" s="607"/>
      <c r="E6" s="607"/>
      <c r="F6" s="607"/>
      <c r="G6" s="607"/>
      <c r="H6" s="607"/>
      <c r="I6" s="607"/>
      <c r="J6" s="607"/>
      <c r="K6" s="607"/>
      <c r="L6" s="607"/>
      <c r="M6" s="607"/>
      <c r="N6" s="607"/>
      <c r="O6" s="611" t="str">
        <f>IF('B-Paystubs'!O7="","",'B-Paystubs'!O7)</f>
        <v/>
      </c>
      <c r="P6" s="611"/>
      <c r="Q6" s="611"/>
      <c r="R6" s="611"/>
      <c r="S6" s="611"/>
      <c r="T6" s="611"/>
      <c r="U6" s="611"/>
      <c r="V6" s="611"/>
      <c r="W6" s="611"/>
      <c r="X6" s="611"/>
      <c r="Y6" s="611"/>
      <c r="Z6" s="611"/>
      <c r="AA6" s="611"/>
      <c r="AB6" s="611"/>
      <c r="AC6" s="611"/>
      <c r="AD6" s="611"/>
      <c r="AE6" s="611"/>
      <c r="AF6" s="611"/>
      <c r="AG6" s="611"/>
      <c r="AH6" s="611"/>
      <c r="AI6" s="611"/>
      <c r="AJ6" s="611"/>
      <c r="AK6" s="611"/>
      <c r="AL6" s="611"/>
      <c r="AM6" s="611"/>
      <c r="AN6" s="611"/>
      <c r="AO6" s="611"/>
      <c r="AP6" s="611"/>
      <c r="AQ6" s="611"/>
      <c r="AR6" s="611"/>
      <c r="AS6" s="611"/>
      <c r="AT6" s="611"/>
      <c r="AU6" s="611"/>
      <c r="AV6" s="611"/>
      <c r="AW6" s="611"/>
      <c r="AX6" s="611"/>
      <c r="AY6" s="611"/>
      <c r="AZ6" s="611"/>
      <c r="BA6" s="611"/>
      <c r="BB6" s="611"/>
      <c r="BC6" s="611"/>
      <c r="BD6" s="611"/>
      <c r="BE6" s="611"/>
      <c r="BF6" s="611"/>
      <c r="BG6" s="611"/>
      <c r="BH6" s="611"/>
      <c r="BI6" s="611"/>
      <c r="BJ6" s="611"/>
      <c r="BK6" s="611"/>
      <c r="BL6" s="691" t="s">
        <v>2</v>
      </c>
      <c r="BM6" s="651"/>
      <c r="BN6" s="651"/>
      <c r="BO6" s="651"/>
      <c r="BP6" s="651"/>
      <c r="BQ6" s="651"/>
      <c r="BR6" s="651"/>
      <c r="BS6" s="651"/>
      <c r="BT6" s="651"/>
      <c r="BU6" s="651"/>
      <c r="BV6" s="651"/>
      <c r="BW6" s="651"/>
      <c r="BX6" s="651"/>
      <c r="BY6" s="651"/>
      <c r="BZ6" s="651"/>
      <c r="CA6" s="651"/>
      <c r="CB6" s="689" t="str">
        <f>IF('B-Paystubs'!CE7="","",'B-Paystubs'!CE7)</f>
        <v/>
      </c>
      <c r="CC6" s="690"/>
      <c r="CD6" s="690"/>
      <c r="CE6" s="690"/>
      <c r="CF6" s="690"/>
      <c r="CG6" s="690"/>
      <c r="CH6" s="690"/>
      <c r="CI6" s="690"/>
      <c r="CJ6" s="690"/>
      <c r="CK6" s="690"/>
      <c r="CL6" s="690"/>
      <c r="CM6" s="690"/>
      <c r="CN6" s="690"/>
      <c r="CO6" s="690"/>
      <c r="CP6" s="690"/>
      <c r="CQ6" s="690"/>
      <c r="CR6" s="690"/>
      <c r="CS6" s="690"/>
      <c r="CT6" s="690"/>
      <c r="CU6" s="690"/>
      <c r="CV6" s="690"/>
      <c r="CW6" s="690"/>
      <c r="CX6" s="690"/>
      <c r="CY6" s="690"/>
      <c r="CZ6" s="690"/>
      <c r="DA6" s="690"/>
      <c r="DB6" s="690"/>
      <c r="DC6" s="690"/>
      <c r="DD6" s="690"/>
      <c r="DE6" s="141"/>
      <c r="DF6" s="23"/>
      <c r="DG6" s="23"/>
      <c r="DH6" s="23"/>
      <c r="DI6" s="23"/>
      <c r="DJ6" s="23"/>
      <c r="DK6" s="23"/>
    </row>
    <row r="7" spans="1:115" ht="9.9499999999999993" customHeight="1" x14ac:dyDescent="0.2">
      <c r="A7" s="23"/>
      <c r="B7" s="458"/>
      <c r="C7" s="1149"/>
      <c r="D7" s="1149"/>
      <c r="E7" s="1149"/>
      <c r="F7" s="1149"/>
      <c r="G7" s="1149"/>
      <c r="H7" s="1149"/>
      <c r="I7" s="1149"/>
      <c r="J7" s="1149"/>
      <c r="K7" s="1149"/>
      <c r="L7" s="1149"/>
      <c r="M7" s="1149"/>
      <c r="N7" s="1149"/>
      <c r="O7" s="1149"/>
      <c r="P7" s="1149"/>
      <c r="Q7" s="1149"/>
      <c r="R7" s="1149"/>
      <c r="S7" s="1149"/>
      <c r="T7" s="1149"/>
      <c r="U7" s="1149"/>
      <c r="V7" s="1149"/>
      <c r="W7" s="1149"/>
      <c r="X7" s="1149"/>
      <c r="Y7" s="1149"/>
      <c r="Z7" s="1149"/>
      <c r="AA7" s="1149"/>
      <c r="AB7" s="1149"/>
      <c r="AC7" s="1149"/>
      <c r="AD7" s="1149"/>
      <c r="AE7" s="1149"/>
      <c r="AF7" s="1149"/>
      <c r="AG7" s="1149"/>
      <c r="AH7" s="1149"/>
      <c r="AI7" s="1149"/>
      <c r="AJ7" s="1149"/>
      <c r="AK7" s="1149"/>
      <c r="AL7" s="1149"/>
      <c r="AM7" s="1149"/>
      <c r="AN7" s="1149"/>
      <c r="AO7" s="1149"/>
      <c r="AP7" s="1149"/>
      <c r="AQ7" s="1149"/>
      <c r="AR7" s="1149"/>
      <c r="AS7" s="1149"/>
      <c r="AT7" s="1149"/>
      <c r="AU7" s="1149"/>
      <c r="AV7" s="1149"/>
      <c r="AW7" s="1149"/>
      <c r="AX7" s="1149"/>
      <c r="AY7" s="1149"/>
      <c r="AZ7" s="1149"/>
      <c r="BA7" s="1149"/>
      <c r="BB7" s="1149"/>
      <c r="BC7" s="1149"/>
      <c r="BD7" s="1149"/>
      <c r="BE7" s="1149"/>
      <c r="BF7" s="1149"/>
      <c r="BG7" s="1149"/>
      <c r="BH7" s="1149"/>
      <c r="BI7" s="1149"/>
      <c r="BJ7" s="1149"/>
      <c r="BK7" s="1149"/>
      <c r="BL7" s="1149"/>
      <c r="BM7" s="1149"/>
      <c r="BN7" s="1149"/>
      <c r="BO7" s="1149"/>
      <c r="BP7" s="1149"/>
      <c r="BQ7" s="1149"/>
      <c r="BR7" s="1149"/>
      <c r="BS7" s="1149"/>
      <c r="BT7" s="1149"/>
      <c r="BU7" s="1149"/>
      <c r="BV7" s="1149"/>
      <c r="BW7" s="1149"/>
      <c r="BX7" s="1149"/>
      <c r="BY7" s="1149"/>
      <c r="BZ7" s="1149"/>
      <c r="CA7" s="1149"/>
      <c r="CB7" s="1149"/>
      <c r="CC7" s="1149"/>
      <c r="CD7" s="1149"/>
      <c r="CE7" s="1149"/>
      <c r="CF7" s="1149"/>
      <c r="CG7" s="1149"/>
      <c r="CH7" s="1149"/>
      <c r="CI7" s="1149"/>
      <c r="CJ7" s="1149"/>
      <c r="CK7" s="1149"/>
      <c r="CL7" s="1149"/>
      <c r="CM7" s="1149"/>
      <c r="CN7" s="1149"/>
      <c r="CO7" s="1149"/>
      <c r="CP7" s="1149"/>
      <c r="CQ7" s="1149"/>
      <c r="CR7" s="1149"/>
      <c r="CS7" s="1149"/>
      <c r="CT7" s="1149"/>
      <c r="CU7" s="1149"/>
      <c r="CV7" s="1149"/>
      <c r="CW7" s="1149"/>
      <c r="CX7" s="1149"/>
      <c r="CY7" s="1149"/>
      <c r="CZ7" s="1149"/>
      <c r="DA7" s="1149"/>
      <c r="DB7" s="1149"/>
      <c r="DC7" s="1149"/>
      <c r="DD7" s="1149"/>
      <c r="DE7" s="458"/>
      <c r="DF7" s="23"/>
      <c r="DG7" s="23"/>
      <c r="DH7" s="23"/>
      <c r="DI7" s="23"/>
      <c r="DJ7" s="23"/>
      <c r="DK7" s="23"/>
    </row>
    <row r="8" spans="1:115" ht="6.95" customHeight="1" x14ac:dyDescent="0.2">
      <c r="A8" s="23"/>
      <c r="B8" s="459"/>
      <c r="C8" s="1150"/>
      <c r="D8" s="1150"/>
      <c r="E8" s="1150"/>
      <c r="F8" s="1150"/>
      <c r="G8" s="1150"/>
      <c r="H8" s="1150"/>
      <c r="I8" s="1150"/>
      <c r="J8" s="1150"/>
      <c r="K8" s="1150"/>
      <c r="L8" s="1150"/>
      <c r="M8" s="1150"/>
      <c r="N8" s="1150"/>
      <c r="O8" s="1150"/>
      <c r="P8" s="1150"/>
      <c r="Q8" s="1150"/>
      <c r="R8" s="1150"/>
      <c r="S8" s="1150"/>
      <c r="T8" s="1150"/>
      <c r="U8" s="1150"/>
      <c r="V8" s="1150"/>
      <c r="W8" s="1150"/>
      <c r="X8" s="1150"/>
      <c r="Y8" s="1150"/>
      <c r="Z8" s="1150"/>
      <c r="AA8" s="1150"/>
      <c r="AB8" s="1150"/>
      <c r="AC8" s="1150"/>
      <c r="AD8" s="1150"/>
      <c r="AE8" s="1150"/>
      <c r="AF8" s="1150"/>
      <c r="AG8" s="1150"/>
      <c r="AH8" s="1150"/>
      <c r="AI8" s="1150"/>
      <c r="AJ8" s="1150"/>
      <c r="AK8" s="1150"/>
      <c r="AL8" s="1150"/>
      <c r="AM8" s="1150"/>
      <c r="AN8" s="1150"/>
      <c r="AO8" s="1150"/>
      <c r="AP8" s="1150"/>
      <c r="AQ8" s="1150"/>
      <c r="AR8" s="1150"/>
      <c r="AS8" s="1150"/>
      <c r="AT8" s="1150"/>
      <c r="AU8" s="1150"/>
      <c r="AV8" s="1150"/>
      <c r="AW8" s="1150"/>
      <c r="AX8" s="1150"/>
      <c r="AY8" s="1150"/>
      <c r="AZ8" s="1150"/>
      <c r="BA8" s="1150"/>
      <c r="BB8" s="1150"/>
      <c r="BC8" s="1150"/>
      <c r="BD8" s="1150"/>
      <c r="BE8" s="1150"/>
      <c r="BF8" s="1150"/>
      <c r="BG8" s="1150"/>
      <c r="BH8" s="1150"/>
      <c r="BI8" s="1150"/>
      <c r="BJ8" s="1150"/>
      <c r="BK8" s="1150"/>
      <c r="BL8" s="1150"/>
      <c r="BM8" s="1150"/>
      <c r="BN8" s="1150"/>
      <c r="BO8" s="1150"/>
      <c r="BP8" s="1150"/>
      <c r="BQ8" s="1150"/>
      <c r="BR8" s="1150"/>
      <c r="BS8" s="1150"/>
      <c r="BT8" s="1150"/>
      <c r="BU8" s="1150"/>
      <c r="BV8" s="1150"/>
      <c r="BW8" s="1150"/>
      <c r="BX8" s="1150"/>
      <c r="BY8" s="1150"/>
      <c r="BZ8" s="1150"/>
      <c r="CA8" s="1150"/>
      <c r="CB8" s="1150"/>
      <c r="CC8" s="1150"/>
      <c r="CD8" s="1150"/>
      <c r="CE8" s="1150"/>
      <c r="CF8" s="1150"/>
      <c r="CG8" s="1150"/>
      <c r="CH8" s="1150"/>
      <c r="CI8" s="1150"/>
      <c r="CJ8" s="1150"/>
      <c r="CK8" s="1150"/>
      <c r="CL8" s="1150"/>
      <c r="CM8" s="1150"/>
      <c r="CN8" s="1150"/>
      <c r="CO8" s="1150"/>
      <c r="CP8" s="1150"/>
      <c r="CQ8" s="1150"/>
      <c r="CR8" s="1150"/>
      <c r="CS8" s="1150"/>
      <c r="CT8" s="1150"/>
      <c r="CU8" s="1150"/>
      <c r="CV8" s="1150"/>
      <c r="CW8" s="1150"/>
      <c r="CX8" s="1150"/>
      <c r="CY8" s="1150"/>
      <c r="CZ8" s="1150"/>
      <c r="DA8" s="1150"/>
      <c r="DB8" s="1150"/>
      <c r="DC8" s="1150"/>
      <c r="DD8" s="1150"/>
      <c r="DE8" s="459"/>
      <c r="DF8" s="23"/>
      <c r="DG8" s="23"/>
      <c r="DH8" s="23"/>
      <c r="DI8" s="23"/>
      <c r="DJ8" s="23"/>
      <c r="DK8" s="23"/>
    </row>
    <row r="9" spans="1:115" ht="9.9499999999999993" customHeight="1" x14ac:dyDescent="0.2">
      <c r="A9" s="23"/>
      <c r="B9" s="1266" t="s">
        <v>845</v>
      </c>
      <c r="C9" s="1266"/>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23"/>
      <c r="DG9" s="23"/>
      <c r="DH9" s="23"/>
      <c r="DI9" s="23"/>
      <c r="DJ9" s="23"/>
      <c r="DK9" s="23"/>
    </row>
    <row r="10" spans="1:115" ht="9.9499999999999993" customHeight="1" x14ac:dyDescent="0.2">
      <c r="A10" s="23"/>
      <c r="B10" s="1266" t="s">
        <v>846</v>
      </c>
      <c r="C10" s="1266"/>
      <c r="D10" s="1266"/>
      <c r="E10" s="1266"/>
      <c r="F10" s="1266"/>
      <c r="G10" s="1266"/>
      <c r="H10" s="1266"/>
      <c r="I10" s="1266"/>
      <c r="J10" s="1266"/>
      <c r="K10" s="1266"/>
      <c r="L10" s="1266"/>
      <c r="M10" s="1266"/>
      <c r="N10" s="1266"/>
      <c r="O10" s="1266"/>
      <c r="P10" s="1266"/>
      <c r="Q10" s="1266"/>
      <c r="R10" s="1266"/>
      <c r="S10" s="1266"/>
      <c r="T10" s="1266"/>
      <c r="U10" s="1266"/>
      <c r="V10" s="1266"/>
      <c r="W10" s="1266"/>
      <c r="X10" s="1266"/>
      <c r="Y10" s="1266"/>
      <c r="Z10" s="1266"/>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23"/>
      <c r="DG10" s="23"/>
      <c r="DH10" s="23"/>
      <c r="DI10" s="23"/>
      <c r="DJ10" s="23"/>
      <c r="DK10" s="23"/>
    </row>
    <row r="11" spans="1:115" ht="6.95" customHeight="1" thickBot="1" x14ac:dyDescent="0.25">
      <c r="A11" s="23"/>
      <c r="B11" s="1267"/>
      <c r="C11" s="1267"/>
      <c r="D11" s="1267"/>
      <c r="E11" s="1267"/>
      <c r="F11" s="1267"/>
      <c r="G11" s="1267"/>
      <c r="H11" s="1267"/>
      <c r="I11" s="1267"/>
      <c r="J11" s="1267"/>
      <c r="K11" s="1267"/>
      <c r="L11" s="1267"/>
      <c r="M11" s="1267"/>
      <c r="N11" s="1267"/>
      <c r="O11" s="1267"/>
      <c r="P11" s="1267"/>
      <c r="Q11" s="1267"/>
      <c r="R11" s="1267"/>
      <c r="S11" s="1267"/>
      <c r="T11" s="1267"/>
      <c r="U11" s="1267"/>
      <c r="V11" s="1267"/>
      <c r="W11" s="1267"/>
      <c r="X11" s="1267"/>
      <c r="Y11" s="1267"/>
      <c r="Z11" s="1267"/>
      <c r="AA11" s="1267"/>
      <c r="AB11" s="1267"/>
      <c r="AC11" s="1267"/>
      <c r="AD11" s="1267"/>
      <c r="AE11" s="1267"/>
      <c r="AF11" s="1267"/>
      <c r="AG11" s="1267"/>
      <c r="AH11" s="1267"/>
      <c r="AI11" s="1267"/>
      <c r="AJ11" s="1267"/>
      <c r="AK11" s="1267"/>
      <c r="AL11" s="1267"/>
      <c r="AM11" s="1267"/>
      <c r="AN11" s="1267"/>
      <c r="AO11" s="1267"/>
      <c r="AP11" s="1267"/>
      <c r="AQ11" s="1267"/>
      <c r="AR11" s="1267"/>
      <c r="AS11" s="1267"/>
      <c r="AT11" s="1267"/>
      <c r="AU11" s="1267"/>
      <c r="AV11" s="1267"/>
      <c r="AW11" s="1267"/>
      <c r="AX11" s="1267"/>
      <c r="AY11" s="1267"/>
      <c r="AZ11" s="1267"/>
      <c r="BA11" s="1267"/>
      <c r="BB11" s="1267"/>
      <c r="BC11" s="1267"/>
      <c r="BD11" s="1267"/>
      <c r="BE11" s="1267"/>
      <c r="BF11" s="1267"/>
      <c r="BG11" s="1267"/>
      <c r="BH11" s="1267"/>
      <c r="BI11" s="1267"/>
      <c r="BJ11" s="1267"/>
      <c r="BK11" s="1267"/>
      <c r="BL11" s="1267"/>
      <c r="BM11" s="1267"/>
      <c r="BN11" s="1267"/>
      <c r="BO11" s="1267"/>
      <c r="BP11" s="1267"/>
      <c r="BQ11" s="1267"/>
      <c r="BR11" s="1267"/>
      <c r="BS11" s="1267"/>
      <c r="BT11" s="1267"/>
      <c r="BU11" s="1267"/>
      <c r="BV11" s="1267"/>
      <c r="BW11" s="1267"/>
      <c r="BX11" s="1267"/>
      <c r="BY11" s="1267"/>
      <c r="BZ11" s="1267"/>
      <c r="CA11" s="1267"/>
      <c r="CB11" s="1267"/>
      <c r="CC11" s="1267"/>
      <c r="CD11" s="1267"/>
      <c r="CE11" s="1267"/>
      <c r="CF11" s="1267"/>
      <c r="CG11" s="1267"/>
      <c r="CH11" s="1267"/>
      <c r="CI11" s="1267"/>
      <c r="CJ11" s="1267"/>
      <c r="CK11" s="1267"/>
      <c r="CL11" s="1267"/>
      <c r="CM11" s="1267"/>
      <c r="CN11" s="1267"/>
      <c r="CO11" s="1267"/>
      <c r="CP11" s="1267"/>
      <c r="CQ11" s="1267"/>
      <c r="CR11" s="1267"/>
      <c r="CS11" s="1267"/>
      <c r="CT11" s="1267"/>
      <c r="CU11" s="1267"/>
      <c r="CV11" s="1267"/>
      <c r="CW11" s="1267"/>
      <c r="CX11" s="1267"/>
      <c r="CY11" s="1267"/>
      <c r="CZ11" s="1267"/>
      <c r="DA11" s="1267"/>
      <c r="DB11" s="1267"/>
      <c r="DC11" s="1267"/>
      <c r="DD11" s="1267"/>
      <c r="DE11" s="1267"/>
      <c r="DF11" s="23"/>
      <c r="DG11" s="23"/>
      <c r="DH11" s="23"/>
      <c r="DI11" s="23"/>
      <c r="DJ11" s="23"/>
      <c r="DK11" s="23"/>
    </row>
    <row r="12" spans="1:115" ht="18" customHeight="1" x14ac:dyDescent="0.2">
      <c r="A12" s="23"/>
      <c r="B12" s="1136" t="s">
        <v>581</v>
      </c>
      <c r="C12" s="1137"/>
      <c r="D12" s="1138" t="s">
        <v>1187</v>
      </c>
      <c r="E12" s="1138"/>
      <c r="F12" s="1138"/>
      <c r="G12" s="1138"/>
      <c r="H12" s="1138"/>
      <c r="I12" s="1138"/>
      <c r="J12" s="1138"/>
      <c r="K12" s="1138"/>
      <c r="L12" s="1138"/>
      <c r="M12" s="1138"/>
      <c r="N12" s="1138"/>
      <c r="O12" s="1138"/>
      <c r="P12" s="1138"/>
      <c r="Q12" s="1138"/>
      <c r="R12" s="1138"/>
      <c r="S12" s="1138"/>
      <c r="T12" s="1138"/>
      <c r="U12" s="1138"/>
      <c r="V12" s="1138"/>
      <c r="W12" s="1138"/>
      <c r="X12" s="1138"/>
      <c r="Y12" s="1138"/>
      <c r="Z12" s="1138"/>
      <c r="AA12" s="1138"/>
      <c r="AB12" s="1138"/>
      <c r="AC12" s="1138"/>
      <c r="AD12" s="1138"/>
      <c r="AE12" s="1138"/>
      <c r="AF12" s="1138"/>
      <c r="AG12" s="1138"/>
      <c r="AH12" s="1138"/>
      <c r="AI12" s="1138"/>
      <c r="AJ12" s="1138"/>
      <c r="AK12" s="1138"/>
      <c r="AL12" s="1138"/>
      <c r="AM12" s="1138"/>
      <c r="AN12" s="1138"/>
      <c r="AO12" s="1138"/>
      <c r="AP12" s="1138"/>
      <c r="AQ12" s="1138"/>
      <c r="AR12" s="1138"/>
      <c r="AS12" s="1138"/>
      <c r="AT12" s="1138"/>
      <c r="AU12" s="1138"/>
      <c r="AV12" s="1138"/>
      <c r="AW12" s="1138"/>
      <c r="AX12" s="1138"/>
      <c r="AY12" s="1138"/>
      <c r="AZ12" s="1138"/>
      <c r="BA12" s="1138"/>
      <c r="BB12" s="1138"/>
      <c r="BC12" s="1138"/>
      <c r="BD12" s="1138"/>
      <c r="BE12" s="1138"/>
      <c r="BF12" s="1138"/>
      <c r="BG12" s="1138"/>
      <c r="BH12" s="1138"/>
      <c r="BI12" s="1138"/>
      <c r="BJ12" s="1138"/>
      <c r="BK12" s="1138"/>
      <c r="BL12" s="1138"/>
      <c r="BM12" s="1138"/>
      <c r="BN12" s="1138"/>
      <c r="BO12" s="1138"/>
      <c r="BP12" s="1138"/>
      <c r="BQ12" s="1139" t="s">
        <v>69</v>
      </c>
      <c r="BR12" s="1139"/>
      <c r="BS12" s="1139"/>
      <c r="BT12" s="1139"/>
      <c r="BU12" s="1139"/>
      <c r="BV12" s="1139"/>
      <c r="BW12" s="1140" t="s">
        <v>92</v>
      </c>
      <c r="BX12" s="1140"/>
      <c r="BY12" s="1140"/>
      <c r="BZ12" s="1140"/>
      <c r="CA12" s="1140"/>
      <c r="CB12" s="1140"/>
      <c r="CC12" s="1140"/>
      <c r="CD12" s="1140"/>
      <c r="CE12" s="1140"/>
      <c r="CF12" s="1140"/>
      <c r="CG12" s="1140"/>
      <c r="CH12" s="1140"/>
      <c r="CI12" s="1141"/>
      <c r="CJ12" s="1141"/>
      <c r="CK12" s="1141"/>
      <c r="CL12" s="1141"/>
      <c r="CM12" s="1139" t="s">
        <v>69</v>
      </c>
      <c r="CN12" s="1139"/>
      <c r="CO12" s="1139"/>
      <c r="CP12" s="1139"/>
      <c r="CQ12" s="1139"/>
      <c r="CR12" s="1139"/>
      <c r="CS12" s="1140" t="s">
        <v>92</v>
      </c>
      <c r="CT12" s="1140"/>
      <c r="CU12" s="1140"/>
      <c r="CV12" s="1140"/>
      <c r="CW12" s="1140"/>
      <c r="CX12" s="1140"/>
      <c r="CY12" s="1140"/>
      <c r="CZ12" s="1140"/>
      <c r="DA12" s="1140"/>
      <c r="DB12" s="1140"/>
      <c r="DC12" s="1140"/>
      <c r="DD12" s="1140"/>
      <c r="DE12" s="461"/>
      <c r="DF12" s="23"/>
      <c r="DG12" s="23"/>
      <c r="DH12" s="23"/>
      <c r="DI12" s="23"/>
      <c r="DJ12" s="23"/>
      <c r="DK12" s="23"/>
    </row>
    <row r="13" spans="1:115" ht="5.0999999999999996" customHeight="1" x14ac:dyDescent="0.2">
      <c r="A13" s="23"/>
      <c r="B13" s="1131"/>
      <c r="C13" s="1132"/>
      <c r="D13" s="1133"/>
      <c r="E13" s="1133"/>
      <c r="F13" s="1133"/>
      <c r="G13" s="1133"/>
      <c r="H13" s="1133"/>
      <c r="I13" s="1133"/>
      <c r="J13" s="1133"/>
      <c r="K13" s="1133"/>
      <c r="L13" s="1133"/>
      <c r="M13" s="1133"/>
      <c r="N13" s="1133"/>
      <c r="O13" s="1133"/>
      <c r="P13" s="1133"/>
      <c r="Q13" s="1133"/>
      <c r="R13" s="1133"/>
      <c r="S13" s="1133"/>
      <c r="T13" s="1133"/>
      <c r="U13" s="1133"/>
      <c r="V13" s="1133"/>
      <c r="W13" s="1133"/>
      <c r="X13" s="1133"/>
      <c r="Y13" s="1133"/>
      <c r="Z13" s="1133"/>
      <c r="AA13" s="1133"/>
      <c r="AB13" s="1133"/>
      <c r="AC13" s="1133"/>
      <c r="AD13" s="1133"/>
      <c r="AE13" s="1133"/>
      <c r="AF13" s="1133"/>
      <c r="AG13" s="1133"/>
      <c r="AH13" s="1133"/>
      <c r="AI13" s="1133"/>
      <c r="AJ13" s="1133"/>
      <c r="AK13" s="1133"/>
      <c r="AL13" s="1133"/>
      <c r="AM13" s="1133"/>
      <c r="AN13" s="1133"/>
      <c r="AO13" s="1133"/>
      <c r="AP13" s="1133"/>
      <c r="AQ13" s="1133"/>
      <c r="AR13" s="1133"/>
      <c r="AS13" s="1133"/>
      <c r="AT13" s="1133"/>
      <c r="AU13" s="1133"/>
      <c r="AV13" s="1133"/>
      <c r="AW13" s="1133"/>
      <c r="AX13" s="1133"/>
      <c r="AY13" s="1133"/>
      <c r="AZ13" s="1133"/>
      <c r="BA13" s="1133"/>
      <c r="BB13" s="1133"/>
      <c r="BC13" s="1133"/>
      <c r="BD13" s="1133"/>
      <c r="BE13" s="1133"/>
      <c r="BF13" s="1133"/>
      <c r="BG13" s="1133"/>
      <c r="BH13" s="1133"/>
      <c r="BI13" s="1133"/>
      <c r="BJ13" s="1133"/>
      <c r="BK13" s="1133"/>
      <c r="BL13" s="1133"/>
      <c r="BM13" s="1133"/>
      <c r="BN13" s="1133"/>
      <c r="BO13" s="1133"/>
      <c r="BP13" s="1133"/>
      <c r="BQ13" s="1133"/>
      <c r="BR13" s="1133"/>
      <c r="BS13" s="1133"/>
      <c r="BT13" s="1133"/>
      <c r="BU13" s="1133"/>
      <c r="BV13" s="1133"/>
      <c r="BW13" s="1133"/>
      <c r="BX13" s="1133"/>
      <c r="BY13" s="1133"/>
      <c r="BZ13" s="1133"/>
      <c r="CA13" s="1133"/>
      <c r="CB13" s="1133"/>
      <c r="CC13" s="1133"/>
      <c r="CD13" s="1133"/>
      <c r="CE13" s="1133"/>
      <c r="CF13" s="1133"/>
      <c r="CG13" s="1133"/>
      <c r="CH13" s="1133"/>
      <c r="CI13" s="1133"/>
      <c r="CJ13" s="1133"/>
      <c r="CK13" s="1133"/>
      <c r="CL13" s="1133"/>
      <c r="CM13" s="1133"/>
      <c r="CN13" s="1133"/>
      <c r="CO13" s="1133"/>
      <c r="CP13" s="1133"/>
      <c r="CQ13" s="1133"/>
      <c r="CR13" s="1133"/>
      <c r="CS13" s="1133"/>
      <c r="CT13" s="1133"/>
      <c r="CU13" s="1133"/>
      <c r="CV13" s="1133"/>
      <c r="CW13" s="1133"/>
      <c r="CX13" s="1133"/>
      <c r="CY13" s="1133"/>
      <c r="CZ13" s="1133"/>
      <c r="DA13" s="1133"/>
      <c r="DB13" s="1133"/>
      <c r="DC13" s="1133"/>
      <c r="DD13" s="1133"/>
      <c r="DE13" s="460"/>
      <c r="DF13" s="23"/>
      <c r="DG13" s="23"/>
      <c r="DH13" s="23"/>
      <c r="DI13" s="23"/>
      <c r="DJ13" s="23"/>
      <c r="DK13" s="23"/>
    </row>
    <row r="14" spans="1:115" ht="14.1" customHeight="1" x14ac:dyDescent="0.2">
      <c r="A14" s="23"/>
      <c r="B14" s="1144"/>
      <c r="C14" s="1123"/>
      <c r="D14" s="1124" t="s">
        <v>1182</v>
      </c>
      <c r="E14" s="1124"/>
      <c r="F14" s="1124"/>
      <c r="G14" s="1124"/>
      <c r="H14" s="1124"/>
      <c r="I14" s="1124"/>
      <c r="J14" s="1124"/>
      <c r="K14" s="1124"/>
      <c r="L14" s="1124"/>
      <c r="M14" s="1124"/>
      <c r="N14" s="1124"/>
      <c r="O14" s="1124"/>
      <c r="P14" s="1124"/>
      <c r="Q14" s="1124"/>
      <c r="R14" s="1124"/>
      <c r="S14" s="1124"/>
      <c r="T14" s="1124"/>
      <c r="U14" s="1124"/>
      <c r="V14" s="1124"/>
      <c r="W14" s="1124"/>
      <c r="X14" s="1124"/>
      <c r="Y14" s="1124"/>
      <c r="Z14" s="1124"/>
      <c r="AA14" s="1124"/>
      <c r="AB14" s="1124"/>
      <c r="AC14" s="1124"/>
      <c r="AD14" s="1124"/>
      <c r="AE14" s="1124"/>
      <c r="AF14" s="1124"/>
      <c r="AG14" s="1124"/>
      <c r="AH14" s="1124"/>
      <c r="AI14" s="1124"/>
      <c r="AJ14" s="1124"/>
      <c r="AK14" s="1124"/>
      <c r="AL14" s="1124"/>
      <c r="AM14" s="1124"/>
      <c r="AN14" s="1124"/>
      <c r="AO14" s="1124"/>
      <c r="AP14" s="1124"/>
      <c r="AQ14" s="1124"/>
      <c r="AR14" s="1124"/>
      <c r="AS14" s="1124"/>
      <c r="AT14" s="1124"/>
      <c r="AU14" s="1124"/>
      <c r="AV14" s="1124"/>
      <c r="AW14" s="1124"/>
      <c r="AX14" s="1124"/>
      <c r="AY14" s="1124"/>
      <c r="AZ14" s="1124"/>
      <c r="BA14" s="1124"/>
      <c r="BB14" s="1124"/>
      <c r="BC14" s="1124"/>
      <c r="BD14" s="1124"/>
      <c r="BE14" s="1124"/>
      <c r="BF14" s="1124"/>
      <c r="BG14" s="1124"/>
      <c r="BH14" s="1124"/>
      <c r="BI14" s="1124"/>
      <c r="BJ14" s="1124"/>
      <c r="BK14" s="1124"/>
      <c r="BL14" s="1124"/>
      <c r="BM14" s="1124"/>
      <c r="BN14" s="1124"/>
      <c r="BO14" s="1124"/>
      <c r="BP14" s="1124"/>
      <c r="BQ14" s="1134" t="s">
        <v>601</v>
      </c>
      <c r="BR14" s="1134"/>
      <c r="BS14" s="1134"/>
      <c r="BT14" s="1134"/>
      <c r="BU14" s="1134"/>
      <c r="BV14" s="1129">
        <v>0</v>
      </c>
      <c r="BW14" s="1129"/>
      <c r="BX14" s="1129"/>
      <c r="BY14" s="1129"/>
      <c r="BZ14" s="1129"/>
      <c r="CA14" s="1129"/>
      <c r="CB14" s="1129"/>
      <c r="CC14" s="1129"/>
      <c r="CD14" s="1129"/>
      <c r="CE14" s="1129"/>
      <c r="CF14" s="1129"/>
      <c r="CG14" s="1129"/>
      <c r="CH14" s="1129"/>
      <c r="CI14" s="1130"/>
      <c r="CJ14" s="1130"/>
      <c r="CK14" s="1130"/>
      <c r="CL14" s="1130"/>
      <c r="CM14" s="1134" t="s">
        <v>601</v>
      </c>
      <c r="CN14" s="1134"/>
      <c r="CO14" s="1134"/>
      <c r="CP14" s="1134"/>
      <c r="CQ14" s="1134"/>
      <c r="CR14" s="1129">
        <v>0</v>
      </c>
      <c r="CS14" s="1129"/>
      <c r="CT14" s="1129"/>
      <c r="CU14" s="1129"/>
      <c r="CV14" s="1129"/>
      <c r="CW14" s="1129"/>
      <c r="CX14" s="1129"/>
      <c r="CY14" s="1129"/>
      <c r="CZ14" s="1129"/>
      <c r="DA14" s="1129"/>
      <c r="DB14" s="1129"/>
      <c r="DC14" s="1129"/>
      <c r="DD14" s="1129"/>
      <c r="DE14" s="330"/>
      <c r="DF14" s="23"/>
      <c r="DG14" s="23"/>
      <c r="DH14" s="23"/>
      <c r="DI14" s="23"/>
      <c r="DJ14" s="23"/>
      <c r="DK14" s="23"/>
    </row>
    <row r="15" spans="1:115" ht="6" customHeight="1" thickBot="1" x14ac:dyDescent="0.25">
      <c r="A15" s="23"/>
      <c r="B15" s="1125"/>
      <c r="C15" s="1126"/>
      <c r="D15" s="1127"/>
      <c r="E15" s="1127"/>
      <c r="F15" s="1127"/>
      <c r="G15" s="1127"/>
      <c r="H15" s="1127"/>
      <c r="I15" s="1127"/>
      <c r="J15" s="1127"/>
      <c r="K15" s="1127"/>
      <c r="L15" s="1127"/>
      <c r="M15" s="1127"/>
      <c r="N15" s="1127"/>
      <c r="O15" s="1127"/>
      <c r="P15" s="1127"/>
      <c r="Q15" s="1127"/>
      <c r="R15" s="1127"/>
      <c r="S15" s="1127"/>
      <c r="T15" s="1127"/>
      <c r="U15" s="1127"/>
      <c r="V15" s="1127"/>
      <c r="W15" s="1127"/>
      <c r="X15" s="1127"/>
      <c r="Y15" s="1127"/>
      <c r="Z15" s="1127"/>
      <c r="AA15" s="1127"/>
      <c r="AB15" s="1127"/>
      <c r="AC15" s="1127"/>
      <c r="AD15" s="1127"/>
      <c r="AE15" s="1127"/>
      <c r="AF15" s="1127"/>
      <c r="AG15" s="1127"/>
      <c r="AH15" s="1127"/>
      <c r="AI15" s="1127"/>
      <c r="AJ15" s="1127"/>
      <c r="AK15" s="1127"/>
      <c r="AL15" s="1127"/>
      <c r="AM15" s="1127"/>
      <c r="AN15" s="1127"/>
      <c r="AO15" s="1127"/>
      <c r="AP15" s="1127"/>
      <c r="AQ15" s="1127"/>
      <c r="AR15" s="1127"/>
      <c r="AS15" s="1127"/>
      <c r="AT15" s="1127"/>
      <c r="AU15" s="1127"/>
      <c r="AV15" s="1127"/>
      <c r="AW15" s="1127"/>
      <c r="AX15" s="1127"/>
      <c r="AY15" s="1127"/>
      <c r="AZ15" s="1127"/>
      <c r="BA15" s="1127"/>
      <c r="BB15" s="1127"/>
      <c r="BC15" s="1127"/>
      <c r="BD15" s="1127"/>
      <c r="BE15" s="1127"/>
      <c r="BF15" s="1127"/>
      <c r="BG15" s="1127"/>
      <c r="BH15" s="1127"/>
      <c r="BI15" s="1127"/>
      <c r="BJ15" s="1127"/>
      <c r="BK15" s="1127"/>
      <c r="BL15" s="1127"/>
      <c r="BM15" s="1127"/>
      <c r="BN15" s="1127"/>
      <c r="BO15" s="1127"/>
      <c r="BP15" s="1127"/>
      <c r="BQ15" s="1127"/>
      <c r="BR15" s="1127"/>
      <c r="BS15" s="1127"/>
      <c r="BT15" s="1127"/>
      <c r="BU15" s="1127"/>
      <c r="BV15" s="1127"/>
      <c r="BW15" s="1127"/>
      <c r="BX15" s="1127"/>
      <c r="BY15" s="1127"/>
      <c r="BZ15" s="1127"/>
      <c r="CA15" s="1127"/>
      <c r="CB15" s="1127"/>
      <c r="CC15" s="1127"/>
      <c r="CD15" s="1127"/>
      <c r="CE15" s="1127"/>
      <c r="CF15" s="1127"/>
      <c r="CG15" s="1127"/>
      <c r="CH15" s="1127"/>
      <c r="CI15" s="1127"/>
      <c r="CJ15" s="1127"/>
      <c r="CK15" s="1127"/>
      <c r="CL15" s="1127"/>
      <c r="CM15" s="1127"/>
      <c r="CN15" s="1127"/>
      <c r="CO15" s="1127"/>
      <c r="CP15" s="1127"/>
      <c r="CQ15" s="1127"/>
      <c r="CR15" s="1127"/>
      <c r="CS15" s="1127"/>
      <c r="CT15" s="1127"/>
      <c r="CU15" s="1127"/>
      <c r="CV15" s="1127"/>
      <c r="CW15" s="1127"/>
      <c r="CX15" s="1127"/>
      <c r="CY15" s="1127"/>
      <c r="CZ15" s="1127"/>
      <c r="DA15" s="1127"/>
      <c r="DB15" s="1127"/>
      <c r="DC15" s="1127"/>
      <c r="DD15" s="1127"/>
      <c r="DE15" s="172"/>
      <c r="DF15" s="23"/>
      <c r="DG15" s="23"/>
      <c r="DH15" s="23"/>
      <c r="DI15" s="23"/>
      <c r="DJ15" s="23"/>
      <c r="DK15" s="23"/>
    </row>
    <row r="16" spans="1:115" ht="9.9499999999999993" customHeight="1" thickBot="1" x14ac:dyDescent="0.25">
      <c r="A16" s="23"/>
      <c r="B16" s="1268"/>
      <c r="C16" s="1268"/>
      <c r="D16" s="1268"/>
      <c r="E16" s="1268"/>
      <c r="F16" s="1268"/>
      <c r="G16" s="1268"/>
      <c r="H16" s="1268"/>
      <c r="I16" s="1268"/>
      <c r="J16" s="1268"/>
      <c r="K16" s="1268"/>
      <c r="L16" s="1268"/>
      <c r="M16" s="1268"/>
      <c r="N16" s="1268"/>
      <c r="O16" s="1268"/>
      <c r="P16" s="1268"/>
      <c r="Q16" s="1268"/>
      <c r="R16" s="1268"/>
      <c r="S16" s="1268"/>
      <c r="T16" s="1268"/>
      <c r="U16" s="1268"/>
      <c r="V16" s="1268"/>
      <c r="W16" s="1268"/>
      <c r="X16" s="1268"/>
      <c r="Y16" s="1268"/>
      <c r="Z16" s="1268"/>
      <c r="AA16" s="1268"/>
      <c r="AB16" s="1268"/>
      <c r="AC16" s="1268"/>
      <c r="AD16" s="1268"/>
      <c r="AE16" s="1268"/>
      <c r="AF16" s="1268"/>
      <c r="AG16" s="1268"/>
      <c r="AH16" s="1268"/>
      <c r="AI16" s="1268"/>
      <c r="AJ16" s="1268"/>
      <c r="AK16" s="1268"/>
      <c r="AL16" s="1268"/>
      <c r="AM16" s="1268"/>
      <c r="AN16" s="1268"/>
      <c r="AO16" s="1268"/>
      <c r="AP16" s="1268"/>
      <c r="AQ16" s="1268"/>
      <c r="AR16" s="1268"/>
      <c r="AS16" s="1268"/>
      <c r="AT16" s="1268"/>
      <c r="AU16" s="1268"/>
      <c r="AV16" s="1268"/>
      <c r="AW16" s="1268"/>
      <c r="AX16" s="1268"/>
      <c r="AY16" s="1268"/>
      <c r="AZ16" s="1268"/>
      <c r="BA16" s="1268"/>
      <c r="BB16" s="1268"/>
      <c r="BC16" s="1268"/>
      <c r="BD16" s="1268"/>
      <c r="BE16" s="1268"/>
      <c r="BF16" s="1268"/>
      <c r="BG16" s="1268"/>
      <c r="BH16" s="1268"/>
      <c r="BI16" s="1268"/>
      <c r="BJ16" s="1268"/>
      <c r="BK16" s="1268"/>
      <c r="BL16" s="1268"/>
      <c r="BM16" s="1268"/>
      <c r="BN16" s="1268"/>
      <c r="BO16" s="1268"/>
      <c r="BP16" s="1268"/>
      <c r="BQ16" s="1268"/>
      <c r="BR16" s="1268"/>
      <c r="BS16" s="1268"/>
      <c r="BT16" s="1268"/>
      <c r="BU16" s="1268"/>
      <c r="BV16" s="1268"/>
      <c r="BW16" s="1268"/>
      <c r="BX16" s="1268"/>
      <c r="BY16" s="1268"/>
      <c r="BZ16" s="1268"/>
      <c r="CA16" s="1268"/>
      <c r="CB16" s="1268"/>
      <c r="CC16" s="1268"/>
      <c r="CD16" s="1268"/>
      <c r="CE16" s="1268"/>
      <c r="CF16" s="1268"/>
      <c r="CG16" s="1268"/>
      <c r="CH16" s="1268"/>
      <c r="CI16" s="1268"/>
      <c r="CJ16" s="1268"/>
      <c r="CK16" s="1268"/>
      <c r="CL16" s="1268"/>
      <c r="CM16" s="1268"/>
      <c r="CN16" s="1268"/>
      <c r="CO16" s="1268"/>
      <c r="CP16" s="1268"/>
      <c r="CQ16" s="1268"/>
      <c r="CR16" s="1268"/>
      <c r="CS16" s="1268"/>
      <c r="CT16" s="1268"/>
      <c r="CU16" s="1268"/>
      <c r="CV16" s="1268"/>
      <c r="CW16" s="1268"/>
      <c r="CX16" s="1268"/>
      <c r="CY16" s="1268"/>
      <c r="CZ16" s="1268"/>
      <c r="DA16" s="1268"/>
      <c r="DB16" s="1268"/>
      <c r="DC16" s="1268"/>
      <c r="DD16" s="1268"/>
      <c r="DE16" s="1268"/>
      <c r="DF16" s="23"/>
      <c r="DG16" s="23"/>
      <c r="DH16" s="23"/>
      <c r="DI16" s="23"/>
      <c r="DJ16" s="23"/>
      <c r="DK16" s="23"/>
    </row>
    <row r="17" spans="1:115" ht="18" customHeight="1" x14ac:dyDescent="0.2">
      <c r="A17" s="23"/>
      <c r="B17" s="1136" t="s">
        <v>582</v>
      </c>
      <c r="C17" s="1137"/>
      <c r="D17" s="1138" t="s">
        <v>1186</v>
      </c>
      <c r="E17" s="1138"/>
      <c r="F17" s="1138"/>
      <c r="G17" s="1138"/>
      <c r="H17" s="1138"/>
      <c r="I17" s="1138"/>
      <c r="J17" s="1138"/>
      <c r="K17" s="1138"/>
      <c r="L17" s="1138"/>
      <c r="M17" s="1138"/>
      <c r="N17" s="1138"/>
      <c r="O17" s="1138"/>
      <c r="P17" s="1138"/>
      <c r="Q17" s="1138"/>
      <c r="R17" s="1138"/>
      <c r="S17" s="1138"/>
      <c r="T17" s="1138"/>
      <c r="U17" s="1138"/>
      <c r="V17" s="1138"/>
      <c r="W17" s="1138"/>
      <c r="X17" s="1138"/>
      <c r="Y17" s="1138"/>
      <c r="Z17" s="1138"/>
      <c r="AA17" s="1138"/>
      <c r="AB17" s="1138"/>
      <c r="AC17" s="1138"/>
      <c r="AD17" s="1138"/>
      <c r="AE17" s="1138"/>
      <c r="AF17" s="1138"/>
      <c r="AG17" s="1138"/>
      <c r="AH17" s="1138"/>
      <c r="AI17" s="1138"/>
      <c r="AJ17" s="1138"/>
      <c r="AK17" s="1138"/>
      <c r="AL17" s="1138"/>
      <c r="AM17" s="1138"/>
      <c r="AN17" s="1138"/>
      <c r="AO17" s="1138"/>
      <c r="AP17" s="1138"/>
      <c r="AQ17" s="1138"/>
      <c r="AR17" s="1138"/>
      <c r="AS17" s="1138"/>
      <c r="AT17" s="1138"/>
      <c r="AU17" s="1138"/>
      <c r="AV17" s="1138"/>
      <c r="AW17" s="1138"/>
      <c r="AX17" s="1138"/>
      <c r="AY17" s="1138"/>
      <c r="AZ17" s="1138"/>
      <c r="BA17" s="1138"/>
      <c r="BB17" s="1138"/>
      <c r="BC17" s="1138"/>
      <c r="BD17" s="1138"/>
      <c r="BE17" s="1138"/>
      <c r="BF17" s="1138"/>
      <c r="BG17" s="1138"/>
      <c r="BH17" s="1138"/>
      <c r="BI17" s="1138"/>
      <c r="BJ17" s="1138"/>
      <c r="BK17" s="1138"/>
      <c r="BL17" s="1138"/>
      <c r="BM17" s="1138"/>
      <c r="BN17" s="1138"/>
      <c r="BO17" s="1138"/>
      <c r="BP17" s="1138"/>
      <c r="BQ17" s="1139" t="s">
        <v>69</v>
      </c>
      <c r="BR17" s="1139"/>
      <c r="BS17" s="1139"/>
      <c r="BT17" s="1139"/>
      <c r="BU17" s="1139"/>
      <c r="BV17" s="1139"/>
      <c r="BW17" s="1140" t="s">
        <v>843</v>
      </c>
      <c r="BX17" s="1140"/>
      <c r="BY17" s="1140"/>
      <c r="BZ17" s="1140"/>
      <c r="CA17" s="1140"/>
      <c r="CB17" s="1140"/>
      <c r="CC17" s="1140"/>
      <c r="CD17" s="1140"/>
      <c r="CE17" s="1140"/>
      <c r="CF17" s="1140"/>
      <c r="CG17" s="1140"/>
      <c r="CH17" s="1140"/>
      <c r="CI17" s="1141"/>
      <c r="CJ17" s="1141"/>
      <c r="CK17" s="1141"/>
      <c r="CL17" s="1141"/>
      <c r="CM17" s="1139" t="s">
        <v>69</v>
      </c>
      <c r="CN17" s="1139"/>
      <c r="CO17" s="1139"/>
      <c r="CP17" s="1139"/>
      <c r="CQ17" s="1139"/>
      <c r="CR17" s="1139"/>
      <c r="CS17" s="1140" t="s">
        <v>843</v>
      </c>
      <c r="CT17" s="1140"/>
      <c r="CU17" s="1140"/>
      <c r="CV17" s="1140"/>
      <c r="CW17" s="1140"/>
      <c r="CX17" s="1140"/>
      <c r="CY17" s="1140"/>
      <c r="CZ17" s="1140"/>
      <c r="DA17" s="1140"/>
      <c r="DB17" s="1140"/>
      <c r="DC17" s="1140"/>
      <c r="DD17" s="1140"/>
      <c r="DE17" s="461"/>
      <c r="DF17" s="23"/>
      <c r="DG17" s="23"/>
      <c r="DH17" s="23"/>
      <c r="DI17" s="23"/>
      <c r="DJ17" s="23"/>
      <c r="DK17" s="23"/>
    </row>
    <row r="18" spans="1:115" ht="5.0999999999999996" customHeight="1" x14ac:dyDescent="0.2">
      <c r="A18" s="23"/>
      <c r="B18" s="1131"/>
      <c r="C18" s="1132"/>
      <c r="D18" s="1133"/>
      <c r="E18" s="1133"/>
      <c r="F18" s="1133"/>
      <c r="G18" s="1133"/>
      <c r="H18" s="1133"/>
      <c r="I18" s="1133"/>
      <c r="J18" s="1133"/>
      <c r="K18" s="1133"/>
      <c r="L18" s="1133"/>
      <c r="M18" s="1133"/>
      <c r="N18" s="1133"/>
      <c r="O18" s="1133"/>
      <c r="P18" s="1133"/>
      <c r="Q18" s="1133"/>
      <c r="R18" s="1133"/>
      <c r="S18" s="1133"/>
      <c r="T18" s="1133"/>
      <c r="U18" s="1133"/>
      <c r="V18" s="1133"/>
      <c r="W18" s="1133"/>
      <c r="X18" s="1133"/>
      <c r="Y18" s="1133"/>
      <c r="Z18" s="1133"/>
      <c r="AA18" s="1133"/>
      <c r="AB18" s="1133"/>
      <c r="AC18" s="1133"/>
      <c r="AD18" s="1133"/>
      <c r="AE18" s="1133"/>
      <c r="AF18" s="1133"/>
      <c r="AG18" s="1133"/>
      <c r="AH18" s="1133"/>
      <c r="AI18" s="1133"/>
      <c r="AJ18" s="1133"/>
      <c r="AK18" s="1133"/>
      <c r="AL18" s="1133"/>
      <c r="AM18" s="1133"/>
      <c r="AN18" s="1133"/>
      <c r="AO18" s="1133"/>
      <c r="AP18" s="1133"/>
      <c r="AQ18" s="1133"/>
      <c r="AR18" s="1133"/>
      <c r="AS18" s="1133"/>
      <c r="AT18" s="1133"/>
      <c r="AU18" s="1133"/>
      <c r="AV18" s="1133"/>
      <c r="AW18" s="1133"/>
      <c r="AX18" s="1133"/>
      <c r="AY18" s="1133"/>
      <c r="AZ18" s="1133"/>
      <c r="BA18" s="1133"/>
      <c r="BB18" s="1133"/>
      <c r="BC18" s="1133"/>
      <c r="BD18" s="1133"/>
      <c r="BE18" s="1133"/>
      <c r="BF18" s="1133"/>
      <c r="BG18" s="1133"/>
      <c r="BH18" s="1133"/>
      <c r="BI18" s="1133"/>
      <c r="BJ18" s="1133"/>
      <c r="BK18" s="1133"/>
      <c r="BL18" s="1133"/>
      <c r="BM18" s="1133"/>
      <c r="BN18" s="1133"/>
      <c r="BO18" s="1133"/>
      <c r="BP18" s="1133"/>
      <c r="BQ18" s="1133"/>
      <c r="BR18" s="1133"/>
      <c r="BS18" s="1133"/>
      <c r="BT18" s="1133"/>
      <c r="BU18" s="1133"/>
      <c r="BV18" s="1133"/>
      <c r="BW18" s="1133"/>
      <c r="BX18" s="1133"/>
      <c r="BY18" s="1133"/>
      <c r="BZ18" s="1133"/>
      <c r="CA18" s="1133"/>
      <c r="CB18" s="1133"/>
      <c r="CC18" s="1133"/>
      <c r="CD18" s="1133"/>
      <c r="CE18" s="1133"/>
      <c r="CF18" s="1133"/>
      <c r="CG18" s="1133"/>
      <c r="CH18" s="1133"/>
      <c r="CI18" s="1133"/>
      <c r="CJ18" s="1133"/>
      <c r="CK18" s="1133"/>
      <c r="CL18" s="1133"/>
      <c r="CM18" s="1133"/>
      <c r="CN18" s="1133"/>
      <c r="CO18" s="1133"/>
      <c r="CP18" s="1133"/>
      <c r="CQ18" s="1133"/>
      <c r="CR18" s="1133"/>
      <c r="CS18" s="1133"/>
      <c r="CT18" s="1133"/>
      <c r="CU18" s="1133"/>
      <c r="CV18" s="1133"/>
      <c r="CW18" s="1133"/>
      <c r="CX18" s="1133"/>
      <c r="CY18" s="1133"/>
      <c r="CZ18" s="1133"/>
      <c r="DA18" s="1133"/>
      <c r="DB18" s="1133"/>
      <c r="DC18" s="1133"/>
      <c r="DD18" s="1133"/>
      <c r="DE18" s="460"/>
      <c r="DF18" s="23"/>
      <c r="DG18" s="23"/>
      <c r="DH18" s="23"/>
      <c r="DI18" s="23"/>
      <c r="DJ18" s="23"/>
      <c r="DK18" s="23"/>
    </row>
    <row r="19" spans="1:115" ht="14.1" customHeight="1" x14ac:dyDescent="0.2">
      <c r="A19" s="23"/>
      <c r="B19" s="1144"/>
      <c r="C19" s="1123"/>
      <c r="D19" s="1124" t="s">
        <v>1184</v>
      </c>
      <c r="E19" s="1124"/>
      <c r="F19" s="1124"/>
      <c r="G19" s="1124"/>
      <c r="H19" s="1124"/>
      <c r="I19" s="1124"/>
      <c r="J19" s="1124"/>
      <c r="K19" s="1124"/>
      <c r="L19" s="1124"/>
      <c r="M19" s="1124"/>
      <c r="N19" s="1124"/>
      <c r="O19" s="1124"/>
      <c r="P19" s="1124"/>
      <c r="Q19" s="1124"/>
      <c r="R19" s="1124"/>
      <c r="S19" s="1124"/>
      <c r="T19" s="1124"/>
      <c r="U19" s="1124"/>
      <c r="V19" s="1124"/>
      <c r="W19" s="1124"/>
      <c r="X19" s="1124"/>
      <c r="Y19" s="1124"/>
      <c r="Z19" s="1124"/>
      <c r="AA19" s="1124"/>
      <c r="AB19" s="1124"/>
      <c r="AC19" s="1124"/>
      <c r="AD19" s="1124"/>
      <c r="AE19" s="1124"/>
      <c r="AF19" s="1124"/>
      <c r="AG19" s="1124"/>
      <c r="AH19" s="1124"/>
      <c r="AI19" s="1124"/>
      <c r="AJ19" s="1124"/>
      <c r="AK19" s="1124"/>
      <c r="AL19" s="1124"/>
      <c r="AM19" s="1124"/>
      <c r="AN19" s="1124"/>
      <c r="AO19" s="1124"/>
      <c r="AP19" s="1124"/>
      <c r="AQ19" s="1124"/>
      <c r="AR19" s="1124"/>
      <c r="AS19" s="1124"/>
      <c r="AT19" s="1124"/>
      <c r="AU19" s="1124"/>
      <c r="AV19" s="1124"/>
      <c r="AW19" s="1124"/>
      <c r="AX19" s="1124"/>
      <c r="AY19" s="1124"/>
      <c r="AZ19" s="1124"/>
      <c r="BA19" s="1124"/>
      <c r="BB19" s="1124"/>
      <c r="BC19" s="1124"/>
      <c r="BD19" s="1124"/>
      <c r="BE19" s="1124"/>
      <c r="BF19" s="1124"/>
      <c r="BG19" s="1124"/>
      <c r="BH19" s="1124"/>
      <c r="BI19" s="1124"/>
      <c r="BJ19" s="1124"/>
      <c r="BK19" s="1124"/>
      <c r="BL19" s="1124"/>
      <c r="BM19" s="1124"/>
      <c r="BN19" s="1124"/>
      <c r="BO19" s="1124"/>
      <c r="BP19" s="1124"/>
      <c r="BQ19" s="1134" t="s">
        <v>601</v>
      </c>
      <c r="BR19" s="1134"/>
      <c r="BS19" s="1134"/>
      <c r="BT19" s="1134"/>
      <c r="BU19" s="1134"/>
      <c r="BV19" s="1129">
        <v>0</v>
      </c>
      <c r="BW19" s="1129"/>
      <c r="BX19" s="1129"/>
      <c r="BY19" s="1129"/>
      <c r="BZ19" s="1129"/>
      <c r="CA19" s="1129"/>
      <c r="CB19" s="1129"/>
      <c r="CC19" s="1129"/>
      <c r="CD19" s="1129"/>
      <c r="CE19" s="1129"/>
      <c r="CF19" s="1129"/>
      <c r="CG19" s="1129"/>
      <c r="CH19" s="1129"/>
      <c r="CI19" s="1130"/>
      <c r="CJ19" s="1130"/>
      <c r="CK19" s="1130"/>
      <c r="CL19" s="1130"/>
      <c r="CM19" s="1134" t="s">
        <v>601</v>
      </c>
      <c r="CN19" s="1134"/>
      <c r="CO19" s="1134"/>
      <c r="CP19" s="1134"/>
      <c r="CQ19" s="1134"/>
      <c r="CR19" s="1129">
        <v>0</v>
      </c>
      <c r="CS19" s="1129"/>
      <c r="CT19" s="1129"/>
      <c r="CU19" s="1129"/>
      <c r="CV19" s="1129"/>
      <c r="CW19" s="1129"/>
      <c r="CX19" s="1129"/>
      <c r="CY19" s="1129"/>
      <c r="CZ19" s="1129"/>
      <c r="DA19" s="1129"/>
      <c r="DB19" s="1129"/>
      <c r="DC19" s="1129"/>
      <c r="DD19" s="1129"/>
      <c r="DE19" s="330"/>
      <c r="DF19" s="23"/>
      <c r="DG19" s="23"/>
      <c r="DH19" s="23"/>
      <c r="DI19" s="23"/>
      <c r="DJ19" s="23"/>
      <c r="DK19" s="23"/>
    </row>
    <row r="20" spans="1:115" ht="14.1" customHeight="1" x14ac:dyDescent="0.2">
      <c r="A20" s="23"/>
      <c r="B20" s="1144"/>
      <c r="C20" s="1123"/>
      <c r="D20" s="1124" t="s">
        <v>1183</v>
      </c>
      <c r="E20" s="1124"/>
      <c r="F20" s="1124"/>
      <c r="G20" s="1124"/>
      <c r="H20" s="1124"/>
      <c r="I20" s="1124"/>
      <c r="J20" s="1124"/>
      <c r="K20" s="1124"/>
      <c r="L20" s="1124"/>
      <c r="M20" s="1124"/>
      <c r="N20" s="1124"/>
      <c r="O20" s="1124"/>
      <c r="P20" s="1124"/>
      <c r="Q20" s="1124"/>
      <c r="R20" s="1124"/>
      <c r="S20" s="1124"/>
      <c r="T20" s="1124"/>
      <c r="U20" s="1124"/>
      <c r="V20" s="1124"/>
      <c r="W20" s="1124"/>
      <c r="X20" s="1124"/>
      <c r="Y20" s="1124"/>
      <c r="Z20" s="1124"/>
      <c r="AA20" s="1124"/>
      <c r="AB20" s="1124"/>
      <c r="AC20" s="1124"/>
      <c r="AD20" s="1124"/>
      <c r="AE20" s="1124"/>
      <c r="AF20" s="1124"/>
      <c r="AG20" s="1124"/>
      <c r="AH20" s="1124"/>
      <c r="AI20" s="1124"/>
      <c r="AJ20" s="1124"/>
      <c r="AK20" s="1124"/>
      <c r="AL20" s="1124"/>
      <c r="AM20" s="1124"/>
      <c r="AN20" s="1124"/>
      <c r="AO20" s="1124"/>
      <c r="AP20" s="1124"/>
      <c r="AQ20" s="1124"/>
      <c r="AR20" s="1124"/>
      <c r="AS20" s="1124"/>
      <c r="AT20" s="1124"/>
      <c r="AU20" s="1124"/>
      <c r="AV20" s="1124"/>
      <c r="AW20" s="1124"/>
      <c r="AX20" s="1124"/>
      <c r="AY20" s="1124"/>
      <c r="AZ20" s="1124"/>
      <c r="BA20" s="1124"/>
      <c r="BB20" s="1124"/>
      <c r="BC20" s="1124"/>
      <c r="BD20" s="1124"/>
      <c r="BE20" s="1124"/>
      <c r="BF20" s="1124"/>
      <c r="BG20" s="1124"/>
      <c r="BH20" s="1124"/>
      <c r="BI20" s="1124"/>
      <c r="BJ20" s="1124"/>
      <c r="BK20" s="1124"/>
      <c r="BL20" s="1124"/>
      <c r="BM20" s="1124"/>
      <c r="BN20" s="1124"/>
      <c r="BO20" s="1124"/>
      <c r="BP20" s="1124"/>
      <c r="BQ20" s="1134" t="s">
        <v>601</v>
      </c>
      <c r="BR20" s="1134"/>
      <c r="BS20" s="1134"/>
      <c r="BT20" s="1134"/>
      <c r="BU20" s="1134"/>
      <c r="BV20" s="1143">
        <v>0</v>
      </c>
      <c r="BW20" s="1143"/>
      <c r="BX20" s="1143"/>
      <c r="BY20" s="1143"/>
      <c r="BZ20" s="1143"/>
      <c r="CA20" s="1143"/>
      <c r="CB20" s="1143"/>
      <c r="CC20" s="1143"/>
      <c r="CD20" s="1143"/>
      <c r="CE20" s="1143"/>
      <c r="CF20" s="1143"/>
      <c r="CG20" s="1143"/>
      <c r="CH20" s="1143"/>
      <c r="CI20" s="1130"/>
      <c r="CJ20" s="1130"/>
      <c r="CK20" s="1130"/>
      <c r="CL20" s="1130"/>
      <c r="CM20" s="1134" t="s">
        <v>601</v>
      </c>
      <c r="CN20" s="1134"/>
      <c r="CO20" s="1134"/>
      <c r="CP20" s="1134"/>
      <c r="CQ20" s="1134"/>
      <c r="CR20" s="1143">
        <v>0</v>
      </c>
      <c r="CS20" s="1143"/>
      <c r="CT20" s="1143"/>
      <c r="CU20" s="1143"/>
      <c r="CV20" s="1143"/>
      <c r="CW20" s="1143"/>
      <c r="CX20" s="1143"/>
      <c r="CY20" s="1143"/>
      <c r="CZ20" s="1143"/>
      <c r="DA20" s="1143"/>
      <c r="DB20" s="1143"/>
      <c r="DC20" s="1143"/>
      <c r="DD20" s="1143"/>
      <c r="DE20" s="330"/>
      <c r="DF20" s="23"/>
      <c r="DG20" s="23"/>
      <c r="DH20" s="23"/>
      <c r="DI20" s="23"/>
      <c r="DJ20" s="23"/>
      <c r="DK20" s="23"/>
    </row>
    <row r="21" spans="1:115" ht="6" customHeight="1" thickBot="1" x14ac:dyDescent="0.25">
      <c r="A21" s="23"/>
      <c r="B21" s="1125"/>
      <c r="C21" s="1126"/>
      <c r="D21" s="1127"/>
      <c r="E21" s="1127"/>
      <c r="F21" s="1127"/>
      <c r="G21" s="1127"/>
      <c r="H21" s="1127"/>
      <c r="I21" s="1127"/>
      <c r="J21" s="1127"/>
      <c r="K21" s="1127"/>
      <c r="L21" s="1127"/>
      <c r="M21" s="1127"/>
      <c r="N21" s="1127"/>
      <c r="O21" s="1127"/>
      <c r="P21" s="1127"/>
      <c r="Q21" s="1127"/>
      <c r="R21" s="1127"/>
      <c r="S21" s="1127"/>
      <c r="T21" s="1127"/>
      <c r="U21" s="1127"/>
      <c r="V21" s="1127"/>
      <c r="W21" s="1127"/>
      <c r="X21" s="1127"/>
      <c r="Y21" s="1127"/>
      <c r="Z21" s="1127"/>
      <c r="AA21" s="1127"/>
      <c r="AB21" s="1127"/>
      <c r="AC21" s="1127"/>
      <c r="AD21" s="1127"/>
      <c r="AE21" s="1127"/>
      <c r="AF21" s="1127"/>
      <c r="AG21" s="1127"/>
      <c r="AH21" s="1127"/>
      <c r="AI21" s="1127"/>
      <c r="AJ21" s="1127"/>
      <c r="AK21" s="1127"/>
      <c r="AL21" s="1127"/>
      <c r="AM21" s="1127"/>
      <c r="AN21" s="1127"/>
      <c r="AO21" s="1127"/>
      <c r="AP21" s="1127"/>
      <c r="AQ21" s="1127"/>
      <c r="AR21" s="1127"/>
      <c r="AS21" s="1127"/>
      <c r="AT21" s="1127"/>
      <c r="AU21" s="1127"/>
      <c r="AV21" s="1127"/>
      <c r="AW21" s="1127"/>
      <c r="AX21" s="1127"/>
      <c r="AY21" s="1127"/>
      <c r="AZ21" s="1127"/>
      <c r="BA21" s="1127"/>
      <c r="BB21" s="1127"/>
      <c r="BC21" s="1127"/>
      <c r="BD21" s="1127"/>
      <c r="BE21" s="1127"/>
      <c r="BF21" s="1127"/>
      <c r="BG21" s="1127"/>
      <c r="BH21" s="1127"/>
      <c r="BI21" s="1127"/>
      <c r="BJ21" s="1127"/>
      <c r="BK21" s="1127"/>
      <c r="BL21" s="1127"/>
      <c r="BM21" s="1127"/>
      <c r="BN21" s="1127"/>
      <c r="BO21" s="1127"/>
      <c r="BP21" s="1127"/>
      <c r="BQ21" s="1127"/>
      <c r="BR21" s="1127"/>
      <c r="BS21" s="1127"/>
      <c r="BT21" s="1127"/>
      <c r="BU21" s="1127"/>
      <c r="BV21" s="1127"/>
      <c r="BW21" s="1127"/>
      <c r="BX21" s="1127"/>
      <c r="BY21" s="1127"/>
      <c r="BZ21" s="1127"/>
      <c r="CA21" s="1127"/>
      <c r="CB21" s="1127"/>
      <c r="CC21" s="1127"/>
      <c r="CD21" s="1127"/>
      <c r="CE21" s="1127"/>
      <c r="CF21" s="1127"/>
      <c r="CG21" s="1127"/>
      <c r="CH21" s="1127"/>
      <c r="CI21" s="1127"/>
      <c r="CJ21" s="1127"/>
      <c r="CK21" s="1127"/>
      <c r="CL21" s="1127"/>
      <c r="CM21" s="1127"/>
      <c r="CN21" s="1127"/>
      <c r="CO21" s="1127"/>
      <c r="CP21" s="1127"/>
      <c r="CQ21" s="1127"/>
      <c r="CR21" s="1127"/>
      <c r="CS21" s="1127"/>
      <c r="CT21" s="1127"/>
      <c r="CU21" s="1127"/>
      <c r="CV21" s="1127"/>
      <c r="CW21" s="1127"/>
      <c r="CX21" s="1127"/>
      <c r="CY21" s="1127"/>
      <c r="CZ21" s="1127"/>
      <c r="DA21" s="1127"/>
      <c r="DB21" s="1127"/>
      <c r="DC21" s="1127"/>
      <c r="DD21" s="1127"/>
      <c r="DE21" s="172"/>
      <c r="DF21" s="23"/>
      <c r="DG21" s="23"/>
      <c r="DH21" s="23"/>
      <c r="DI21" s="23"/>
      <c r="DJ21" s="23"/>
      <c r="DK21" s="23"/>
    </row>
    <row r="22" spans="1:115" ht="9.9499999999999993" customHeight="1" thickBot="1" x14ac:dyDescent="0.25">
      <c r="A22" s="23"/>
      <c r="B22" s="1135"/>
      <c r="C22" s="1135"/>
      <c r="D22" s="1135"/>
      <c r="E22" s="1135"/>
      <c r="F22" s="1135"/>
      <c r="G22" s="1135"/>
      <c r="H22" s="1135"/>
      <c r="I22" s="1135"/>
      <c r="J22" s="1135"/>
      <c r="K22" s="1135"/>
      <c r="L22" s="1135"/>
      <c r="M22" s="1135"/>
      <c r="N22" s="1135"/>
      <c r="O22" s="1135"/>
      <c r="P22" s="1135"/>
      <c r="Q22" s="1135"/>
      <c r="R22" s="1135"/>
      <c r="S22" s="1135"/>
      <c r="T22" s="1135"/>
      <c r="U22" s="1135"/>
      <c r="V22" s="1135"/>
      <c r="W22" s="1135"/>
      <c r="X22" s="1135"/>
      <c r="Y22" s="1135"/>
      <c r="Z22" s="1135"/>
      <c r="AA22" s="1135"/>
      <c r="AB22" s="1135"/>
      <c r="AC22" s="1135"/>
      <c r="AD22" s="1135"/>
      <c r="AE22" s="1135"/>
      <c r="AF22" s="1135"/>
      <c r="AG22" s="1135"/>
      <c r="AH22" s="1135"/>
      <c r="AI22" s="1135"/>
      <c r="AJ22" s="1135"/>
      <c r="AK22" s="1135"/>
      <c r="AL22" s="1135"/>
      <c r="AM22" s="1135"/>
      <c r="AN22" s="1135"/>
      <c r="AO22" s="1135"/>
      <c r="AP22" s="1135"/>
      <c r="AQ22" s="1135"/>
      <c r="AR22" s="1135"/>
      <c r="AS22" s="1135"/>
      <c r="AT22" s="1135"/>
      <c r="AU22" s="1135"/>
      <c r="AV22" s="1135"/>
      <c r="AW22" s="1135"/>
      <c r="AX22" s="1135"/>
      <c r="AY22" s="1135"/>
      <c r="AZ22" s="1135"/>
      <c r="BA22" s="1135"/>
      <c r="BB22" s="1135"/>
      <c r="BC22" s="1135"/>
      <c r="BD22" s="1135"/>
      <c r="BE22" s="1135"/>
      <c r="BF22" s="1135"/>
      <c r="BG22" s="1135"/>
      <c r="BH22" s="1135"/>
      <c r="BI22" s="1135"/>
      <c r="BJ22" s="1135"/>
      <c r="BK22" s="1135"/>
      <c r="BL22" s="1135"/>
      <c r="BM22" s="1135"/>
      <c r="BN22" s="1135"/>
      <c r="BO22" s="1135"/>
      <c r="BP22" s="1135"/>
      <c r="BQ22" s="1135"/>
      <c r="BR22" s="1135"/>
      <c r="BS22" s="1135"/>
      <c r="BT22" s="1135"/>
      <c r="BU22" s="1135"/>
      <c r="BV22" s="1135"/>
      <c r="BW22" s="1135"/>
      <c r="BX22" s="1135"/>
      <c r="BY22" s="1135"/>
      <c r="BZ22" s="1135"/>
      <c r="CA22" s="1135"/>
      <c r="CB22" s="1135"/>
      <c r="CC22" s="1135"/>
      <c r="CD22" s="1135"/>
      <c r="CE22" s="1135"/>
      <c r="CF22" s="1135"/>
      <c r="CG22" s="1135"/>
      <c r="CH22" s="1135"/>
      <c r="CI22" s="1135"/>
      <c r="CJ22" s="1135"/>
      <c r="CK22" s="1135"/>
      <c r="CL22" s="1135"/>
      <c r="CM22" s="1135"/>
      <c r="CN22" s="1135"/>
      <c r="CO22" s="1135"/>
      <c r="CP22" s="1135"/>
      <c r="CQ22" s="1135"/>
      <c r="CR22" s="1135"/>
      <c r="CS22" s="1135"/>
      <c r="CT22" s="1135"/>
      <c r="CU22" s="1135"/>
      <c r="CV22" s="1135"/>
      <c r="CW22" s="1135"/>
      <c r="CX22" s="1135"/>
      <c r="CY22" s="1135"/>
      <c r="CZ22" s="1135"/>
      <c r="DA22" s="1135"/>
      <c r="DB22" s="1135"/>
      <c r="DC22" s="1135"/>
      <c r="DD22" s="1135"/>
      <c r="DE22" s="1135"/>
      <c r="DF22" s="23"/>
      <c r="DG22" s="23"/>
      <c r="DH22" s="23"/>
      <c r="DI22" s="23"/>
      <c r="DJ22" s="23"/>
      <c r="DK22" s="23"/>
    </row>
    <row r="23" spans="1:115" ht="18" customHeight="1" x14ac:dyDescent="0.2">
      <c r="A23" s="23"/>
      <c r="B23" s="1136" t="s">
        <v>585</v>
      </c>
      <c r="C23" s="1137"/>
      <c r="D23" s="1138" t="s">
        <v>1185</v>
      </c>
      <c r="E23" s="1138"/>
      <c r="F23" s="1138"/>
      <c r="G23" s="1138"/>
      <c r="H23" s="1138"/>
      <c r="I23" s="1138"/>
      <c r="J23" s="1138"/>
      <c r="K23" s="1138"/>
      <c r="L23" s="1138"/>
      <c r="M23" s="1138"/>
      <c r="N23" s="1138"/>
      <c r="O23" s="1138"/>
      <c r="P23" s="1138"/>
      <c r="Q23" s="1138"/>
      <c r="R23" s="1138"/>
      <c r="S23" s="1138"/>
      <c r="T23" s="1138"/>
      <c r="U23" s="1138"/>
      <c r="V23" s="1138"/>
      <c r="W23" s="1138"/>
      <c r="X23" s="1138"/>
      <c r="Y23" s="1138"/>
      <c r="Z23" s="1138"/>
      <c r="AA23" s="1138"/>
      <c r="AB23" s="1138"/>
      <c r="AC23" s="1138"/>
      <c r="AD23" s="1138"/>
      <c r="AE23" s="1138"/>
      <c r="AF23" s="1138"/>
      <c r="AG23" s="1138"/>
      <c r="AH23" s="1138"/>
      <c r="AI23" s="1138"/>
      <c r="AJ23" s="1138"/>
      <c r="AK23" s="1138"/>
      <c r="AL23" s="1138"/>
      <c r="AM23" s="1138"/>
      <c r="AN23" s="1138"/>
      <c r="AO23" s="1138"/>
      <c r="AP23" s="1138"/>
      <c r="AQ23" s="1138"/>
      <c r="AR23" s="1138"/>
      <c r="AS23" s="1138"/>
      <c r="AT23" s="1138"/>
      <c r="AU23" s="1138"/>
      <c r="AV23" s="1138"/>
      <c r="AW23" s="1138"/>
      <c r="AX23" s="1138"/>
      <c r="AY23" s="1138"/>
      <c r="AZ23" s="1138"/>
      <c r="BA23" s="1138"/>
      <c r="BB23" s="1138"/>
      <c r="BC23" s="1138"/>
      <c r="BD23" s="1138"/>
      <c r="BE23" s="1138"/>
      <c r="BF23" s="1138"/>
      <c r="BG23" s="1138"/>
      <c r="BH23" s="1138"/>
      <c r="BI23" s="1138"/>
      <c r="BJ23" s="1138"/>
      <c r="BK23" s="1138"/>
      <c r="BL23" s="1138"/>
      <c r="BM23" s="1138"/>
      <c r="BN23" s="1138"/>
      <c r="BO23" s="1138"/>
      <c r="BP23" s="1138"/>
      <c r="BQ23" s="1139" t="s">
        <v>69</v>
      </c>
      <c r="BR23" s="1139"/>
      <c r="BS23" s="1139"/>
      <c r="BT23" s="1139"/>
      <c r="BU23" s="1139"/>
      <c r="BV23" s="1139"/>
      <c r="BW23" s="1140" t="s">
        <v>843</v>
      </c>
      <c r="BX23" s="1140"/>
      <c r="BY23" s="1140"/>
      <c r="BZ23" s="1140"/>
      <c r="CA23" s="1140"/>
      <c r="CB23" s="1140"/>
      <c r="CC23" s="1140"/>
      <c r="CD23" s="1140"/>
      <c r="CE23" s="1140"/>
      <c r="CF23" s="1140"/>
      <c r="CG23" s="1140"/>
      <c r="CH23" s="1140"/>
      <c r="CI23" s="1141"/>
      <c r="CJ23" s="1141"/>
      <c r="CK23" s="1141"/>
      <c r="CL23" s="1141"/>
      <c r="CM23" s="1139" t="s">
        <v>69</v>
      </c>
      <c r="CN23" s="1139"/>
      <c r="CO23" s="1139"/>
      <c r="CP23" s="1139"/>
      <c r="CQ23" s="1139"/>
      <c r="CR23" s="1139"/>
      <c r="CS23" s="1140" t="s">
        <v>843</v>
      </c>
      <c r="CT23" s="1140"/>
      <c r="CU23" s="1140"/>
      <c r="CV23" s="1140"/>
      <c r="CW23" s="1140"/>
      <c r="CX23" s="1140"/>
      <c r="CY23" s="1140"/>
      <c r="CZ23" s="1140"/>
      <c r="DA23" s="1140"/>
      <c r="DB23" s="1140"/>
      <c r="DC23" s="1140"/>
      <c r="DD23" s="1140"/>
      <c r="DE23" s="461"/>
      <c r="DF23" s="23"/>
      <c r="DG23" s="23"/>
      <c r="DH23" s="23"/>
      <c r="DI23" s="23"/>
      <c r="DJ23" s="23"/>
      <c r="DK23" s="23"/>
    </row>
    <row r="24" spans="1:115" ht="5.0999999999999996" customHeight="1" x14ac:dyDescent="0.2">
      <c r="A24" s="23"/>
      <c r="B24" s="1131"/>
      <c r="C24" s="1132"/>
      <c r="D24" s="1133"/>
      <c r="E24" s="1133"/>
      <c r="F24" s="1133"/>
      <c r="G24" s="1133"/>
      <c r="H24" s="1133"/>
      <c r="I24" s="1133"/>
      <c r="J24" s="1133"/>
      <c r="K24" s="1133"/>
      <c r="L24" s="1133"/>
      <c r="M24" s="1133"/>
      <c r="N24" s="1133"/>
      <c r="O24" s="1133"/>
      <c r="P24" s="1133"/>
      <c r="Q24" s="1133"/>
      <c r="R24" s="1133"/>
      <c r="S24" s="1133"/>
      <c r="T24" s="1133"/>
      <c r="U24" s="1133"/>
      <c r="V24" s="1133"/>
      <c r="W24" s="1133"/>
      <c r="X24" s="1133"/>
      <c r="Y24" s="1133"/>
      <c r="Z24" s="1133"/>
      <c r="AA24" s="1133"/>
      <c r="AB24" s="1133"/>
      <c r="AC24" s="1133"/>
      <c r="AD24" s="1133"/>
      <c r="AE24" s="1133"/>
      <c r="AF24" s="1133"/>
      <c r="AG24" s="1133"/>
      <c r="AH24" s="1133"/>
      <c r="AI24" s="1133"/>
      <c r="AJ24" s="1133"/>
      <c r="AK24" s="1133"/>
      <c r="AL24" s="1133"/>
      <c r="AM24" s="1133"/>
      <c r="AN24" s="1133"/>
      <c r="AO24" s="1133"/>
      <c r="AP24" s="1133"/>
      <c r="AQ24" s="1133"/>
      <c r="AR24" s="1133"/>
      <c r="AS24" s="1133"/>
      <c r="AT24" s="1133"/>
      <c r="AU24" s="1133"/>
      <c r="AV24" s="1133"/>
      <c r="AW24" s="1133"/>
      <c r="AX24" s="1133"/>
      <c r="AY24" s="1133"/>
      <c r="AZ24" s="1133"/>
      <c r="BA24" s="1133"/>
      <c r="BB24" s="1133"/>
      <c r="BC24" s="1133"/>
      <c r="BD24" s="1133"/>
      <c r="BE24" s="1133"/>
      <c r="BF24" s="1133"/>
      <c r="BG24" s="1133"/>
      <c r="BH24" s="1133"/>
      <c r="BI24" s="1133"/>
      <c r="BJ24" s="1133"/>
      <c r="BK24" s="1133"/>
      <c r="BL24" s="1133"/>
      <c r="BM24" s="1133"/>
      <c r="BN24" s="1133"/>
      <c r="BO24" s="1133"/>
      <c r="BP24" s="1133"/>
      <c r="BQ24" s="1133"/>
      <c r="BR24" s="1133"/>
      <c r="BS24" s="1133"/>
      <c r="BT24" s="1133"/>
      <c r="BU24" s="1133"/>
      <c r="BV24" s="1133"/>
      <c r="BW24" s="1133"/>
      <c r="BX24" s="1133"/>
      <c r="BY24" s="1133"/>
      <c r="BZ24" s="1133"/>
      <c r="CA24" s="1133"/>
      <c r="CB24" s="1133"/>
      <c r="CC24" s="1133"/>
      <c r="CD24" s="1133"/>
      <c r="CE24" s="1133"/>
      <c r="CF24" s="1133"/>
      <c r="CG24" s="1133"/>
      <c r="CH24" s="1133"/>
      <c r="CI24" s="1133"/>
      <c r="CJ24" s="1133"/>
      <c r="CK24" s="1133"/>
      <c r="CL24" s="1133"/>
      <c r="CM24" s="1133"/>
      <c r="CN24" s="1133"/>
      <c r="CO24" s="1133"/>
      <c r="CP24" s="1133"/>
      <c r="CQ24" s="1133"/>
      <c r="CR24" s="1133"/>
      <c r="CS24" s="1133"/>
      <c r="CT24" s="1133"/>
      <c r="CU24" s="1133"/>
      <c r="CV24" s="1133"/>
      <c r="CW24" s="1133"/>
      <c r="CX24" s="1133"/>
      <c r="CY24" s="1133"/>
      <c r="CZ24" s="1133"/>
      <c r="DA24" s="1133"/>
      <c r="DB24" s="1133"/>
      <c r="DC24" s="1133"/>
      <c r="DD24" s="1133"/>
      <c r="DE24" s="460"/>
      <c r="DF24" s="23"/>
      <c r="DG24" s="23"/>
      <c r="DH24" s="23"/>
      <c r="DI24" s="23"/>
      <c r="DJ24" s="23"/>
      <c r="DK24" s="23"/>
    </row>
    <row r="25" spans="1:115" ht="14.1" customHeight="1" x14ac:dyDescent="0.2">
      <c r="A25" s="23"/>
      <c r="B25" s="1144"/>
      <c r="C25" s="1123"/>
      <c r="D25" s="1124" t="s">
        <v>588</v>
      </c>
      <c r="E25" s="1124"/>
      <c r="F25" s="1124"/>
      <c r="G25" s="1124"/>
      <c r="H25" s="1124"/>
      <c r="I25" s="1124"/>
      <c r="J25" s="1124"/>
      <c r="K25" s="1124"/>
      <c r="L25" s="1124"/>
      <c r="M25" s="1124"/>
      <c r="N25" s="1124"/>
      <c r="O25" s="1124"/>
      <c r="P25" s="1124"/>
      <c r="Q25" s="1124"/>
      <c r="R25" s="1124"/>
      <c r="S25" s="1124"/>
      <c r="T25" s="1124"/>
      <c r="U25" s="1124"/>
      <c r="V25" s="1124"/>
      <c r="W25" s="1124"/>
      <c r="X25" s="1124"/>
      <c r="Y25" s="1124"/>
      <c r="Z25" s="1124"/>
      <c r="AA25" s="1124"/>
      <c r="AB25" s="1124"/>
      <c r="AC25" s="1124"/>
      <c r="AD25" s="1124"/>
      <c r="AE25" s="1124"/>
      <c r="AF25" s="1124"/>
      <c r="AG25" s="1124"/>
      <c r="AH25" s="1124"/>
      <c r="AI25" s="1124"/>
      <c r="AJ25" s="1124"/>
      <c r="AK25" s="1124"/>
      <c r="AL25" s="1124"/>
      <c r="AM25" s="1124"/>
      <c r="AN25" s="1124"/>
      <c r="AO25" s="1124"/>
      <c r="AP25" s="1124"/>
      <c r="AQ25" s="1124"/>
      <c r="AR25" s="1124"/>
      <c r="AS25" s="1124"/>
      <c r="AT25" s="1124"/>
      <c r="AU25" s="1124"/>
      <c r="AV25" s="1124"/>
      <c r="AW25" s="1124"/>
      <c r="AX25" s="1124"/>
      <c r="AY25" s="1124"/>
      <c r="AZ25" s="1124"/>
      <c r="BA25" s="1124"/>
      <c r="BB25" s="1124"/>
      <c r="BC25" s="1124"/>
      <c r="BD25" s="1124"/>
      <c r="BE25" s="1124"/>
      <c r="BF25" s="1124"/>
      <c r="BG25" s="1124"/>
      <c r="BH25" s="1124"/>
      <c r="BI25" s="1124"/>
      <c r="BJ25" s="1124"/>
      <c r="BK25" s="1124"/>
      <c r="BL25" s="1124"/>
      <c r="BM25" s="1124"/>
      <c r="BN25" s="1124"/>
      <c r="BO25" s="1124"/>
      <c r="BP25" s="1124"/>
      <c r="BQ25" s="1134" t="s">
        <v>580</v>
      </c>
      <c r="BR25" s="1134"/>
      <c r="BS25" s="1134"/>
      <c r="BT25" s="1134"/>
      <c r="BU25" s="1134"/>
      <c r="BV25" s="1129">
        <v>0</v>
      </c>
      <c r="BW25" s="1129"/>
      <c r="BX25" s="1129"/>
      <c r="BY25" s="1129"/>
      <c r="BZ25" s="1129"/>
      <c r="CA25" s="1129"/>
      <c r="CB25" s="1129"/>
      <c r="CC25" s="1129"/>
      <c r="CD25" s="1129"/>
      <c r="CE25" s="1129"/>
      <c r="CF25" s="1129"/>
      <c r="CG25" s="1129"/>
      <c r="CH25" s="1129"/>
      <c r="CI25" s="1130"/>
      <c r="CJ25" s="1130"/>
      <c r="CK25" s="1130"/>
      <c r="CL25" s="1130"/>
      <c r="CM25" s="1128" t="s">
        <v>580</v>
      </c>
      <c r="CN25" s="1128"/>
      <c r="CO25" s="1128"/>
      <c r="CP25" s="1128"/>
      <c r="CQ25" s="1128"/>
      <c r="CR25" s="1129">
        <v>0</v>
      </c>
      <c r="CS25" s="1129"/>
      <c r="CT25" s="1129"/>
      <c r="CU25" s="1129"/>
      <c r="CV25" s="1129"/>
      <c r="CW25" s="1129"/>
      <c r="CX25" s="1129"/>
      <c r="CY25" s="1129"/>
      <c r="CZ25" s="1129"/>
      <c r="DA25" s="1129"/>
      <c r="DB25" s="1129"/>
      <c r="DC25" s="1129"/>
      <c r="DD25" s="1129"/>
      <c r="DE25" s="330"/>
      <c r="DF25" s="23"/>
      <c r="DG25" s="23"/>
      <c r="DH25" s="23"/>
      <c r="DI25" s="23"/>
      <c r="DJ25" s="23"/>
      <c r="DK25" s="23"/>
    </row>
    <row r="26" spans="1:115" ht="14.1" customHeight="1" x14ac:dyDescent="0.2">
      <c r="A26" s="23"/>
      <c r="B26" s="1122"/>
      <c r="C26" s="1123"/>
      <c r="D26" s="1124" t="s">
        <v>589</v>
      </c>
      <c r="E26" s="1124"/>
      <c r="F26" s="1124"/>
      <c r="G26" s="1124"/>
      <c r="H26" s="1124"/>
      <c r="I26" s="1124"/>
      <c r="J26" s="1124"/>
      <c r="K26" s="1124"/>
      <c r="L26" s="1124"/>
      <c r="M26" s="1124"/>
      <c r="N26" s="1124"/>
      <c r="O26" s="1124"/>
      <c r="P26" s="1124"/>
      <c r="Q26" s="1124"/>
      <c r="R26" s="1124"/>
      <c r="S26" s="1124"/>
      <c r="T26" s="1124"/>
      <c r="U26" s="1124"/>
      <c r="V26" s="1124"/>
      <c r="W26" s="1124"/>
      <c r="X26" s="1124"/>
      <c r="Y26" s="1124"/>
      <c r="Z26" s="1124"/>
      <c r="AA26" s="1124"/>
      <c r="AB26" s="1124"/>
      <c r="AC26" s="1124"/>
      <c r="AD26" s="1124"/>
      <c r="AE26" s="1124"/>
      <c r="AF26" s="1124"/>
      <c r="AG26" s="1124"/>
      <c r="AH26" s="1124"/>
      <c r="AI26" s="1124"/>
      <c r="AJ26" s="1124"/>
      <c r="AK26" s="1124"/>
      <c r="AL26" s="1124"/>
      <c r="AM26" s="1124"/>
      <c r="AN26" s="1124"/>
      <c r="AO26" s="1124"/>
      <c r="AP26" s="1124"/>
      <c r="AQ26" s="1124"/>
      <c r="AR26" s="1124"/>
      <c r="AS26" s="1124"/>
      <c r="AT26" s="1124"/>
      <c r="AU26" s="1124"/>
      <c r="AV26" s="1124"/>
      <c r="AW26" s="1124"/>
      <c r="AX26" s="1124"/>
      <c r="AY26" s="1124"/>
      <c r="AZ26" s="1124"/>
      <c r="BA26" s="1124"/>
      <c r="BB26" s="1124"/>
      <c r="BC26" s="1124"/>
      <c r="BD26" s="1124"/>
      <c r="BE26" s="1124"/>
      <c r="BF26" s="1124"/>
      <c r="BG26" s="1124"/>
      <c r="BH26" s="1124"/>
      <c r="BI26" s="1124"/>
      <c r="BJ26" s="1124"/>
      <c r="BK26" s="1124"/>
      <c r="BL26" s="1124"/>
      <c r="BM26" s="1124"/>
      <c r="BN26" s="1124"/>
      <c r="BO26" s="1124"/>
      <c r="BP26" s="1124"/>
      <c r="BQ26" s="1134" t="s">
        <v>580</v>
      </c>
      <c r="BR26" s="1134"/>
      <c r="BS26" s="1134"/>
      <c r="BT26" s="1134"/>
      <c r="BU26" s="1134"/>
      <c r="BV26" s="1129">
        <v>0</v>
      </c>
      <c r="BW26" s="1129"/>
      <c r="BX26" s="1129"/>
      <c r="BY26" s="1129"/>
      <c r="BZ26" s="1129"/>
      <c r="CA26" s="1129"/>
      <c r="CB26" s="1129"/>
      <c r="CC26" s="1129"/>
      <c r="CD26" s="1129"/>
      <c r="CE26" s="1129"/>
      <c r="CF26" s="1129"/>
      <c r="CG26" s="1129"/>
      <c r="CH26" s="1129"/>
      <c r="CI26" s="1130"/>
      <c r="CJ26" s="1130"/>
      <c r="CK26" s="1130"/>
      <c r="CL26" s="1130"/>
      <c r="CM26" s="1128" t="s">
        <v>580</v>
      </c>
      <c r="CN26" s="1128"/>
      <c r="CO26" s="1128"/>
      <c r="CP26" s="1128"/>
      <c r="CQ26" s="1128"/>
      <c r="CR26" s="1129">
        <v>0</v>
      </c>
      <c r="CS26" s="1129"/>
      <c r="CT26" s="1129"/>
      <c r="CU26" s="1129"/>
      <c r="CV26" s="1129"/>
      <c r="CW26" s="1129"/>
      <c r="CX26" s="1129"/>
      <c r="CY26" s="1129"/>
      <c r="CZ26" s="1129"/>
      <c r="DA26" s="1129"/>
      <c r="DB26" s="1129"/>
      <c r="DC26" s="1129"/>
      <c r="DD26" s="1129"/>
      <c r="DE26" s="330"/>
      <c r="DF26" s="23"/>
      <c r="DG26" s="23"/>
      <c r="DH26" s="23"/>
      <c r="DI26" s="23"/>
      <c r="DJ26" s="23"/>
      <c r="DK26" s="23"/>
    </row>
    <row r="27" spans="1:115" ht="14.1" customHeight="1" x14ac:dyDescent="0.2">
      <c r="A27" s="23"/>
      <c r="B27" s="1122"/>
      <c r="C27" s="1123"/>
      <c r="D27" s="1124" t="s">
        <v>590</v>
      </c>
      <c r="E27" s="1124"/>
      <c r="F27" s="1124"/>
      <c r="G27" s="1124"/>
      <c r="H27" s="1124"/>
      <c r="I27" s="1124"/>
      <c r="J27" s="1124"/>
      <c r="K27" s="1124"/>
      <c r="L27" s="1124"/>
      <c r="M27" s="1124"/>
      <c r="N27" s="1124"/>
      <c r="O27" s="1124"/>
      <c r="P27" s="1124"/>
      <c r="Q27" s="1124"/>
      <c r="R27" s="1124"/>
      <c r="S27" s="1124"/>
      <c r="T27" s="1124"/>
      <c r="U27" s="1124"/>
      <c r="V27" s="1124"/>
      <c r="W27" s="1124"/>
      <c r="X27" s="1124"/>
      <c r="Y27" s="1124"/>
      <c r="Z27" s="1124"/>
      <c r="AA27" s="1124"/>
      <c r="AB27" s="1124"/>
      <c r="AC27" s="1124"/>
      <c r="AD27" s="1124"/>
      <c r="AE27" s="1124"/>
      <c r="AF27" s="1124"/>
      <c r="AG27" s="1124"/>
      <c r="AH27" s="1124"/>
      <c r="AI27" s="1124"/>
      <c r="AJ27" s="1124"/>
      <c r="AK27" s="1124"/>
      <c r="AL27" s="1124"/>
      <c r="AM27" s="1124"/>
      <c r="AN27" s="1124"/>
      <c r="AO27" s="1124"/>
      <c r="AP27" s="1124"/>
      <c r="AQ27" s="1124"/>
      <c r="AR27" s="1124"/>
      <c r="AS27" s="1124"/>
      <c r="AT27" s="1124"/>
      <c r="AU27" s="1124"/>
      <c r="AV27" s="1124"/>
      <c r="AW27" s="1124"/>
      <c r="AX27" s="1124"/>
      <c r="AY27" s="1124"/>
      <c r="AZ27" s="1124"/>
      <c r="BA27" s="1124"/>
      <c r="BB27" s="1124"/>
      <c r="BC27" s="1124"/>
      <c r="BD27" s="1124"/>
      <c r="BE27" s="1124"/>
      <c r="BF27" s="1124"/>
      <c r="BG27" s="1124"/>
      <c r="BH27" s="1124"/>
      <c r="BI27" s="1124"/>
      <c r="BJ27" s="1124"/>
      <c r="BK27" s="1124"/>
      <c r="BL27" s="1124"/>
      <c r="BM27" s="1124"/>
      <c r="BN27" s="1124"/>
      <c r="BO27" s="1124"/>
      <c r="BP27" s="1124"/>
      <c r="BQ27" s="1134" t="s">
        <v>601</v>
      </c>
      <c r="BR27" s="1134"/>
      <c r="BS27" s="1134"/>
      <c r="BT27" s="1134"/>
      <c r="BU27" s="1134"/>
      <c r="BV27" s="1129">
        <v>0</v>
      </c>
      <c r="BW27" s="1129"/>
      <c r="BX27" s="1129"/>
      <c r="BY27" s="1129"/>
      <c r="BZ27" s="1129"/>
      <c r="CA27" s="1129"/>
      <c r="CB27" s="1129"/>
      <c r="CC27" s="1129"/>
      <c r="CD27" s="1129"/>
      <c r="CE27" s="1129"/>
      <c r="CF27" s="1129"/>
      <c r="CG27" s="1129"/>
      <c r="CH27" s="1129"/>
      <c r="CI27" s="1130"/>
      <c r="CJ27" s="1130"/>
      <c r="CK27" s="1130"/>
      <c r="CL27" s="1130"/>
      <c r="CM27" s="1134" t="s">
        <v>601</v>
      </c>
      <c r="CN27" s="1134"/>
      <c r="CO27" s="1134"/>
      <c r="CP27" s="1134"/>
      <c r="CQ27" s="1134"/>
      <c r="CR27" s="1129">
        <v>0</v>
      </c>
      <c r="CS27" s="1129"/>
      <c r="CT27" s="1129"/>
      <c r="CU27" s="1129"/>
      <c r="CV27" s="1129"/>
      <c r="CW27" s="1129"/>
      <c r="CX27" s="1129"/>
      <c r="CY27" s="1129"/>
      <c r="CZ27" s="1129"/>
      <c r="DA27" s="1129"/>
      <c r="DB27" s="1129"/>
      <c r="DC27" s="1129"/>
      <c r="DD27" s="1129"/>
      <c r="DE27" s="330"/>
      <c r="DF27" s="23"/>
      <c r="DG27" s="23"/>
      <c r="DH27" s="23"/>
      <c r="DI27" s="23"/>
      <c r="DJ27" s="23"/>
      <c r="DK27" s="23"/>
    </row>
    <row r="28" spans="1:115" ht="14.1" customHeight="1" x14ac:dyDescent="0.2">
      <c r="A28" s="23"/>
      <c r="B28" s="1122"/>
      <c r="C28" s="1123"/>
      <c r="D28" s="1124" t="s">
        <v>419</v>
      </c>
      <c r="E28" s="1124"/>
      <c r="F28" s="1124"/>
      <c r="G28" s="1124"/>
      <c r="H28" s="1124"/>
      <c r="I28" s="1124"/>
      <c r="J28" s="1124"/>
      <c r="K28" s="1124"/>
      <c r="L28" s="1124"/>
      <c r="M28" s="1124"/>
      <c r="N28" s="1124"/>
      <c r="O28" s="1124"/>
      <c r="P28" s="1124"/>
      <c r="Q28" s="1124"/>
      <c r="R28" s="1124"/>
      <c r="S28" s="1124"/>
      <c r="T28" s="1124"/>
      <c r="U28" s="1124"/>
      <c r="V28" s="1124"/>
      <c r="W28" s="1124"/>
      <c r="X28" s="1124"/>
      <c r="Y28" s="1124"/>
      <c r="Z28" s="1124"/>
      <c r="AA28" s="1124"/>
      <c r="AB28" s="1124"/>
      <c r="AC28" s="1124"/>
      <c r="AD28" s="1124"/>
      <c r="AE28" s="1124"/>
      <c r="AF28" s="1124"/>
      <c r="AG28" s="1124"/>
      <c r="AH28" s="1124"/>
      <c r="AI28" s="1124"/>
      <c r="AJ28" s="1124"/>
      <c r="AK28" s="1124"/>
      <c r="AL28" s="1124"/>
      <c r="AM28" s="1124"/>
      <c r="AN28" s="1124"/>
      <c r="AO28" s="1124"/>
      <c r="AP28" s="1124"/>
      <c r="AQ28" s="1124"/>
      <c r="AR28" s="1124"/>
      <c r="AS28" s="1124"/>
      <c r="AT28" s="1124"/>
      <c r="AU28" s="1124"/>
      <c r="AV28" s="1124"/>
      <c r="AW28" s="1124"/>
      <c r="AX28" s="1124"/>
      <c r="AY28" s="1124"/>
      <c r="AZ28" s="1124"/>
      <c r="BA28" s="1124"/>
      <c r="BB28" s="1124"/>
      <c r="BC28" s="1124"/>
      <c r="BD28" s="1124"/>
      <c r="BE28" s="1124"/>
      <c r="BF28" s="1124"/>
      <c r="BG28" s="1124"/>
      <c r="BH28" s="1124"/>
      <c r="BI28" s="1124"/>
      <c r="BJ28" s="1124"/>
      <c r="BK28" s="1124"/>
      <c r="BL28" s="1124"/>
      <c r="BM28" s="1124"/>
      <c r="BN28" s="1124"/>
      <c r="BO28" s="1124"/>
      <c r="BP28" s="1124"/>
      <c r="BQ28" s="1134" t="s">
        <v>601</v>
      </c>
      <c r="BR28" s="1134"/>
      <c r="BS28" s="1134"/>
      <c r="BT28" s="1134"/>
      <c r="BU28" s="1134"/>
      <c r="BV28" s="1129">
        <v>0</v>
      </c>
      <c r="BW28" s="1129"/>
      <c r="BX28" s="1129"/>
      <c r="BY28" s="1129"/>
      <c r="BZ28" s="1129"/>
      <c r="CA28" s="1129"/>
      <c r="CB28" s="1129"/>
      <c r="CC28" s="1129"/>
      <c r="CD28" s="1129"/>
      <c r="CE28" s="1129"/>
      <c r="CF28" s="1129"/>
      <c r="CG28" s="1129"/>
      <c r="CH28" s="1129"/>
      <c r="CI28" s="1130"/>
      <c r="CJ28" s="1130"/>
      <c r="CK28" s="1130"/>
      <c r="CL28" s="1130"/>
      <c r="CM28" s="1134" t="s">
        <v>601</v>
      </c>
      <c r="CN28" s="1134"/>
      <c r="CO28" s="1134"/>
      <c r="CP28" s="1134"/>
      <c r="CQ28" s="1134"/>
      <c r="CR28" s="1129">
        <v>0</v>
      </c>
      <c r="CS28" s="1129"/>
      <c r="CT28" s="1129"/>
      <c r="CU28" s="1129"/>
      <c r="CV28" s="1129"/>
      <c r="CW28" s="1129"/>
      <c r="CX28" s="1129"/>
      <c r="CY28" s="1129"/>
      <c r="CZ28" s="1129"/>
      <c r="DA28" s="1129"/>
      <c r="DB28" s="1129"/>
      <c r="DC28" s="1129"/>
      <c r="DD28" s="1129"/>
      <c r="DE28" s="330"/>
      <c r="DF28" s="23"/>
      <c r="DG28" s="23"/>
      <c r="DH28" s="23"/>
      <c r="DI28" s="23"/>
      <c r="DJ28" s="23"/>
      <c r="DK28" s="23"/>
    </row>
    <row r="29" spans="1:115" ht="14.1" customHeight="1" x14ac:dyDescent="0.2">
      <c r="A29" s="23"/>
      <c r="B29" s="1122"/>
      <c r="C29" s="1123"/>
      <c r="D29" s="1124" t="s">
        <v>591</v>
      </c>
      <c r="E29" s="1124"/>
      <c r="F29" s="1124"/>
      <c r="G29" s="1124"/>
      <c r="H29" s="1124"/>
      <c r="I29" s="1124"/>
      <c r="J29" s="1124"/>
      <c r="K29" s="1124"/>
      <c r="L29" s="1124"/>
      <c r="M29" s="1124"/>
      <c r="N29" s="1124"/>
      <c r="O29" s="1124"/>
      <c r="P29" s="1124"/>
      <c r="Q29" s="1124"/>
      <c r="R29" s="1124"/>
      <c r="S29" s="1124"/>
      <c r="T29" s="1124"/>
      <c r="U29" s="1124"/>
      <c r="V29" s="1124"/>
      <c r="W29" s="1124"/>
      <c r="X29" s="1124"/>
      <c r="Y29" s="1124"/>
      <c r="Z29" s="1124"/>
      <c r="AA29" s="1124"/>
      <c r="AB29" s="1124"/>
      <c r="AC29" s="1124"/>
      <c r="AD29" s="1124"/>
      <c r="AE29" s="1124"/>
      <c r="AF29" s="1124"/>
      <c r="AG29" s="1124"/>
      <c r="AH29" s="1124"/>
      <c r="AI29" s="1124"/>
      <c r="AJ29" s="1124"/>
      <c r="AK29" s="1124"/>
      <c r="AL29" s="1124"/>
      <c r="AM29" s="1124"/>
      <c r="AN29" s="1124"/>
      <c r="AO29" s="1124"/>
      <c r="AP29" s="1124"/>
      <c r="AQ29" s="1124"/>
      <c r="AR29" s="1124"/>
      <c r="AS29" s="1124"/>
      <c r="AT29" s="1124"/>
      <c r="AU29" s="1124"/>
      <c r="AV29" s="1124"/>
      <c r="AW29" s="1124"/>
      <c r="AX29" s="1124"/>
      <c r="AY29" s="1124"/>
      <c r="AZ29" s="1124"/>
      <c r="BA29" s="1124"/>
      <c r="BB29" s="1124"/>
      <c r="BC29" s="1124"/>
      <c r="BD29" s="1124"/>
      <c r="BE29" s="1124"/>
      <c r="BF29" s="1124"/>
      <c r="BG29" s="1124"/>
      <c r="BH29" s="1124"/>
      <c r="BI29" s="1124"/>
      <c r="BJ29" s="1124"/>
      <c r="BK29" s="1124"/>
      <c r="BL29" s="1124"/>
      <c r="BM29" s="1124"/>
      <c r="BN29" s="1124"/>
      <c r="BO29" s="1124"/>
      <c r="BP29" s="1124"/>
      <c r="BQ29" s="1134" t="s">
        <v>602</v>
      </c>
      <c r="BR29" s="1134"/>
      <c r="BS29" s="1134"/>
      <c r="BT29" s="1134"/>
      <c r="BU29" s="1134"/>
      <c r="BV29" s="1129">
        <v>0</v>
      </c>
      <c r="BW29" s="1129"/>
      <c r="BX29" s="1129"/>
      <c r="BY29" s="1129"/>
      <c r="BZ29" s="1129"/>
      <c r="CA29" s="1129"/>
      <c r="CB29" s="1129"/>
      <c r="CC29" s="1129"/>
      <c r="CD29" s="1129"/>
      <c r="CE29" s="1129"/>
      <c r="CF29" s="1129"/>
      <c r="CG29" s="1129"/>
      <c r="CH29" s="1129"/>
      <c r="CI29" s="1130"/>
      <c r="CJ29" s="1130"/>
      <c r="CK29" s="1130"/>
      <c r="CL29" s="1130"/>
      <c r="CM29" s="1134" t="s">
        <v>602</v>
      </c>
      <c r="CN29" s="1134"/>
      <c r="CO29" s="1134"/>
      <c r="CP29" s="1134"/>
      <c r="CQ29" s="1134"/>
      <c r="CR29" s="1129">
        <v>0</v>
      </c>
      <c r="CS29" s="1129"/>
      <c r="CT29" s="1129"/>
      <c r="CU29" s="1129"/>
      <c r="CV29" s="1129"/>
      <c r="CW29" s="1129"/>
      <c r="CX29" s="1129"/>
      <c r="CY29" s="1129"/>
      <c r="CZ29" s="1129"/>
      <c r="DA29" s="1129"/>
      <c r="DB29" s="1129"/>
      <c r="DC29" s="1129"/>
      <c r="DD29" s="1129"/>
      <c r="DE29" s="330"/>
      <c r="DF29" s="23"/>
      <c r="DG29" s="23"/>
      <c r="DH29" s="23"/>
      <c r="DI29" s="23"/>
      <c r="DJ29" s="23"/>
      <c r="DK29" s="23"/>
    </row>
    <row r="30" spans="1:115" ht="14.1" customHeight="1" x14ac:dyDescent="0.2">
      <c r="A30" s="23"/>
      <c r="B30" s="1122"/>
      <c r="C30" s="1123"/>
      <c r="D30" s="1124" t="s">
        <v>592</v>
      </c>
      <c r="E30" s="1124"/>
      <c r="F30" s="1124"/>
      <c r="G30" s="1124"/>
      <c r="H30" s="1124"/>
      <c r="I30" s="1124"/>
      <c r="J30" s="1124"/>
      <c r="K30" s="1124"/>
      <c r="L30" s="1124"/>
      <c r="M30" s="1124"/>
      <c r="N30" s="1124"/>
      <c r="O30" s="1124"/>
      <c r="P30" s="1124"/>
      <c r="Q30" s="1124"/>
      <c r="R30" s="1124"/>
      <c r="S30" s="1124"/>
      <c r="T30" s="1124"/>
      <c r="U30" s="1124"/>
      <c r="V30" s="1124"/>
      <c r="W30" s="1124"/>
      <c r="X30" s="1124"/>
      <c r="Y30" s="1124"/>
      <c r="Z30" s="1124"/>
      <c r="AA30" s="1124"/>
      <c r="AB30" s="1124"/>
      <c r="AC30" s="1124"/>
      <c r="AD30" s="1124"/>
      <c r="AE30" s="1124"/>
      <c r="AF30" s="1124"/>
      <c r="AG30" s="1124"/>
      <c r="AH30" s="1124"/>
      <c r="AI30" s="1124"/>
      <c r="AJ30" s="1124"/>
      <c r="AK30" s="1124"/>
      <c r="AL30" s="1124"/>
      <c r="AM30" s="1124"/>
      <c r="AN30" s="1124"/>
      <c r="AO30" s="1124"/>
      <c r="AP30" s="1124"/>
      <c r="AQ30" s="1124"/>
      <c r="AR30" s="1124"/>
      <c r="AS30" s="1124"/>
      <c r="AT30" s="1124"/>
      <c r="AU30" s="1124"/>
      <c r="AV30" s="1124"/>
      <c r="AW30" s="1124"/>
      <c r="AX30" s="1124"/>
      <c r="AY30" s="1124"/>
      <c r="AZ30" s="1124"/>
      <c r="BA30" s="1124"/>
      <c r="BB30" s="1124"/>
      <c r="BC30" s="1124"/>
      <c r="BD30" s="1124"/>
      <c r="BE30" s="1124"/>
      <c r="BF30" s="1124"/>
      <c r="BG30" s="1124"/>
      <c r="BH30" s="1124"/>
      <c r="BI30" s="1124"/>
      <c r="BJ30" s="1124"/>
      <c r="BK30" s="1124"/>
      <c r="BL30" s="1124"/>
      <c r="BM30" s="1124"/>
      <c r="BN30" s="1124"/>
      <c r="BO30" s="1124"/>
      <c r="BP30" s="1124"/>
      <c r="BQ30" s="1134" t="s">
        <v>601</v>
      </c>
      <c r="BR30" s="1134"/>
      <c r="BS30" s="1134"/>
      <c r="BT30" s="1134"/>
      <c r="BU30" s="1134"/>
      <c r="BV30" s="1129">
        <v>0</v>
      </c>
      <c r="BW30" s="1129"/>
      <c r="BX30" s="1129"/>
      <c r="BY30" s="1129"/>
      <c r="BZ30" s="1129"/>
      <c r="CA30" s="1129"/>
      <c r="CB30" s="1129"/>
      <c r="CC30" s="1129"/>
      <c r="CD30" s="1129"/>
      <c r="CE30" s="1129"/>
      <c r="CF30" s="1129"/>
      <c r="CG30" s="1129"/>
      <c r="CH30" s="1129"/>
      <c r="CI30" s="1130"/>
      <c r="CJ30" s="1130"/>
      <c r="CK30" s="1130"/>
      <c r="CL30" s="1130"/>
      <c r="CM30" s="1134" t="s">
        <v>601</v>
      </c>
      <c r="CN30" s="1134"/>
      <c r="CO30" s="1134"/>
      <c r="CP30" s="1134"/>
      <c r="CQ30" s="1134"/>
      <c r="CR30" s="1129">
        <v>0</v>
      </c>
      <c r="CS30" s="1129"/>
      <c r="CT30" s="1129"/>
      <c r="CU30" s="1129"/>
      <c r="CV30" s="1129"/>
      <c r="CW30" s="1129"/>
      <c r="CX30" s="1129"/>
      <c r="CY30" s="1129"/>
      <c r="CZ30" s="1129"/>
      <c r="DA30" s="1129"/>
      <c r="DB30" s="1129"/>
      <c r="DC30" s="1129"/>
      <c r="DD30" s="1129"/>
      <c r="DE30" s="330"/>
      <c r="DF30" s="23"/>
      <c r="DG30" s="23"/>
      <c r="DH30" s="23"/>
      <c r="DI30" s="23"/>
      <c r="DJ30" s="23"/>
      <c r="DK30" s="23"/>
    </row>
    <row r="31" spans="1:115" ht="14.1" customHeight="1" x14ac:dyDescent="0.2">
      <c r="A31" s="23"/>
      <c r="B31" s="1122"/>
      <c r="C31" s="1123"/>
      <c r="D31" s="1124" t="s">
        <v>593</v>
      </c>
      <c r="E31" s="1124"/>
      <c r="F31" s="1124"/>
      <c r="G31" s="1124"/>
      <c r="H31" s="1124"/>
      <c r="I31" s="1124"/>
      <c r="J31" s="1124"/>
      <c r="K31" s="1124"/>
      <c r="L31" s="1124"/>
      <c r="M31" s="1124"/>
      <c r="N31" s="1124"/>
      <c r="O31" s="1124"/>
      <c r="P31" s="1124"/>
      <c r="Q31" s="1124"/>
      <c r="R31" s="1124"/>
      <c r="S31" s="1124"/>
      <c r="T31" s="1124"/>
      <c r="U31" s="1124"/>
      <c r="V31" s="1124"/>
      <c r="W31" s="1124"/>
      <c r="X31" s="1124"/>
      <c r="Y31" s="1124"/>
      <c r="Z31" s="1124"/>
      <c r="AA31" s="1124"/>
      <c r="AB31" s="1124"/>
      <c r="AC31" s="1124"/>
      <c r="AD31" s="1124"/>
      <c r="AE31" s="1124"/>
      <c r="AF31" s="1124"/>
      <c r="AG31" s="1124"/>
      <c r="AH31" s="1124"/>
      <c r="AI31" s="1124"/>
      <c r="AJ31" s="1124"/>
      <c r="AK31" s="1124"/>
      <c r="AL31" s="1124"/>
      <c r="AM31" s="1124"/>
      <c r="AN31" s="1124"/>
      <c r="AO31" s="1124"/>
      <c r="AP31" s="1124"/>
      <c r="AQ31" s="1124"/>
      <c r="AR31" s="1124"/>
      <c r="AS31" s="1124"/>
      <c r="AT31" s="1124"/>
      <c r="AU31" s="1124"/>
      <c r="AV31" s="1124"/>
      <c r="AW31" s="1124"/>
      <c r="AX31" s="1124"/>
      <c r="AY31" s="1124"/>
      <c r="AZ31" s="1124"/>
      <c r="BA31" s="1124"/>
      <c r="BB31" s="1124"/>
      <c r="BC31" s="1124"/>
      <c r="BD31" s="1124"/>
      <c r="BE31" s="1124"/>
      <c r="BF31" s="1124"/>
      <c r="BG31" s="1124"/>
      <c r="BH31" s="1124"/>
      <c r="BI31" s="1124"/>
      <c r="BJ31" s="1124"/>
      <c r="BK31" s="1124"/>
      <c r="BL31" s="1124"/>
      <c r="BM31" s="1124"/>
      <c r="BN31" s="1124"/>
      <c r="BO31" s="1124"/>
      <c r="BP31" s="1124"/>
      <c r="BQ31" s="1134" t="s">
        <v>601</v>
      </c>
      <c r="BR31" s="1134"/>
      <c r="BS31" s="1134"/>
      <c r="BT31" s="1134"/>
      <c r="BU31" s="1134"/>
      <c r="BV31" s="1129">
        <v>0</v>
      </c>
      <c r="BW31" s="1129"/>
      <c r="BX31" s="1129"/>
      <c r="BY31" s="1129"/>
      <c r="BZ31" s="1129"/>
      <c r="CA31" s="1129"/>
      <c r="CB31" s="1129"/>
      <c r="CC31" s="1129"/>
      <c r="CD31" s="1129"/>
      <c r="CE31" s="1129"/>
      <c r="CF31" s="1129"/>
      <c r="CG31" s="1129"/>
      <c r="CH31" s="1129"/>
      <c r="CI31" s="1130"/>
      <c r="CJ31" s="1130"/>
      <c r="CK31" s="1130"/>
      <c r="CL31" s="1130"/>
      <c r="CM31" s="1134" t="s">
        <v>601</v>
      </c>
      <c r="CN31" s="1134"/>
      <c r="CO31" s="1134"/>
      <c r="CP31" s="1134"/>
      <c r="CQ31" s="1134"/>
      <c r="CR31" s="1129">
        <v>0</v>
      </c>
      <c r="CS31" s="1129"/>
      <c r="CT31" s="1129"/>
      <c r="CU31" s="1129"/>
      <c r="CV31" s="1129"/>
      <c r="CW31" s="1129"/>
      <c r="CX31" s="1129"/>
      <c r="CY31" s="1129"/>
      <c r="CZ31" s="1129"/>
      <c r="DA31" s="1129"/>
      <c r="DB31" s="1129"/>
      <c r="DC31" s="1129"/>
      <c r="DD31" s="1129"/>
      <c r="DE31" s="330"/>
      <c r="DF31" s="23"/>
      <c r="DG31" s="23"/>
      <c r="DH31" s="23"/>
      <c r="DI31" s="23"/>
      <c r="DJ31" s="23"/>
      <c r="DK31" s="23"/>
    </row>
    <row r="32" spans="1:115" ht="6" customHeight="1" thickBot="1" x14ac:dyDescent="0.25">
      <c r="A32" s="23"/>
      <c r="B32" s="1125"/>
      <c r="C32" s="1126"/>
      <c r="D32" s="1127"/>
      <c r="E32" s="1127"/>
      <c r="F32" s="1127"/>
      <c r="G32" s="1127"/>
      <c r="H32" s="1127"/>
      <c r="I32" s="1127"/>
      <c r="J32" s="1127"/>
      <c r="K32" s="1127"/>
      <c r="L32" s="1127"/>
      <c r="M32" s="1127"/>
      <c r="N32" s="1127"/>
      <c r="O32" s="1127"/>
      <c r="P32" s="1127"/>
      <c r="Q32" s="1127"/>
      <c r="R32" s="1127"/>
      <c r="S32" s="1127"/>
      <c r="T32" s="1127"/>
      <c r="U32" s="1127"/>
      <c r="V32" s="1127"/>
      <c r="W32" s="1127"/>
      <c r="X32" s="1127"/>
      <c r="Y32" s="1127"/>
      <c r="Z32" s="1127"/>
      <c r="AA32" s="1127"/>
      <c r="AB32" s="1127"/>
      <c r="AC32" s="1127"/>
      <c r="AD32" s="1127"/>
      <c r="AE32" s="1127"/>
      <c r="AF32" s="1127"/>
      <c r="AG32" s="1127"/>
      <c r="AH32" s="1127"/>
      <c r="AI32" s="1127"/>
      <c r="AJ32" s="1127"/>
      <c r="AK32" s="1127"/>
      <c r="AL32" s="1127"/>
      <c r="AM32" s="1127"/>
      <c r="AN32" s="1127"/>
      <c r="AO32" s="1127"/>
      <c r="AP32" s="1127"/>
      <c r="AQ32" s="1127"/>
      <c r="AR32" s="1127"/>
      <c r="AS32" s="1127"/>
      <c r="AT32" s="1127"/>
      <c r="AU32" s="1127"/>
      <c r="AV32" s="1127"/>
      <c r="AW32" s="1127"/>
      <c r="AX32" s="1127"/>
      <c r="AY32" s="1127"/>
      <c r="AZ32" s="1127"/>
      <c r="BA32" s="1127"/>
      <c r="BB32" s="1127"/>
      <c r="BC32" s="1127"/>
      <c r="BD32" s="1127"/>
      <c r="BE32" s="1127"/>
      <c r="BF32" s="1127"/>
      <c r="BG32" s="1127"/>
      <c r="BH32" s="1127"/>
      <c r="BI32" s="1127"/>
      <c r="BJ32" s="1127"/>
      <c r="BK32" s="1127"/>
      <c r="BL32" s="1127"/>
      <c r="BM32" s="1127"/>
      <c r="BN32" s="1127"/>
      <c r="BO32" s="1127"/>
      <c r="BP32" s="1127"/>
      <c r="BQ32" s="1127"/>
      <c r="BR32" s="1127"/>
      <c r="BS32" s="1127"/>
      <c r="BT32" s="1127"/>
      <c r="BU32" s="1127"/>
      <c r="BV32" s="1127"/>
      <c r="BW32" s="1127"/>
      <c r="BX32" s="1127"/>
      <c r="BY32" s="1127"/>
      <c r="BZ32" s="1127"/>
      <c r="CA32" s="1127"/>
      <c r="CB32" s="1127"/>
      <c r="CC32" s="1127"/>
      <c r="CD32" s="1127"/>
      <c r="CE32" s="1127"/>
      <c r="CF32" s="1127"/>
      <c r="CG32" s="1127"/>
      <c r="CH32" s="1127"/>
      <c r="CI32" s="1127"/>
      <c r="CJ32" s="1127"/>
      <c r="CK32" s="1127"/>
      <c r="CL32" s="1127"/>
      <c r="CM32" s="1127"/>
      <c r="CN32" s="1127"/>
      <c r="CO32" s="1127"/>
      <c r="CP32" s="1127"/>
      <c r="CQ32" s="1127"/>
      <c r="CR32" s="1127"/>
      <c r="CS32" s="1127"/>
      <c r="CT32" s="1127"/>
      <c r="CU32" s="1127"/>
      <c r="CV32" s="1127"/>
      <c r="CW32" s="1127"/>
      <c r="CX32" s="1127"/>
      <c r="CY32" s="1127"/>
      <c r="CZ32" s="1127"/>
      <c r="DA32" s="1127"/>
      <c r="DB32" s="1127"/>
      <c r="DC32" s="1127"/>
      <c r="DD32" s="1127"/>
      <c r="DE32" s="172"/>
      <c r="DF32" s="23"/>
      <c r="DG32" s="23"/>
      <c r="DH32" s="23"/>
      <c r="DI32" s="23"/>
      <c r="DJ32" s="23"/>
      <c r="DK32" s="23"/>
    </row>
    <row r="33" spans="1:115" ht="9.9499999999999993" customHeight="1" thickBot="1" x14ac:dyDescent="0.25">
      <c r="A33" s="23"/>
      <c r="B33" s="1135"/>
      <c r="C33" s="1135"/>
      <c r="D33" s="1135"/>
      <c r="E33" s="1135"/>
      <c r="F33" s="1135"/>
      <c r="G33" s="1135"/>
      <c r="H33" s="1135"/>
      <c r="I33" s="1135"/>
      <c r="J33" s="1135"/>
      <c r="K33" s="1135"/>
      <c r="L33" s="1135"/>
      <c r="M33" s="1135"/>
      <c r="N33" s="1135"/>
      <c r="O33" s="1135"/>
      <c r="P33" s="1135"/>
      <c r="Q33" s="1135"/>
      <c r="R33" s="1135"/>
      <c r="S33" s="1135"/>
      <c r="T33" s="1135"/>
      <c r="U33" s="1135"/>
      <c r="V33" s="1135"/>
      <c r="W33" s="1135"/>
      <c r="X33" s="1135"/>
      <c r="Y33" s="1135"/>
      <c r="Z33" s="1135"/>
      <c r="AA33" s="1135"/>
      <c r="AB33" s="1135"/>
      <c r="AC33" s="1135"/>
      <c r="AD33" s="1135"/>
      <c r="AE33" s="1135"/>
      <c r="AF33" s="1135"/>
      <c r="AG33" s="1135"/>
      <c r="AH33" s="1135"/>
      <c r="AI33" s="1135"/>
      <c r="AJ33" s="1135"/>
      <c r="AK33" s="1135"/>
      <c r="AL33" s="1135"/>
      <c r="AM33" s="1135"/>
      <c r="AN33" s="1135"/>
      <c r="AO33" s="1135"/>
      <c r="AP33" s="1135"/>
      <c r="AQ33" s="1135"/>
      <c r="AR33" s="1135"/>
      <c r="AS33" s="1135"/>
      <c r="AT33" s="1135"/>
      <c r="AU33" s="1135"/>
      <c r="AV33" s="1135"/>
      <c r="AW33" s="1135"/>
      <c r="AX33" s="1135"/>
      <c r="AY33" s="1135"/>
      <c r="AZ33" s="1135"/>
      <c r="BA33" s="1135"/>
      <c r="BB33" s="1135"/>
      <c r="BC33" s="1135"/>
      <c r="BD33" s="1135"/>
      <c r="BE33" s="1135"/>
      <c r="BF33" s="1135"/>
      <c r="BG33" s="1135"/>
      <c r="BH33" s="1135"/>
      <c r="BI33" s="1135"/>
      <c r="BJ33" s="1135"/>
      <c r="BK33" s="1135"/>
      <c r="BL33" s="1135"/>
      <c r="BM33" s="1135"/>
      <c r="BN33" s="1135"/>
      <c r="BO33" s="1135"/>
      <c r="BP33" s="1135"/>
      <c r="BQ33" s="1135"/>
      <c r="BR33" s="1135"/>
      <c r="BS33" s="1135"/>
      <c r="BT33" s="1135"/>
      <c r="BU33" s="1135"/>
      <c r="BV33" s="1135"/>
      <c r="BW33" s="1135"/>
      <c r="BX33" s="1135"/>
      <c r="BY33" s="1135"/>
      <c r="BZ33" s="1135"/>
      <c r="CA33" s="1135"/>
      <c r="CB33" s="1135"/>
      <c r="CC33" s="1135"/>
      <c r="CD33" s="1135"/>
      <c r="CE33" s="1135"/>
      <c r="CF33" s="1135"/>
      <c r="CG33" s="1135"/>
      <c r="CH33" s="1135"/>
      <c r="CI33" s="1135"/>
      <c r="CJ33" s="1135"/>
      <c r="CK33" s="1135"/>
      <c r="CL33" s="1135"/>
      <c r="CM33" s="1135"/>
      <c r="CN33" s="1135"/>
      <c r="CO33" s="1135"/>
      <c r="CP33" s="1135"/>
      <c r="CQ33" s="1135"/>
      <c r="CR33" s="1135"/>
      <c r="CS33" s="1135"/>
      <c r="CT33" s="1135"/>
      <c r="CU33" s="1135"/>
      <c r="CV33" s="1135"/>
      <c r="CW33" s="1135"/>
      <c r="CX33" s="1135"/>
      <c r="CY33" s="1135"/>
      <c r="CZ33" s="1135"/>
      <c r="DA33" s="1135"/>
      <c r="DB33" s="1135"/>
      <c r="DC33" s="1135"/>
      <c r="DD33" s="1135"/>
      <c r="DE33" s="1135"/>
      <c r="DF33" s="23"/>
      <c r="DG33" s="23"/>
      <c r="DH33" s="23"/>
      <c r="DI33" s="23"/>
      <c r="DJ33" s="23"/>
      <c r="DK33" s="23"/>
    </row>
    <row r="34" spans="1:115" ht="18" customHeight="1" x14ac:dyDescent="0.2">
      <c r="A34" s="23"/>
      <c r="B34" s="1136" t="s">
        <v>599</v>
      </c>
      <c r="C34" s="1137"/>
      <c r="D34" s="1138" t="s">
        <v>1188</v>
      </c>
      <c r="E34" s="1138"/>
      <c r="F34" s="1138"/>
      <c r="G34" s="1138"/>
      <c r="H34" s="1138"/>
      <c r="I34" s="1138"/>
      <c r="J34" s="1138"/>
      <c r="K34" s="1138"/>
      <c r="L34" s="1138"/>
      <c r="M34" s="1138"/>
      <c r="N34" s="1138"/>
      <c r="O34" s="1138"/>
      <c r="P34" s="1138"/>
      <c r="Q34" s="1138"/>
      <c r="R34" s="1138"/>
      <c r="S34" s="1138"/>
      <c r="T34" s="1138"/>
      <c r="U34" s="1138"/>
      <c r="V34" s="1138"/>
      <c r="W34" s="1138"/>
      <c r="X34" s="1138"/>
      <c r="Y34" s="1138"/>
      <c r="Z34" s="1138"/>
      <c r="AA34" s="1138"/>
      <c r="AB34" s="1138"/>
      <c r="AC34" s="1138"/>
      <c r="AD34" s="1138"/>
      <c r="AE34" s="1138"/>
      <c r="AF34" s="1138"/>
      <c r="AG34" s="1138"/>
      <c r="AH34" s="1138"/>
      <c r="AI34" s="1138"/>
      <c r="AJ34" s="1138"/>
      <c r="AK34" s="1138"/>
      <c r="AL34" s="1138"/>
      <c r="AM34" s="1138"/>
      <c r="AN34" s="1138"/>
      <c r="AO34" s="1138"/>
      <c r="AP34" s="1138"/>
      <c r="AQ34" s="1138"/>
      <c r="AR34" s="1138"/>
      <c r="AS34" s="1138"/>
      <c r="AT34" s="1138"/>
      <c r="AU34" s="1138"/>
      <c r="AV34" s="1138"/>
      <c r="AW34" s="1138"/>
      <c r="AX34" s="1138"/>
      <c r="AY34" s="1138"/>
      <c r="AZ34" s="1138"/>
      <c r="BA34" s="1138"/>
      <c r="BB34" s="1138"/>
      <c r="BC34" s="1138"/>
      <c r="BD34" s="1138"/>
      <c r="BE34" s="1138"/>
      <c r="BF34" s="1138"/>
      <c r="BG34" s="1138"/>
      <c r="BH34" s="1138"/>
      <c r="BI34" s="1138"/>
      <c r="BJ34" s="1138"/>
      <c r="BK34" s="1138"/>
      <c r="BL34" s="1138"/>
      <c r="BM34" s="1138"/>
      <c r="BN34" s="1138"/>
      <c r="BO34" s="1138"/>
      <c r="BP34" s="1138"/>
      <c r="BQ34" s="1139" t="s">
        <v>69</v>
      </c>
      <c r="BR34" s="1139"/>
      <c r="BS34" s="1139"/>
      <c r="BT34" s="1139"/>
      <c r="BU34" s="1139"/>
      <c r="BV34" s="1139"/>
      <c r="BW34" s="1140" t="s">
        <v>843</v>
      </c>
      <c r="BX34" s="1140"/>
      <c r="BY34" s="1140"/>
      <c r="BZ34" s="1140"/>
      <c r="CA34" s="1140"/>
      <c r="CB34" s="1140"/>
      <c r="CC34" s="1140"/>
      <c r="CD34" s="1140"/>
      <c r="CE34" s="1140"/>
      <c r="CF34" s="1140"/>
      <c r="CG34" s="1140"/>
      <c r="CH34" s="1140"/>
      <c r="CI34" s="1141"/>
      <c r="CJ34" s="1141"/>
      <c r="CK34" s="1141"/>
      <c r="CL34" s="1141"/>
      <c r="CM34" s="1139" t="s">
        <v>69</v>
      </c>
      <c r="CN34" s="1139"/>
      <c r="CO34" s="1139"/>
      <c r="CP34" s="1139"/>
      <c r="CQ34" s="1139"/>
      <c r="CR34" s="1139"/>
      <c r="CS34" s="1140" t="s">
        <v>843</v>
      </c>
      <c r="CT34" s="1140"/>
      <c r="CU34" s="1140"/>
      <c r="CV34" s="1140"/>
      <c r="CW34" s="1140"/>
      <c r="CX34" s="1140"/>
      <c r="CY34" s="1140"/>
      <c r="CZ34" s="1140"/>
      <c r="DA34" s="1140"/>
      <c r="DB34" s="1140"/>
      <c r="DC34" s="1140"/>
      <c r="DD34" s="1140"/>
      <c r="DE34" s="461"/>
      <c r="DF34" s="23"/>
      <c r="DG34" s="23"/>
      <c r="DH34" s="23"/>
      <c r="DI34" s="23"/>
      <c r="DJ34" s="23"/>
      <c r="DK34" s="23"/>
    </row>
    <row r="35" spans="1:115" ht="5.0999999999999996" customHeight="1" x14ac:dyDescent="0.2">
      <c r="A35" s="23"/>
      <c r="B35" s="1131"/>
      <c r="C35" s="1132"/>
      <c r="D35" s="1133"/>
      <c r="E35" s="1133"/>
      <c r="F35" s="1133"/>
      <c r="G35" s="1133"/>
      <c r="H35" s="1133"/>
      <c r="I35" s="1133"/>
      <c r="J35" s="1133"/>
      <c r="K35" s="1133"/>
      <c r="L35" s="1133"/>
      <c r="M35" s="1133"/>
      <c r="N35" s="1133"/>
      <c r="O35" s="1133"/>
      <c r="P35" s="1133"/>
      <c r="Q35" s="1133"/>
      <c r="R35" s="1133"/>
      <c r="S35" s="1133"/>
      <c r="T35" s="1133"/>
      <c r="U35" s="1133"/>
      <c r="V35" s="1133"/>
      <c r="W35" s="1133"/>
      <c r="X35" s="1133"/>
      <c r="Y35" s="1133"/>
      <c r="Z35" s="1133"/>
      <c r="AA35" s="1133"/>
      <c r="AB35" s="1133"/>
      <c r="AC35" s="1133"/>
      <c r="AD35" s="1133"/>
      <c r="AE35" s="1133"/>
      <c r="AF35" s="1133"/>
      <c r="AG35" s="1133"/>
      <c r="AH35" s="1133"/>
      <c r="AI35" s="1133"/>
      <c r="AJ35" s="1133"/>
      <c r="AK35" s="1133"/>
      <c r="AL35" s="1133"/>
      <c r="AM35" s="1133"/>
      <c r="AN35" s="1133"/>
      <c r="AO35" s="1133"/>
      <c r="AP35" s="1133"/>
      <c r="AQ35" s="1133"/>
      <c r="AR35" s="1133"/>
      <c r="AS35" s="1133"/>
      <c r="AT35" s="1133"/>
      <c r="AU35" s="1133"/>
      <c r="AV35" s="1133"/>
      <c r="AW35" s="1133"/>
      <c r="AX35" s="1133"/>
      <c r="AY35" s="1133"/>
      <c r="AZ35" s="1133"/>
      <c r="BA35" s="1133"/>
      <c r="BB35" s="1133"/>
      <c r="BC35" s="1133"/>
      <c r="BD35" s="1133"/>
      <c r="BE35" s="1133"/>
      <c r="BF35" s="1133"/>
      <c r="BG35" s="1133"/>
      <c r="BH35" s="1133"/>
      <c r="BI35" s="1133"/>
      <c r="BJ35" s="1133"/>
      <c r="BK35" s="1133"/>
      <c r="BL35" s="1133"/>
      <c r="BM35" s="1133"/>
      <c r="BN35" s="1133"/>
      <c r="BO35" s="1133"/>
      <c r="BP35" s="1133"/>
      <c r="BQ35" s="1133"/>
      <c r="BR35" s="1133"/>
      <c r="BS35" s="1133"/>
      <c r="BT35" s="1133"/>
      <c r="BU35" s="1133"/>
      <c r="BV35" s="1133"/>
      <c r="BW35" s="1133"/>
      <c r="BX35" s="1133"/>
      <c r="BY35" s="1133"/>
      <c r="BZ35" s="1133"/>
      <c r="CA35" s="1133"/>
      <c r="CB35" s="1133"/>
      <c r="CC35" s="1133"/>
      <c r="CD35" s="1133"/>
      <c r="CE35" s="1133"/>
      <c r="CF35" s="1133"/>
      <c r="CG35" s="1133"/>
      <c r="CH35" s="1133"/>
      <c r="CI35" s="1133"/>
      <c r="CJ35" s="1133"/>
      <c r="CK35" s="1133"/>
      <c r="CL35" s="1133"/>
      <c r="CM35" s="1133"/>
      <c r="CN35" s="1133"/>
      <c r="CO35" s="1133"/>
      <c r="CP35" s="1133"/>
      <c r="CQ35" s="1133"/>
      <c r="CR35" s="1133"/>
      <c r="CS35" s="1133"/>
      <c r="CT35" s="1133"/>
      <c r="CU35" s="1133"/>
      <c r="CV35" s="1133"/>
      <c r="CW35" s="1133"/>
      <c r="CX35" s="1133"/>
      <c r="CY35" s="1133"/>
      <c r="CZ35" s="1133"/>
      <c r="DA35" s="1133"/>
      <c r="DB35" s="1133"/>
      <c r="DC35" s="1133"/>
      <c r="DD35" s="1133"/>
      <c r="DE35" s="460"/>
      <c r="DF35" s="23"/>
      <c r="DG35" s="23"/>
      <c r="DH35" s="23"/>
      <c r="DI35" s="23"/>
      <c r="DJ35" s="23"/>
      <c r="DK35" s="23"/>
    </row>
    <row r="36" spans="1:115" ht="14.1" customHeight="1" x14ac:dyDescent="0.2">
      <c r="A36" s="23"/>
      <c r="B36" s="1122"/>
      <c r="C36" s="1123"/>
      <c r="D36" s="1124" t="s">
        <v>1190</v>
      </c>
      <c r="E36" s="1124"/>
      <c r="F36" s="1124"/>
      <c r="G36" s="1124"/>
      <c r="H36" s="1124"/>
      <c r="I36" s="1124"/>
      <c r="J36" s="1124"/>
      <c r="K36" s="1124"/>
      <c r="L36" s="1124"/>
      <c r="M36" s="1124"/>
      <c r="N36" s="1124"/>
      <c r="O36" s="1124"/>
      <c r="P36" s="1124"/>
      <c r="Q36" s="1124"/>
      <c r="R36" s="1124"/>
      <c r="S36" s="1124"/>
      <c r="T36" s="1124"/>
      <c r="U36" s="1124"/>
      <c r="V36" s="1124"/>
      <c r="W36" s="1124"/>
      <c r="X36" s="1124"/>
      <c r="Y36" s="1124"/>
      <c r="Z36" s="1124"/>
      <c r="AA36" s="1124"/>
      <c r="AB36" s="1124"/>
      <c r="AC36" s="1124"/>
      <c r="AD36" s="1124"/>
      <c r="AE36" s="1124"/>
      <c r="AF36" s="1124"/>
      <c r="AG36" s="1124"/>
      <c r="AH36" s="1124"/>
      <c r="AI36" s="1124"/>
      <c r="AJ36" s="1124"/>
      <c r="AK36" s="1124"/>
      <c r="AL36" s="1124"/>
      <c r="AM36" s="1124"/>
      <c r="AN36" s="1124"/>
      <c r="AO36" s="1124"/>
      <c r="AP36" s="1124"/>
      <c r="AQ36" s="1124"/>
      <c r="AR36" s="1124"/>
      <c r="AS36" s="1124"/>
      <c r="AT36" s="1124"/>
      <c r="AU36" s="1124"/>
      <c r="AV36" s="1124"/>
      <c r="AW36" s="1124"/>
      <c r="AX36" s="1124"/>
      <c r="AY36" s="1124"/>
      <c r="AZ36" s="1124"/>
      <c r="BA36" s="1124"/>
      <c r="BB36" s="1124"/>
      <c r="BC36" s="1124"/>
      <c r="BD36" s="1124"/>
      <c r="BE36" s="1124"/>
      <c r="BF36" s="1124"/>
      <c r="BG36" s="1124"/>
      <c r="BH36" s="1124"/>
      <c r="BI36" s="1124"/>
      <c r="BJ36" s="1124"/>
      <c r="BK36" s="1124"/>
      <c r="BL36" s="1124"/>
      <c r="BM36" s="1124"/>
      <c r="BN36" s="1124"/>
      <c r="BO36" s="1124"/>
      <c r="BP36" s="1124"/>
      <c r="BQ36" s="1134" t="s">
        <v>601</v>
      </c>
      <c r="BR36" s="1134"/>
      <c r="BS36" s="1134"/>
      <c r="BT36" s="1134"/>
      <c r="BU36" s="1134"/>
      <c r="BV36" s="1129">
        <v>0</v>
      </c>
      <c r="BW36" s="1129"/>
      <c r="BX36" s="1129"/>
      <c r="BY36" s="1129"/>
      <c r="BZ36" s="1129"/>
      <c r="CA36" s="1129"/>
      <c r="CB36" s="1129"/>
      <c r="CC36" s="1129"/>
      <c r="CD36" s="1129"/>
      <c r="CE36" s="1129"/>
      <c r="CF36" s="1129"/>
      <c r="CG36" s="1129"/>
      <c r="CH36" s="1129"/>
      <c r="CI36" s="1130"/>
      <c r="CJ36" s="1130"/>
      <c r="CK36" s="1130"/>
      <c r="CL36" s="1130"/>
      <c r="CM36" s="1134" t="s">
        <v>601</v>
      </c>
      <c r="CN36" s="1134"/>
      <c r="CO36" s="1134"/>
      <c r="CP36" s="1134"/>
      <c r="CQ36" s="1134"/>
      <c r="CR36" s="1129">
        <v>0</v>
      </c>
      <c r="CS36" s="1129"/>
      <c r="CT36" s="1129"/>
      <c r="CU36" s="1129"/>
      <c r="CV36" s="1129"/>
      <c r="CW36" s="1129"/>
      <c r="CX36" s="1129"/>
      <c r="CY36" s="1129"/>
      <c r="CZ36" s="1129"/>
      <c r="DA36" s="1129"/>
      <c r="DB36" s="1129"/>
      <c r="DC36" s="1129"/>
      <c r="DD36" s="1129"/>
      <c r="DE36" s="330"/>
      <c r="DF36" s="23"/>
      <c r="DG36" s="23"/>
      <c r="DH36" s="23"/>
      <c r="DI36" s="23"/>
      <c r="DJ36" s="23"/>
      <c r="DK36" s="23"/>
    </row>
    <row r="37" spans="1:115" ht="14.1" customHeight="1" x14ac:dyDescent="0.2">
      <c r="A37" s="23"/>
      <c r="B37" s="1122"/>
      <c r="C37" s="1123"/>
      <c r="D37" s="1124" t="s">
        <v>1189</v>
      </c>
      <c r="E37" s="1124"/>
      <c r="F37" s="1124"/>
      <c r="G37" s="1124"/>
      <c r="H37" s="1124"/>
      <c r="I37" s="1124"/>
      <c r="J37" s="1124"/>
      <c r="K37" s="1124"/>
      <c r="L37" s="1124"/>
      <c r="M37" s="1124"/>
      <c r="N37" s="1124"/>
      <c r="O37" s="1124"/>
      <c r="P37" s="1124"/>
      <c r="Q37" s="1124"/>
      <c r="R37" s="1124"/>
      <c r="S37" s="1124"/>
      <c r="T37" s="1124"/>
      <c r="U37" s="1124"/>
      <c r="V37" s="1124"/>
      <c r="W37" s="1124"/>
      <c r="X37" s="1124"/>
      <c r="Y37" s="1124"/>
      <c r="Z37" s="1124"/>
      <c r="AA37" s="1124"/>
      <c r="AB37" s="1124"/>
      <c r="AC37" s="1124"/>
      <c r="AD37" s="1124"/>
      <c r="AE37" s="1124"/>
      <c r="AF37" s="1124"/>
      <c r="AG37" s="1124"/>
      <c r="AH37" s="1124"/>
      <c r="AI37" s="1124"/>
      <c r="AJ37" s="1124"/>
      <c r="AK37" s="1124"/>
      <c r="AL37" s="1124"/>
      <c r="AM37" s="1124"/>
      <c r="AN37" s="1124"/>
      <c r="AO37" s="1124"/>
      <c r="AP37" s="1124"/>
      <c r="AQ37" s="1124"/>
      <c r="AR37" s="1124"/>
      <c r="AS37" s="1124"/>
      <c r="AT37" s="1124"/>
      <c r="AU37" s="1124"/>
      <c r="AV37" s="1124"/>
      <c r="AW37" s="1124"/>
      <c r="AX37" s="1124"/>
      <c r="AY37" s="1124"/>
      <c r="AZ37" s="1124"/>
      <c r="BA37" s="1124"/>
      <c r="BB37" s="1124"/>
      <c r="BC37" s="1124"/>
      <c r="BD37" s="1124"/>
      <c r="BE37" s="1124"/>
      <c r="BF37" s="1124"/>
      <c r="BG37" s="1124"/>
      <c r="BH37" s="1124"/>
      <c r="BI37" s="1124"/>
      <c r="BJ37" s="1124"/>
      <c r="BK37" s="1124"/>
      <c r="BL37" s="1124"/>
      <c r="BM37" s="1124"/>
      <c r="BN37" s="1124"/>
      <c r="BO37" s="1124"/>
      <c r="BP37" s="1124"/>
      <c r="BQ37" s="1134" t="s">
        <v>601</v>
      </c>
      <c r="BR37" s="1134"/>
      <c r="BS37" s="1134"/>
      <c r="BT37" s="1134"/>
      <c r="BU37" s="1134"/>
      <c r="BV37" s="1129">
        <v>0</v>
      </c>
      <c r="BW37" s="1129"/>
      <c r="BX37" s="1129"/>
      <c r="BY37" s="1129"/>
      <c r="BZ37" s="1129"/>
      <c r="CA37" s="1129"/>
      <c r="CB37" s="1129"/>
      <c r="CC37" s="1129"/>
      <c r="CD37" s="1129"/>
      <c r="CE37" s="1129"/>
      <c r="CF37" s="1129"/>
      <c r="CG37" s="1129"/>
      <c r="CH37" s="1129"/>
      <c r="CI37" s="1130"/>
      <c r="CJ37" s="1130"/>
      <c r="CK37" s="1130"/>
      <c r="CL37" s="1130"/>
      <c r="CM37" s="1134" t="s">
        <v>601</v>
      </c>
      <c r="CN37" s="1134"/>
      <c r="CO37" s="1134"/>
      <c r="CP37" s="1134"/>
      <c r="CQ37" s="1134"/>
      <c r="CR37" s="1129">
        <v>0</v>
      </c>
      <c r="CS37" s="1129"/>
      <c r="CT37" s="1129"/>
      <c r="CU37" s="1129"/>
      <c r="CV37" s="1129"/>
      <c r="CW37" s="1129"/>
      <c r="CX37" s="1129"/>
      <c r="CY37" s="1129"/>
      <c r="CZ37" s="1129"/>
      <c r="DA37" s="1129"/>
      <c r="DB37" s="1129"/>
      <c r="DC37" s="1129"/>
      <c r="DD37" s="1129"/>
      <c r="DE37" s="330"/>
      <c r="DF37" s="23"/>
      <c r="DG37" s="106"/>
      <c r="DH37" s="23"/>
      <c r="DI37" s="23"/>
      <c r="DJ37" s="23"/>
      <c r="DK37" s="23"/>
    </row>
    <row r="38" spans="1:115" ht="6" customHeight="1" thickBot="1" x14ac:dyDescent="0.25">
      <c r="A38" s="23"/>
      <c r="B38" s="1125"/>
      <c r="C38" s="1126"/>
      <c r="D38" s="1127"/>
      <c r="E38" s="1127"/>
      <c r="F38" s="1127"/>
      <c r="G38" s="1127"/>
      <c r="H38" s="1127"/>
      <c r="I38" s="1127"/>
      <c r="J38" s="1127"/>
      <c r="K38" s="1127"/>
      <c r="L38" s="1127"/>
      <c r="M38" s="1127"/>
      <c r="N38" s="1127"/>
      <c r="O38" s="1127"/>
      <c r="P38" s="1127"/>
      <c r="Q38" s="1127"/>
      <c r="R38" s="1127"/>
      <c r="S38" s="1127"/>
      <c r="T38" s="1127"/>
      <c r="U38" s="1127"/>
      <c r="V38" s="1127"/>
      <c r="W38" s="1127"/>
      <c r="X38" s="1127"/>
      <c r="Y38" s="1127"/>
      <c r="Z38" s="1127"/>
      <c r="AA38" s="1127"/>
      <c r="AB38" s="1127"/>
      <c r="AC38" s="1127"/>
      <c r="AD38" s="1127"/>
      <c r="AE38" s="1127"/>
      <c r="AF38" s="1127"/>
      <c r="AG38" s="1127"/>
      <c r="AH38" s="1127"/>
      <c r="AI38" s="1127"/>
      <c r="AJ38" s="1127"/>
      <c r="AK38" s="1127"/>
      <c r="AL38" s="1127"/>
      <c r="AM38" s="1127"/>
      <c r="AN38" s="1127"/>
      <c r="AO38" s="1127"/>
      <c r="AP38" s="1127"/>
      <c r="AQ38" s="1127"/>
      <c r="AR38" s="1127"/>
      <c r="AS38" s="1127"/>
      <c r="AT38" s="1127"/>
      <c r="AU38" s="1127"/>
      <c r="AV38" s="1127"/>
      <c r="AW38" s="1127"/>
      <c r="AX38" s="1127"/>
      <c r="AY38" s="1127"/>
      <c r="AZ38" s="1127"/>
      <c r="BA38" s="1127"/>
      <c r="BB38" s="1127"/>
      <c r="BC38" s="1127"/>
      <c r="BD38" s="1127"/>
      <c r="BE38" s="1127"/>
      <c r="BF38" s="1127"/>
      <c r="BG38" s="1127"/>
      <c r="BH38" s="1127"/>
      <c r="BI38" s="1127"/>
      <c r="BJ38" s="1127"/>
      <c r="BK38" s="1127"/>
      <c r="BL38" s="1127"/>
      <c r="BM38" s="1127"/>
      <c r="BN38" s="1127"/>
      <c r="BO38" s="1127"/>
      <c r="BP38" s="1127"/>
      <c r="BQ38" s="1127"/>
      <c r="BR38" s="1127"/>
      <c r="BS38" s="1127"/>
      <c r="BT38" s="1127"/>
      <c r="BU38" s="1127"/>
      <c r="BV38" s="1127"/>
      <c r="BW38" s="1127"/>
      <c r="BX38" s="1127"/>
      <c r="BY38" s="1127"/>
      <c r="BZ38" s="1127"/>
      <c r="CA38" s="1127"/>
      <c r="CB38" s="1127"/>
      <c r="CC38" s="1127"/>
      <c r="CD38" s="1127"/>
      <c r="CE38" s="1127"/>
      <c r="CF38" s="1127"/>
      <c r="CG38" s="1127"/>
      <c r="CH38" s="1127"/>
      <c r="CI38" s="1127"/>
      <c r="CJ38" s="1127"/>
      <c r="CK38" s="1127"/>
      <c r="CL38" s="1127"/>
      <c r="CM38" s="1127"/>
      <c r="CN38" s="1127"/>
      <c r="CO38" s="1127"/>
      <c r="CP38" s="1127"/>
      <c r="CQ38" s="1127"/>
      <c r="CR38" s="1127"/>
      <c r="CS38" s="1127"/>
      <c r="CT38" s="1127"/>
      <c r="CU38" s="1127"/>
      <c r="CV38" s="1127"/>
      <c r="CW38" s="1127"/>
      <c r="CX38" s="1127"/>
      <c r="CY38" s="1127"/>
      <c r="CZ38" s="1127"/>
      <c r="DA38" s="1127"/>
      <c r="DB38" s="1127"/>
      <c r="DC38" s="1127"/>
      <c r="DD38" s="1127"/>
      <c r="DE38" s="172"/>
      <c r="DF38" s="23"/>
      <c r="DG38" s="23"/>
      <c r="DH38" s="23"/>
      <c r="DI38" s="23"/>
      <c r="DJ38" s="23"/>
      <c r="DK38" s="23"/>
    </row>
    <row r="39" spans="1:115" ht="9.9499999999999993" customHeight="1" thickBot="1" x14ac:dyDescent="0.25">
      <c r="A39" s="23"/>
      <c r="B39" s="1135"/>
      <c r="C39" s="1135"/>
      <c r="D39" s="1135"/>
      <c r="E39" s="1135"/>
      <c r="F39" s="1135"/>
      <c r="G39" s="1135"/>
      <c r="H39" s="1135"/>
      <c r="I39" s="1135"/>
      <c r="J39" s="1135"/>
      <c r="K39" s="1135"/>
      <c r="L39" s="1135"/>
      <c r="M39" s="1135"/>
      <c r="N39" s="1135"/>
      <c r="O39" s="1135"/>
      <c r="P39" s="1135"/>
      <c r="Q39" s="1135"/>
      <c r="R39" s="1135"/>
      <c r="S39" s="1135"/>
      <c r="T39" s="1135"/>
      <c r="U39" s="1135"/>
      <c r="V39" s="1135"/>
      <c r="W39" s="1135"/>
      <c r="X39" s="1135"/>
      <c r="Y39" s="1135"/>
      <c r="Z39" s="1135"/>
      <c r="AA39" s="1135"/>
      <c r="AB39" s="1135"/>
      <c r="AC39" s="1135"/>
      <c r="AD39" s="1135"/>
      <c r="AE39" s="1135"/>
      <c r="AF39" s="1135"/>
      <c r="AG39" s="1135"/>
      <c r="AH39" s="1135"/>
      <c r="AI39" s="1135"/>
      <c r="AJ39" s="1135"/>
      <c r="AK39" s="1135"/>
      <c r="AL39" s="1135"/>
      <c r="AM39" s="1135"/>
      <c r="AN39" s="1135"/>
      <c r="AO39" s="1135"/>
      <c r="AP39" s="1135"/>
      <c r="AQ39" s="1135"/>
      <c r="AR39" s="1135"/>
      <c r="AS39" s="1135"/>
      <c r="AT39" s="1135"/>
      <c r="AU39" s="1135"/>
      <c r="AV39" s="1135"/>
      <c r="AW39" s="1135"/>
      <c r="AX39" s="1135"/>
      <c r="AY39" s="1135"/>
      <c r="AZ39" s="1135"/>
      <c r="BA39" s="1135"/>
      <c r="BB39" s="1135"/>
      <c r="BC39" s="1135"/>
      <c r="BD39" s="1135"/>
      <c r="BE39" s="1135"/>
      <c r="BF39" s="1135"/>
      <c r="BG39" s="1135"/>
      <c r="BH39" s="1135"/>
      <c r="BI39" s="1135"/>
      <c r="BJ39" s="1135"/>
      <c r="BK39" s="1135"/>
      <c r="BL39" s="1135"/>
      <c r="BM39" s="1135"/>
      <c r="BN39" s="1135"/>
      <c r="BO39" s="1135"/>
      <c r="BP39" s="1135"/>
      <c r="BQ39" s="1135"/>
      <c r="BR39" s="1135"/>
      <c r="BS39" s="1135"/>
      <c r="BT39" s="1135"/>
      <c r="BU39" s="1135"/>
      <c r="BV39" s="1135"/>
      <c r="BW39" s="1135"/>
      <c r="BX39" s="1135"/>
      <c r="BY39" s="1135"/>
      <c r="BZ39" s="1135"/>
      <c r="CA39" s="1135"/>
      <c r="CB39" s="1135"/>
      <c r="CC39" s="1135"/>
      <c r="CD39" s="1135"/>
      <c r="CE39" s="1135"/>
      <c r="CF39" s="1135"/>
      <c r="CG39" s="1135"/>
      <c r="CH39" s="1135"/>
      <c r="CI39" s="1135"/>
      <c r="CJ39" s="1135"/>
      <c r="CK39" s="1135"/>
      <c r="CL39" s="1135"/>
      <c r="CM39" s="1135"/>
      <c r="CN39" s="1135"/>
      <c r="CO39" s="1135"/>
      <c r="CP39" s="1135"/>
      <c r="CQ39" s="1135"/>
      <c r="CR39" s="1135"/>
      <c r="CS39" s="1135"/>
      <c r="CT39" s="1135"/>
      <c r="CU39" s="1135"/>
      <c r="CV39" s="1135"/>
      <c r="CW39" s="1135"/>
      <c r="CX39" s="1135"/>
      <c r="CY39" s="1135"/>
      <c r="CZ39" s="1135"/>
      <c r="DA39" s="1135"/>
      <c r="DB39" s="1135"/>
      <c r="DC39" s="1135"/>
      <c r="DD39" s="1135"/>
      <c r="DE39" s="1135"/>
      <c r="DF39" s="23"/>
      <c r="DG39" s="23"/>
      <c r="DH39" s="23"/>
      <c r="DI39" s="23"/>
      <c r="DJ39" s="23"/>
      <c r="DK39" s="23"/>
    </row>
    <row r="40" spans="1:115" ht="18" customHeight="1" x14ac:dyDescent="0.2">
      <c r="A40" s="23"/>
      <c r="B40" s="1136" t="s">
        <v>603</v>
      </c>
      <c r="C40" s="1137"/>
      <c r="D40" s="1138" t="s">
        <v>1191</v>
      </c>
      <c r="E40" s="1138"/>
      <c r="F40" s="1138"/>
      <c r="G40" s="1138"/>
      <c r="H40" s="1138"/>
      <c r="I40" s="1138"/>
      <c r="J40" s="1138"/>
      <c r="K40" s="1138"/>
      <c r="L40" s="1138"/>
      <c r="M40" s="1138"/>
      <c r="N40" s="1138"/>
      <c r="O40" s="1138"/>
      <c r="P40" s="1138"/>
      <c r="Q40" s="1138"/>
      <c r="R40" s="1138"/>
      <c r="S40" s="1138"/>
      <c r="T40" s="1138"/>
      <c r="U40" s="1138"/>
      <c r="V40" s="1138"/>
      <c r="W40" s="1138"/>
      <c r="X40" s="1138"/>
      <c r="Y40" s="1138"/>
      <c r="Z40" s="1138"/>
      <c r="AA40" s="1138"/>
      <c r="AB40" s="1138"/>
      <c r="AC40" s="1138"/>
      <c r="AD40" s="1138"/>
      <c r="AE40" s="1138"/>
      <c r="AF40" s="1138"/>
      <c r="AG40" s="1138"/>
      <c r="AH40" s="1138"/>
      <c r="AI40" s="1138"/>
      <c r="AJ40" s="1138"/>
      <c r="AK40" s="1138"/>
      <c r="AL40" s="1138"/>
      <c r="AM40" s="1138"/>
      <c r="AN40" s="1138"/>
      <c r="AO40" s="1138"/>
      <c r="AP40" s="1138"/>
      <c r="AQ40" s="1138"/>
      <c r="AR40" s="1138"/>
      <c r="AS40" s="1138"/>
      <c r="AT40" s="1138"/>
      <c r="AU40" s="1138"/>
      <c r="AV40" s="1138"/>
      <c r="AW40" s="1138"/>
      <c r="AX40" s="1138"/>
      <c r="AY40" s="1138"/>
      <c r="AZ40" s="1138"/>
      <c r="BA40" s="1138"/>
      <c r="BB40" s="1138"/>
      <c r="BC40" s="1138"/>
      <c r="BD40" s="1138"/>
      <c r="BE40" s="1138"/>
      <c r="BF40" s="1138"/>
      <c r="BG40" s="1138"/>
      <c r="BH40" s="1138"/>
      <c r="BI40" s="1138"/>
      <c r="BJ40" s="1138"/>
      <c r="BK40" s="1138"/>
      <c r="BL40" s="1138"/>
      <c r="BM40" s="1138"/>
      <c r="BN40" s="1138"/>
      <c r="BO40" s="1138"/>
      <c r="BP40" s="1138"/>
      <c r="BQ40" s="1139" t="s">
        <v>69</v>
      </c>
      <c r="BR40" s="1139"/>
      <c r="BS40" s="1139"/>
      <c r="BT40" s="1139"/>
      <c r="BU40" s="1139"/>
      <c r="BV40" s="1139"/>
      <c r="BW40" s="1140" t="s">
        <v>843</v>
      </c>
      <c r="BX40" s="1140"/>
      <c r="BY40" s="1140"/>
      <c r="BZ40" s="1140"/>
      <c r="CA40" s="1140"/>
      <c r="CB40" s="1140"/>
      <c r="CC40" s="1140"/>
      <c r="CD40" s="1140"/>
      <c r="CE40" s="1140"/>
      <c r="CF40" s="1140"/>
      <c r="CG40" s="1140"/>
      <c r="CH40" s="1140"/>
      <c r="CI40" s="1141"/>
      <c r="CJ40" s="1141"/>
      <c r="CK40" s="1141"/>
      <c r="CL40" s="1141"/>
      <c r="CM40" s="1139" t="s">
        <v>69</v>
      </c>
      <c r="CN40" s="1139"/>
      <c r="CO40" s="1139"/>
      <c r="CP40" s="1139"/>
      <c r="CQ40" s="1139"/>
      <c r="CR40" s="1139"/>
      <c r="CS40" s="1140" t="s">
        <v>843</v>
      </c>
      <c r="CT40" s="1140"/>
      <c r="CU40" s="1140"/>
      <c r="CV40" s="1140"/>
      <c r="CW40" s="1140"/>
      <c r="CX40" s="1140"/>
      <c r="CY40" s="1140"/>
      <c r="CZ40" s="1140"/>
      <c r="DA40" s="1140"/>
      <c r="DB40" s="1140"/>
      <c r="DC40" s="1140"/>
      <c r="DD40" s="1140"/>
      <c r="DE40" s="461"/>
      <c r="DF40" s="23"/>
      <c r="DG40" s="23"/>
      <c r="DH40" s="23"/>
      <c r="DI40" s="23"/>
      <c r="DJ40" s="23"/>
      <c r="DK40" s="23"/>
    </row>
    <row r="41" spans="1:115" ht="5.0999999999999996" customHeight="1" x14ac:dyDescent="0.2">
      <c r="A41" s="23"/>
      <c r="B41" s="1131"/>
      <c r="C41" s="1132"/>
      <c r="D41" s="1133"/>
      <c r="E41" s="1133"/>
      <c r="F41" s="1133"/>
      <c r="G41" s="1133"/>
      <c r="H41" s="1133"/>
      <c r="I41" s="1133"/>
      <c r="J41" s="1133"/>
      <c r="K41" s="1133"/>
      <c r="L41" s="1133"/>
      <c r="M41" s="1133"/>
      <c r="N41" s="1133"/>
      <c r="O41" s="1133"/>
      <c r="P41" s="1133"/>
      <c r="Q41" s="1133"/>
      <c r="R41" s="1133"/>
      <c r="S41" s="1133"/>
      <c r="T41" s="1133"/>
      <c r="U41" s="1133"/>
      <c r="V41" s="1133"/>
      <c r="W41" s="1133"/>
      <c r="X41" s="1133"/>
      <c r="Y41" s="1133"/>
      <c r="Z41" s="1133"/>
      <c r="AA41" s="1133"/>
      <c r="AB41" s="1133"/>
      <c r="AC41" s="1133"/>
      <c r="AD41" s="1133"/>
      <c r="AE41" s="1133"/>
      <c r="AF41" s="1133"/>
      <c r="AG41" s="1133"/>
      <c r="AH41" s="1133"/>
      <c r="AI41" s="1133"/>
      <c r="AJ41" s="1133"/>
      <c r="AK41" s="1133"/>
      <c r="AL41" s="1133"/>
      <c r="AM41" s="1133"/>
      <c r="AN41" s="1133"/>
      <c r="AO41" s="1133"/>
      <c r="AP41" s="1133"/>
      <c r="AQ41" s="1133"/>
      <c r="AR41" s="1133"/>
      <c r="AS41" s="1133"/>
      <c r="AT41" s="1133"/>
      <c r="AU41" s="1133"/>
      <c r="AV41" s="1133"/>
      <c r="AW41" s="1133"/>
      <c r="AX41" s="1133"/>
      <c r="AY41" s="1133"/>
      <c r="AZ41" s="1133"/>
      <c r="BA41" s="1133"/>
      <c r="BB41" s="1133"/>
      <c r="BC41" s="1133"/>
      <c r="BD41" s="1133"/>
      <c r="BE41" s="1133"/>
      <c r="BF41" s="1133"/>
      <c r="BG41" s="1133"/>
      <c r="BH41" s="1133"/>
      <c r="BI41" s="1133"/>
      <c r="BJ41" s="1133"/>
      <c r="BK41" s="1133"/>
      <c r="BL41" s="1133"/>
      <c r="BM41" s="1133"/>
      <c r="BN41" s="1133"/>
      <c r="BO41" s="1133"/>
      <c r="BP41" s="1133"/>
      <c r="BQ41" s="1133"/>
      <c r="BR41" s="1133"/>
      <c r="BS41" s="1133"/>
      <c r="BT41" s="1133"/>
      <c r="BU41" s="1133"/>
      <c r="BV41" s="1133"/>
      <c r="BW41" s="1133"/>
      <c r="BX41" s="1133"/>
      <c r="BY41" s="1133"/>
      <c r="BZ41" s="1133"/>
      <c r="CA41" s="1133"/>
      <c r="CB41" s="1133"/>
      <c r="CC41" s="1133"/>
      <c r="CD41" s="1133"/>
      <c r="CE41" s="1133"/>
      <c r="CF41" s="1133"/>
      <c r="CG41" s="1133"/>
      <c r="CH41" s="1133"/>
      <c r="CI41" s="1133"/>
      <c r="CJ41" s="1133"/>
      <c r="CK41" s="1133"/>
      <c r="CL41" s="1133"/>
      <c r="CM41" s="1133"/>
      <c r="CN41" s="1133"/>
      <c r="CO41" s="1133"/>
      <c r="CP41" s="1133"/>
      <c r="CQ41" s="1133"/>
      <c r="CR41" s="1133"/>
      <c r="CS41" s="1133"/>
      <c r="CT41" s="1133"/>
      <c r="CU41" s="1133"/>
      <c r="CV41" s="1133"/>
      <c r="CW41" s="1133"/>
      <c r="CX41" s="1133"/>
      <c r="CY41" s="1133"/>
      <c r="CZ41" s="1133"/>
      <c r="DA41" s="1133"/>
      <c r="DB41" s="1133"/>
      <c r="DC41" s="1133"/>
      <c r="DD41" s="1133"/>
      <c r="DE41" s="460"/>
      <c r="DF41" s="23"/>
      <c r="DG41" s="23"/>
      <c r="DH41" s="23"/>
      <c r="DI41" s="23"/>
      <c r="DJ41" s="23"/>
      <c r="DK41" s="23"/>
    </row>
    <row r="42" spans="1:115" ht="9.9499999999999993" customHeight="1" x14ac:dyDescent="0.2">
      <c r="A42" s="23"/>
      <c r="B42" s="1122"/>
      <c r="C42" s="1123"/>
      <c r="D42" s="1142" t="s">
        <v>1194</v>
      </c>
      <c r="E42" s="1142"/>
      <c r="F42" s="1142"/>
      <c r="G42" s="1142"/>
      <c r="H42" s="1142"/>
      <c r="I42" s="1142"/>
      <c r="J42" s="1142"/>
      <c r="K42" s="1142"/>
      <c r="L42" s="1142"/>
      <c r="M42" s="1142"/>
      <c r="N42" s="1142"/>
      <c r="O42" s="1142"/>
      <c r="P42" s="1142"/>
      <c r="Q42" s="1142"/>
      <c r="R42" s="1142"/>
      <c r="S42" s="1142"/>
      <c r="T42" s="1142"/>
      <c r="U42" s="1142"/>
      <c r="V42" s="1142"/>
      <c r="W42" s="1142"/>
      <c r="X42" s="1142"/>
      <c r="Y42" s="1142"/>
      <c r="Z42" s="1142"/>
      <c r="AA42" s="1142"/>
      <c r="AB42" s="1142"/>
      <c r="AC42" s="1142"/>
      <c r="AD42" s="1142"/>
      <c r="AE42" s="1142"/>
      <c r="AF42" s="1142"/>
      <c r="AG42" s="1142"/>
      <c r="AH42" s="1142"/>
      <c r="AI42" s="1142"/>
      <c r="AJ42" s="1142"/>
      <c r="AK42" s="1142"/>
      <c r="AL42" s="1142"/>
      <c r="AM42" s="1142"/>
      <c r="AN42" s="1142"/>
      <c r="AO42" s="1142"/>
      <c r="AP42" s="1142"/>
      <c r="AQ42" s="1142"/>
      <c r="AR42" s="1142"/>
      <c r="AS42" s="1142"/>
      <c r="AT42" s="1142"/>
      <c r="AU42" s="1142"/>
      <c r="AV42" s="1142"/>
      <c r="AW42" s="1142"/>
      <c r="AX42" s="1142"/>
      <c r="AY42" s="1142"/>
      <c r="AZ42" s="1142"/>
      <c r="BA42" s="1142"/>
      <c r="BB42" s="1142"/>
      <c r="BC42" s="1142"/>
      <c r="BD42" s="1142"/>
      <c r="BE42" s="1142"/>
      <c r="BF42" s="1142"/>
      <c r="BG42" s="1142"/>
      <c r="BH42" s="1142"/>
      <c r="BI42" s="1142"/>
      <c r="BJ42" s="1142"/>
      <c r="BK42" s="1142"/>
      <c r="BL42" s="1142"/>
      <c r="BM42" s="1142"/>
      <c r="BN42" s="1142"/>
      <c r="BO42" s="1142"/>
      <c r="BP42" s="1142"/>
      <c r="BQ42" s="1142"/>
      <c r="BR42" s="1142"/>
      <c r="BS42" s="1142"/>
      <c r="BT42" s="1142"/>
      <c r="BU42" s="1142"/>
      <c r="BV42" s="1142"/>
      <c r="BW42" s="1142"/>
      <c r="BX42" s="1142"/>
      <c r="BY42" s="1142"/>
      <c r="BZ42" s="1142"/>
      <c r="CA42" s="1142"/>
      <c r="CB42" s="1142"/>
      <c r="CC42" s="1142"/>
      <c r="CD42" s="1142"/>
      <c r="CE42" s="1142"/>
      <c r="CF42" s="1142"/>
      <c r="CG42" s="1142"/>
      <c r="CH42" s="1142"/>
      <c r="CI42" s="1142"/>
      <c r="CJ42" s="1142"/>
      <c r="CK42" s="1142"/>
      <c r="CL42" s="1142"/>
      <c r="CM42" s="1142"/>
      <c r="CN42" s="1142"/>
      <c r="CO42" s="1142"/>
      <c r="CP42" s="1142"/>
      <c r="CQ42" s="1142"/>
      <c r="CR42" s="1142"/>
      <c r="CS42" s="1142"/>
      <c r="CT42" s="1142"/>
      <c r="CU42" s="1142"/>
      <c r="CV42" s="1142"/>
      <c r="CW42" s="1142"/>
      <c r="CX42" s="1142"/>
      <c r="CY42" s="1142"/>
      <c r="CZ42" s="1142"/>
      <c r="DA42" s="1142"/>
      <c r="DB42" s="1142"/>
      <c r="DC42" s="1142"/>
      <c r="DD42" s="1142"/>
      <c r="DE42" s="462"/>
      <c r="DF42" s="23"/>
      <c r="DG42" s="23"/>
      <c r="DH42" s="23"/>
      <c r="DI42" s="23"/>
      <c r="DJ42" s="23"/>
      <c r="DK42" s="23"/>
    </row>
    <row r="43" spans="1:115" ht="9.9499999999999993" customHeight="1" x14ac:dyDescent="0.2">
      <c r="A43" s="23"/>
      <c r="B43" s="1122"/>
      <c r="C43" s="1123"/>
      <c r="D43" s="1142" t="s">
        <v>1193</v>
      </c>
      <c r="E43" s="1142"/>
      <c r="F43" s="1142"/>
      <c r="G43" s="1142"/>
      <c r="H43" s="1142"/>
      <c r="I43" s="1142"/>
      <c r="J43" s="1142"/>
      <c r="K43" s="1142"/>
      <c r="L43" s="1142"/>
      <c r="M43" s="1142"/>
      <c r="N43" s="1142"/>
      <c r="O43" s="1142"/>
      <c r="P43" s="1142"/>
      <c r="Q43" s="1142"/>
      <c r="R43" s="1142"/>
      <c r="S43" s="1142"/>
      <c r="T43" s="1142"/>
      <c r="U43" s="1142"/>
      <c r="V43" s="1142"/>
      <c r="W43" s="1142"/>
      <c r="X43" s="1142"/>
      <c r="Y43" s="1142"/>
      <c r="Z43" s="1142"/>
      <c r="AA43" s="1142"/>
      <c r="AB43" s="1142"/>
      <c r="AC43" s="1142"/>
      <c r="AD43" s="1142"/>
      <c r="AE43" s="1142"/>
      <c r="AF43" s="1142"/>
      <c r="AG43" s="1142"/>
      <c r="AH43" s="1142"/>
      <c r="AI43" s="1142"/>
      <c r="AJ43" s="1142"/>
      <c r="AK43" s="1142"/>
      <c r="AL43" s="1142"/>
      <c r="AM43" s="1142"/>
      <c r="AN43" s="1142"/>
      <c r="AO43" s="1142"/>
      <c r="AP43" s="1142"/>
      <c r="AQ43" s="1142"/>
      <c r="AR43" s="1142"/>
      <c r="AS43" s="1142"/>
      <c r="AT43" s="1142"/>
      <c r="AU43" s="1142"/>
      <c r="AV43" s="1142"/>
      <c r="AW43" s="1142"/>
      <c r="AX43" s="1142"/>
      <c r="AY43" s="1142"/>
      <c r="AZ43" s="1142"/>
      <c r="BA43" s="1142"/>
      <c r="BB43" s="1142"/>
      <c r="BC43" s="1142"/>
      <c r="BD43" s="1142"/>
      <c r="BE43" s="1142"/>
      <c r="BF43" s="1142"/>
      <c r="BG43" s="1142"/>
      <c r="BH43" s="1142"/>
      <c r="BI43" s="1142"/>
      <c r="BJ43" s="1142"/>
      <c r="BK43" s="1142"/>
      <c r="BL43" s="1142"/>
      <c r="BM43" s="1142"/>
      <c r="BN43" s="1142"/>
      <c r="BO43" s="1142"/>
      <c r="BP43" s="1142"/>
      <c r="BQ43" s="1142"/>
      <c r="BR43" s="1142"/>
      <c r="BS43" s="1142"/>
      <c r="BT43" s="1142"/>
      <c r="BU43" s="1142"/>
      <c r="BV43" s="1142"/>
      <c r="BW43" s="1142"/>
      <c r="BX43" s="1142"/>
      <c r="BY43" s="1142"/>
      <c r="BZ43" s="1142"/>
      <c r="CA43" s="1142"/>
      <c r="CB43" s="1142"/>
      <c r="CC43" s="1142"/>
      <c r="CD43" s="1142"/>
      <c r="CE43" s="1142"/>
      <c r="CF43" s="1142"/>
      <c r="CG43" s="1142"/>
      <c r="CH43" s="1142"/>
      <c r="CI43" s="1142"/>
      <c r="CJ43" s="1142"/>
      <c r="CK43" s="1142"/>
      <c r="CL43" s="1142"/>
      <c r="CM43" s="1142"/>
      <c r="CN43" s="1142"/>
      <c r="CO43" s="1142"/>
      <c r="CP43" s="1142"/>
      <c r="CQ43" s="1142"/>
      <c r="CR43" s="1142"/>
      <c r="CS43" s="1142"/>
      <c r="CT43" s="1142"/>
      <c r="CU43" s="1142"/>
      <c r="CV43" s="1142"/>
      <c r="CW43" s="1142"/>
      <c r="CX43" s="1142"/>
      <c r="CY43" s="1142"/>
      <c r="CZ43" s="1142"/>
      <c r="DA43" s="1142"/>
      <c r="DB43" s="1142"/>
      <c r="DC43" s="1142"/>
      <c r="DD43" s="1142"/>
      <c r="DE43" s="462"/>
      <c r="DF43" s="23"/>
      <c r="DG43" s="23"/>
      <c r="DH43" s="23"/>
      <c r="DI43" s="23"/>
      <c r="DJ43" s="23"/>
      <c r="DK43" s="23"/>
    </row>
    <row r="44" spans="1:115" ht="14.1" customHeight="1" x14ac:dyDescent="0.2">
      <c r="A44" s="23"/>
      <c r="B44" s="1122"/>
      <c r="C44" s="1123"/>
      <c r="D44" s="1124" t="s">
        <v>605</v>
      </c>
      <c r="E44" s="1124"/>
      <c r="F44" s="1124"/>
      <c r="G44" s="1124"/>
      <c r="H44" s="1124"/>
      <c r="I44" s="1124"/>
      <c r="J44" s="1124"/>
      <c r="K44" s="1124"/>
      <c r="L44" s="1124"/>
      <c r="M44" s="1124"/>
      <c r="N44" s="1124"/>
      <c r="O44" s="1124"/>
      <c r="P44" s="1124"/>
      <c r="Q44" s="1124"/>
      <c r="R44" s="1124"/>
      <c r="S44" s="1124"/>
      <c r="T44" s="1124"/>
      <c r="U44" s="1124"/>
      <c r="V44" s="1124"/>
      <c r="W44" s="1124"/>
      <c r="X44" s="1124"/>
      <c r="Y44" s="1124"/>
      <c r="Z44" s="1124"/>
      <c r="AA44" s="1124"/>
      <c r="AB44" s="1124"/>
      <c r="AC44" s="1124"/>
      <c r="AD44" s="1124"/>
      <c r="AE44" s="1124"/>
      <c r="AF44" s="1124"/>
      <c r="AG44" s="1124"/>
      <c r="AH44" s="1124"/>
      <c r="AI44" s="1124"/>
      <c r="AJ44" s="1124"/>
      <c r="AK44" s="1124"/>
      <c r="AL44" s="1124"/>
      <c r="AM44" s="1124"/>
      <c r="AN44" s="1124"/>
      <c r="AO44" s="1124"/>
      <c r="AP44" s="1124"/>
      <c r="AQ44" s="1124"/>
      <c r="AR44" s="1124"/>
      <c r="AS44" s="1124"/>
      <c r="AT44" s="1124"/>
      <c r="AU44" s="1124"/>
      <c r="AV44" s="1124"/>
      <c r="AW44" s="1124"/>
      <c r="AX44" s="1124"/>
      <c r="AY44" s="1124"/>
      <c r="AZ44" s="1124"/>
      <c r="BA44" s="1124"/>
      <c r="BB44" s="1124"/>
      <c r="BC44" s="1124"/>
      <c r="BD44" s="1124"/>
      <c r="BE44" s="1124"/>
      <c r="BF44" s="1124"/>
      <c r="BG44" s="1124"/>
      <c r="BH44" s="1124"/>
      <c r="BI44" s="1124"/>
      <c r="BJ44" s="1124"/>
      <c r="BK44" s="1124"/>
      <c r="BL44" s="1124"/>
      <c r="BM44" s="1124"/>
      <c r="BN44" s="1124"/>
      <c r="BO44" s="1124"/>
      <c r="BP44" s="1124"/>
      <c r="BQ44" s="1134" t="s">
        <v>601</v>
      </c>
      <c r="BR44" s="1134"/>
      <c r="BS44" s="1134"/>
      <c r="BT44" s="1134"/>
      <c r="BU44" s="1134"/>
      <c r="BV44" s="1129">
        <v>0</v>
      </c>
      <c r="BW44" s="1129"/>
      <c r="BX44" s="1129"/>
      <c r="BY44" s="1129"/>
      <c r="BZ44" s="1129"/>
      <c r="CA44" s="1129"/>
      <c r="CB44" s="1129"/>
      <c r="CC44" s="1129"/>
      <c r="CD44" s="1129"/>
      <c r="CE44" s="1129"/>
      <c r="CF44" s="1129"/>
      <c r="CG44" s="1129"/>
      <c r="CH44" s="1129"/>
      <c r="CI44" s="1130"/>
      <c r="CJ44" s="1130"/>
      <c r="CK44" s="1130"/>
      <c r="CL44" s="1130"/>
      <c r="CM44" s="1134" t="s">
        <v>601</v>
      </c>
      <c r="CN44" s="1134"/>
      <c r="CO44" s="1134"/>
      <c r="CP44" s="1134"/>
      <c r="CQ44" s="1134"/>
      <c r="CR44" s="1129">
        <v>0</v>
      </c>
      <c r="CS44" s="1129"/>
      <c r="CT44" s="1129"/>
      <c r="CU44" s="1129"/>
      <c r="CV44" s="1129"/>
      <c r="CW44" s="1129"/>
      <c r="CX44" s="1129"/>
      <c r="CY44" s="1129"/>
      <c r="CZ44" s="1129"/>
      <c r="DA44" s="1129"/>
      <c r="DB44" s="1129"/>
      <c r="DC44" s="1129"/>
      <c r="DD44" s="1129"/>
      <c r="DE44" s="330"/>
      <c r="DF44" s="23"/>
      <c r="DG44" s="23"/>
      <c r="DH44" s="23"/>
      <c r="DI44" s="23"/>
      <c r="DJ44" s="23"/>
      <c r="DK44" s="23"/>
    </row>
    <row r="45" spans="1:115" ht="14.1" customHeight="1" x14ac:dyDescent="0.2">
      <c r="A45" s="23"/>
      <c r="B45" s="1122"/>
      <c r="C45" s="1123"/>
      <c r="D45" s="1124" t="s">
        <v>606</v>
      </c>
      <c r="E45" s="1124"/>
      <c r="F45" s="1124"/>
      <c r="G45" s="1124"/>
      <c r="H45" s="1124"/>
      <c r="I45" s="1124"/>
      <c r="J45" s="1124"/>
      <c r="K45" s="1124"/>
      <c r="L45" s="1124"/>
      <c r="M45" s="1124"/>
      <c r="N45" s="1124"/>
      <c r="O45" s="1124"/>
      <c r="P45" s="1124"/>
      <c r="Q45" s="1124"/>
      <c r="R45" s="1124"/>
      <c r="S45" s="1124"/>
      <c r="T45" s="1124"/>
      <c r="U45" s="1124"/>
      <c r="V45" s="1124"/>
      <c r="W45" s="1124"/>
      <c r="X45" s="1124"/>
      <c r="Y45" s="1124"/>
      <c r="Z45" s="1124"/>
      <c r="AA45" s="1124"/>
      <c r="AB45" s="1124"/>
      <c r="AC45" s="1124"/>
      <c r="AD45" s="1124"/>
      <c r="AE45" s="1124"/>
      <c r="AF45" s="1124"/>
      <c r="AG45" s="1124"/>
      <c r="AH45" s="1124"/>
      <c r="AI45" s="1124"/>
      <c r="AJ45" s="1124"/>
      <c r="AK45" s="1124"/>
      <c r="AL45" s="1124"/>
      <c r="AM45" s="1124"/>
      <c r="AN45" s="1124"/>
      <c r="AO45" s="1124"/>
      <c r="AP45" s="1124"/>
      <c r="AQ45" s="1124"/>
      <c r="AR45" s="1124"/>
      <c r="AS45" s="1124"/>
      <c r="AT45" s="1124"/>
      <c r="AU45" s="1124"/>
      <c r="AV45" s="1124"/>
      <c r="AW45" s="1124"/>
      <c r="AX45" s="1124"/>
      <c r="AY45" s="1124"/>
      <c r="AZ45" s="1124"/>
      <c r="BA45" s="1124"/>
      <c r="BB45" s="1124"/>
      <c r="BC45" s="1124"/>
      <c r="BD45" s="1124"/>
      <c r="BE45" s="1124"/>
      <c r="BF45" s="1124"/>
      <c r="BG45" s="1124"/>
      <c r="BH45" s="1124"/>
      <c r="BI45" s="1124"/>
      <c r="BJ45" s="1124"/>
      <c r="BK45" s="1124"/>
      <c r="BL45" s="1124"/>
      <c r="BM45" s="1124"/>
      <c r="BN45" s="1124"/>
      <c r="BO45" s="1124"/>
      <c r="BP45" s="1124"/>
      <c r="BQ45" s="1128" t="s">
        <v>602</v>
      </c>
      <c r="BR45" s="1128"/>
      <c r="BS45" s="1128"/>
      <c r="BT45" s="1128"/>
      <c r="BU45" s="1128"/>
      <c r="BV45" s="1129">
        <v>0</v>
      </c>
      <c r="BW45" s="1129"/>
      <c r="BX45" s="1129"/>
      <c r="BY45" s="1129"/>
      <c r="BZ45" s="1129"/>
      <c r="CA45" s="1129"/>
      <c r="CB45" s="1129"/>
      <c r="CC45" s="1129"/>
      <c r="CD45" s="1129"/>
      <c r="CE45" s="1129"/>
      <c r="CF45" s="1129"/>
      <c r="CG45" s="1129"/>
      <c r="CH45" s="1129"/>
      <c r="CI45" s="1130"/>
      <c r="CJ45" s="1130"/>
      <c r="CK45" s="1130"/>
      <c r="CL45" s="1130"/>
      <c r="CM45" s="1128" t="s">
        <v>602</v>
      </c>
      <c r="CN45" s="1128"/>
      <c r="CO45" s="1128"/>
      <c r="CP45" s="1128"/>
      <c r="CQ45" s="1128"/>
      <c r="CR45" s="1129">
        <v>0</v>
      </c>
      <c r="CS45" s="1129"/>
      <c r="CT45" s="1129"/>
      <c r="CU45" s="1129"/>
      <c r="CV45" s="1129"/>
      <c r="CW45" s="1129"/>
      <c r="CX45" s="1129"/>
      <c r="CY45" s="1129"/>
      <c r="CZ45" s="1129"/>
      <c r="DA45" s="1129"/>
      <c r="DB45" s="1129"/>
      <c r="DC45" s="1129"/>
      <c r="DD45" s="1129"/>
      <c r="DE45" s="330"/>
      <c r="DF45" s="23"/>
      <c r="DG45" s="23"/>
      <c r="DH45" s="23"/>
      <c r="DI45" s="23"/>
      <c r="DJ45" s="23"/>
      <c r="DK45" s="23"/>
    </row>
    <row r="46" spans="1:115" ht="14.1" customHeight="1" x14ac:dyDescent="0.2">
      <c r="A46" s="23"/>
      <c r="B46" s="1122"/>
      <c r="C46" s="1123"/>
      <c r="D46" s="1124" t="s">
        <v>590</v>
      </c>
      <c r="E46" s="1124"/>
      <c r="F46" s="1124"/>
      <c r="G46" s="1124"/>
      <c r="H46" s="1124"/>
      <c r="I46" s="1124"/>
      <c r="J46" s="1124"/>
      <c r="K46" s="1124"/>
      <c r="L46" s="1124"/>
      <c r="M46" s="1124"/>
      <c r="N46" s="1124"/>
      <c r="O46" s="1124"/>
      <c r="P46" s="1124"/>
      <c r="Q46" s="1124"/>
      <c r="R46" s="1124"/>
      <c r="S46" s="1124"/>
      <c r="T46" s="1124"/>
      <c r="U46" s="1124"/>
      <c r="V46" s="1124"/>
      <c r="W46" s="1124"/>
      <c r="X46" s="1124"/>
      <c r="Y46" s="1124"/>
      <c r="Z46" s="1124"/>
      <c r="AA46" s="1124"/>
      <c r="AB46" s="1124"/>
      <c r="AC46" s="1124"/>
      <c r="AD46" s="1124"/>
      <c r="AE46" s="1124"/>
      <c r="AF46" s="1124"/>
      <c r="AG46" s="1124"/>
      <c r="AH46" s="1124"/>
      <c r="AI46" s="1124"/>
      <c r="AJ46" s="1124"/>
      <c r="AK46" s="1124"/>
      <c r="AL46" s="1124"/>
      <c r="AM46" s="1124"/>
      <c r="AN46" s="1124"/>
      <c r="AO46" s="1124"/>
      <c r="AP46" s="1124"/>
      <c r="AQ46" s="1124"/>
      <c r="AR46" s="1124"/>
      <c r="AS46" s="1124"/>
      <c r="AT46" s="1124"/>
      <c r="AU46" s="1124"/>
      <c r="AV46" s="1124"/>
      <c r="AW46" s="1124"/>
      <c r="AX46" s="1124"/>
      <c r="AY46" s="1124"/>
      <c r="AZ46" s="1124"/>
      <c r="BA46" s="1124"/>
      <c r="BB46" s="1124"/>
      <c r="BC46" s="1124"/>
      <c r="BD46" s="1124"/>
      <c r="BE46" s="1124"/>
      <c r="BF46" s="1124"/>
      <c r="BG46" s="1124"/>
      <c r="BH46" s="1124"/>
      <c r="BI46" s="1124"/>
      <c r="BJ46" s="1124"/>
      <c r="BK46" s="1124"/>
      <c r="BL46" s="1124"/>
      <c r="BM46" s="1124"/>
      <c r="BN46" s="1124"/>
      <c r="BO46" s="1124"/>
      <c r="BP46" s="1124"/>
      <c r="BQ46" s="1134" t="s">
        <v>601</v>
      </c>
      <c r="BR46" s="1134"/>
      <c r="BS46" s="1134"/>
      <c r="BT46" s="1134"/>
      <c r="BU46" s="1134"/>
      <c r="BV46" s="1129">
        <v>0</v>
      </c>
      <c r="BW46" s="1129"/>
      <c r="BX46" s="1129"/>
      <c r="BY46" s="1129"/>
      <c r="BZ46" s="1129"/>
      <c r="CA46" s="1129"/>
      <c r="CB46" s="1129"/>
      <c r="CC46" s="1129"/>
      <c r="CD46" s="1129"/>
      <c r="CE46" s="1129"/>
      <c r="CF46" s="1129"/>
      <c r="CG46" s="1129"/>
      <c r="CH46" s="1129"/>
      <c r="CI46" s="1130"/>
      <c r="CJ46" s="1130"/>
      <c r="CK46" s="1130"/>
      <c r="CL46" s="1130"/>
      <c r="CM46" s="1134" t="s">
        <v>601</v>
      </c>
      <c r="CN46" s="1134"/>
      <c r="CO46" s="1134"/>
      <c r="CP46" s="1134"/>
      <c r="CQ46" s="1134"/>
      <c r="CR46" s="1129">
        <v>0</v>
      </c>
      <c r="CS46" s="1129"/>
      <c r="CT46" s="1129"/>
      <c r="CU46" s="1129"/>
      <c r="CV46" s="1129"/>
      <c r="CW46" s="1129"/>
      <c r="CX46" s="1129"/>
      <c r="CY46" s="1129"/>
      <c r="CZ46" s="1129"/>
      <c r="DA46" s="1129"/>
      <c r="DB46" s="1129"/>
      <c r="DC46" s="1129"/>
      <c r="DD46" s="1129"/>
      <c r="DE46" s="330"/>
      <c r="DF46" s="23"/>
      <c r="DG46" s="23"/>
      <c r="DH46" s="23"/>
      <c r="DI46" s="23"/>
      <c r="DJ46" s="23"/>
      <c r="DK46" s="23"/>
    </row>
    <row r="47" spans="1:115" ht="6" customHeight="1" thickBot="1" x14ac:dyDescent="0.25">
      <c r="A47" s="23"/>
      <c r="B47" s="1125"/>
      <c r="C47" s="1126"/>
      <c r="D47" s="1127"/>
      <c r="E47" s="1127"/>
      <c r="F47" s="1127"/>
      <c r="G47" s="1127"/>
      <c r="H47" s="1127"/>
      <c r="I47" s="1127"/>
      <c r="J47" s="1127"/>
      <c r="K47" s="1127"/>
      <c r="L47" s="1127"/>
      <c r="M47" s="1127"/>
      <c r="N47" s="1127"/>
      <c r="O47" s="1127"/>
      <c r="P47" s="1127"/>
      <c r="Q47" s="1127"/>
      <c r="R47" s="1127"/>
      <c r="S47" s="1127"/>
      <c r="T47" s="1127"/>
      <c r="U47" s="1127"/>
      <c r="V47" s="1127"/>
      <c r="W47" s="1127"/>
      <c r="X47" s="1127"/>
      <c r="Y47" s="1127"/>
      <c r="Z47" s="1127"/>
      <c r="AA47" s="1127"/>
      <c r="AB47" s="1127"/>
      <c r="AC47" s="1127"/>
      <c r="AD47" s="1127"/>
      <c r="AE47" s="1127"/>
      <c r="AF47" s="1127"/>
      <c r="AG47" s="1127"/>
      <c r="AH47" s="1127"/>
      <c r="AI47" s="1127"/>
      <c r="AJ47" s="1127"/>
      <c r="AK47" s="1127"/>
      <c r="AL47" s="1127"/>
      <c r="AM47" s="1127"/>
      <c r="AN47" s="1127"/>
      <c r="AO47" s="1127"/>
      <c r="AP47" s="1127"/>
      <c r="AQ47" s="1127"/>
      <c r="AR47" s="1127"/>
      <c r="AS47" s="1127"/>
      <c r="AT47" s="1127"/>
      <c r="AU47" s="1127"/>
      <c r="AV47" s="1127"/>
      <c r="AW47" s="1127"/>
      <c r="AX47" s="1127"/>
      <c r="AY47" s="1127"/>
      <c r="AZ47" s="1127"/>
      <c r="BA47" s="1127"/>
      <c r="BB47" s="1127"/>
      <c r="BC47" s="1127"/>
      <c r="BD47" s="1127"/>
      <c r="BE47" s="1127"/>
      <c r="BF47" s="1127"/>
      <c r="BG47" s="1127"/>
      <c r="BH47" s="1127"/>
      <c r="BI47" s="1127"/>
      <c r="BJ47" s="1127"/>
      <c r="BK47" s="1127"/>
      <c r="BL47" s="1127"/>
      <c r="BM47" s="1127"/>
      <c r="BN47" s="1127"/>
      <c r="BO47" s="1127"/>
      <c r="BP47" s="1127"/>
      <c r="BQ47" s="1127"/>
      <c r="BR47" s="1127"/>
      <c r="BS47" s="1127"/>
      <c r="BT47" s="1127"/>
      <c r="BU47" s="1127"/>
      <c r="BV47" s="1127"/>
      <c r="BW47" s="1127"/>
      <c r="BX47" s="1127"/>
      <c r="BY47" s="1127"/>
      <c r="BZ47" s="1127"/>
      <c r="CA47" s="1127"/>
      <c r="CB47" s="1127"/>
      <c r="CC47" s="1127"/>
      <c r="CD47" s="1127"/>
      <c r="CE47" s="1127"/>
      <c r="CF47" s="1127"/>
      <c r="CG47" s="1127"/>
      <c r="CH47" s="1127"/>
      <c r="CI47" s="1127"/>
      <c r="CJ47" s="1127"/>
      <c r="CK47" s="1127"/>
      <c r="CL47" s="1127"/>
      <c r="CM47" s="1127"/>
      <c r="CN47" s="1127"/>
      <c r="CO47" s="1127"/>
      <c r="CP47" s="1127"/>
      <c r="CQ47" s="1127"/>
      <c r="CR47" s="1127"/>
      <c r="CS47" s="1127"/>
      <c r="CT47" s="1127"/>
      <c r="CU47" s="1127"/>
      <c r="CV47" s="1127"/>
      <c r="CW47" s="1127"/>
      <c r="CX47" s="1127"/>
      <c r="CY47" s="1127"/>
      <c r="CZ47" s="1127"/>
      <c r="DA47" s="1127"/>
      <c r="DB47" s="1127"/>
      <c r="DC47" s="1127"/>
      <c r="DD47" s="1127"/>
      <c r="DE47" s="172"/>
      <c r="DF47" s="23"/>
      <c r="DG47" s="23"/>
      <c r="DH47" s="23"/>
      <c r="DI47" s="23"/>
      <c r="DJ47" s="23"/>
      <c r="DK47" s="23"/>
    </row>
    <row r="48" spans="1:115" ht="9.9499999999999993" customHeight="1" thickBot="1" x14ac:dyDescent="0.25">
      <c r="A48" s="23"/>
      <c r="B48" s="1135"/>
      <c r="C48" s="1135"/>
      <c r="D48" s="1135"/>
      <c r="E48" s="1135"/>
      <c r="F48" s="1135"/>
      <c r="G48" s="1135"/>
      <c r="H48" s="1135"/>
      <c r="I48" s="1135"/>
      <c r="J48" s="1135"/>
      <c r="K48" s="1135"/>
      <c r="L48" s="1135"/>
      <c r="M48" s="1135"/>
      <c r="N48" s="1135"/>
      <c r="O48" s="1135"/>
      <c r="P48" s="1135"/>
      <c r="Q48" s="1135"/>
      <c r="R48" s="1135"/>
      <c r="S48" s="1135"/>
      <c r="T48" s="1135"/>
      <c r="U48" s="1135"/>
      <c r="V48" s="1135"/>
      <c r="W48" s="1135"/>
      <c r="X48" s="1135"/>
      <c r="Y48" s="1135"/>
      <c r="Z48" s="1135"/>
      <c r="AA48" s="1135"/>
      <c r="AB48" s="1135"/>
      <c r="AC48" s="1135"/>
      <c r="AD48" s="1135"/>
      <c r="AE48" s="1135"/>
      <c r="AF48" s="1135"/>
      <c r="AG48" s="1135"/>
      <c r="AH48" s="1135"/>
      <c r="AI48" s="1135"/>
      <c r="AJ48" s="1135"/>
      <c r="AK48" s="1135"/>
      <c r="AL48" s="1135"/>
      <c r="AM48" s="1135"/>
      <c r="AN48" s="1135"/>
      <c r="AO48" s="1135"/>
      <c r="AP48" s="1135"/>
      <c r="AQ48" s="1135"/>
      <c r="AR48" s="1135"/>
      <c r="AS48" s="1135"/>
      <c r="AT48" s="1135"/>
      <c r="AU48" s="1135"/>
      <c r="AV48" s="1135"/>
      <c r="AW48" s="1135"/>
      <c r="AX48" s="1135"/>
      <c r="AY48" s="1135"/>
      <c r="AZ48" s="1135"/>
      <c r="BA48" s="1135"/>
      <c r="BB48" s="1135"/>
      <c r="BC48" s="1135"/>
      <c r="BD48" s="1135"/>
      <c r="BE48" s="1135"/>
      <c r="BF48" s="1135"/>
      <c r="BG48" s="1135"/>
      <c r="BH48" s="1135"/>
      <c r="BI48" s="1135"/>
      <c r="BJ48" s="1135"/>
      <c r="BK48" s="1135"/>
      <c r="BL48" s="1135"/>
      <c r="BM48" s="1135"/>
      <c r="BN48" s="1135"/>
      <c r="BO48" s="1135"/>
      <c r="BP48" s="1135"/>
      <c r="BQ48" s="1135"/>
      <c r="BR48" s="1135"/>
      <c r="BS48" s="1135"/>
      <c r="BT48" s="1135"/>
      <c r="BU48" s="1135"/>
      <c r="BV48" s="1135"/>
      <c r="BW48" s="1135"/>
      <c r="BX48" s="1135"/>
      <c r="BY48" s="1135"/>
      <c r="BZ48" s="1135"/>
      <c r="CA48" s="1135"/>
      <c r="CB48" s="1135"/>
      <c r="CC48" s="1135"/>
      <c r="CD48" s="1135"/>
      <c r="CE48" s="1135"/>
      <c r="CF48" s="1135"/>
      <c r="CG48" s="1135"/>
      <c r="CH48" s="1135"/>
      <c r="CI48" s="1135"/>
      <c r="CJ48" s="1135"/>
      <c r="CK48" s="1135"/>
      <c r="CL48" s="1135"/>
      <c r="CM48" s="1135"/>
      <c r="CN48" s="1135"/>
      <c r="CO48" s="1135"/>
      <c r="CP48" s="1135"/>
      <c r="CQ48" s="1135"/>
      <c r="CR48" s="1135"/>
      <c r="CS48" s="1135"/>
      <c r="CT48" s="1135"/>
      <c r="CU48" s="1135"/>
      <c r="CV48" s="1135"/>
      <c r="CW48" s="1135"/>
      <c r="CX48" s="1135"/>
      <c r="CY48" s="1135"/>
      <c r="CZ48" s="1135"/>
      <c r="DA48" s="1135"/>
      <c r="DB48" s="1135"/>
      <c r="DC48" s="1135"/>
      <c r="DD48" s="1135"/>
      <c r="DE48" s="1135"/>
      <c r="DF48" s="23"/>
      <c r="DG48" s="23"/>
      <c r="DH48" s="23"/>
      <c r="DI48" s="23"/>
      <c r="DJ48" s="23"/>
      <c r="DK48" s="23"/>
    </row>
    <row r="49" spans="1:115" ht="18" customHeight="1" x14ac:dyDescent="0.2">
      <c r="A49" s="23"/>
      <c r="B49" s="1136" t="s">
        <v>607</v>
      </c>
      <c r="C49" s="1137"/>
      <c r="D49" s="1138" t="s">
        <v>1192</v>
      </c>
      <c r="E49" s="1138"/>
      <c r="F49" s="1138"/>
      <c r="G49" s="1138"/>
      <c r="H49" s="1138"/>
      <c r="I49" s="1138"/>
      <c r="J49" s="1138"/>
      <c r="K49" s="1138"/>
      <c r="L49" s="1138"/>
      <c r="M49" s="1138"/>
      <c r="N49" s="1138"/>
      <c r="O49" s="1138"/>
      <c r="P49" s="1138"/>
      <c r="Q49" s="1138"/>
      <c r="R49" s="1138"/>
      <c r="S49" s="1138"/>
      <c r="T49" s="1138"/>
      <c r="U49" s="1138"/>
      <c r="V49" s="1138"/>
      <c r="W49" s="1138"/>
      <c r="X49" s="1138"/>
      <c r="Y49" s="1138"/>
      <c r="Z49" s="1138"/>
      <c r="AA49" s="1138"/>
      <c r="AB49" s="1138"/>
      <c r="AC49" s="1138"/>
      <c r="AD49" s="1138"/>
      <c r="AE49" s="1138"/>
      <c r="AF49" s="1138"/>
      <c r="AG49" s="1138"/>
      <c r="AH49" s="1138"/>
      <c r="AI49" s="1138"/>
      <c r="AJ49" s="1138"/>
      <c r="AK49" s="1138"/>
      <c r="AL49" s="1138"/>
      <c r="AM49" s="1138"/>
      <c r="AN49" s="1138"/>
      <c r="AO49" s="1138"/>
      <c r="AP49" s="1138"/>
      <c r="AQ49" s="1138"/>
      <c r="AR49" s="1138"/>
      <c r="AS49" s="1138"/>
      <c r="AT49" s="1138"/>
      <c r="AU49" s="1138"/>
      <c r="AV49" s="1138"/>
      <c r="AW49" s="1138"/>
      <c r="AX49" s="1138"/>
      <c r="AY49" s="1138"/>
      <c r="AZ49" s="1138"/>
      <c r="BA49" s="1138"/>
      <c r="BB49" s="1138"/>
      <c r="BC49" s="1138"/>
      <c r="BD49" s="1138"/>
      <c r="BE49" s="1138"/>
      <c r="BF49" s="1138"/>
      <c r="BG49" s="1138"/>
      <c r="BH49" s="1138"/>
      <c r="BI49" s="1138"/>
      <c r="BJ49" s="1138"/>
      <c r="BK49" s="1138"/>
      <c r="BL49" s="1138"/>
      <c r="BM49" s="1138"/>
      <c r="BN49" s="1138"/>
      <c r="BO49" s="1138"/>
      <c r="BP49" s="1138"/>
      <c r="BQ49" s="1139" t="s">
        <v>69</v>
      </c>
      <c r="BR49" s="1139"/>
      <c r="BS49" s="1139"/>
      <c r="BT49" s="1139"/>
      <c r="BU49" s="1139"/>
      <c r="BV49" s="1139"/>
      <c r="BW49" s="1140" t="s">
        <v>843</v>
      </c>
      <c r="BX49" s="1140"/>
      <c r="BY49" s="1140"/>
      <c r="BZ49" s="1140"/>
      <c r="CA49" s="1140"/>
      <c r="CB49" s="1140"/>
      <c r="CC49" s="1140"/>
      <c r="CD49" s="1140"/>
      <c r="CE49" s="1140"/>
      <c r="CF49" s="1140"/>
      <c r="CG49" s="1140"/>
      <c r="CH49" s="1140"/>
      <c r="CI49" s="1141"/>
      <c r="CJ49" s="1141"/>
      <c r="CK49" s="1141"/>
      <c r="CL49" s="1141"/>
      <c r="CM49" s="1139" t="s">
        <v>69</v>
      </c>
      <c r="CN49" s="1139"/>
      <c r="CO49" s="1139"/>
      <c r="CP49" s="1139"/>
      <c r="CQ49" s="1139"/>
      <c r="CR49" s="1139"/>
      <c r="CS49" s="1140" t="s">
        <v>843</v>
      </c>
      <c r="CT49" s="1140"/>
      <c r="CU49" s="1140"/>
      <c r="CV49" s="1140"/>
      <c r="CW49" s="1140"/>
      <c r="CX49" s="1140"/>
      <c r="CY49" s="1140"/>
      <c r="CZ49" s="1140"/>
      <c r="DA49" s="1140"/>
      <c r="DB49" s="1140"/>
      <c r="DC49" s="1140"/>
      <c r="DD49" s="1140"/>
      <c r="DE49" s="461"/>
      <c r="DF49" s="23"/>
      <c r="DG49" s="23"/>
      <c r="DH49" s="23"/>
      <c r="DI49" s="23"/>
      <c r="DJ49" s="23"/>
      <c r="DK49" s="23"/>
    </row>
    <row r="50" spans="1:115" ht="5.0999999999999996" customHeight="1" x14ac:dyDescent="0.2">
      <c r="A50" s="23"/>
      <c r="B50" s="1131"/>
      <c r="C50" s="1132"/>
      <c r="D50" s="1133"/>
      <c r="E50" s="1133"/>
      <c r="F50" s="1133"/>
      <c r="G50" s="1133"/>
      <c r="H50" s="1133"/>
      <c r="I50" s="1133"/>
      <c r="J50" s="1133"/>
      <c r="K50" s="1133"/>
      <c r="L50" s="1133"/>
      <c r="M50" s="1133"/>
      <c r="N50" s="1133"/>
      <c r="O50" s="1133"/>
      <c r="P50" s="1133"/>
      <c r="Q50" s="1133"/>
      <c r="R50" s="1133"/>
      <c r="S50" s="1133"/>
      <c r="T50" s="1133"/>
      <c r="U50" s="1133"/>
      <c r="V50" s="1133"/>
      <c r="W50" s="1133"/>
      <c r="X50" s="1133"/>
      <c r="Y50" s="1133"/>
      <c r="Z50" s="1133"/>
      <c r="AA50" s="1133"/>
      <c r="AB50" s="1133"/>
      <c r="AC50" s="1133"/>
      <c r="AD50" s="1133"/>
      <c r="AE50" s="1133"/>
      <c r="AF50" s="1133"/>
      <c r="AG50" s="1133"/>
      <c r="AH50" s="1133"/>
      <c r="AI50" s="1133"/>
      <c r="AJ50" s="1133"/>
      <c r="AK50" s="1133"/>
      <c r="AL50" s="1133"/>
      <c r="AM50" s="1133"/>
      <c r="AN50" s="1133"/>
      <c r="AO50" s="1133"/>
      <c r="AP50" s="1133"/>
      <c r="AQ50" s="1133"/>
      <c r="AR50" s="1133"/>
      <c r="AS50" s="1133"/>
      <c r="AT50" s="1133"/>
      <c r="AU50" s="1133"/>
      <c r="AV50" s="1133"/>
      <c r="AW50" s="1133"/>
      <c r="AX50" s="1133"/>
      <c r="AY50" s="1133"/>
      <c r="AZ50" s="1133"/>
      <c r="BA50" s="1133"/>
      <c r="BB50" s="1133"/>
      <c r="BC50" s="1133"/>
      <c r="BD50" s="1133"/>
      <c r="BE50" s="1133"/>
      <c r="BF50" s="1133"/>
      <c r="BG50" s="1133"/>
      <c r="BH50" s="1133"/>
      <c r="BI50" s="1133"/>
      <c r="BJ50" s="1133"/>
      <c r="BK50" s="1133"/>
      <c r="BL50" s="1133"/>
      <c r="BM50" s="1133"/>
      <c r="BN50" s="1133"/>
      <c r="BO50" s="1133"/>
      <c r="BP50" s="1133"/>
      <c r="BQ50" s="1133"/>
      <c r="BR50" s="1133"/>
      <c r="BS50" s="1133"/>
      <c r="BT50" s="1133"/>
      <c r="BU50" s="1133"/>
      <c r="BV50" s="1133"/>
      <c r="BW50" s="1133"/>
      <c r="BX50" s="1133"/>
      <c r="BY50" s="1133"/>
      <c r="BZ50" s="1133"/>
      <c r="CA50" s="1133"/>
      <c r="CB50" s="1133"/>
      <c r="CC50" s="1133"/>
      <c r="CD50" s="1133"/>
      <c r="CE50" s="1133"/>
      <c r="CF50" s="1133"/>
      <c r="CG50" s="1133"/>
      <c r="CH50" s="1133"/>
      <c r="CI50" s="1133"/>
      <c r="CJ50" s="1133"/>
      <c r="CK50" s="1133"/>
      <c r="CL50" s="1133"/>
      <c r="CM50" s="1133"/>
      <c r="CN50" s="1133"/>
      <c r="CO50" s="1133"/>
      <c r="CP50" s="1133"/>
      <c r="CQ50" s="1133"/>
      <c r="CR50" s="1133"/>
      <c r="CS50" s="1133"/>
      <c r="CT50" s="1133"/>
      <c r="CU50" s="1133"/>
      <c r="CV50" s="1133"/>
      <c r="CW50" s="1133"/>
      <c r="CX50" s="1133"/>
      <c r="CY50" s="1133"/>
      <c r="CZ50" s="1133"/>
      <c r="DA50" s="1133"/>
      <c r="DB50" s="1133"/>
      <c r="DC50" s="1133"/>
      <c r="DD50" s="1133"/>
      <c r="DE50" s="460"/>
      <c r="DF50" s="23"/>
      <c r="DG50" s="23"/>
      <c r="DH50" s="23"/>
      <c r="DI50" s="23"/>
      <c r="DJ50" s="23"/>
      <c r="DK50" s="23"/>
    </row>
    <row r="51" spans="1:115" ht="14.1" customHeight="1" x14ac:dyDescent="0.2">
      <c r="A51" s="23"/>
      <c r="B51" s="1122"/>
      <c r="C51" s="1123"/>
      <c r="D51" s="1124" t="s">
        <v>609</v>
      </c>
      <c r="E51" s="1124"/>
      <c r="F51" s="1124"/>
      <c r="G51" s="1124"/>
      <c r="H51" s="1124"/>
      <c r="I51" s="1124"/>
      <c r="J51" s="1124"/>
      <c r="K51" s="1124"/>
      <c r="L51" s="1124"/>
      <c r="M51" s="1124"/>
      <c r="N51" s="1124"/>
      <c r="O51" s="1124"/>
      <c r="P51" s="1124"/>
      <c r="Q51" s="1124"/>
      <c r="R51" s="1124"/>
      <c r="S51" s="1124"/>
      <c r="T51" s="1124"/>
      <c r="U51" s="1124"/>
      <c r="V51" s="1124"/>
      <c r="W51" s="1124"/>
      <c r="X51" s="1124"/>
      <c r="Y51" s="1124"/>
      <c r="Z51" s="1124"/>
      <c r="AA51" s="1124"/>
      <c r="AB51" s="1124"/>
      <c r="AC51" s="1124"/>
      <c r="AD51" s="1124"/>
      <c r="AE51" s="1124"/>
      <c r="AF51" s="1124"/>
      <c r="AG51" s="1124"/>
      <c r="AH51" s="1124"/>
      <c r="AI51" s="1124"/>
      <c r="AJ51" s="1124"/>
      <c r="AK51" s="1124"/>
      <c r="AL51" s="1124"/>
      <c r="AM51" s="1124"/>
      <c r="AN51" s="1124"/>
      <c r="AO51" s="1124"/>
      <c r="AP51" s="1124"/>
      <c r="AQ51" s="1124"/>
      <c r="AR51" s="1124"/>
      <c r="AS51" s="1124"/>
      <c r="AT51" s="1124"/>
      <c r="AU51" s="1124"/>
      <c r="AV51" s="1124"/>
      <c r="AW51" s="1124"/>
      <c r="AX51" s="1124"/>
      <c r="AY51" s="1124"/>
      <c r="AZ51" s="1124"/>
      <c r="BA51" s="1124"/>
      <c r="BB51" s="1124"/>
      <c r="BC51" s="1124"/>
      <c r="BD51" s="1124"/>
      <c r="BE51" s="1124"/>
      <c r="BF51" s="1124"/>
      <c r="BG51" s="1124"/>
      <c r="BH51" s="1124"/>
      <c r="BI51" s="1124"/>
      <c r="BJ51" s="1124"/>
      <c r="BK51" s="1124"/>
      <c r="BL51" s="1124"/>
      <c r="BM51" s="1124"/>
      <c r="BN51" s="1124"/>
      <c r="BO51" s="1124"/>
      <c r="BP51" s="1124"/>
      <c r="BQ51" s="1245" t="s">
        <v>580</v>
      </c>
      <c r="BR51" s="1245"/>
      <c r="BS51" s="1245"/>
      <c r="BT51" s="1245"/>
      <c r="BU51" s="1245"/>
      <c r="BV51" s="1129">
        <v>0</v>
      </c>
      <c r="BW51" s="1129"/>
      <c r="BX51" s="1129"/>
      <c r="BY51" s="1129"/>
      <c r="BZ51" s="1129"/>
      <c r="CA51" s="1129"/>
      <c r="CB51" s="1129"/>
      <c r="CC51" s="1129"/>
      <c r="CD51" s="1129"/>
      <c r="CE51" s="1129"/>
      <c r="CF51" s="1129"/>
      <c r="CG51" s="1129"/>
      <c r="CH51" s="1129"/>
      <c r="CI51" s="1130"/>
      <c r="CJ51" s="1130"/>
      <c r="CK51" s="1130"/>
      <c r="CL51" s="1130"/>
      <c r="CM51" s="1255" t="s">
        <v>580</v>
      </c>
      <c r="CN51" s="1255"/>
      <c r="CO51" s="1255"/>
      <c r="CP51" s="1255"/>
      <c r="CQ51" s="1255"/>
      <c r="CR51" s="1129">
        <v>0</v>
      </c>
      <c r="CS51" s="1129"/>
      <c r="CT51" s="1129"/>
      <c r="CU51" s="1129"/>
      <c r="CV51" s="1129"/>
      <c r="CW51" s="1129"/>
      <c r="CX51" s="1129"/>
      <c r="CY51" s="1129"/>
      <c r="CZ51" s="1129"/>
      <c r="DA51" s="1129"/>
      <c r="DB51" s="1129"/>
      <c r="DC51" s="1129"/>
      <c r="DD51" s="1129"/>
      <c r="DE51" s="330"/>
      <c r="DF51" s="23"/>
      <c r="DG51" s="23"/>
      <c r="DH51" s="23"/>
      <c r="DI51" s="23"/>
      <c r="DJ51" s="23"/>
      <c r="DK51" s="23"/>
    </row>
    <row r="52" spans="1:115" ht="14.1" customHeight="1" x14ac:dyDescent="0.2">
      <c r="A52" s="23"/>
      <c r="B52" s="1122"/>
      <c r="C52" s="1123"/>
      <c r="D52" s="1124" t="s">
        <v>610</v>
      </c>
      <c r="E52" s="1124"/>
      <c r="F52" s="1124"/>
      <c r="G52" s="1124"/>
      <c r="H52" s="1124"/>
      <c r="I52" s="1124"/>
      <c r="J52" s="1124"/>
      <c r="K52" s="1124"/>
      <c r="L52" s="1124"/>
      <c r="M52" s="1124"/>
      <c r="N52" s="1124"/>
      <c r="O52" s="1124"/>
      <c r="P52" s="1124"/>
      <c r="Q52" s="1124"/>
      <c r="R52" s="1124"/>
      <c r="S52" s="1124"/>
      <c r="T52" s="1124"/>
      <c r="U52" s="1124"/>
      <c r="V52" s="1124"/>
      <c r="W52" s="1124"/>
      <c r="X52" s="1124"/>
      <c r="Y52" s="1124"/>
      <c r="Z52" s="1124"/>
      <c r="AA52" s="1124"/>
      <c r="AB52" s="1124"/>
      <c r="AC52" s="1124"/>
      <c r="AD52" s="1124"/>
      <c r="AE52" s="1124"/>
      <c r="AF52" s="1124"/>
      <c r="AG52" s="1124"/>
      <c r="AH52" s="1124"/>
      <c r="AI52" s="1124"/>
      <c r="AJ52" s="1124"/>
      <c r="AK52" s="1124"/>
      <c r="AL52" s="1124"/>
      <c r="AM52" s="1124"/>
      <c r="AN52" s="1124"/>
      <c r="AO52" s="1124"/>
      <c r="AP52" s="1124"/>
      <c r="AQ52" s="1124"/>
      <c r="AR52" s="1124"/>
      <c r="AS52" s="1124"/>
      <c r="AT52" s="1124"/>
      <c r="AU52" s="1124"/>
      <c r="AV52" s="1124"/>
      <c r="AW52" s="1124"/>
      <c r="AX52" s="1124"/>
      <c r="AY52" s="1124"/>
      <c r="AZ52" s="1124"/>
      <c r="BA52" s="1124"/>
      <c r="BB52" s="1124"/>
      <c r="BC52" s="1124"/>
      <c r="BD52" s="1124"/>
      <c r="BE52" s="1124"/>
      <c r="BF52" s="1124"/>
      <c r="BG52" s="1124"/>
      <c r="BH52" s="1124"/>
      <c r="BI52" s="1124"/>
      <c r="BJ52" s="1124"/>
      <c r="BK52" s="1124"/>
      <c r="BL52" s="1124"/>
      <c r="BM52" s="1124"/>
      <c r="BN52" s="1124"/>
      <c r="BO52" s="1124"/>
      <c r="BP52" s="1124"/>
      <c r="BQ52" s="1134" t="s">
        <v>601</v>
      </c>
      <c r="BR52" s="1134"/>
      <c r="BS52" s="1134"/>
      <c r="BT52" s="1134"/>
      <c r="BU52" s="1134"/>
      <c r="BV52" s="1129">
        <v>0</v>
      </c>
      <c r="BW52" s="1129"/>
      <c r="BX52" s="1129"/>
      <c r="BY52" s="1129"/>
      <c r="BZ52" s="1129"/>
      <c r="CA52" s="1129"/>
      <c r="CB52" s="1129"/>
      <c r="CC52" s="1129"/>
      <c r="CD52" s="1129"/>
      <c r="CE52" s="1129"/>
      <c r="CF52" s="1129"/>
      <c r="CG52" s="1129"/>
      <c r="CH52" s="1129"/>
      <c r="CI52" s="1130"/>
      <c r="CJ52" s="1130"/>
      <c r="CK52" s="1130"/>
      <c r="CL52" s="1130"/>
      <c r="CM52" s="1134" t="s">
        <v>601</v>
      </c>
      <c r="CN52" s="1134"/>
      <c r="CO52" s="1134"/>
      <c r="CP52" s="1134"/>
      <c r="CQ52" s="1134"/>
      <c r="CR52" s="1129">
        <v>0</v>
      </c>
      <c r="CS52" s="1129"/>
      <c r="CT52" s="1129"/>
      <c r="CU52" s="1129"/>
      <c r="CV52" s="1129"/>
      <c r="CW52" s="1129"/>
      <c r="CX52" s="1129"/>
      <c r="CY52" s="1129"/>
      <c r="CZ52" s="1129"/>
      <c r="DA52" s="1129"/>
      <c r="DB52" s="1129"/>
      <c r="DC52" s="1129"/>
      <c r="DD52" s="1129"/>
      <c r="DE52" s="330"/>
      <c r="DF52" s="23"/>
      <c r="DG52" s="23"/>
      <c r="DH52" s="23"/>
      <c r="DI52" s="23"/>
      <c r="DJ52" s="23"/>
      <c r="DK52" s="23"/>
    </row>
    <row r="53" spans="1:115" ht="14.1" customHeight="1" x14ac:dyDescent="0.2">
      <c r="A53" s="23"/>
      <c r="B53" s="1122"/>
      <c r="C53" s="1123"/>
      <c r="D53" s="1124" t="s">
        <v>611</v>
      </c>
      <c r="E53" s="1124"/>
      <c r="F53" s="1124"/>
      <c r="G53" s="1124"/>
      <c r="H53" s="1124"/>
      <c r="I53" s="1124"/>
      <c r="J53" s="1124"/>
      <c r="K53" s="1124"/>
      <c r="L53" s="1124"/>
      <c r="M53" s="1124"/>
      <c r="N53" s="1124"/>
      <c r="O53" s="1124"/>
      <c r="P53" s="1124"/>
      <c r="Q53" s="1124"/>
      <c r="R53" s="1124"/>
      <c r="S53" s="1124"/>
      <c r="T53" s="1124"/>
      <c r="U53" s="1124"/>
      <c r="V53" s="1124"/>
      <c r="W53" s="1124"/>
      <c r="X53" s="1124"/>
      <c r="Y53" s="1124"/>
      <c r="Z53" s="1124"/>
      <c r="AA53" s="1124"/>
      <c r="AB53" s="1124"/>
      <c r="AC53" s="1124"/>
      <c r="AD53" s="1124"/>
      <c r="AE53" s="1124"/>
      <c r="AF53" s="1124"/>
      <c r="AG53" s="1124"/>
      <c r="AH53" s="1124"/>
      <c r="AI53" s="1124"/>
      <c r="AJ53" s="1124"/>
      <c r="AK53" s="1124"/>
      <c r="AL53" s="1124"/>
      <c r="AM53" s="1124"/>
      <c r="AN53" s="1124"/>
      <c r="AO53" s="1124"/>
      <c r="AP53" s="1124"/>
      <c r="AQ53" s="1124"/>
      <c r="AR53" s="1124"/>
      <c r="AS53" s="1124"/>
      <c r="AT53" s="1124"/>
      <c r="AU53" s="1124"/>
      <c r="AV53" s="1124"/>
      <c r="AW53" s="1124"/>
      <c r="AX53" s="1124"/>
      <c r="AY53" s="1124"/>
      <c r="AZ53" s="1124"/>
      <c r="BA53" s="1124"/>
      <c r="BB53" s="1124"/>
      <c r="BC53" s="1124"/>
      <c r="BD53" s="1124"/>
      <c r="BE53" s="1124"/>
      <c r="BF53" s="1124"/>
      <c r="BG53" s="1124"/>
      <c r="BH53" s="1124"/>
      <c r="BI53" s="1124"/>
      <c r="BJ53" s="1124"/>
      <c r="BK53" s="1124"/>
      <c r="BL53" s="1124"/>
      <c r="BM53" s="1124"/>
      <c r="BN53" s="1124"/>
      <c r="BO53" s="1124"/>
      <c r="BP53" s="1124"/>
      <c r="BQ53" s="1245" t="s">
        <v>580</v>
      </c>
      <c r="BR53" s="1245"/>
      <c r="BS53" s="1245"/>
      <c r="BT53" s="1245"/>
      <c r="BU53" s="1245"/>
      <c r="BV53" s="1129">
        <v>0</v>
      </c>
      <c r="BW53" s="1129"/>
      <c r="BX53" s="1129"/>
      <c r="BY53" s="1129"/>
      <c r="BZ53" s="1129"/>
      <c r="CA53" s="1129"/>
      <c r="CB53" s="1129"/>
      <c r="CC53" s="1129"/>
      <c r="CD53" s="1129"/>
      <c r="CE53" s="1129"/>
      <c r="CF53" s="1129"/>
      <c r="CG53" s="1129"/>
      <c r="CH53" s="1129"/>
      <c r="CI53" s="1130"/>
      <c r="CJ53" s="1130"/>
      <c r="CK53" s="1130"/>
      <c r="CL53" s="1130"/>
      <c r="CM53" s="1255" t="s">
        <v>580</v>
      </c>
      <c r="CN53" s="1255"/>
      <c r="CO53" s="1255"/>
      <c r="CP53" s="1255"/>
      <c r="CQ53" s="1255"/>
      <c r="CR53" s="1129">
        <v>0</v>
      </c>
      <c r="CS53" s="1129"/>
      <c r="CT53" s="1129"/>
      <c r="CU53" s="1129"/>
      <c r="CV53" s="1129"/>
      <c r="CW53" s="1129"/>
      <c r="CX53" s="1129"/>
      <c r="CY53" s="1129"/>
      <c r="CZ53" s="1129"/>
      <c r="DA53" s="1129"/>
      <c r="DB53" s="1129"/>
      <c r="DC53" s="1129"/>
      <c r="DD53" s="1129"/>
      <c r="DE53" s="330"/>
      <c r="DF53" s="23"/>
      <c r="DG53" s="23"/>
      <c r="DH53" s="23"/>
      <c r="DI53" s="23"/>
      <c r="DJ53" s="23"/>
      <c r="DK53" s="23"/>
    </row>
    <row r="54" spans="1:115" ht="14.1" customHeight="1" x14ac:dyDescent="0.2">
      <c r="A54" s="23"/>
      <c r="B54" s="1122"/>
      <c r="C54" s="1123"/>
      <c r="D54" s="1124" t="s">
        <v>419</v>
      </c>
      <c r="E54" s="1124"/>
      <c r="F54" s="1124"/>
      <c r="G54" s="1124"/>
      <c r="H54" s="1124"/>
      <c r="I54" s="1124"/>
      <c r="J54" s="1124"/>
      <c r="K54" s="1124"/>
      <c r="L54" s="1124"/>
      <c r="M54" s="1124"/>
      <c r="N54" s="1124"/>
      <c r="O54" s="1124"/>
      <c r="P54" s="1124"/>
      <c r="Q54" s="1124"/>
      <c r="R54" s="1124"/>
      <c r="S54" s="1124"/>
      <c r="T54" s="1124"/>
      <c r="U54" s="1124"/>
      <c r="V54" s="1124"/>
      <c r="W54" s="1124"/>
      <c r="X54" s="1124"/>
      <c r="Y54" s="1124"/>
      <c r="Z54" s="1124"/>
      <c r="AA54" s="1124"/>
      <c r="AB54" s="1124"/>
      <c r="AC54" s="1124"/>
      <c r="AD54" s="1124"/>
      <c r="AE54" s="1124"/>
      <c r="AF54" s="1124"/>
      <c r="AG54" s="1124"/>
      <c r="AH54" s="1124"/>
      <c r="AI54" s="1124"/>
      <c r="AJ54" s="1124"/>
      <c r="AK54" s="1124"/>
      <c r="AL54" s="1124"/>
      <c r="AM54" s="1124"/>
      <c r="AN54" s="1124"/>
      <c r="AO54" s="1124"/>
      <c r="AP54" s="1124"/>
      <c r="AQ54" s="1124"/>
      <c r="AR54" s="1124"/>
      <c r="AS54" s="1124"/>
      <c r="AT54" s="1124"/>
      <c r="AU54" s="1124"/>
      <c r="AV54" s="1124"/>
      <c r="AW54" s="1124"/>
      <c r="AX54" s="1124"/>
      <c r="AY54" s="1124"/>
      <c r="AZ54" s="1124"/>
      <c r="BA54" s="1124"/>
      <c r="BB54" s="1124"/>
      <c r="BC54" s="1124"/>
      <c r="BD54" s="1124"/>
      <c r="BE54" s="1124"/>
      <c r="BF54" s="1124"/>
      <c r="BG54" s="1124"/>
      <c r="BH54" s="1124"/>
      <c r="BI54" s="1124"/>
      <c r="BJ54" s="1124"/>
      <c r="BK54" s="1124"/>
      <c r="BL54" s="1124"/>
      <c r="BM54" s="1124"/>
      <c r="BN54" s="1124"/>
      <c r="BO54" s="1124"/>
      <c r="BP54" s="1124"/>
      <c r="BQ54" s="1134" t="s">
        <v>601</v>
      </c>
      <c r="BR54" s="1134"/>
      <c r="BS54" s="1134"/>
      <c r="BT54" s="1134"/>
      <c r="BU54" s="1134"/>
      <c r="BV54" s="1129">
        <v>0</v>
      </c>
      <c r="BW54" s="1129"/>
      <c r="BX54" s="1129"/>
      <c r="BY54" s="1129"/>
      <c r="BZ54" s="1129"/>
      <c r="CA54" s="1129"/>
      <c r="CB54" s="1129"/>
      <c r="CC54" s="1129"/>
      <c r="CD54" s="1129"/>
      <c r="CE54" s="1129"/>
      <c r="CF54" s="1129"/>
      <c r="CG54" s="1129"/>
      <c r="CH54" s="1129"/>
      <c r="CI54" s="1130"/>
      <c r="CJ54" s="1130"/>
      <c r="CK54" s="1130"/>
      <c r="CL54" s="1130"/>
      <c r="CM54" s="1134" t="s">
        <v>601</v>
      </c>
      <c r="CN54" s="1134"/>
      <c r="CO54" s="1134"/>
      <c r="CP54" s="1134"/>
      <c r="CQ54" s="1134"/>
      <c r="CR54" s="1129">
        <v>0</v>
      </c>
      <c r="CS54" s="1129"/>
      <c r="CT54" s="1129"/>
      <c r="CU54" s="1129"/>
      <c r="CV54" s="1129"/>
      <c r="CW54" s="1129"/>
      <c r="CX54" s="1129"/>
      <c r="CY54" s="1129"/>
      <c r="CZ54" s="1129"/>
      <c r="DA54" s="1129"/>
      <c r="DB54" s="1129"/>
      <c r="DC54" s="1129"/>
      <c r="DD54" s="1129"/>
      <c r="DE54" s="330"/>
      <c r="DF54" s="23"/>
      <c r="DG54" s="23"/>
      <c r="DH54" s="23"/>
      <c r="DI54" s="23"/>
      <c r="DJ54" s="23"/>
      <c r="DK54" s="23"/>
    </row>
    <row r="55" spans="1:115" ht="14.1" customHeight="1" x14ac:dyDescent="0.2">
      <c r="A55" s="23"/>
      <c r="B55" s="1122"/>
      <c r="C55" s="1123"/>
      <c r="D55" s="1124" t="s">
        <v>612</v>
      </c>
      <c r="E55" s="1124"/>
      <c r="F55" s="1124"/>
      <c r="G55" s="1124"/>
      <c r="H55" s="1124"/>
      <c r="I55" s="1124"/>
      <c r="J55" s="1124"/>
      <c r="K55" s="1124"/>
      <c r="L55" s="1124"/>
      <c r="M55" s="1124"/>
      <c r="N55" s="1124"/>
      <c r="O55" s="1124"/>
      <c r="P55" s="1124"/>
      <c r="Q55" s="1124"/>
      <c r="R55" s="1124"/>
      <c r="S55" s="1124"/>
      <c r="T55" s="1124"/>
      <c r="U55" s="1124"/>
      <c r="V55" s="1124"/>
      <c r="W55" s="1124"/>
      <c r="X55" s="1124"/>
      <c r="Y55" s="1124"/>
      <c r="Z55" s="1124"/>
      <c r="AA55" s="1124"/>
      <c r="AB55" s="1124"/>
      <c r="AC55" s="1124"/>
      <c r="AD55" s="1124"/>
      <c r="AE55" s="1124"/>
      <c r="AF55" s="1124"/>
      <c r="AG55" s="1124"/>
      <c r="AH55" s="1124"/>
      <c r="AI55" s="1124"/>
      <c r="AJ55" s="1124"/>
      <c r="AK55" s="1124"/>
      <c r="AL55" s="1124"/>
      <c r="AM55" s="1124"/>
      <c r="AN55" s="1124"/>
      <c r="AO55" s="1124"/>
      <c r="AP55" s="1124"/>
      <c r="AQ55" s="1124"/>
      <c r="AR55" s="1124"/>
      <c r="AS55" s="1124"/>
      <c r="AT55" s="1124"/>
      <c r="AU55" s="1124"/>
      <c r="AV55" s="1124"/>
      <c r="AW55" s="1124"/>
      <c r="AX55" s="1124"/>
      <c r="AY55" s="1124"/>
      <c r="AZ55" s="1124"/>
      <c r="BA55" s="1124"/>
      <c r="BB55" s="1124"/>
      <c r="BC55" s="1124"/>
      <c r="BD55" s="1124"/>
      <c r="BE55" s="1124"/>
      <c r="BF55" s="1124"/>
      <c r="BG55" s="1124"/>
      <c r="BH55" s="1124"/>
      <c r="BI55" s="1124"/>
      <c r="BJ55" s="1124"/>
      <c r="BK55" s="1124"/>
      <c r="BL55" s="1124"/>
      <c r="BM55" s="1124"/>
      <c r="BN55" s="1124"/>
      <c r="BO55" s="1124"/>
      <c r="BP55" s="1124"/>
      <c r="BQ55" s="1134" t="s">
        <v>601</v>
      </c>
      <c r="BR55" s="1134"/>
      <c r="BS55" s="1134"/>
      <c r="BT55" s="1134"/>
      <c r="BU55" s="1134"/>
      <c r="BV55" s="1129">
        <v>0</v>
      </c>
      <c r="BW55" s="1129"/>
      <c r="BX55" s="1129"/>
      <c r="BY55" s="1129"/>
      <c r="BZ55" s="1129"/>
      <c r="CA55" s="1129"/>
      <c r="CB55" s="1129"/>
      <c r="CC55" s="1129"/>
      <c r="CD55" s="1129"/>
      <c r="CE55" s="1129"/>
      <c r="CF55" s="1129"/>
      <c r="CG55" s="1129"/>
      <c r="CH55" s="1129"/>
      <c r="CI55" s="1130"/>
      <c r="CJ55" s="1130"/>
      <c r="CK55" s="1130"/>
      <c r="CL55" s="1130"/>
      <c r="CM55" s="1134" t="s">
        <v>601</v>
      </c>
      <c r="CN55" s="1134"/>
      <c r="CO55" s="1134"/>
      <c r="CP55" s="1134"/>
      <c r="CQ55" s="1134"/>
      <c r="CR55" s="1129">
        <v>0</v>
      </c>
      <c r="CS55" s="1129"/>
      <c r="CT55" s="1129"/>
      <c r="CU55" s="1129"/>
      <c r="CV55" s="1129"/>
      <c r="CW55" s="1129"/>
      <c r="CX55" s="1129"/>
      <c r="CY55" s="1129"/>
      <c r="CZ55" s="1129"/>
      <c r="DA55" s="1129"/>
      <c r="DB55" s="1129"/>
      <c r="DC55" s="1129"/>
      <c r="DD55" s="1129"/>
      <c r="DE55" s="330"/>
      <c r="DF55" s="23"/>
      <c r="DG55" s="23"/>
      <c r="DH55" s="23"/>
      <c r="DI55" s="23"/>
      <c r="DJ55" s="23"/>
      <c r="DK55" s="23"/>
    </row>
    <row r="56" spans="1:115" ht="14.1" customHeight="1" x14ac:dyDescent="0.2">
      <c r="A56" s="23"/>
      <c r="B56" s="1122"/>
      <c r="C56" s="1123"/>
      <c r="D56" s="1124" t="s">
        <v>592</v>
      </c>
      <c r="E56" s="1124"/>
      <c r="F56" s="1124"/>
      <c r="G56" s="1124"/>
      <c r="H56" s="1124"/>
      <c r="I56" s="1124"/>
      <c r="J56" s="1124"/>
      <c r="K56" s="1124"/>
      <c r="L56" s="1124"/>
      <c r="M56" s="1124"/>
      <c r="N56" s="1124"/>
      <c r="O56" s="1124"/>
      <c r="P56" s="1124"/>
      <c r="Q56" s="1124"/>
      <c r="R56" s="1124"/>
      <c r="S56" s="1124"/>
      <c r="T56" s="1124"/>
      <c r="U56" s="1124"/>
      <c r="V56" s="1124"/>
      <c r="W56" s="1124"/>
      <c r="X56" s="1124"/>
      <c r="Y56" s="1124"/>
      <c r="Z56" s="1124"/>
      <c r="AA56" s="1124"/>
      <c r="AB56" s="1124"/>
      <c r="AC56" s="1124"/>
      <c r="AD56" s="1124"/>
      <c r="AE56" s="1124"/>
      <c r="AF56" s="1124"/>
      <c r="AG56" s="1124"/>
      <c r="AH56" s="1124"/>
      <c r="AI56" s="1124"/>
      <c r="AJ56" s="1124"/>
      <c r="AK56" s="1124"/>
      <c r="AL56" s="1124"/>
      <c r="AM56" s="1124"/>
      <c r="AN56" s="1124"/>
      <c r="AO56" s="1124"/>
      <c r="AP56" s="1124"/>
      <c r="AQ56" s="1124"/>
      <c r="AR56" s="1124"/>
      <c r="AS56" s="1124"/>
      <c r="AT56" s="1124"/>
      <c r="AU56" s="1124"/>
      <c r="AV56" s="1124"/>
      <c r="AW56" s="1124"/>
      <c r="AX56" s="1124"/>
      <c r="AY56" s="1124"/>
      <c r="AZ56" s="1124"/>
      <c r="BA56" s="1124"/>
      <c r="BB56" s="1124"/>
      <c r="BC56" s="1124"/>
      <c r="BD56" s="1124"/>
      <c r="BE56" s="1124"/>
      <c r="BF56" s="1124"/>
      <c r="BG56" s="1124"/>
      <c r="BH56" s="1124"/>
      <c r="BI56" s="1124"/>
      <c r="BJ56" s="1124"/>
      <c r="BK56" s="1124"/>
      <c r="BL56" s="1124"/>
      <c r="BM56" s="1124"/>
      <c r="BN56" s="1124"/>
      <c r="BO56" s="1124"/>
      <c r="BP56" s="1124"/>
      <c r="BQ56" s="1134" t="s">
        <v>601</v>
      </c>
      <c r="BR56" s="1134"/>
      <c r="BS56" s="1134"/>
      <c r="BT56" s="1134"/>
      <c r="BU56" s="1134"/>
      <c r="BV56" s="1129">
        <v>0</v>
      </c>
      <c r="BW56" s="1129"/>
      <c r="BX56" s="1129"/>
      <c r="BY56" s="1129"/>
      <c r="BZ56" s="1129"/>
      <c r="CA56" s="1129"/>
      <c r="CB56" s="1129"/>
      <c r="CC56" s="1129"/>
      <c r="CD56" s="1129"/>
      <c r="CE56" s="1129"/>
      <c r="CF56" s="1129"/>
      <c r="CG56" s="1129"/>
      <c r="CH56" s="1129"/>
      <c r="CI56" s="1130"/>
      <c r="CJ56" s="1130"/>
      <c r="CK56" s="1130"/>
      <c r="CL56" s="1130"/>
      <c r="CM56" s="1134" t="s">
        <v>601</v>
      </c>
      <c r="CN56" s="1134"/>
      <c r="CO56" s="1134"/>
      <c r="CP56" s="1134"/>
      <c r="CQ56" s="1134"/>
      <c r="CR56" s="1129">
        <v>0</v>
      </c>
      <c r="CS56" s="1129"/>
      <c r="CT56" s="1129"/>
      <c r="CU56" s="1129"/>
      <c r="CV56" s="1129"/>
      <c r="CW56" s="1129"/>
      <c r="CX56" s="1129"/>
      <c r="CY56" s="1129"/>
      <c r="CZ56" s="1129"/>
      <c r="DA56" s="1129"/>
      <c r="DB56" s="1129"/>
      <c r="DC56" s="1129"/>
      <c r="DD56" s="1129"/>
      <c r="DE56" s="330"/>
      <c r="DF56" s="23"/>
      <c r="DG56" s="23"/>
      <c r="DH56" s="23"/>
      <c r="DI56" s="23"/>
      <c r="DJ56" s="23"/>
      <c r="DK56" s="23"/>
    </row>
    <row r="57" spans="1:115" ht="9.9499999999999993" customHeight="1" x14ac:dyDescent="0.2">
      <c r="A57" s="23"/>
      <c r="B57" s="1122"/>
      <c r="C57" s="1123"/>
      <c r="D57" s="1142" t="s">
        <v>853</v>
      </c>
      <c r="E57" s="1142"/>
      <c r="F57" s="1142"/>
      <c r="G57" s="1142"/>
      <c r="H57" s="1142"/>
      <c r="I57" s="1142"/>
      <c r="J57" s="1142"/>
      <c r="K57" s="1142"/>
      <c r="L57" s="1142"/>
      <c r="M57" s="1142"/>
      <c r="N57" s="1142"/>
      <c r="O57" s="1142"/>
      <c r="P57" s="1142"/>
      <c r="Q57" s="1142"/>
      <c r="R57" s="1142"/>
      <c r="S57" s="1142"/>
      <c r="T57" s="1142"/>
      <c r="U57" s="1142"/>
      <c r="V57" s="1142"/>
      <c r="W57" s="1142"/>
      <c r="X57" s="1142"/>
      <c r="Y57" s="1142"/>
      <c r="Z57" s="1142"/>
      <c r="AA57" s="1142"/>
      <c r="AB57" s="1142"/>
      <c r="AC57" s="1142"/>
      <c r="AD57" s="1142"/>
      <c r="AE57" s="1142"/>
      <c r="AF57" s="1142"/>
      <c r="AG57" s="1142"/>
      <c r="AH57" s="1142"/>
      <c r="AI57" s="1142"/>
      <c r="AJ57" s="1142"/>
      <c r="AK57" s="1142"/>
      <c r="AL57" s="1142"/>
      <c r="AM57" s="1142"/>
      <c r="AN57" s="1142"/>
      <c r="AO57" s="1142"/>
      <c r="AP57" s="1142"/>
      <c r="AQ57" s="1142"/>
      <c r="AR57" s="1142"/>
      <c r="AS57" s="1142"/>
      <c r="AT57" s="1142"/>
      <c r="AU57" s="1142"/>
      <c r="AV57" s="1142"/>
      <c r="AW57" s="1142"/>
      <c r="AX57" s="1142"/>
      <c r="AY57" s="1142"/>
      <c r="AZ57" s="1142"/>
      <c r="BA57" s="1142"/>
      <c r="BB57" s="1142"/>
      <c r="BC57" s="1142"/>
      <c r="BD57" s="1142"/>
      <c r="BE57" s="1142"/>
      <c r="BF57" s="1142"/>
      <c r="BG57" s="1142"/>
      <c r="BH57" s="1142"/>
      <c r="BI57" s="1142"/>
      <c r="BJ57" s="1142"/>
      <c r="BK57" s="1142"/>
      <c r="BL57" s="1142"/>
      <c r="BM57" s="1142"/>
      <c r="BN57" s="1142"/>
      <c r="BO57" s="1142"/>
      <c r="BP57" s="1142"/>
      <c r="BQ57" s="1142"/>
      <c r="BR57" s="1142"/>
      <c r="BS57" s="1142"/>
      <c r="BT57" s="1142"/>
      <c r="BU57" s="1142"/>
      <c r="BV57" s="1142"/>
      <c r="BW57" s="1142"/>
      <c r="BX57" s="1142"/>
      <c r="BY57" s="1142"/>
      <c r="BZ57" s="1142"/>
      <c r="CA57" s="1142"/>
      <c r="CB57" s="1142"/>
      <c r="CC57" s="1142"/>
      <c r="CD57" s="1142"/>
      <c r="CE57" s="1142"/>
      <c r="CF57" s="1142"/>
      <c r="CG57" s="1142"/>
      <c r="CH57" s="1142"/>
      <c r="CI57" s="1142"/>
      <c r="CJ57" s="1142"/>
      <c r="CK57" s="1142"/>
      <c r="CL57" s="1142"/>
      <c r="CM57" s="1142"/>
      <c r="CN57" s="1142"/>
      <c r="CO57" s="1142"/>
      <c r="CP57" s="1142"/>
      <c r="CQ57" s="1142"/>
      <c r="CR57" s="1142"/>
      <c r="CS57" s="1142"/>
      <c r="CT57" s="1142"/>
      <c r="CU57" s="1142"/>
      <c r="CV57" s="1142"/>
      <c r="CW57" s="1142"/>
      <c r="CX57" s="1142"/>
      <c r="CY57" s="1142"/>
      <c r="CZ57" s="1142"/>
      <c r="DA57" s="1142"/>
      <c r="DB57" s="1142"/>
      <c r="DC57" s="1142"/>
      <c r="DD57" s="1142"/>
      <c r="DE57" s="462"/>
      <c r="DF57" s="23"/>
      <c r="DG57" s="23"/>
      <c r="DH57" s="23"/>
      <c r="DI57" s="23"/>
      <c r="DJ57" s="23"/>
      <c r="DK57" s="23"/>
    </row>
    <row r="58" spans="1:115" ht="9.9499999999999993" customHeight="1" x14ac:dyDescent="0.2">
      <c r="A58" s="23"/>
      <c r="B58" s="1122"/>
      <c r="C58" s="1123"/>
      <c r="D58" s="1142" t="s">
        <v>854</v>
      </c>
      <c r="E58" s="1142"/>
      <c r="F58" s="1142"/>
      <c r="G58" s="1142"/>
      <c r="H58" s="1142"/>
      <c r="I58" s="1142"/>
      <c r="J58" s="1142"/>
      <c r="K58" s="1142"/>
      <c r="L58" s="1142"/>
      <c r="M58" s="1142"/>
      <c r="N58" s="1142"/>
      <c r="O58" s="1142"/>
      <c r="P58" s="1142"/>
      <c r="Q58" s="1142"/>
      <c r="R58" s="1142"/>
      <c r="S58" s="1142"/>
      <c r="T58" s="1142"/>
      <c r="U58" s="1142"/>
      <c r="V58" s="1142"/>
      <c r="W58" s="1142"/>
      <c r="X58" s="1142"/>
      <c r="Y58" s="1142"/>
      <c r="Z58" s="1142"/>
      <c r="AA58" s="1142"/>
      <c r="AB58" s="1142"/>
      <c r="AC58" s="1142"/>
      <c r="AD58" s="1142"/>
      <c r="AE58" s="1142"/>
      <c r="AF58" s="1142"/>
      <c r="AG58" s="1142"/>
      <c r="AH58" s="1142"/>
      <c r="AI58" s="1142"/>
      <c r="AJ58" s="1142"/>
      <c r="AK58" s="1142"/>
      <c r="AL58" s="1142"/>
      <c r="AM58" s="1142"/>
      <c r="AN58" s="1142"/>
      <c r="AO58" s="1142"/>
      <c r="AP58" s="1142"/>
      <c r="AQ58" s="1142"/>
      <c r="AR58" s="1142"/>
      <c r="AS58" s="1142"/>
      <c r="AT58" s="1142"/>
      <c r="AU58" s="1142"/>
      <c r="AV58" s="1142"/>
      <c r="AW58" s="1142"/>
      <c r="AX58" s="1142"/>
      <c r="AY58" s="1142"/>
      <c r="AZ58" s="1142"/>
      <c r="BA58" s="1142"/>
      <c r="BB58" s="1142"/>
      <c r="BC58" s="1142"/>
      <c r="BD58" s="1142"/>
      <c r="BE58" s="1142"/>
      <c r="BF58" s="1142"/>
      <c r="BG58" s="1142"/>
      <c r="BH58" s="1142"/>
      <c r="BI58" s="1142"/>
      <c r="BJ58" s="1142"/>
      <c r="BK58" s="1142"/>
      <c r="BL58" s="1142"/>
      <c r="BM58" s="1142"/>
      <c r="BN58" s="1142"/>
      <c r="BO58" s="1142"/>
      <c r="BP58" s="1142"/>
      <c r="BQ58" s="1142"/>
      <c r="BR58" s="1142"/>
      <c r="BS58" s="1142"/>
      <c r="BT58" s="1142"/>
      <c r="BU58" s="1142"/>
      <c r="BV58" s="1142"/>
      <c r="BW58" s="1142"/>
      <c r="BX58" s="1142"/>
      <c r="BY58" s="1142"/>
      <c r="BZ58" s="1142"/>
      <c r="CA58" s="1142"/>
      <c r="CB58" s="1142"/>
      <c r="CC58" s="1142"/>
      <c r="CD58" s="1142"/>
      <c r="CE58" s="1142"/>
      <c r="CF58" s="1142"/>
      <c r="CG58" s="1142"/>
      <c r="CH58" s="1142"/>
      <c r="CI58" s="1142"/>
      <c r="CJ58" s="1142"/>
      <c r="CK58" s="1142"/>
      <c r="CL58" s="1142"/>
      <c r="CM58" s="1142"/>
      <c r="CN58" s="1142"/>
      <c r="CO58" s="1142"/>
      <c r="CP58" s="1142"/>
      <c r="CQ58" s="1142"/>
      <c r="CR58" s="1142"/>
      <c r="CS58" s="1142"/>
      <c r="CT58" s="1142"/>
      <c r="CU58" s="1142"/>
      <c r="CV58" s="1142"/>
      <c r="CW58" s="1142"/>
      <c r="CX58" s="1142"/>
      <c r="CY58" s="1142"/>
      <c r="CZ58" s="1142"/>
      <c r="DA58" s="1142"/>
      <c r="DB58" s="1142"/>
      <c r="DC58" s="1142"/>
      <c r="DD58" s="1142"/>
      <c r="DE58" s="462"/>
      <c r="DF58" s="23"/>
      <c r="DG58" s="23"/>
      <c r="DH58" s="23"/>
      <c r="DI58" s="23"/>
      <c r="DJ58" s="23"/>
      <c r="DK58" s="23"/>
    </row>
    <row r="59" spans="1:115" s="507" customFormat="1" ht="9.9499999999999993" customHeight="1" thickBot="1" x14ac:dyDescent="0.25">
      <c r="A59" s="23"/>
      <c r="B59" s="509"/>
      <c r="C59" s="508"/>
      <c r="D59" s="506"/>
      <c r="E59" s="506"/>
      <c r="F59" s="506"/>
      <c r="G59" s="506"/>
      <c r="H59" s="506"/>
      <c r="I59" s="506"/>
      <c r="J59" s="506"/>
      <c r="K59" s="506"/>
      <c r="L59" s="506"/>
      <c r="M59" s="506"/>
      <c r="N59" s="506"/>
      <c r="O59" s="506"/>
      <c r="P59" s="506"/>
      <c r="Q59" s="506"/>
      <c r="R59" s="506"/>
      <c r="S59" s="506"/>
      <c r="T59" s="506"/>
      <c r="U59" s="506"/>
      <c r="V59" s="506"/>
      <c r="W59" s="506"/>
      <c r="X59" s="506"/>
      <c r="Y59" s="506"/>
      <c r="Z59" s="506"/>
      <c r="AA59" s="506"/>
      <c r="AB59" s="506"/>
      <c r="AC59" s="506"/>
      <c r="AD59" s="506"/>
      <c r="AE59" s="506"/>
      <c r="AF59" s="506"/>
      <c r="AG59" s="506"/>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462"/>
      <c r="DF59" s="23"/>
      <c r="DG59" s="23"/>
      <c r="DH59" s="23"/>
      <c r="DI59" s="23"/>
      <c r="DJ59" s="23"/>
      <c r="DK59" s="23"/>
    </row>
    <row r="60" spans="1:115" ht="9.9499999999999993" customHeight="1" thickBot="1" x14ac:dyDescent="0.25">
      <c r="A60" s="23"/>
      <c r="B60" s="1135"/>
      <c r="C60" s="1135"/>
      <c r="D60" s="1135"/>
      <c r="E60" s="1135"/>
      <c r="F60" s="1135"/>
      <c r="G60" s="1135"/>
      <c r="H60" s="1135"/>
      <c r="I60" s="1135"/>
      <c r="J60" s="1135"/>
      <c r="K60" s="1135"/>
      <c r="L60" s="1135"/>
      <c r="M60" s="1135"/>
      <c r="N60" s="1135"/>
      <c r="O60" s="1135"/>
      <c r="P60" s="1135"/>
      <c r="Q60" s="1135"/>
      <c r="R60" s="1135"/>
      <c r="S60" s="1135"/>
      <c r="T60" s="1135"/>
      <c r="U60" s="1135"/>
      <c r="V60" s="1135"/>
      <c r="W60" s="1135"/>
      <c r="X60" s="1135"/>
      <c r="Y60" s="1135"/>
      <c r="Z60" s="1135"/>
      <c r="AA60" s="1135"/>
      <c r="AB60" s="1135"/>
      <c r="AC60" s="1135"/>
      <c r="AD60" s="1135"/>
      <c r="AE60" s="1135"/>
      <c r="AF60" s="1135"/>
      <c r="AG60" s="1135"/>
      <c r="AH60" s="1135"/>
      <c r="AI60" s="1135"/>
      <c r="AJ60" s="1135"/>
      <c r="AK60" s="1135"/>
      <c r="AL60" s="1135"/>
      <c r="AM60" s="1135"/>
      <c r="AN60" s="1135"/>
      <c r="AO60" s="1135"/>
      <c r="AP60" s="1135"/>
      <c r="AQ60" s="1135"/>
      <c r="AR60" s="1135"/>
      <c r="AS60" s="1135"/>
      <c r="AT60" s="1135"/>
      <c r="AU60" s="1135"/>
      <c r="AV60" s="1135"/>
      <c r="AW60" s="1135"/>
      <c r="AX60" s="1135"/>
      <c r="AY60" s="1135"/>
      <c r="AZ60" s="1135"/>
      <c r="BA60" s="1135"/>
      <c r="BB60" s="1135"/>
      <c r="BC60" s="1135"/>
      <c r="BD60" s="1135"/>
      <c r="BE60" s="1135"/>
      <c r="BF60" s="1135"/>
      <c r="BG60" s="1135"/>
      <c r="BH60" s="1135"/>
      <c r="BI60" s="1135"/>
      <c r="BJ60" s="1135"/>
      <c r="BK60" s="1135"/>
      <c r="BL60" s="1135"/>
      <c r="BM60" s="1135"/>
      <c r="BN60" s="1135"/>
      <c r="BO60" s="1135"/>
      <c r="BP60" s="1135"/>
      <c r="BQ60" s="1135"/>
      <c r="BR60" s="1135"/>
      <c r="BS60" s="1135"/>
      <c r="BT60" s="1135"/>
      <c r="BU60" s="1135"/>
      <c r="BV60" s="1135"/>
      <c r="BW60" s="1135"/>
      <c r="BX60" s="1135"/>
      <c r="BY60" s="1135"/>
      <c r="BZ60" s="1135"/>
      <c r="CA60" s="1135"/>
      <c r="CB60" s="1135"/>
      <c r="CC60" s="1135"/>
      <c r="CD60" s="1135"/>
      <c r="CE60" s="1135"/>
      <c r="CF60" s="1135"/>
      <c r="CG60" s="1135"/>
      <c r="CH60" s="1135"/>
      <c r="CI60" s="1135"/>
      <c r="CJ60" s="1135"/>
      <c r="CK60" s="1135"/>
      <c r="CL60" s="1135"/>
      <c r="CM60" s="1135"/>
      <c r="CN60" s="1135"/>
      <c r="CO60" s="1135"/>
      <c r="CP60" s="1135"/>
      <c r="CQ60" s="1135"/>
      <c r="CR60" s="1135"/>
      <c r="CS60" s="1135"/>
      <c r="CT60" s="1135"/>
      <c r="CU60" s="1135"/>
      <c r="CV60" s="1135"/>
      <c r="CW60" s="1135"/>
      <c r="CX60" s="1135"/>
      <c r="CY60" s="1135"/>
      <c r="CZ60" s="1135"/>
      <c r="DA60" s="1135"/>
      <c r="DB60" s="1135"/>
      <c r="DC60" s="1135"/>
      <c r="DD60" s="1135"/>
      <c r="DE60" s="1135"/>
      <c r="DF60" s="23"/>
      <c r="DG60" s="23"/>
      <c r="DH60" s="23"/>
      <c r="DI60" s="23"/>
      <c r="DJ60" s="23"/>
      <c r="DK60" s="23"/>
    </row>
    <row r="61" spans="1:115" ht="20.100000000000001" customHeight="1" thickBot="1" x14ac:dyDescent="0.25">
      <c r="A61" s="23"/>
      <c r="B61" s="367"/>
      <c r="C61" s="1253" t="s">
        <v>761</v>
      </c>
      <c r="D61" s="1253"/>
      <c r="E61" s="1253"/>
      <c r="F61" s="1253"/>
      <c r="G61" s="1253"/>
      <c r="H61" s="1253"/>
      <c r="I61" s="1253"/>
      <c r="J61" s="1253"/>
      <c r="K61" s="1253"/>
      <c r="L61" s="1253"/>
      <c r="M61" s="1253"/>
      <c r="N61" s="1253"/>
      <c r="O61" s="1253"/>
      <c r="P61" s="1253"/>
      <c r="Q61" s="1253"/>
      <c r="R61" s="1253"/>
      <c r="S61" s="1253"/>
      <c r="T61" s="1253"/>
      <c r="U61" s="1253"/>
      <c r="V61" s="1253"/>
      <c r="W61" s="1253"/>
      <c r="X61" s="1253"/>
      <c r="Y61" s="1253"/>
      <c r="Z61" s="1253"/>
      <c r="AA61" s="1253"/>
      <c r="AB61" s="1253"/>
      <c r="AC61" s="1253"/>
      <c r="AD61" s="1253"/>
      <c r="AE61" s="1253"/>
      <c r="AF61" s="1253"/>
      <c r="AG61" s="1253"/>
      <c r="AH61" s="1253"/>
      <c r="AI61" s="1253"/>
      <c r="AJ61" s="1253"/>
      <c r="AK61" s="1253"/>
      <c r="AL61" s="1253"/>
      <c r="AM61" s="1253"/>
      <c r="AN61" s="1253"/>
      <c r="AO61" s="1253"/>
      <c r="AP61" s="1253"/>
      <c r="AQ61" s="1253"/>
      <c r="AR61" s="1253"/>
      <c r="AS61" s="1253"/>
      <c r="AT61" s="1253"/>
      <c r="AU61" s="1253"/>
      <c r="AV61" s="1253"/>
      <c r="AW61" s="1253"/>
      <c r="AX61" s="1253"/>
      <c r="AY61" s="1253"/>
      <c r="AZ61" s="1253"/>
      <c r="BA61" s="1253"/>
      <c r="BB61" s="1253"/>
      <c r="BC61" s="1253"/>
      <c r="BD61" s="1253"/>
      <c r="BE61" s="1253"/>
      <c r="BF61" s="1253"/>
      <c r="BG61" s="1253"/>
      <c r="BH61" s="1253"/>
      <c r="BI61" s="1253"/>
      <c r="BJ61" s="1253"/>
      <c r="BK61" s="1253"/>
      <c r="BL61" s="1253"/>
      <c r="BM61" s="1253"/>
      <c r="BN61" s="1253"/>
      <c r="BO61" s="1253"/>
      <c r="BP61" s="1253"/>
      <c r="BQ61" s="1253"/>
      <c r="BR61" s="1253"/>
      <c r="BS61" s="1253"/>
      <c r="BT61" s="1253"/>
      <c r="BU61" s="1253"/>
      <c r="BV61" s="1253"/>
      <c r="BW61" s="1253"/>
      <c r="BX61" s="1253"/>
      <c r="BY61" s="1253"/>
      <c r="BZ61" s="1253"/>
      <c r="CA61" s="1253"/>
      <c r="CB61" s="1253"/>
      <c r="CC61" s="1253"/>
      <c r="CD61" s="1253"/>
      <c r="CE61" s="1253"/>
      <c r="CF61" s="1253"/>
      <c r="CG61" s="1253"/>
      <c r="CH61" s="1253"/>
      <c r="CI61" s="1253"/>
      <c r="CJ61" s="1253"/>
      <c r="CK61" s="1253"/>
      <c r="CL61" s="1253"/>
      <c r="CM61" s="1253"/>
      <c r="CN61" s="1253"/>
      <c r="CO61" s="1253"/>
      <c r="CP61" s="1253"/>
      <c r="CQ61" s="1253"/>
      <c r="CR61" s="1253"/>
      <c r="CS61" s="1253"/>
      <c r="CT61" s="1253"/>
      <c r="CU61" s="1253"/>
      <c r="CV61" s="1253"/>
      <c r="CW61" s="1253"/>
      <c r="CX61" s="1253"/>
      <c r="CY61" s="1253"/>
      <c r="CZ61" s="1253"/>
      <c r="DA61" s="1253"/>
      <c r="DB61" s="1253"/>
      <c r="DC61" s="1253"/>
      <c r="DD61" s="1253"/>
      <c r="DE61" s="1254"/>
      <c r="DF61" s="23"/>
      <c r="DG61" s="23"/>
      <c r="DH61" s="23"/>
      <c r="DI61" s="23"/>
      <c r="DJ61" s="23"/>
      <c r="DK61" s="23"/>
    </row>
    <row r="62" spans="1:115" ht="6.95" customHeight="1" x14ac:dyDescent="0.2">
      <c r="A62" s="23"/>
      <c r="B62" s="329"/>
      <c r="C62" s="1241"/>
      <c r="D62" s="1241"/>
      <c r="E62" s="1241"/>
      <c r="F62" s="1241"/>
      <c r="G62" s="1241"/>
      <c r="H62" s="1241"/>
      <c r="I62" s="1241"/>
      <c r="J62" s="1241"/>
      <c r="K62" s="1241"/>
      <c r="L62" s="1241"/>
      <c r="M62" s="1241"/>
      <c r="N62" s="1241"/>
      <c r="O62" s="1241"/>
      <c r="P62" s="1241"/>
      <c r="Q62" s="1241"/>
      <c r="R62" s="1241"/>
      <c r="S62" s="1241"/>
      <c r="T62" s="1241"/>
      <c r="U62" s="1241"/>
      <c r="V62" s="1241"/>
      <c r="W62" s="1241"/>
      <c r="X62" s="1241"/>
      <c r="Y62" s="1241"/>
      <c r="Z62" s="1241"/>
      <c r="AA62" s="1241"/>
      <c r="AB62" s="1241"/>
      <c r="AC62" s="1241"/>
      <c r="AD62" s="1241"/>
      <c r="AE62" s="1241"/>
      <c r="AF62" s="1241"/>
      <c r="AG62" s="1241"/>
      <c r="AH62" s="1241"/>
      <c r="AI62" s="1241"/>
      <c r="AJ62" s="1241"/>
      <c r="AK62" s="1241"/>
      <c r="AL62" s="1241"/>
      <c r="AM62" s="1241"/>
      <c r="AN62" s="1241"/>
      <c r="AO62" s="1241"/>
      <c r="AP62" s="1241"/>
      <c r="AQ62" s="1241"/>
      <c r="AR62" s="1241"/>
      <c r="AS62" s="1241"/>
      <c r="AT62" s="1241"/>
      <c r="AU62" s="1241"/>
      <c r="AV62" s="1241"/>
      <c r="AW62" s="1241"/>
      <c r="AX62" s="1241"/>
      <c r="AY62" s="1241"/>
      <c r="AZ62" s="1241"/>
      <c r="BA62" s="1241"/>
      <c r="BB62" s="1241"/>
      <c r="BC62" s="1241"/>
      <c r="BD62" s="1241"/>
      <c r="BE62" s="1241"/>
      <c r="BF62" s="1241"/>
      <c r="BG62" s="1241"/>
      <c r="BH62" s="1241"/>
      <c r="BI62" s="1241"/>
      <c r="BJ62" s="1241"/>
      <c r="BK62" s="1241"/>
      <c r="BL62" s="1241"/>
      <c r="BM62" s="1241"/>
      <c r="BN62" s="1241"/>
      <c r="BO62" s="1241"/>
      <c r="BP62" s="1241"/>
      <c r="BQ62" s="1241"/>
      <c r="BR62" s="1241"/>
      <c r="BS62" s="1241"/>
      <c r="BT62" s="1241"/>
      <c r="BU62" s="1241"/>
      <c r="BV62" s="1241"/>
      <c r="BW62" s="1241"/>
      <c r="BX62" s="1241"/>
      <c r="BY62" s="1241"/>
      <c r="BZ62" s="1241"/>
      <c r="CA62" s="1241"/>
      <c r="CB62" s="1241"/>
      <c r="CC62" s="1241"/>
      <c r="CD62" s="1241"/>
      <c r="CE62" s="1241"/>
      <c r="CF62" s="1241"/>
      <c r="CG62" s="1241"/>
      <c r="CH62" s="1241"/>
      <c r="CI62" s="1241"/>
      <c r="CJ62" s="1241"/>
      <c r="CK62" s="1241"/>
      <c r="CL62" s="1241"/>
      <c r="CM62" s="1241"/>
      <c r="CN62" s="1241"/>
      <c r="CO62" s="1241"/>
      <c r="CP62" s="1241"/>
      <c r="CQ62" s="1241"/>
      <c r="CR62" s="1241"/>
      <c r="CS62" s="1241"/>
      <c r="CT62" s="1241"/>
      <c r="CU62" s="1241"/>
      <c r="CV62" s="1241"/>
      <c r="CW62" s="1241"/>
      <c r="CX62" s="1241"/>
      <c r="CY62" s="1241"/>
      <c r="CZ62" s="1241"/>
      <c r="DA62" s="1241"/>
      <c r="DB62" s="1241"/>
      <c r="DC62" s="1241"/>
      <c r="DD62" s="1241"/>
      <c r="DE62" s="330"/>
      <c r="DF62" s="23"/>
      <c r="DG62" s="23"/>
      <c r="DH62" s="23"/>
      <c r="DI62" s="23"/>
      <c r="DJ62" s="23"/>
      <c r="DK62" s="23"/>
    </row>
    <row r="63" spans="1:115" ht="9.9499999999999993" customHeight="1" x14ac:dyDescent="0.2">
      <c r="A63" s="23"/>
      <c r="B63" s="329"/>
      <c r="C63" s="1256" t="s">
        <v>847</v>
      </c>
      <c r="D63" s="1256"/>
      <c r="E63" s="1256"/>
      <c r="F63" s="1256"/>
      <c r="G63" s="1256"/>
      <c r="H63" s="1256"/>
      <c r="I63" s="1256"/>
      <c r="J63" s="1256"/>
      <c r="K63" s="1256"/>
      <c r="L63" s="1256"/>
      <c r="M63" s="1256"/>
      <c r="N63" s="1256"/>
      <c r="O63" s="1256"/>
      <c r="P63" s="1256"/>
      <c r="Q63" s="1256"/>
      <c r="R63" s="1256"/>
      <c r="S63" s="1256"/>
      <c r="T63" s="1256"/>
      <c r="U63" s="1256"/>
      <c r="V63" s="1256"/>
      <c r="W63" s="1256"/>
      <c r="X63" s="1256"/>
      <c r="Y63" s="1256"/>
      <c r="Z63" s="1256"/>
      <c r="AA63" s="1256"/>
      <c r="AB63" s="1256"/>
      <c r="AC63" s="1256"/>
      <c r="AD63" s="1256"/>
      <c r="AE63" s="1256"/>
      <c r="AF63" s="1256"/>
      <c r="AG63" s="1256"/>
      <c r="AH63" s="1256"/>
      <c r="AI63" s="1256"/>
      <c r="AJ63" s="1256"/>
      <c r="AK63" s="1256"/>
      <c r="AL63" s="1256"/>
      <c r="AM63" s="1256"/>
      <c r="AN63" s="1256"/>
      <c r="AO63" s="1256"/>
      <c r="AP63" s="1256"/>
      <c r="AQ63" s="1256"/>
      <c r="AR63" s="1256"/>
      <c r="AS63" s="1256"/>
      <c r="AT63" s="1256"/>
      <c r="AU63" s="1256"/>
      <c r="AV63" s="1256"/>
      <c r="AW63" s="1256"/>
      <c r="AX63" s="1256"/>
      <c r="AY63" s="1256"/>
      <c r="AZ63" s="1256"/>
      <c r="BA63" s="1256"/>
      <c r="BB63" s="1256"/>
      <c r="BC63" s="1256"/>
      <c r="BD63" s="1256"/>
      <c r="BE63" s="1256"/>
      <c r="BF63" s="1256"/>
      <c r="BG63" s="1256"/>
      <c r="BH63" s="1256"/>
      <c r="BI63" s="1256"/>
      <c r="BJ63" s="1256"/>
      <c r="BK63" s="1256"/>
      <c r="BL63" s="1256"/>
      <c r="BM63" s="1256"/>
      <c r="BN63" s="1256"/>
      <c r="BO63" s="1256"/>
      <c r="BP63" s="1256"/>
      <c r="BQ63" s="1256"/>
      <c r="BR63" s="1256"/>
      <c r="BS63" s="1256"/>
      <c r="BT63" s="1256"/>
      <c r="BU63" s="1256"/>
      <c r="BV63" s="1256"/>
      <c r="BW63" s="1256"/>
      <c r="BX63" s="1256"/>
      <c r="BY63" s="1256"/>
      <c r="BZ63" s="1256"/>
      <c r="CA63" s="1256"/>
      <c r="CB63" s="1256"/>
      <c r="CC63" s="1256"/>
      <c r="CD63" s="1256"/>
      <c r="CE63" s="1256"/>
      <c r="CF63" s="1256"/>
      <c r="CG63" s="1256"/>
      <c r="CH63" s="1256"/>
      <c r="CI63" s="1256"/>
      <c r="CJ63" s="1256"/>
      <c r="CK63" s="1256"/>
      <c r="CL63" s="1256"/>
      <c r="CM63" s="1256"/>
      <c r="CN63" s="1256"/>
      <c r="CO63" s="1256"/>
      <c r="CP63" s="1256"/>
      <c r="CQ63" s="1256"/>
      <c r="CR63" s="1256"/>
      <c r="CS63" s="1256"/>
      <c r="CT63" s="1256"/>
      <c r="CU63" s="1256"/>
      <c r="CV63" s="1256"/>
      <c r="CW63" s="1256"/>
      <c r="CX63" s="1256"/>
      <c r="CY63" s="1256"/>
      <c r="CZ63" s="1256"/>
      <c r="DA63" s="1256"/>
      <c r="DB63" s="1256"/>
      <c r="DC63" s="1256"/>
      <c r="DD63" s="1256"/>
      <c r="DE63" s="376"/>
      <c r="DF63" s="23"/>
      <c r="DG63" s="23"/>
      <c r="DH63" s="23"/>
      <c r="DI63" s="23"/>
      <c r="DJ63" s="23"/>
      <c r="DK63" s="23"/>
    </row>
    <row r="64" spans="1:115" ht="9.9499999999999993" customHeight="1" x14ac:dyDescent="0.2">
      <c r="A64" s="23"/>
      <c r="B64" s="329"/>
      <c r="C64" s="1256" t="s">
        <v>848</v>
      </c>
      <c r="D64" s="1256"/>
      <c r="E64" s="1256"/>
      <c r="F64" s="1256"/>
      <c r="G64" s="1256"/>
      <c r="H64" s="1256"/>
      <c r="I64" s="1256"/>
      <c r="J64" s="1256"/>
      <c r="K64" s="1256"/>
      <c r="L64" s="1256"/>
      <c r="M64" s="1256"/>
      <c r="N64" s="1256"/>
      <c r="O64" s="1256"/>
      <c r="P64" s="1256"/>
      <c r="Q64" s="1256"/>
      <c r="R64" s="1256"/>
      <c r="S64" s="1256"/>
      <c r="T64" s="1256"/>
      <c r="U64" s="1256"/>
      <c r="V64" s="1256"/>
      <c r="W64" s="1256"/>
      <c r="X64" s="1256"/>
      <c r="Y64" s="1256"/>
      <c r="Z64" s="1256"/>
      <c r="AA64" s="1256"/>
      <c r="AB64" s="1256"/>
      <c r="AC64" s="1256"/>
      <c r="AD64" s="1256"/>
      <c r="AE64" s="1256"/>
      <c r="AF64" s="1256"/>
      <c r="AG64" s="1256"/>
      <c r="AH64" s="1256"/>
      <c r="AI64" s="1256"/>
      <c r="AJ64" s="1256"/>
      <c r="AK64" s="1256"/>
      <c r="AL64" s="1256"/>
      <c r="AM64" s="1256"/>
      <c r="AN64" s="1256"/>
      <c r="AO64" s="1256"/>
      <c r="AP64" s="1256"/>
      <c r="AQ64" s="1256"/>
      <c r="AR64" s="1256"/>
      <c r="AS64" s="1256"/>
      <c r="AT64" s="1256"/>
      <c r="AU64" s="1256"/>
      <c r="AV64" s="1256"/>
      <c r="AW64" s="1256"/>
      <c r="AX64" s="1256"/>
      <c r="AY64" s="1256"/>
      <c r="AZ64" s="1256"/>
      <c r="BA64" s="1256"/>
      <c r="BB64" s="1256"/>
      <c r="BC64" s="1256"/>
      <c r="BD64" s="1256"/>
      <c r="BE64" s="1256"/>
      <c r="BF64" s="1256"/>
      <c r="BG64" s="1256"/>
      <c r="BH64" s="1256"/>
      <c r="BI64" s="1256"/>
      <c r="BJ64" s="1256"/>
      <c r="BK64" s="1256"/>
      <c r="BL64" s="1256"/>
      <c r="BM64" s="1256"/>
      <c r="BN64" s="1256"/>
      <c r="BO64" s="1256"/>
      <c r="BP64" s="1256"/>
      <c r="BQ64" s="1256"/>
      <c r="BR64" s="1256"/>
      <c r="BS64" s="1256"/>
      <c r="BT64" s="1256"/>
      <c r="BU64" s="1256"/>
      <c r="BV64" s="1256"/>
      <c r="BW64" s="1256"/>
      <c r="BX64" s="1256"/>
      <c r="BY64" s="1256"/>
      <c r="BZ64" s="1256"/>
      <c r="CA64" s="1256"/>
      <c r="CB64" s="1256"/>
      <c r="CC64" s="1256"/>
      <c r="CD64" s="1256"/>
      <c r="CE64" s="1256"/>
      <c r="CF64" s="1256"/>
      <c r="CG64" s="1256"/>
      <c r="CH64" s="1256"/>
      <c r="CI64" s="1256"/>
      <c r="CJ64" s="1256"/>
      <c r="CK64" s="1256"/>
      <c r="CL64" s="1256"/>
      <c r="CM64" s="1256"/>
      <c r="CN64" s="1256"/>
      <c r="CO64" s="1256"/>
      <c r="CP64" s="1256"/>
      <c r="CQ64" s="1256"/>
      <c r="CR64" s="1256"/>
      <c r="CS64" s="1256"/>
      <c r="CT64" s="1256"/>
      <c r="CU64" s="1256"/>
      <c r="CV64" s="1256"/>
      <c r="CW64" s="1256"/>
      <c r="CX64" s="1256"/>
      <c r="CY64" s="1256"/>
      <c r="CZ64" s="1256"/>
      <c r="DA64" s="1256"/>
      <c r="DB64" s="1256"/>
      <c r="DC64" s="1256"/>
      <c r="DD64" s="1256"/>
      <c r="DE64" s="376"/>
      <c r="DF64" s="23"/>
      <c r="DG64" s="23"/>
      <c r="DH64" s="23"/>
      <c r="DI64" s="23"/>
      <c r="DJ64" s="23"/>
      <c r="DK64" s="23"/>
    </row>
    <row r="65" spans="1:115" ht="9.9499999999999993" customHeight="1" x14ac:dyDescent="0.2">
      <c r="A65" s="23"/>
      <c r="B65" s="329"/>
      <c r="C65" s="1256" t="s">
        <v>849</v>
      </c>
      <c r="D65" s="1256"/>
      <c r="E65" s="1256"/>
      <c r="F65" s="1256"/>
      <c r="G65" s="1256"/>
      <c r="H65" s="1256"/>
      <c r="I65" s="1256"/>
      <c r="J65" s="1256"/>
      <c r="K65" s="1256"/>
      <c r="L65" s="1256"/>
      <c r="M65" s="1256"/>
      <c r="N65" s="1256"/>
      <c r="O65" s="1256"/>
      <c r="P65" s="1256"/>
      <c r="Q65" s="1256"/>
      <c r="R65" s="1256"/>
      <c r="S65" s="1256"/>
      <c r="T65" s="1256"/>
      <c r="U65" s="1256"/>
      <c r="V65" s="1256"/>
      <c r="W65" s="1256"/>
      <c r="X65" s="1256"/>
      <c r="Y65" s="1256"/>
      <c r="Z65" s="1256"/>
      <c r="AA65" s="1256"/>
      <c r="AB65" s="1256"/>
      <c r="AC65" s="1256"/>
      <c r="AD65" s="1256"/>
      <c r="AE65" s="1256"/>
      <c r="AF65" s="1256"/>
      <c r="AG65" s="1256"/>
      <c r="AH65" s="1256"/>
      <c r="AI65" s="1256"/>
      <c r="AJ65" s="1256"/>
      <c r="AK65" s="1256"/>
      <c r="AL65" s="1256"/>
      <c r="AM65" s="1256"/>
      <c r="AN65" s="1256"/>
      <c r="AO65" s="1256"/>
      <c r="AP65" s="1256"/>
      <c r="AQ65" s="1256"/>
      <c r="AR65" s="1256"/>
      <c r="AS65" s="1256"/>
      <c r="AT65" s="1256"/>
      <c r="AU65" s="1256"/>
      <c r="AV65" s="1256"/>
      <c r="AW65" s="1256"/>
      <c r="AX65" s="1256"/>
      <c r="AY65" s="1256"/>
      <c r="AZ65" s="1256"/>
      <c r="BA65" s="1256"/>
      <c r="BB65" s="1256"/>
      <c r="BC65" s="1256"/>
      <c r="BD65" s="1256"/>
      <c r="BE65" s="1256"/>
      <c r="BF65" s="1256"/>
      <c r="BG65" s="1256"/>
      <c r="BH65" s="1256"/>
      <c r="BI65" s="1256"/>
      <c r="BJ65" s="1256"/>
      <c r="BK65" s="1256"/>
      <c r="BL65" s="1256"/>
      <c r="BM65" s="1256"/>
      <c r="BN65" s="1256"/>
      <c r="BO65" s="1256"/>
      <c r="BP65" s="1256"/>
      <c r="BQ65" s="1256"/>
      <c r="BR65" s="1256"/>
      <c r="BS65" s="1256"/>
      <c r="BT65" s="1256"/>
      <c r="BU65" s="1256"/>
      <c r="BV65" s="1256"/>
      <c r="BW65" s="1256"/>
      <c r="BX65" s="1256"/>
      <c r="BY65" s="1256"/>
      <c r="BZ65" s="1256"/>
      <c r="CA65" s="1256"/>
      <c r="CB65" s="1256"/>
      <c r="CC65" s="1256"/>
      <c r="CD65" s="1256"/>
      <c r="CE65" s="1256"/>
      <c r="CF65" s="1256"/>
      <c r="CG65" s="1256"/>
      <c r="CH65" s="1256"/>
      <c r="CI65" s="1256"/>
      <c r="CJ65" s="1256"/>
      <c r="CK65" s="1256"/>
      <c r="CL65" s="1256"/>
      <c r="CM65" s="1256"/>
      <c r="CN65" s="1256"/>
      <c r="CO65" s="1256"/>
      <c r="CP65" s="1256"/>
      <c r="CQ65" s="1256"/>
      <c r="CR65" s="1256"/>
      <c r="CS65" s="1256"/>
      <c r="CT65" s="1256"/>
      <c r="CU65" s="1256"/>
      <c r="CV65" s="1256"/>
      <c r="CW65" s="1256"/>
      <c r="CX65" s="1256"/>
      <c r="CY65" s="1256"/>
      <c r="CZ65" s="1256"/>
      <c r="DA65" s="1256"/>
      <c r="DB65" s="1256"/>
      <c r="DC65" s="1256"/>
      <c r="DD65" s="1256"/>
      <c r="DE65" s="376"/>
      <c r="DF65" s="23"/>
      <c r="DG65" s="23"/>
      <c r="DH65" s="23"/>
      <c r="DI65" s="23"/>
      <c r="DJ65" s="23"/>
      <c r="DK65" s="23"/>
    </row>
    <row r="66" spans="1:115" ht="24" customHeight="1" x14ac:dyDescent="0.2">
      <c r="A66" s="23"/>
      <c r="B66" s="329"/>
      <c r="C66" s="1257" t="s">
        <v>613</v>
      </c>
      <c r="D66" s="1257"/>
      <c r="E66" s="1257"/>
      <c r="F66" s="1257"/>
      <c r="G66" s="1257"/>
      <c r="H66" s="1257"/>
      <c r="I66" s="1257"/>
      <c r="J66" s="1257"/>
      <c r="K66" s="1257"/>
      <c r="L66" s="1257"/>
      <c r="M66" s="1257"/>
      <c r="N66" s="1257"/>
      <c r="O66" s="1257"/>
      <c r="P66" s="1257"/>
      <c r="Q66" s="1257"/>
      <c r="R66" s="1257"/>
      <c r="S66" s="1257"/>
      <c r="T66" s="1257"/>
      <c r="U66" s="1257"/>
      <c r="V66" s="1257"/>
      <c r="W66" s="1257"/>
      <c r="X66" s="1257"/>
      <c r="Y66" s="1257"/>
      <c r="Z66" s="1257"/>
      <c r="AA66" s="1257"/>
      <c r="AB66" s="1257"/>
      <c r="AC66" s="1257"/>
      <c r="AD66" s="1257"/>
      <c r="AE66" s="1257"/>
      <c r="AF66" s="1257"/>
      <c r="AG66" s="1257"/>
      <c r="AH66" s="1257"/>
      <c r="AI66" s="1257"/>
      <c r="AJ66" s="1257"/>
      <c r="AK66" s="1257"/>
      <c r="AL66" s="1257"/>
      <c r="AM66" s="1257"/>
      <c r="AN66" s="1257"/>
      <c r="AO66" s="1257"/>
      <c r="AP66" s="1257"/>
      <c r="AQ66" s="1257"/>
      <c r="AR66" s="1257"/>
      <c r="AS66" s="1257"/>
      <c r="AT66" s="1257"/>
      <c r="AU66" s="1257"/>
      <c r="AV66" s="1257"/>
      <c r="AW66" s="1257"/>
      <c r="AX66" s="1257"/>
      <c r="AY66" s="1257"/>
      <c r="AZ66" s="1257"/>
      <c r="BA66" s="1257"/>
      <c r="BB66" s="1257"/>
      <c r="BC66" s="1257"/>
      <c r="BD66" s="1257"/>
      <c r="BE66" s="1257"/>
      <c r="BF66" s="1257"/>
      <c r="BG66" s="1257"/>
      <c r="BH66" s="1257"/>
      <c r="BI66" s="1257"/>
      <c r="BJ66" s="1257"/>
      <c r="BK66" s="1257"/>
      <c r="BL66" s="1257"/>
      <c r="BM66" s="1257"/>
      <c r="BN66" s="1257"/>
      <c r="BO66" s="1257"/>
      <c r="BP66" s="1257"/>
      <c r="BQ66" s="1259"/>
      <c r="BR66" s="1259"/>
      <c r="BS66" s="1259"/>
      <c r="BT66" s="1259"/>
      <c r="BU66" s="1259"/>
      <c r="BV66" s="1259"/>
      <c r="BW66" s="1259"/>
      <c r="BX66" s="1259"/>
      <c r="BY66" s="1259"/>
      <c r="BZ66" s="1259"/>
      <c r="CA66" s="1259"/>
      <c r="CB66" s="1259"/>
      <c r="CC66" s="1259"/>
      <c r="CD66" s="1259"/>
      <c r="CE66" s="1259"/>
      <c r="CF66" s="1259"/>
      <c r="CG66" s="1259"/>
      <c r="CH66" s="1259"/>
      <c r="CI66" s="1259"/>
      <c r="CJ66" s="1259"/>
      <c r="CK66" s="1259"/>
      <c r="CL66" s="1259"/>
      <c r="CM66" s="1259"/>
      <c r="CN66" s="1259"/>
      <c r="CO66" s="1259"/>
      <c r="CP66" s="1259"/>
      <c r="CQ66" s="1259"/>
      <c r="CR66" s="1259"/>
      <c r="CS66" s="1259"/>
      <c r="CT66" s="1259"/>
      <c r="CU66" s="1259"/>
      <c r="CV66" s="1259"/>
      <c r="CW66" s="1259"/>
      <c r="CX66" s="1259"/>
      <c r="CY66" s="1259"/>
      <c r="CZ66" s="1259"/>
      <c r="DA66" s="1259"/>
      <c r="DB66" s="1259"/>
      <c r="DC66" s="1259"/>
      <c r="DD66" s="1259"/>
      <c r="DE66" s="1260"/>
      <c r="DF66" s="23"/>
      <c r="DG66" s="23"/>
      <c r="DH66" s="23"/>
      <c r="DI66" s="23"/>
      <c r="DJ66" s="23"/>
      <c r="DK66" s="23"/>
    </row>
    <row r="67" spans="1:115" ht="14.1" customHeight="1" x14ac:dyDescent="0.2">
      <c r="A67" s="23"/>
      <c r="B67" s="329"/>
      <c r="C67" s="1241" t="s">
        <v>614</v>
      </c>
      <c r="D67" s="1242"/>
      <c r="E67" s="1242"/>
      <c r="F67" s="1242"/>
      <c r="G67" s="1246" t="s">
        <v>615</v>
      </c>
      <c r="H67" s="1246"/>
      <c r="I67" s="1246"/>
      <c r="J67" s="1246"/>
      <c r="K67" s="1246"/>
      <c r="L67" s="1246"/>
      <c r="M67" s="1246"/>
      <c r="N67" s="1246"/>
      <c r="O67" s="1246"/>
      <c r="P67" s="1246"/>
      <c r="Q67" s="1246"/>
      <c r="R67" s="1246"/>
      <c r="S67" s="1246"/>
      <c r="T67" s="1246"/>
      <c r="U67" s="1246"/>
      <c r="V67" s="1246"/>
      <c r="W67" s="1246"/>
      <c r="X67" s="1246"/>
      <c r="Y67" s="1246"/>
      <c r="Z67" s="1246"/>
      <c r="AA67" s="1246"/>
      <c r="AB67" s="1246"/>
      <c r="AC67" s="1246"/>
      <c r="AD67" s="1246"/>
      <c r="AE67" s="1246"/>
      <c r="AF67" s="1246"/>
      <c r="AG67" s="1246"/>
      <c r="AH67" s="1246"/>
      <c r="AI67" s="1246"/>
      <c r="AJ67" s="1246"/>
      <c r="AK67" s="1246"/>
      <c r="AL67" s="1246"/>
      <c r="AM67" s="1246"/>
      <c r="AN67" s="1246"/>
      <c r="AO67" s="1246"/>
      <c r="AP67" s="1246"/>
      <c r="AQ67" s="1246"/>
      <c r="AR67" s="1246"/>
      <c r="AS67" s="1246"/>
      <c r="AT67" s="1246"/>
      <c r="AU67" s="1246"/>
      <c r="AV67" s="1246"/>
      <c r="AW67" s="1246"/>
      <c r="AX67" s="1246"/>
      <c r="AY67" s="1246"/>
      <c r="AZ67" s="1246"/>
      <c r="BA67" s="1246"/>
      <c r="BB67" s="1246"/>
      <c r="BC67" s="1246"/>
      <c r="BD67" s="1246"/>
      <c r="BE67" s="1246"/>
      <c r="BF67" s="1246"/>
      <c r="BG67" s="1246"/>
      <c r="BH67" s="1246"/>
      <c r="BI67" s="1246"/>
      <c r="BJ67" s="1246"/>
      <c r="BK67" s="1246"/>
      <c r="BL67" s="1246"/>
      <c r="BM67" s="1246"/>
      <c r="BN67" s="1246"/>
      <c r="BO67" s="1246"/>
      <c r="BP67" s="1246"/>
      <c r="BQ67" s="1247" t="s">
        <v>69</v>
      </c>
      <c r="BR67" s="1247"/>
      <c r="BS67" s="1247"/>
      <c r="BT67" s="1247"/>
      <c r="BU67" s="1247"/>
      <c r="BV67" s="1247"/>
      <c r="BW67" s="1244" t="s">
        <v>843</v>
      </c>
      <c r="BX67" s="1244"/>
      <c r="BY67" s="1244"/>
      <c r="BZ67" s="1244"/>
      <c r="CA67" s="1244"/>
      <c r="CB67" s="1244"/>
      <c r="CC67" s="1244"/>
      <c r="CD67" s="1244"/>
      <c r="CE67" s="1244"/>
      <c r="CF67" s="1244"/>
      <c r="CG67" s="1244"/>
      <c r="CH67" s="1244"/>
      <c r="CI67" s="1130"/>
      <c r="CJ67" s="1130"/>
      <c r="CK67" s="1130"/>
      <c r="CL67" s="1130"/>
      <c r="CM67" s="1247" t="s">
        <v>69</v>
      </c>
      <c r="CN67" s="1247"/>
      <c r="CO67" s="1247"/>
      <c r="CP67" s="1247"/>
      <c r="CQ67" s="1247"/>
      <c r="CR67" s="1247"/>
      <c r="CS67" s="1244" t="s">
        <v>843</v>
      </c>
      <c r="CT67" s="1244"/>
      <c r="CU67" s="1244"/>
      <c r="CV67" s="1244"/>
      <c r="CW67" s="1244"/>
      <c r="CX67" s="1244"/>
      <c r="CY67" s="1244"/>
      <c r="CZ67" s="1244"/>
      <c r="DA67" s="1244"/>
      <c r="DB67" s="1244"/>
      <c r="DC67" s="1244"/>
      <c r="DD67" s="1244"/>
      <c r="DE67" s="330"/>
      <c r="DF67" s="23"/>
      <c r="DG67" s="23"/>
      <c r="DH67" s="23"/>
      <c r="DI67" s="23"/>
      <c r="DJ67" s="23"/>
      <c r="DK67" s="23"/>
    </row>
    <row r="68" spans="1:115" ht="14.1" customHeight="1" x14ac:dyDescent="0.2">
      <c r="A68" s="23"/>
      <c r="B68" s="329"/>
      <c r="C68" s="1241"/>
      <c r="D68" s="1242"/>
      <c r="E68" s="1242"/>
      <c r="F68" s="1242"/>
      <c r="G68" s="1124" t="s">
        <v>584</v>
      </c>
      <c r="H68" s="1124"/>
      <c r="I68" s="1124"/>
      <c r="J68" s="1124"/>
      <c r="K68" s="1124" t="s">
        <v>616</v>
      </c>
      <c r="L68" s="1124"/>
      <c r="M68" s="1124"/>
      <c r="N68" s="1124"/>
      <c r="O68" s="1124"/>
      <c r="P68" s="1124"/>
      <c r="Q68" s="1124"/>
      <c r="R68" s="1124"/>
      <c r="S68" s="1124"/>
      <c r="T68" s="1124"/>
      <c r="U68" s="1124"/>
      <c r="V68" s="1124"/>
      <c r="W68" s="1124"/>
      <c r="X68" s="1124"/>
      <c r="Y68" s="1124"/>
      <c r="Z68" s="1124"/>
      <c r="AA68" s="1124"/>
      <c r="AB68" s="1124"/>
      <c r="AC68" s="1124"/>
      <c r="AD68" s="1124"/>
      <c r="AE68" s="1124"/>
      <c r="AF68" s="1124"/>
      <c r="AG68" s="1124"/>
      <c r="AH68" s="1124"/>
      <c r="AI68" s="1124"/>
      <c r="AJ68" s="1124"/>
      <c r="AK68" s="1124"/>
      <c r="AL68" s="1124"/>
      <c r="AM68" s="1124"/>
      <c r="AN68" s="1124"/>
      <c r="AO68" s="1124"/>
      <c r="AP68" s="1124"/>
      <c r="AQ68" s="1124"/>
      <c r="AR68" s="1124"/>
      <c r="AS68" s="1124"/>
      <c r="AT68" s="1124"/>
      <c r="AU68" s="1124"/>
      <c r="AV68" s="1124"/>
      <c r="AW68" s="1124"/>
      <c r="AX68" s="1124"/>
      <c r="AY68" s="1124"/>
      <c r="AZ68" s="1124"/>
      <c r="BA68" s="1124"/>
      <c r="BB68" s="1124"/>
      <c r="BC68" s="1124"/>
      <c r="BD68" s="1124"/>
      <c r="BE68" s="1124"/>
      <c r="BF68" s="1124"/>
      <c r="BG68" s="1124"/>
      <c r="BH68" s="1124"/>
      <c r="BI68" s="1124"/>
      <c r="BJ68" s="1124"/>
      <c r="BK68" s="1124"/>
      <c r="BL68" s="1124"/>
      <c r="BM68" s="1124"/>
      <c r="BN68" s="1124"/>
      <c r="BO68" s="1124"/>
      <c r="BP68" s="1124"/>
      <c r="BQ68" s="1245" t="s">
        <v>580</v>
      </c>
      <c r="BR68" s="1245"/>
      <c r="BS68" s="1245"/>
      <c r="BT68" s="1245"/>
      <c r="BU68" s="1245"/>
      <c r="BV68" s="1129">
        <v>0</v>
      </c>
      <c r="BW68" s="1129"/>
      <c r="BX68" s="1129"/>
      <c r="BY68" s="1129"/>
      <c r="BZ68" s="1129"/>
      <c r="CA68" s="1129"/>
      <c r="CB68" s="1129"/>
      <c r="CC68" s="1129"/>
      <c r="CD68" s="1129"/>
      <c r="CE68" s="1129"/>
      <c r="CF68" s="1129"/>
      <c r="CG68" s="1129"/>
      <c r="CH68" s="1129"/>
      <c r="CI68" s="1130"/>
      <c r="CJ68" s="1130"/>
      <c r="CK68" s="1130"/>
      <c r="CL68" s="1130"/>
      <c r="CM68" s="1245" t="s">
        <v>580</v>
      </c>
      <c r="CN68" s="1245"/>
      <c r="CO68" s="1245"/>
      <c r="CP68" s="1245"/>
      <c r="CQ68" s="1245"/>
      <c r="CR68" s="1129">
        <v>0</v>
      </c>
      <c r="CS68" s="1129"/>
      <c r="CT68" s="1129"/>
      <c r="CU68" s="1129"/>
      <c r="CV68" s="1129"/>
      <c r="CW68" s="1129"/>
      <c r="CX68" s="1129"/>
      <c r="CY68" s="1129"/>
      <c r="CZ68" s="1129"/>
      <c r="DA68" s="1129"/>
      <c r="DB68" s="1129"/>
      <c r="DC68" s="1129"/>
      <c r="DD68" s="1129"/>
      <c r="DE68" s="330"/>
      <c r="DF68" s="23"/>
      <c r="DG68" s="23"/>
      <c r="DH68" s="23"/>
      <c r="DI68" s="23"/>
      <c r="DJ68" s="23"/>
      <c r="DK68" s="23"/>
    </row>
    <row r="69" spans="1:115" ht="14.1" customHeight="1" x14ac:dyDescent="0.2">
      <c r="A69" s="23"/>
      <c r="B69" s="329"/>
      <c r="C69" s="1241"/>
      <c r="D69" s="1242"/>
      <c r="E69" s="1242"/>
      <c r="F69" s="1242"/>
      <c r="G69" s="1124" t="s">
        <v>587</v>
      </c>
      <c r="H69" s="1124"/>
      <c r="I69" s="1124"/>
      <c r="J69" s="1124"/>
      <c r="K69" s="1124" t="s">
        <v>617</v>
      </c>
      <c r="L69" s="1124"/>
      <c r="M69" s="1124"/>
      <c r="N69" s="1124"/>
      <c r="O69" s="1124"/>
      <c r="P69" s="1124"/>
      <c r="Q69" s="1124"/>
      <c r="R69" s="1124"/>
      <c r="S69" s="1124"/>
      <c r="T69" s="1124"/>
      <c r="U69" s="1124"/>
      <c r="V69" s="1124"/>
      <c r="W69" s="1124"/>
      <c r="X69" s="1124"/>
      <c r="Y69" s="1124"/>
      <c r="Z69" s="1124"/>
      <c r="AA69" s="1124"/>
      <c r="AB69" s="1124"/>
      <c r="AC69" s="1124"/>
      <c r="AD69" s="1124"/>
      <c r="AE69" s="1124"/>
      <c r="AF69" s="1124"/>
      <c r="AG69" s="1124"/>
      <c r="AH69" s="1124"/>
      <c r="AI69" s="1124"/>
      <c r="AJ69" s="1124"/>
      <c r="AK69" s="1124"/>
      <c r="AL69" s="1124"/>
      <c r="AM69" s="1124"/>
      <c r="AN69" s="1124"/>
      <c r="AO69" s="1124"/>
      <c r="AP69" s="1124"/>
      <c r="AQ69" s="1124"/>
      <c r="AR69" s="1124"/>
      <c r="AS69" s="1124"/>
      <c r="AT69" s="1124"/>
      <c r="AU69" s="1124"/>
      <c r="AV69" s="1124"/>
      <c r="AW69" s="1124"/>
      <c r="AX69" s="1124"/>
      <c r="AY69" s="1124"/>
      <c r="AZ69" s="1124"/>
      <c r="BA69" s="1124"/>
      <c r="BB69" s="1124"/>
      <c r="BC69" s="1124"/>
      <c r="BD69" s="1124"/>
      <c r="BE69" s="1124"/>
      <c r="BF69" s="1124"/>
      <c r="BG69" s="1124"/>
      <c r="BH69" s="1124"/>
      <c r="BI69" s="1124"/>
      <c r="BJ69" s="1124"/>
      <c r="BK69" s="1124"/>
      <c r="BL69" s="1124"/>
      <c r="BM69" s="1124"/>
      <c r="BN69" s="1124"/>
      <c r="BO69" s="1124"/>
      <c r="BP69" s="1124"/>
      <c r="BQ69" s="1245" t="s">
        <v>580</v>
      </c>
      <c r="BR69" s="1245"/>
      <c r="BS69" s="1245"/>
      <c r="BT69" s="1245"/>
      <c r="BU69" s="1245"/>
      <c r="BV69" s="1129">
        <v>0</v>
      </c>
      <c r="BW69" s="1129"/>
      <c r="BX69" s="1129"/>
      <c r="BY69" s="1129"/>
      <c r="BZ69" s="1129"/>
      <c r="CA69" s="1129"/>
      <c r="CB69" s="1129"/>
      <c r="CC69" s="1129"/>
      <c r="CD69" s="1129"/>
      <c r="CE69" s="1129"/>
      <c r="CF69" s="1129"/>
      <c r="CG69" s="1129"/>
      <c r="CH69" s="1129"/>
      <c r="CI69" s="1130"/>
      <c r="CJ69" s="1130"/>
      <c r="CK69" s="1130"/>
      <c r="CL69" s="1130"/>
      <c r="CM69" s="1245" t="s">
        <v>580</v>
      </c>
      <c r="CN69" s="1245"/>
      <c r="CO69" s="1245"/>
      <c r="CP69" s="1245"/>
      <c r="CQ69" s="1245"/>
      <c r="CR69" s="1129">
        <v>0</v>
      </c>
      <c r="CS69" s="1129"/>
      <c r="CT69" s="1129"/>
      <c r="CU69" s="1129"/>
      <c r="CV69" s="1129"/>
      <c r="CW69" s="1129"/>
      <c r="CX69" s="1129"/>
      <c r="CY69" s="1129"/>
      <c r="CZ69" s="1129"/>
      <c r="DA69" s="1129"/>
      <c r="DB69" s="1129"/>
      <c r="DC69" s="1129"/>
      <c r="DD69" s="1129"/>
      <c r="DE69" s="330"/>
      <c r="DF69" s="23"/>
      <c r="DG69" s="23"/>
      <c r="DH69" s="23"/>
      <c r="DI69" s="23"/>
      <c r="DJ69" s="23"/>
      <c r="DK69" s="23"/>
    </row>
    <row r="70" spans="1:115" ht="14.1" customHeight="1" x14ac:dyDescent="0.2">
      <c r="A70" s="23"/>
      <c r="B70" s="329"/>
      <c r="C70" s="1241"/>
      <c r="D70" s="1242"/>
      <c r="E70" s="1242"/>
      <c r="F70" s="1242"/>
      <c r="G70" s="1124" t="s">
        <v>594</v>
      </c>
      <c r="H70" s="1124"/>
      <c r="I70" s="1124"/>
      <c r="J70" s="1124"/>
      <c r="K70" s="1124" t="s">
        <v>618</v>
      </c>
      <c r="L70" s="1124"/>
      <c r="M70" s="1124"/>
      <c r="N70" s="1124"/>
      <c r="O70" s="1124"/>
      <c r="P70" s="1124"/>
      <c r="Q70" s="1124"/>
      <c r="R70" s="1124"/>
      <c r="S70" s="1124"/>
      <c r="T70" s="1124"/>
      <c r="U70" s="1124"/>
      <c r="V70" s="1124"/>
      <c r="W70" s="1124"/>
      <c r="X70" s="1124"/>
      <c r="Y70" s="1124"/>
      <c r="Z70" s="1124"/>
      <c r="AA70" s="1124"/>
      <c r="AB70" s="1124"/>
      <c r="AC70" s="1124"/>
      <c r="AD70" s="1124"/>
      <c r="AE70" s="1124"/>
      <c r="AF70" s="1124"/>
      <c r="AG70" s="1124"/>
      <c r="AH70" s="1124"/>
      <c r="AI70" s="1124"/>
      <c r="AJ70" s="1124"/>
      <c r="AK70" s="1124"/>
      <c r="AL70" s="1124"/>
      <c r="AM70" s="1124"/>
      <c r="AN70" s="1124"/>
      <c r="AO70" s="1124"/>
      <c r="AP70" s="1124"/>
      <c r="AQ70" s="1124"/>
      <c r="AR70" s="1124"/>
      <c r="AS70" s="1124"/>
      <c r="AT70" s="1124"/>
      <c r="AU70" s="1124"/>
      <c r="AV70" s="1124"/>
      <c r="AW70" s="1124"/>
      <c r="AX70" s="1124"/>
      <c r="AY70" s="1124"/>
      <c r="AZ70" s="1124"/>
      <c r="BA70" s="1124"/>
      <c r="BB70" s="1124"/>
      <c r="BC70" s="1124"/>
      <c r="BD70" s="1124"/>
      <c r="BE70" s="1124"/>
      <c r="BF70" s="1124"/>
      <c r="BG70" s="1124"/>
      <c r="BH70" s="1124"/>
      <c r="BI70" s="1124"/>
      <c r="BJ70" s="1124"/>
      <c r="BK70" s="1124"/>
      <c r="BL70" s="1124"/>
      <c r="BM70" s="1124"/>
      <c r="BN70" s="1124"/>
      <c r="BO70" s="1124"/>
      <c r="BP70" s="1124"/>
      <c r="BQ70" s="1134" t="s">
        <v>601</v>
      </c>
      <c r="BR70" s="1134"/>
      <c r="BS70" s="1134"/>
      <c r="BT70" s="1134"/>
      <c r="BU70" s="1134"/>
      <c r="BV70" s="1129">
        <v>0</v>
      </c>
      <c r="BW70" s="1129"/>
      <c r="BX70" s="1129"/>
      <c r="BY70" s="1129"/>
      <c r="BZ70" s="1129"/>
      <c r="CA70" s="1129"/>
      <c r="CB70" s="1129"/>
      <c r="CC70" s="1129"/>
      <c r="CD70" s="1129"/>
      <c r="CE70" s="1129"/>
      <c r="CF70" s="1129"/>
      <c r="CG70" s="1129"/>
      <c r="CH70" s="1129"/>
      <c r="CI70" s="1130"/>
      <c r="CJ70" s="1130"/>
      <c r="CK70" s="1130"/>
      <c r="CL70" s="1130"/>
      <c r="CM70" s="1134" t="s">
        <v>601</v>
      </c>
      <c r="CN70" s="1134"/>
      <c r="CO70" s="1134"/>
      <c r="CP70" s="1134"/>
      <c r="CQ70" s="1134"/>
      <c r="CR70" s="1129">
        <v>0</v>
      </c>
      <c r="CS70" s="1129"/>
      <c r="CT70" s="1129"/>
      <c r="CU70" s="1129"/>
      <c r="CV70" s="1129"/>
      <c r="CW70" s="1129"/>
      <c r="CX70" s="1129"/>
      <c r="CY70" s="1129"/>
      <c r="CZ70" s="1129"/>
      <c r="DA70" s="1129"/>
      <c r="DB70" s="1129"/>
      <c r="DC70" s="1129"/>
      <c r="DD70" s="1129"/>
      <c r="DE70" s="330"/>
      <c r="DF70" s="23"/>
      <c r="DG70" s="23"/>
      <c r="DH70" s="23"/>
      <c r="DI70" s="23"/>
      <c r="DJ70" s="23"/>
      <c r="DK70" s="23"/>
    </row>
    <row r="71" spans="1:115" ht="9.9499999999999993" customHeight="1" x14ac:dyDescent="0.2">
      <c r="A71" s="23"/>
      <c r="B71" s="329"/>
      <c r="C71" s="1241"/>
      <c r="D71" s="1241"/>
      <c r="E71" s="1241"/>
      <c r="F71" s="1241"/>
      <c r="G71" s="1241"/>
      <c r="H71" s="1241"/>
      <c r="I71" s="1241"/>
      <c r="J71" s="1241"/>
      <c r="K71" s="1241"/>
      <c r="L71" s="1241"/>
      <c r="M71" s="1241"/>
      <c r="N71" s="1241"/>
      <c r="O71" s="1241"/>
      <c r="P71" s="1241"/>
      <c r="Q71" s="1241"/>
      <c r="R71" s="1241"/>
      <c r="S71" s="1241"/>
      <c r="T71" s="1241"/>
      <c r="U71" s="1241"/>
      <c r="V71" s="1241"/>
      <c r="W71" s="1241"/>
      <c r="X71" s="1241"/>
      <c r="Y71" s="1241"/>
      <c r="Z71" s="1241"/>
      <c r="AA71" s="1241"/>
      <c r="AB71" s="1241"/>
      <c r="AC71" s="1241"/>
      <c r="AD71" s="1241"/>
      <c r="AE71" s="1241"/>
      <c r="AF71" s="1241"/>
      <c r="AG71" s="1241"/>
      <c r="AH71" s="1241"/>
      <c r="AI71" s="1241"/>
      <c r="AJ71" s="1241"/>
      <c r="AK71" s="1241"/>
      <c r="AL71" s="1241"/>
      <c r="AM71" s="1241"/>
      <c r="AN71" s="1241"/>
      <c r="AO71" s="1241"/>
      <c r="AP71" s="1241"/>
      <c r="AQ71" s="1241"/>
      <c r="AR71" s="1241"/>
      <c r="AS71" s="1241"/>
      <c r="AT71" s="1241"/>
      <c r="AU71" s="1241"/>
      <c r="AV71" s="1241"/>
      <c r="AW71" s="1241"/>
      <c r="AX71" s="1241"/>
      <c r="AY71" s="1241"/>
      <c r="AZ71" s="1241"/>
      <c r="BA71" s="1241"/>
      <c r="BB71" s="1241"/>
      <c r="BC71" s="1241"/>
      <c r="BD71" s="1241"/>
      <c r="BE71" s="1241"/>
      <c r="BF71" s="1241"/>
      <c r="BG71" s="1241"/>
      <c r="BH71" s="1241"/>
      <c r="BI71" s="1241"/>
      <c r="BJ71" s="1241"/>
      <c r="BK71" s="1241"/>
      <c r="BL71" s="1241"/>
      <c r="BM71" s="1241"/>
      <c r="BN71" s="1241"/>
      <c r="BO71" s="1241"/>
      <c r="BP71" s="1241"/>
      <c r="BQ71" s="1241"/>
      <c r="BR71" s="1241"/>
      <c r="BS71" s="1241"/>
      <c r="BT71" s="1241"/>
      <c r="BU71" s="1241"/>
      <c r="BV71" s="1241"/>
      <c r="BW71" s="1241"/>
      <c r="BX71" s="1241"/>
      <c r="BY71" s="1241"/>
      <c r="BZ71" s="1241"/>
      <c r="CA71" s="1241"/>
      <c r="CB71" s="1241"/>
      <c r="CC71" s="1241"/>
      <c r="CD71" s="1241"/>
      <c r="CE71" s="1241"/>
      <c r="CF71" s="1241"/>
      <c r="CG71" s="1241"/>
      <c r="CH71" s="1241"/>
      <c r="CI71" s="1241"/>
      <c r="CJ71" s="1241"/>
      <c r="CK71" s="1241"/>
      <c r="CL71" s="1241"/>
      <c r="CM71" s="1241"/>
      <c r="CN71" s="1241"/>
      <c r="CO71" s="1241"/>
      <c r="CP71" s="1241"/>
      <c r="CQ71" s="1241"/>
      <c r="CR71" s="1241"/>
      <c r="CS71" s="1241"/>
      <c r="CT71" s="1241"/>
      <c r="CU71" s="1241"/>
      <c r="CV71" s="1241"/>
      <c r="CW71" s="1241"/>
      <c r="CX71" s="1241"/>
      <c r="CY71" s="1241"/>
      <c r="CZ71" s="1241"/>
      <c r="DA71" s="1241"/>
      <c r="DB71" s="1241"/>
      <c r="DC71" s="1241"/>
      <c r="DD71" s="1241"/>
      <c r="DE71" s="330"/>
      <c r="DF71" s="23"/>
      <c r="DG71" s="23"/>
      <c r="DH71" s="23"/>
      <c r="DI71" s="23"/>
      <c r="DJ71" s="23"/>
      <c r="DK71" s="23"/>
    </row>
    <row r="72" spans="1:115" ht="14.1" customHeight="1" x14ac:dyDescent="0.2">
      <c r="A72" s="23"/>
      <c r="B72" s="329"/>
      <c r="C72" s="1241" t="s">
        <v>619</v>
      </c>
      <c r="D72" s="1242"/>
      <c r="E72" s="1242"/>
      <c r="F72" s="1242"/>
      <c r="G72" s="1246" t="s">
        <v>620</v>
      </c>
      <c r="H72" s="1246"/>
      <c r="I72" s="1246"/>
      <c r="J72" s="1246"/>
      <c r="K72" s="1246"/>
      <c r="L72" s="1246"/>
      <c r="M72" s="1246"/>
      <c r="N72" s="1246"/>
      <c r="O72" s="1246"/>
      <c r="P72" s="1246"/>
      <c r="Q72" s="1246"/>
      <c r="R72" s="1246"/>
      <c r="S72" s="1246"/>
      <c r="T72" s="1246"/>
      <c r="U72" s="1246"/>
      <c r="V72" s="1246"/>
      <c r="W72" s="1246"/>
      <c r="X72" s="1246"/>
      <c r="Y72" s="1246"/>
      <c r="Z72" s="1246"/>
      <c r="AA72" s="1246"/>
      <c r="AB72" s="1246"/>
      <c r="AC72" s="1246"/>
      <c r="AD72" s="1246"/>
      <c r="AE72" s="1246"/>
      <c r="AF72" s="1246"/>
      <c r="AG72" s="1246"/>
      <c r="AH72" s="1246"/>
      <c r="AI72" s="1246"/>
      <c r="AJ72" s="1246"/>
      <c r="AK72" s="1246"/>
      <c r="AL72" s="1246"/>
      <c r="AM72" s="1246"/>
      <c r="AN72" s="1246"/>
      <c r="AO72" s="1246"/>
      <c r="AP72" s="1246"/>
      <c r="AQ72" s="1246"/>
      <c r="AR72" s="1246"/>
      <c r="AS72" s="1246"/>
      <c r="AT72" s="1246"/>
      <c r="AU72" s="1246"/>
      <c r="AV72" s="1246"/>
      <c r="AW72" s="1246"/>
      <c r="AX72" s="1246"/>
      <c r="AY72" s="1246"/>
      <c r="AZ72" s="1246"/>
      <c r="BA72" s="1246"/>
      <c r="BB72" s="1246"/>
      <c r="BC72" s="1246"/>
      <c r="BD72" s="1246"/>
      <c r="BE72" s="1246"/>
      <c r="BF72" s="1246"/>
      <c r="BG72" s="1246"/>
      <c r="BH72" s="1246"/>
      <c r="BI72" s="1246"/>
      <c r="BJ72" s="1246"/>
      <c r="BK72" s="1246"/>
      <c r="BL72" s="1246"/>
      <c r="BM72" s="1246"/>
      <c r="BN72" s="1246"/>
      <c r="BO72" s="1246"/>
      <c r="BP72" s="1246"/>
      <c r="BQ72" s="1245"/>
      <c r="BR72" s="1245"/>
      <c r="BS72" s="1245"/>
      <c r="BT72" s="1245"/>
      <c r="BU72" s="1245"/>
      <c r="BV72" s="1130"/>
      <c r="BW72" s="1130"/>
      <c r="BX72" s="1130"/>
      <c r="BY72" s="1130"/>
      <c r="BZ72" s="1130"/>
      <c r="CA72" s="1130"/>
      <c r="CB72" s="1130"/>
      <c r="CC72" s="1130"/>
      <c r="CD72" s="1130"/>
      <c r="CE72" s="1130"/>
      <c r="CF72" s="1130"/>
      <c r="CG72" s="1130"/>
      <c r="CH72" s="1130"/>
      <c r="CI72" s="1130"/>
      <c r="CJ72" s="1130"/>
      <c r="CK72" s="1130"/>
      <c r="CL72" s="1130"/>
      <c r="CM72" s="1255"/>
      <c r="CN72" s="1255"/>
      <c r="CO72" s="1255"/>
      <c r="CP72" s="1255"/>
      <c r="CQ72" s="1255"/>
      <c r="CR72" s="1130"/>
      <c r="CS72" s="1130"/>
      <c r="CT72" s="1130"/>
      <c r="CU72" s="1130"/>
      <c r="CV72" s="1130"/>
      <c r="CW72" s="1130"/>
      <c r="CX72" s="1130"/>
      <c r="CY72" s="1130"/>
      <c r="CZ72" s="1130"/>
      <c r="DA72" s="1130"/>
      <c r="DB72" s="1130"/>
      <c r="DC72" s="1130"/>
      <c r="DD72" s="1130"/>
      <c r="DE72" s="330"/>
      <c r="DF72" s="23"/>
      <c r="DG72" s="23"/>
      <c r="DH72" s="23"/>
      <c r="DI72" s="23"/>
      <c r="DJ72" s="23"/>
      <c r="DK72" s="23"/>
    </row>
    <row r="73" spans="1:115" ht="14.1" customHeight="1" x14ac:dyDescent="0.2">
      <c r="A73" s="23"/>
      <c r="B73" s="329"/>
      <c r="C73" s="1241"/>
      <c r="D73" s="1242"/>
      <c r="E73" s="1242"/>
      <c r="F73" s="1242"/>
      <c r="G73" s="1124" t="s">
        <v>584</v>
      </c>
      <c r="H73" s="1124"/>
      <c r="I73" s="1124"/>
      <c r="J73" s="1124"/>
      <c r="K73" s="1124" t="s">
        <v>621</v>
      </c>
      <c r="L73" s="1124"/>
      <c r="M73" s="1124"/>
      <c r="N73" s="1124"/>
      <c r="O73" s="1124"/>
      <c r="P73" s="1124"/>
      <c r="Q73" s="1124"/>
      <c r="R73" s="1124"/>
      <c r="S73" s="1124"/>
      <c r="T73" s="1124"/>
      <c r="U73" s="1124"/>
      <c r="V73" s="1124"/>
      <c r="W73" s="1124"/>
      <c r="X73" s="1124"/>
      <c r="Y73" s="1124"/>
      <c r="Z73" s="1124"/>
      <c r="AA73" s="1124"/>
      <c r="AB73" s="1124"/>
      <c r="AC73" s="1124"/>
      <c r="AD73" s="1124"/>
      <c r="AE73" s="1124"/>
      <c r="AF73" s="1124"/>
      <c r="AG73" s="1124"/>
      <c r="AH73" s="1124"/>
      <c r="AI73" s="1124"/>
      <c r="AJ73" s="1124"/>
      <c r="AK73" s="1124"/>
      <c r="AL73" s="1124"/>
      <c r="AM73" s="1124"/>
      <c r="AN73" s="1124"/>
      <c r="AO73" s="1124"/>
      <c r="AP73" s="1124"/>
      <c r="AQ73" s="1124"/>
      <c r="AR73" s="1124"/>
      <c r="AS73" s="1124"/>
      <c r="AT73" s="1124"/>
      <c r="AU73" s="1124"/>
      <c r="AV73" s="1124"/>
      <c r="AW73" s="1124"/>
      <c r="AX73" s="1124"/>
      <c r="AY73" s="1124"/>
      <c r="AZ73" s="1124"/>
      <c r="BA73" s="1124"/>
      <c r="BB73" s="1124"/>
      <c r="BC73" s="1124"/>
      <c r="BD73" s="1124"/>
      <c r="BE73" s="1124"/>
      <c r="BF73" s="1124"/>
      <c r="BG73" s="1124"/>
      <c r="BH73" s="1124"/>
      <c r="BI73" s="1124"/>
      <c r="BJ73" s="1124"/>
      <c r="BK73" s="1124"/>
      <c r="BL73" s="1124"/>
      <c r="BM73" s="1124"/>
      <c r="BN73" s="1124"/>
      <c r="BO73" s="1124"/>
      <c r="BP73" s="1124"/>
      <c r="BQ73" s="1245" t="s">
        <v>580</v>
      </c>
      <c r="BR73" s="1245"/>
      <c r="BS73" s="1245"/>
      <c r="BT73" s="1245"/>
      <c r="BU73" s="1245"/>
      <c r="BV73" s="1129">
        <v>0</v>
      </c>
      <c r="BW73" s="1129"/>
      <c r="BX73" s="1129"/>
      <c r="BY73" s="1129"/>
      <c r="BZ73" s="1129"/>
      <c r="CA73" s="1129"/>
      <c r="CB73" s="1129"/>
      <c r="CC73" s="1129"/>
      <c r="CD73" s="1129"/>
      <c r="CE73" s="1129"/>
      <c r="CF73" s="1129"/>
      <c r="CG73" s="1129"/>
      <c r="CH73" s="1129"/>
      <c r="CI73" s="1130"/>
      <c r="CJ73" s="1130"/>
      <c r="CK73" s="1130"/>
      <c r="CL73" s="1130"/>
      <c r="CM73" s="1245" t="s">
        <v>580</v>
      </c>
      <c r="CN73" s="1245"/>
      <c r="CO73" s="1245"/>
      <c r="CP73" s="1245"/>
      <c r="CQ73" s="1245"/>
      <c r="CR73" s="1129">
        <v>0</v>
      </c>
      <c r="CS73" s="1129"/>
      <c r="CT73" s="1129"/>
      <c r="CU73" s="1129"/>
      <c r="CV73" s="1129"/>
      <c r="CW73" s="1129"/>
      <c r="CX73" s="1129"/>
      <c r="CY73" s="1129"/>
      <c r="CZ73" s="1129"/>
      <c r="DA73" s="1129"/>
      <c r="DB73" s="1129"/>
      <c r="DC73" s="1129"/>
      <c r="DD73" s="1129"/>
      <c r="DE73" s="330"/>
      <c r="DF73" s="23"/>
      <c r="DG73" s="23"/>
      <c r="DH73" s="23"/>
      <c r="DI73" s="23"/>
      <c r="DJ73" s="23"/>
      <c r="DK73" s="23"/>
    </row>
    <row r="74" spans="1:115" ht="14.1" customHeight="1" x14ac:dyDescent="0.2">
      <c r="A74" s="23"/>
      <c r="B74" s="329"/>
      <c r="C74" s="1241"/>
      <c r="D74" s="1242"/>
      <c r="E74" s="1242"/>
      <c r="F74" s="1242"/>
      <c r="G74" s="1124" t="s">
        <v>587</v>
      </c>
      <c r="H74" s="1124"/>
      <c r="I74" s="1124"/>
      <c r="J74" s="1124"/>
      <c r="K74" s="1124" t="s">
        <v>611</v>
      </c>
      <c r="L74" s="1124"/>
      <c r="M74" s="1124"/>
      <c r="N74" s="1124"/>
      <c r="O74" s="1124"/>
      <c r="P74" s="1124"/>
      <c r="Q74" s="1124"/>
      <c r="R74" s="1124"/>
      <c r="S74" s="1124"/>
      <c r="T74" s="1124"/>
      <c r="U74" s="1124"/>
      <c r="V74" s="1124"/>
      <c r="W74" s="1124"/>
      <c r="X74" s="1124"/>
      <c r="Y74" s="1124"/>
      <c r="Z74" s="1124"/>
      <c r="AA74" s="1124"/>
      <c r="AB74" s="1124"/>
      <c r="AC74" s="1124"/>
      <c r="AD74" s="1124"/>
      <c r="AE74" s="1124"/>
      <c r="AF74" s="1124"/>
      <c r="AG74" s="1124"/>
      <c r="AH74" s="1124"/>
      <c r="AI74" s="1124"/>
      <c r="AJ74" s="1124"/>
      <c r="AK74" s="1124"/>
      <c r="AL74" s="1124"/>
      <c r="AM74" s="1124"/>
      <c r="AN74" s="1124"/>
      <c r="AO74" s="1124"/>
      <c r="AP74" s="1124"/>
      <c r="AQ74" s="1124"/>
      <c r="AR74" s="1124"/>
      <c r="AS74" s="1124"/>
      <c r="AT74" s="1124"/>
      <c r="AU74" s="1124"/>
      <c r="AV74" s="1124"/>
      <c r="AW74" s="1124"/>
      <c r="AX74" s="1124"/>
      <c r="AY74" s="1124"/>
      <c r="AZ74" s="1124"/>
      <c r="BA74" s="1124"/>
      <c r="BB74" s="1124"/>
      <c r="BC74" s="1124"/>
      <c r="BD74" s="1124"/>
      <c r="BE74" s="1124"/>
      <c r="BF74" s="1124"/>
      <c r="BG74" s="1124"/>
      <c r="BH74" s="1124"/>
      <c r="BI74" s="1124"/>
      <c r="BJ74" s="1124"/>
      <c r="BK74" s="1124"/>
      <c r="BL74" s="1124"/>
      <c r="BM74" s="1124"/>
      <c r="BN74" s="1124"/>
      <c r="BO74" s="1124"/>
      <c r="BP74" s="1124"/>
      <c r="BQ74" s="1245" t="s">
        <v>580</v>
      </c>
      <c r="BR74" s="1245"/>
      <c r="BS74" s="1245"/>
      <c r="BT74" s="1245"/>
      <c r="BU74" s="1245"/>
      <c r="BV74" s="1129">
        <v>0</v>
      </c>
      <c r="BW74" s="1129"/>
      <c r="BX74" s="1129"/>
      <c r="BY74" s="1129"/>
      <c r="BZ74" s="1129"/>
      <c r="CA74" s="1129"/>
      <c r="CB74" s="1129"/>
      <c r="CC74" s="1129"/>
      <c r="CD74" s="1129"/>
      <c r="CE74" s="1129"/>
      <c r="CF74" s="1129"/>
      <c r="CG74" s="1129"/>
      <c r="CH74" s="1129"/>
      <c r="CI74" s="1130"/>
      <c r="CJ74" s="1130"/>
      <c r="CK74" s="1130"/>
      <c r="CL74" s="1130"/>
      <c r="CM74" s="1245" t="s">
        <v>580</v>
      </c>
      <c r="CN74" s="1245"/>
      <c r="CO74" s="1245"/>
      <c r="CP74" s="1245"/>
      <c r="CQ74" s="1245"/>
      <c r="CR74" s="1129">
        <v>0</v>
      </c>
      <c r="CS74" s="1129"/>
      <c r="CT74" s="1129"/>
      <c r="CU74" s="1129"/>
      <c r="CV74" s="1129"/>
      <c r="CW74" s="1129"/>
      <c r="CX74" s="1129"/>
      <c r="CY74" s="1129"/>
      <c r="CZ74" s="1129"/>
      <c r="DA74" s="1129"/>
      <c r="DB74" s="1129"/>
      <c r="DC74" s="1129"/>
      <c r="DD74" s="1129"/>
      <c r="DE74" s="330"/>
      <c r="DF74" s="23"/>
      <c r="DG74" s="23"/>
      <c r="DH74" s="23"/>
      <c r="DI74" s="23"/>
      <c r="DJ74" s="23"/>
      <c r="DK74" s="23"/>
    </row>
    <row r="75" spans="1:115" ht="14.1" customHeight="1" x14ac:dyDescent="0.2">
      <c r="A75" s="23"/>
      <c r="B75" s="329"/>
      <c r="C75" s="1241"/>
      <c r="D75" s="1242"/>
      <c r="E75" s="1242"/>
      <c r="F75" s="1242"/>
      <c r="G75" s="1124" t="s">
        <v>594</v>
      </c>
      <c r="H75" s="1124"/>
      <c r="I75" s="1124"/>
      <c r="J75" s="1124"/>
      <c r="K75" s="1124" t="s">
        <v>419</v>
      </c>
      <c r="L75" s="1124"/>
      <c r="M75" s="1124"/>
      <c r="N75" s="1124"/>
      <c r="O75" s="1124"/>
      <c r="P75" s="1124"/>
      <c r="Q75" s="1124"/>
      <c r="R75" s="1124"/>
      <c r="S75" s="1124"/>
      <c r="T75" s="1124"/>
      <c r="U75" s="1124"/>
      <c r="V75" s="1124"/>
      <c r="W75" s="1124"/>
      <c r="X75" s="1124"/>
      <c r="Y75" s="1124"/>
      <c r="Z75" s="1124"/>
      <c r="AA75" s="1124"/>
      <c r="AB75" s="1124"/>
      <c r="AC75" s="1124"/>
      <c r="AD75" s="1124"/>
      <c r="AE75" s="1124"/>
      <c r="AF75" s="1124"/>
      <c r="AG75" s="1124"/>
      <c r="AH75" s="1124"/>
      <c r="AI75" s="1124"/>
      <c r="AJ75" s="1124"/>
      <c r="AK75" s="1124"/>
      <c r="AL75" s="1124"/>
      <c r="AM75" s="1124"/>
      <c r="AN75" s="1124"/>
      <c r="AO75" s="1124"/>
      <c r="AP75" s="1124"/>
      <c r="AQ75" s="1124"/>
      <c r="AR75" s="1124"/>
      <c r="AS75" s="1124"/>
      <c r="AT75" s="1124"/>
      <c r="AU75" s="1124"/>
      <c r="AV75" s="1124"/>
      <c r="AW75" s="1124"/>
      <c r="AX75" s="1124"/>
      <c r="AY75" s="1124"/>
      <c r="AZ75" s="1124"/>
      <c r="BA75" s="1124"/>
      <c r="BB75" s="1124"/>
      <c r="BC75" s="1124"/>
      <c r="BD75" s="1124"/>
      <c r="BE75" s="1124"/>
      <c r="BF75" s="1124"/>
      <c r="BG75" s="1124"/>
      <c r="BH75" s="1124"/>
      <c r="BI75" s="1124"/>
      <c r="BJ75" s="1124"/>
      <c r="BK75" s="1124"/>
      <c r="BL75" s="1124"/>
      <c r="BM75" s="1124"/>
      <c r="BN75" s="1124"/>
      <c r="BO75" s="1124"/>
      <c r="BP75" s="1124"/>
      <c r="BQ75" s="1134" t="s">
        <v>601</v>
      </c>
      <c r="BR75" s="1134"/>
      <c r="BS75" s="1134"/>
      <c r="BT75" s="1134"/>
      <c r="BU75" s="1134"/>
      <c r="BV75" s="1129">
        <v>0</v>
      </c>
      <c r="BW75" s="1129"/>
      <c r="BX75" s="1129"/>
      <c r="BY75" s="1129"/>
      <c r="BZ75" s="1129"/>
      <c r="CA75" s="1129"/>
      <c r="CB75" s="1129"/>
      <c r="CC75" s="1129"/>
      <c r="CD75" s="1129"/>
      <c r="CE75" s="1129"/>
      <c r="CF75" s="1129"/>
      <c r="CG75" s="1129"/>
      <c r="CH75" s="1129"/>
      <c r="CI75" s="1130"/>
      <c r="CJ75" s="1130"/>
      <c r="CK75" s="1130"/>
      <c r="CL75" s="1130"/>
      <c r="CM75" s="1134" t="s">
        <v>601</v>
      </c>
      <c r="CN75" s="1134"/>
      <c r="CO75" s="1134"/>
      <c r="CP75" s="1134"/>
      <c r="CQ75" s="1134"/>
      <c r="CR75" s="1129">
        <v>0</v>
      </c>
      <c r="CS75" s="1129"/>
      <c r="CT75" s="1129"/>
      <c r="CU75" s="1129"/>
      <c r="CV75" s="1129"/>
      <c r="CW75" s="1129"/>
      <c r="CX75" s="1129"/>
      <c r="CY75" s="1129"/>
      <c r="CZ75" s="1129"/>
      <c r="DA75" s="1129"/>
      <c r="DB75" s="1129"/>
      <c r="DC75" s="1129"/>
      <c r="DD75" s="1129"/>
      <c r="DE75" s="330"/>
      <c r="DF75" s="23"/>
      <c r="DG75" s="23"/>
      <c r="DH75" s="23"/>
      <c r="DI75" s="23"/>
      <c r="DJ75" s="23"/>
      <c r="DK75" s="23"/>
    </row>
    <row r="76" spans="1:115" ht="14.1" customHeight="1" x14ac:dyDescent="0.2">
      <c r="A76" s="23"/>
      <c r="B76" s="329"/>
      <c r="C76" s="1241"/>
      <c r="D76" s="1242"/>
      <c r="E76" s="1242"/>
      <c r="F76" s="1242"/>
      <c r="G76" s="1124" t="s">
        <v>595</v>
      </c>
      <c r="H76" s="1124"/>
      <c r="I76" s="1124"/>
      <c r="J76" s="1124"/>
      <c r="K76" s="1124" t="s">
        <v>590</v>
      </c>
      <c r="L76" s="1124"/>
      <c r="M76" s="1124"/>
      <c r="N76" s="1124"/>
      <c r="O76" s="1124"/>
      <c r="P76" s="1124"/>
      <c r="Q76" s="1124"/>
      <c r="R76" s="1124"/>
      <c r="S76" s="1124"/>
      <c r="T76" s="1124"/>
      <c r="U76" s="1124"/>
      <c r="V76" s="1124"/>
      <c r="W76" s="1124"/>
      <c r="X76" s="1124"/>
      <c r="Y76" s="1124"/>
      <c r="Z76" s="1124"/>
      <c r="AA76" s="1124"/>
      <c r="AB76" s="1124"/>
      <c r="AC76" s="1124"/>
      <c r="AD76" s="1124"/>
      <c r="AE76" s="1124"/>
      <c r="AF76" s="1124"/>
      <c r="AG76" s="1124"/>
      <c r="AH76" s="1124"/>
      <c r="AI76" s="1124"/>
      <c r="AJ76" s="1124"/>
      <c r="AK76" s="1124"/>
      <c r="AL76" s="1124"/>
      <c r="AM76" s="1124"/>
      <c r="AN76" s="1124"/>
      <c r="AO76" s="1124"/>
      <c r="AP76" s="1124"/>
      <c r="AQ76" s="1124"/>
      <c r="AR76" s="1124"/>
      <c r="AS76" s="1124"/>
      <c r="AT76" s="1124"/>
      <c r="AU76" s="1124"/>
      <c r="AV76" s="1124"/>
      <c r="AW76" s="1124"/>
      <c r="AX76" s="1124"/>
      <c r="AY76" s="1124"/>
      <c r="AZ76" s="1124"/>
      <c r="BA76" s="1124"/>
      <c r="BB76" s="1124"/>
      <c r="BC76" s="1124"/>
      <c r="BD76" s="1124"/>
      <c r="BE76" s="1124"/>
      <c r="BF76" s="1124"/>
      <c r="BG76" s="1124"/>
      <c r="BH76" s="1124"/>
      <c r="BI76" s="1124"/>
      <c r="BJ76" s="1124"/>
      <c r="BK76" s="1124"/>
      <c r="BL76" s="1124"/>
      <c r="BM76" s="1124"/>
      <c r="BN76" s="1124"/>
      <c r="BO76" s="1124"/>
      <c r="BP76" s="1124"/>
      <c r="BQ76" s="1134" t="s">
        <v>601</v>
      </c>
      <c r="BR76" s="1134"/>
      <c r="BS76" s="1134"/>
      <c r="BT76" s="1134"/>
      <c r="BU76" s="1134"/>
      <c r="BV76" s="1129">
        <v>0</v>
      </c>
      <c r="BW76" s="1129"/>
      <c r="BX76" s="1129"/>
      <c r="BY76" s="1129"/>
      <c r="BZ76" s="1129"/>
      <c r="CA76" s="1129"/>
      <c r="CB76" s="1129"/>
      <c r="CC76" s="1129"/>
      <c r="CD76" s="1129"/>
      <c r="CE76" s="1129"/>
      <c r="CF76" s="1129"/>
      <c r="CG76" s="1129"/>
      <c r="CH76" s="1129"/>
      <c r="CI76" s="1130"/>
      <c r="CJ76" s="1130"/>
      <c r="CK76" s="1130"/>
      <c r="CL76" s="1130"/>
      <c r="CM76" s="1134" t="s">
        <v>601</v>
      </c>
      <c r="CN76" s="1134"/>
      <c r="CO76" s="1134"/>
      <c r="CP76" s="1134"/>
      <c r="CQ76" s="1134"/>
      <c r="CR76" s="1129">
        <v>0</v>
      </c>
      <c r="CS76" s="1129"/>
      <c r="CT76" s="1129"/>
      <c r="CU76" s="1129"/>
      <c r="CV76" s="1129"/>
      <c r="CW76" s="1129"/>
      <c r="CX76" s="1129"/>
      <c r="CY76" s="1129"/>
      <c r="CZ76" s="1129"/>
      <c r="DA76" s="1129"/>
      <c r="DB76" s="1129"/>
      <c r="DC76" s="1129"/>
      <c r="DD76" s="1129"/>
      <c r="DE76" s="330"/>
      <c r="DF76" s="23"/>
      <c r="DG76" s="23"/>
      <c r="DH76" s="23"/>
      <c r="DI76" s="23"/>
      <c r="DJ76" s="23"/>
      <c r="DK76" s="23"/>
    </row>
    <row r="77" spans="1:115" ht="14.1" customHeight="1" x14ac:dyDescent="0.2">
      <c r="A77" s="23"/>
      <c r="B77" s="329"/>
      <c r="C77" s="1241"/>
      <c r="D77" s="1242"/>
      <c r="E77" s="1242"/>
      <c r="F77" s="1242"/>
      <c r="G77" s="1124" t="s">
        <v>596</v>
      </c>
      <c r="H77" s="1124"/>
      <c r="I77" s="1124"/>
      <c r="J77" s="1124"/>
      <c r="K77" s="1124" t="s">
        <v>593</v>
      </c>
      <c r="L77" s="1124"/>
      <c r="M77" s="1124"/>
      <c r="N77" s="1124"/>
      <c r="O77" s="1124"/>
      <c r="P77" s="1124"/>
      <c r="Q77" s="1124"/>
      <c r="R77" s="1124"/>
      <c r="S77" s="1124"/>
      <c r="T77" s="1124"/>
      <c r="U77" s="1124"/>
      <c r="V77" s="1124"/>
      <c r="W77" s="1124"/>
      <c r="X77" s="1124"/>
      <c r="Y77" s="1124"/>
      <c r="Z77" s="1124"/>
      <c r="AA77" s="1124"/>
      <c r="AB77" s="1124"/>
      <c r="AC77" s="1124"/>
      <c r="AD77" s="1124"/>
      <c r="AE77" s="1124"/>
      <c r="AF77" s="1124"/>
      <c r="AG77" s="1124"/>
      <c r="AH77" s="1124"/>
      <c r="AI77" s="1124"/>
      <c r="AJ77" s="1124"/>
      <c r="AK77" s="1124"/>
      <c r="AL77" s="1124"/>
      <c r="AM77" s="1124"/>
      <c r="AN77" s="1124"/>
      <c r="AO77" s="1124"/>
      <c r="AP77" s="1124"/>
      <c r="AQ77" s="1124"/>
      <c r="AR77" s="1124"/>
      <c r="AS77" s="1124"/>
      <c r="AT77" s="1124"/>
      <c r="AU77" s="1124"/>
      <c r="AV77" s="1124"/>
      <c r="AW77" s="1124"/>
      <c r="AX77" s="1124"/>
      <c r="AY77" s="1124"/>
      <c r="AZ77" s="1124"/>
      <c r="BA77" s="1124"/>
      <c r="BB77" s="1124"/>
      <c r="BC77" s="1124"/>
      <c r="BD77" s="1124"/>
      <c r="BE77" s="1124"/>
      <c r="BF77" s="1124"/>
      <c r="BG77" s="1124"/>
      <c r="BH77" s="1124"/>
      <c r="BI77" s="1124"/>
      <c r="BJ77" s="1124"/>
      <c r="BK77" s="1124"/>
      <c r="BL77" s="1124"/>
      <c r="BM77" s="1124"/>
      <c r="BN77" s="1124"/>
      <c r="BO77" s="1124"/>
      <c r="BP77" s="1124"/>
      <c r="BQ77" s="1134" t="s">
        <v>601</v>
      </c>
      <c r="BR77" s="1134"/>
      <c r="BS77" s="1134"/>
      <c r="BT77" s="1134"/>
      <c r="BU77" s="1134"/>
      <c r="BV77" s="1129">
        <v>0</v>
      </c>
      <c r="BW77" s="1129"/>
      <c r="BX77" s="1129"/>
      <c r="BY77" s="1129"/>
      <c r="BZ77" s="1129"/>
      <c r="CA77" s="1129"/>
      <c r="CB77" s="1129"/>
      <c r="CC77" s="1129"/>
      <c r="CD77" s="1129"/>
      <c r="CE77" s="1129"/>
      <c r="CF77" s="1129"/>
      <c r="CG77" s="1129"/>
      <c r="CH77" s="1129"/>
      <c r="CI77" s="1130"/>
      <c r="CJ77" s="1130"/>
      <c r="CK77" s="1130"/>
      <c r="CL77" s="1130"/>
      <c r="CM77" s="1134" t="s">
        <v>601</v>
      </c>
      <c r="CN77" s="1134"/>
      <c r="CO77" s="1134"/>
      <c r="CP77" s="1134"/>
      <c r="CQ77" s="1134"/>
      <c r="CR77" s="1129">
        <v>0</v>
      </c>
      <c r="CS77" s="1129"/>
      <c r="CT77" s="1129"/>
      <c r="CU77" s="1129"/>
      <c r="CV77" s="1129"/>
      <c r="CW77" s="1129"/>
      <c r="CX77" s="1129"/>
      <c r="CY77" s="1129"/>
      <c r="CZ77" s="1129"/>
      <c r="DA77" s="1129"/>
      <c r="DB77" s="1129"/>
      <c r="DC77" s="1129"/>
      <c r="DD77" s="1129"/>
      <c r="DE77" s="330"/>
      <c r="DF77" s="23"/>
      <c r="DG77" s="23"/>
      <c r="DH77" s="23"/>
      <c r="DI77" s="23"/>
      <c r="DJ77" s="23"/>
      <c r="DK77" s="23"/>
    </row>
    <row r="78" spans="1:115" ht="14.1" customHeight="1" x14ac:dyDescent="0.2">
      <c r="A78" s="23"/>
      <c r="B78" s="329"/>
      <c r="C78" s="1241"/>
      <c r="D78" s="1242"/>
      <c r="E78" s="1242"/>
      <c r="F78" s="1242"/>
      <c r="G78" s="1124" t="s">
        <v>597</v>
      </c>
      <c r="H78" s="1124"/>
      <c r="I78" s="1124"/>
      <c r="J78" s="1124"/>
      <c r="K78" s="1124" t="s">
        <v>624</v>
      </c>
      <c r="L78" s="1124"/>
      <c r="M78" s="1124"/>
      <c r="N78" s="1124"/>
      <c r="O78" s="1124"/>
      <c r="P78" s="1124"/>
      <c r="Q78" s="1124"/>
      <c r="R78" s="1124"/>
      <c r="S78" s="1124"/>
      <c r="T78" s="1124"/>
      <c r="U78" s="1124"/>
      <c r="V78" s="1124"/>
      <c r="W78" s="1124"/>
      <c r="X78" s="1124"/>
      <c r="Y78" s="1124"/>
      <c r="Z78" s="1124"/>
      <c r="AA78" s="1124"/>
      <c r="AB78" s="1124"/>
      <c r="AC78" s="1124"/>
      <c r="AD78" s="1124"/>
      <c r="AE78" s="1124"/>
      <c r="AF78" s="1124"/>
      <c r="AG78" s="1124"/>
      <c r="AH78" s="1124"/>
      <c r="AI78" s="1124"/>
      <c r="AJ78" s="1124"/>
      <c r="AK78" s="1124"/>
      <c r="AL78" s="1124"/>
      <c r="AM78" s="1124"/>
      <c r="AN78" s="1124"/>
      <c r="AO78" s="1124"/>
      <c r="AP78" s="1124"/>
      <c r="AQ78" s="1124"/>
      <c r="AR78" s="1124"/>
      <c r="AS78" s="1124"/>
      <c r="AT78" s="1124"/>
      <c r="AU78" s="1124"/>
      <c r="AV78" s="1124"/>
      <c r="AW78" s="1124"/>
      <c r="AX78" s="1124"/>
      <c r="AY78" s="1124"/>
      <c r="AZ78" s="1124"/>
      <c r="BA78" s="1124"/>
      <c r="BB78" s="1124"/>
      <c r="BC78" s="1124"/>
      <c r="BD78" s="1124"/>
      <c r="BE78" s="1124"/>
      <c r="BF78" s="1124"/>
      <c r="BG78" s="1124"/>
      <c r="BH78" s="1124"/>
      <c r="BI78" s="1124"/>
      <c r="BJ78" s="1124"/>
      <c r="BK78" s="1124"/>
      <c r="BL78" s="1124"/>
      <c r="BM78" s="1124"/>
      <c r="BN78" s="1124"/>
      <c r="BO78" s="1124"/>
      <c r="BP78" s="1124"/>
      <c r="BQ78" s="1128" t="s">
        <v>602</v>
      </c>
      <c r="BR78" s="1128"/>
      <c r="BS78" s="1128"/>
      <c r="BT78" s="1128"/>
      <c r="BU78" s="1128"/>
      <c r="BV78" s="1129">
        <v>0</v>
      </c>
      <c r="BW78" s="1129"/>
      <c r="BX78" s="1129"/>
      <c r="BY78" s="1129"/>
      <c r="BZ78" s="1129"/>
      <c r="CA78" s="1129"/>
      <c r="CB78" s="1129"/>
      <c r="CC78" s="1129"/>
      <c r="CD78" s="1129"/>
      <c r="CE78" s="1129"/>
      <c r="CF78" s="1129"/>
      <c r="CG78" s="1129"/>
      <c r="CH78" s="1129"/>
      <c r="CI78" s="1130"/>
      <c r="CJ78" s="1130"/>
      <c r="CK78" s="1130"/>
      <c r="CL78" s="1130"/>
      <c r="CM78" s="1128" t="s">
        <v>602</v>
      </c>
      <c r="CN78" s="1128"/>
      <c r="CO78" s="1128"/>
      <c r="CP78" s="1128"/>
      <c r="CQ78" s="1128"/>
      <c r="CR78" s="1129">
        <v>0</v>
      </c>
      <c r="CS78" s="1129"/>
      <c r="CT78" s="1129"/>
      <c r="CU78" s="1129"/>
      <c r="CV78" s="1129"/>
      <c r="CW78" s="1129"/>
      <c r="CX78" s="1129"/>
      <c r="CY78" s="1129"/>
      <c r="CZ78" s="1129"/>
      <c r="DA78" s="1129"/>
      <c r="DB78" s="1129"/>
      <c r="DC78" s="1129"/>
      <c r="DD78" s="1129"/>
      <c r="DE78" s="330"/>
      <c r="DF78" s="23"/>
      <c r="DG78" s="23"/>
      <c r="DH78" s="23"/>
      <c r="DI78" s="23"/>
      <c r="DJ78" s="23"/>
      <c r="DK78" s="23"/>
    </row>
    <row r="79" spans="1:115" ht="14.1" customHeight="1" x14ac:dyDescent="0.2">
      <c r="A79" s="23"/>
      <c r="B79" s="329"/>
      <c r="C79" s="1241"/>
      <c r="D79" s="1242"/>
      <c r="E79" s="1242"/>
      <c r="F79" s="1242"/>
      <c r="G79" s="1124" t="s">
        <v>598</v>
      </c>
      <c r="H79" s="1124"/>
      <c r="I79" s="1124"/>
      <c r="J79" s="1124"/>
      <c r="K79" s="1124" t="s">
        <v>625</v>
      </c>
      <c r="L79" s="1124"/>
      <c r="M79" s="1124"/>
      <c r="N79" s="1124"/>
      <c r="O79" s="1124"/>
      <c r="P79" s="1124"/>
      <c r="Q79" s="1124"/>
      <c r="R79" s="1124"/>
      <c r="S79" s="1124"/>
      <c r="T79" s="1124"/>
      <c r="U79" s="1124"/>
      <c r="V79" s="1124"/>
      <c r="W79" s="1124"/>
      <c r="X79" s="1124"/>
      <c r="Y79" s="1124"/>
      <c r="Z79" s="1124"/>
      <c r="AA79" s="1124"/>
      <c r="AB79" s="1124"/>
      <c r="AC79" s="1124"/>
      <c r="AD79" s="1124"/>
      <c r="AE79" s="1124"/>
      <c r="AF79" s="1124"/>
      <c r="AG79" s="1124"/>
      <c r="AH79" s="1124"/>
      <c r="AI79" s="1124"/>
      <c r="AJ79" s="1124"/>
      <c r="AK79" s="1124"/>
      <c r="AL79" s="1124"/>
      <c r="AM79" s="1124"/>
      <c r="AN79" s="1124"/>
      <c r="AO79" s="1124"/>
      <c r="AP79" s="1124"/>
      <c r="AQ79" s="1124"/>
      <c r="AR79" s="1124"/>
      <c r="AS79" s="1124"/>
      <c r="AT79" s="1124"/>
      <c r="AU79" s="1124"/>
      <c r="AV79" s="1124"/>
      <c r="AW79" s="1124"/>
      <c r="AX79" s="1124"/>
      <c r="AY79" s="1124"/>
      <c r="AZ79" s="1124"/>
      <c r="BA79" s="1124"/>
      <c r="BB79" s="1124"/>
      <c r="BC79" s="1124"/>
      <c r="BD79" s="1124"/>
      <c r="BE79" s="1124"/>
      <c r="BF79" s="1124"/>
      <c r="BG79" s="1124"/>
      <c r="BH79" s="1124"/>
      <c r="BI79" s="1124"/>
      <c r="BJ79" s="1124"/>
      <c r="BK79" s="1124"/>
      <c r="BL79" s="1124"/>
      <c r="BM79" s="1124"/>
      <c r="BN79" s="1124"/>
      <c r="BO79" s="1124"/>
      <c r="BP79" s="1124"/>
      <c r="BQ79" s="1128" t="s">
        <v>602</v>
      </c>
      <c r="BR79" s="1128"/>
      <c r="BS79" s="1128"/>
      <c r="BT79" s="1128"/>
      <c r="BU79" s="1128"/>
      <c r="BV79" s="1129">
        <v>0</v>
      </c>
      <c r="BW79" s="1129"/>
      <c r="BX79" s="1129"/>
      <c r="BY79" s="1129"/>
      <c r="BZ79" s="1129"/>
      <c r="CA79" s="1129"/>
      <c r="CB79" s="1129"/>
      <c r="CC79" s="1129"/>
      <c r="CD79" s="1129"/>
      <c r="CE79" s="1129"/>
      <c r="CF79" s="1129"/>
      <c r="CG79" s="1129"/>
      <c r="CH79" s="1129"/>
      <c r="CI79" s="1130"/>
      <c r="CJ79" s="1130"/>
      <c r="CK79" s="1130"/>
      <c r="CL79" s="1130"/>
      <c r="CM79" s="1128" t="s">
        <v>602</v>
      </c>
      <c r="CN79" s="1128"/>
      <c r="CO79" s="1128"/>
      <c r="CP79" s="1128"/>
      <c r="CQ79" s="1128"/>
      <c r="CR79" s="1129">
        <v>0</v>
      </c>
      <c r="CS79" s="1129"/>
      <c r="CT79" s="1129"/>
      <c r="CU79" s="1129"/>
      <c r="CV79" s="1129"/>
      <c r="CW79" s="1129"/>
      <c r="CX79" s="1129"/>
      <c r="CY79" s="1129"/>
      <c r="CZ79" s="1129"/>
      <c r="DA79" s="1129"/>
      <c r="DB79" s="1129"/>
      <c r="DC79" s="1129"/>
      <c r="DD79" s="1129"/>
      <c r="DE79" s="330"/>
      <c r="DF79" s="23"/>
      <c r="DG79" s="23"/>
      <c r="DH79" s="23"/>
      <c r="DI79" s="23"/>
      <c r="DJ79" s="23"/>
      <c r="DK79" s="23"/>
    </row>
    <row r="80" spans="1:115" ht="14.1" customHeight="1" x14ac:dyDescent="0.2">
      <c r="A80" s="23"/>
      <c r="B80" s="329"/>
      <c r="C80" s="1241"/>
      <c r="D80" s="1242"/>
      <c r="E80" s="1242"/>
      <c r="F80" s="1242"/>
      <c r="G80" s="1124" t="s">
        <v>622</v>
      </c>
      <c r="H80" s="1124"/>
      <c r="I80" s="1124"/>
      <c r="J80" s="1124"/>
      <c r="K80" s="1124" t="s">
        <v>626</v>
      </c>
      <c r="L80" s="1124"/>
      <c r="M80" s="1124"/>
      <c r="N80" s="1124"/>
      <c r="O80" s="1124"/>
      <c r="P80" s="1124"/>
      <c r="Q80" s="1124"/>
      <c r="R80" s="1124"/>
      <c r="S80" s="1124"/>
      <c r="T80" s="1124"/>
      <c r="U80" s="1124"/>
      <c r="V80" s="1124"/>
      <c r="W80" s="1124"/>
      <c r="X80" s="1124"/>
      <c r="Y80" s="1124"/>
      <c r="Z80" s="1124"/>
      <c r="AA80" s="1124"/>
      <c r="AB80" s="1124"/>
      <c r="AC80" s="1124"/>
      <c r="AD80" s="1124"/>
      <c r="AE80" s="1124"/>
      <c r="AF80" s="1124"/>
      <c r="AG80" s="1124"/>
      <c r="AH80" s="1124"/>
      <c r="AI80" s="1124"/>
      <c r="AJ80" s="1124"/>
      <c r="AK80" s="1124"/>
      <c r="AL80" s="1124"/>
      <c r="AM80" s="1124"/>
      <c r="AN80" s="1124"/>
      <c r="AO80" s="1124"/>
      <c r="AP80" s="1124"/>
      <c r="AQ80" s="1124"/>
      <c r="AR80" s="1124"/>
      <c r="AS80" s="1124"/>
      <c r="AT80" s="1124"/>
      <c r="AU80" s="1124"/>
      <c r="AV80" s="1124"/>
      <c r="AW80" s="1124"/>
      <c r="AX80" s="1124"/>
      <c r="AY80" s="1124"/>
      <c r="AZ80" s="1124"/>
      <c r="BA80" s="1124"/>
      <c r="BB80" s="1124"/>
      <c r="BC80" s="1124"/>
      <c r="BD80" s="1124"/>
      <c r="BE80" s="1124"/>
      <c r="BF80" s="1124"/>
      <c r="BG80" s="1124"/>
      <c r="BH80" s="1124"/>
      <c r="BI80" s="1124"/>
      <c r="BJ80" s="1124"/>
      <c r="BK80" s="1124"/>
      <c r="BL80" s="1124"/>
      <c r="BM80" s="1124"/>
      <c r="BN80" s="1124"/>
      <c r="BO80" s="1124"/>
      <c r="BP80" s="1124"/>
      <c r="BQ80" s="1134"/>
      <c r="BR80" s="1134"/>
      <c r="BS80" s="1134"/>
      <c r="BT80" s="1134"/>
      <c r="BU80" s="1134"/>
      <c r="BV80" s="1172">
        <f>Data_Income!E906</f>
        <v>0</v>
      </c>
      <c r="BW80" s="1172"/>
      <c r="BX80" s="1172"/>
      <c r="BY80" s="1172"/>
      <c r="BZ80" s="1172"/>
      <c r="CA80" s="1172"/>
      <c r="CB80" s="1172"/>
      <c r="CC80" s="1172"/>
      <c r="CD80" s="1172"/>
      <c r="CE80" s="1172"/>
      <c r="CF80" s="1172"/>
      <c r="CG80" s="1172"/>
      <c r="CH80" s="1172"/>
      <c r="CI80" s="1130"/>
      <c r="CJ80" s="1130"/>
      <c r="CK80" s="1130"/>
      <c r="CL80" s="1130"/>
      <c r="CM80" s="1134"/>
      <c r="CN80" s="1134"/>
      <c r="CO80" s="1134"/>
      <c r="CP80" s="1134"/>
      <c r="CQ80" s="1134"/>
      <c r="CR80" s="1172">
        <f>Data_Income!F906</f>
        <v>0</v>
      </c>
      <c r="CS80" s="1172"/>
      <c r="CT80" s="1172"/>
      <c r="CU80" s="1172"/>
      <c r="CV80" s="1172"/>
      <c r="CW80" s="1172"/>
      <c r="CX80" s="1172"/>
      <c r="CY80" s="1172"/>
      <c r="CZ80" s="1172"/>
      <c r="DA80" s="1172"/>
      <c r="DB80" s="1172"/>
      <c r="DC80" s="1172"/>
      <c r="DD80" s="1172"/>
      <c r="DE80" s="330"/>
      <c r="DF80" s="23"/>
      <c r="DG80" s="23"/>
      <c r="DH80" s="23"/>
      <c r="DI80" s="23"/>
      <c r="DJ80" s="23"/>
      <c r="DK80" s="23"/>
    </row>
    <row r="81" spans="1:115" ht="14.1" customHeight="1" x14ac:dyDescent="0.2">
      <c r="A81" s="23"/>
      <c r="B81" s="329"/>
      <c r="C81" s="1241"/>
      <c r="D81" s="1242"/>
      <c r="E81" s="1242"/>
      <c r="F81" s="1242"/>
      <c r="G81" s="1241"/>
      <c r="H81" s="1242"/>
      <c r="I81" s="1242"/>
      <c r="J81" s="1242"/>
      <c r="K81" s="1124" t="s">
        <v>649</v>
      </c>
      <c r="L81" s="1124"/>
      <c r="M81" s="1124"/>
      <c r="N81" s="1124"/>
      <c r="O81" s="1124"/>
      <c r="P81" s="1124"/>
      <c r="Q81" s="1124"/>
      <c r="R81" s="1124"/>
      <c r="S81" s="1124"/>
      <c r="T81" s="1124"/>
      <c r="U81" s="1124"/>
      <c r="V81" s="1124"/>
      <c r="W81" s="1124"/>
      <c r="X81" s="1124"/>
      <c r="Y81" s="1124"/>
      <c r="Z81" s="1124"/>
      <c r="AA81" s="1124"/>
      <c r="AB81" s="1124"/>
      <c r="AC81" s="1124"/>
      <c r="AD81" s="1124"/>
      <c r="AE81" s="1124"/>
      <c r="AF81" s="1124"/>
      <c r="AG81" s="1124"/>
      <c r="AH81" s="1124"/>
      <c r="AI81" s="1124"/>
      <c r="AJ81" s="1124"/>
      <c r="AK81" s="1124"/>
      <c r="AL81" s="1124"/>
      <c r="AM81" s="1124"/>
      <c r="AN81" s="1124"/>
      <c r="AO81" s="1124"/>
      <c r="AP81" s="1124"/>
      <c r="AQ81" s="1124"/>
      <c r="AR81" s="1124"/>
      <c r="AS81" s="1124"/>
      <c r="AT81" s="1124"/>
      <c r="AU81" s="1124"/>
      <c r="AV81" s="1124"/>
      <c r="AW81" s="1124"/>
      <c r="AX81" s="1124"/>
      <c r="AY81" s="1124"/>
      <c r="AZ81" s="1124"/>
      <c r="BA81" s="1124"/>
      <c r="BB81" s="1124"/>
      <c r="BC81" s="1124"/>
      <c r="BD81" s="1124"/>
      <c r="BE81" s="1124"/>
      <c r="BF81" s="1124"/>
      <c r="BG81" s="1124"/>
      <c r="BH81" s="1124"/>
      <c r="BI81" s="1124"/>
      <c r="BJ81" s="1124"/>
      <c r="BK81" s="1124"/>
      <c r="BL81" s="1124"/>
      <c r="BM81" s="1124"/>
      <c r="BN81" s="1124"/>
      <c r="BO81" s="1124"/>
      <c r="BP81" s="1124"/>
      <c r="BQ81" s="1134"/>
      <c r="BR81" s="1134"/>
      <c r="BS81" s="1134"/>
      <c r="BT81" s="1134"/>
      <c r="BU81" s="1134"/>
      <c r="BV81" s="1252">
        <v>1</v>
      </c>
      <c r="BW81" s="1252"/>
      <c r="BX81" s="1252"/>
      <c r="BY81" s="1252"/>
      <c r="BZ81" s="1252"/>
      <c r="CA81" s="1252"/>
      <c r="CB81" s="1252"/>
      <c r="CC81" s="1252"/>
      <c r="CD81" s="1252"/>
      <c r="CE81" s="1252"/>
      <c r="CF81" s="1252"/>
      <c r="CG81" s="1252"/>
      <c r="CH81" s="1252"/>
      <c r="CI81" s="1130"/>
      <c r="CJ81" s="1130"/>
      <c r="CK81" s="1130"/>
      <c r="CL81" s="1130"/>
      <c r="CM81" s="1134"/>
      <c r="CN81" s="1134"/>
      <c r="CO81" s="1134"/>
      <c r="CP81" s="1134"/>
      <c r="CQ81" s="1134"/>
      <c r="CR81" s="1252">
        <v>1</v>
      </c>
      <c r="CS81" s="1252"/>
      <c r="CT81" s="1252"/>
      <c r="CU81" s="1252"/>
      <c r="CV81" s="1252"/>
      <c r="CW81" s="1252"/>
      <c r="CX81" s="1252"/>
      <c r="CY81" s="1252"/>
      <c r="CZ81" s="1252"/>
      <c r="DA81" s="1252"/>
      <c r="DB81" s="1252"/>
      <c r="DC81" s="1252"/>
      <c r="DD81" s="1252"/>
      <c r="DE81" s="330"/>
      <c r="DF81" s="23"/>
      <c r="DG81" s="23"/>
      <c r="DH81" s="23"/>
      <c r="DI81" s="23"/>
      <c r="DJ81" s="23"/>
      <c r="DK81" s="23"/>
    </row>
    <row r="82" spans="1:115" ht="14.1" customHeight="1" x14ac:dyDescent="0.2">
      <c r="A82" s="23"/>
      <c r="B82" s="329"/>
      <c r="C82" s="1241"/>
      <c r="D82" s="1242"/>
      <c r="E82" s="1242"/>
      <c r="F82" s="1242"/>
      <c r="G82" s="1124" t="s">
        <v>623</v>
      </c>
      <c r="H82" s="1124"/>
      <c r="I82" s="1124"/>
      <c r="J82" s="1124"/>
      <c r="K82" s="1124" t="s">
        <v>627</v>
      </c>
      <c r="L82" s="1124"/>
      <c r="M82" s="1124"/>
      <c r="N82" s="1124"/>
      <c r="O82" s="1124"/>
      <c r="P82" s="1124"/>
      <c r="Q82" s="1124"/>
      <c r="R82" s="1124"/>
      <c r="S82" s="1124"/>
      <c r="T82" s="1124"/>
      <c r="U82" s="1124"/>
      <c r="V82" s="1124"/>
      <c r="W82" s="1124"/>
      <c r="X82" s="1124"/>
      <c r="Y82" s="1124"/>
      <c r="Z82" s="1124"/>
      <c r="AA82" s="1124"/>
      <c r="AB82" s="1124"/>
      <c r="AC82" s="1124"/>
      <c r="AD82" s="1124"/>
      <c r="AE82" s="1124"/>
      <c r="AF82" s="1124"/>
      <c r="AG82" s="1124"/>
      <c r="AH82" s="1124"/>
      <c r="AI82" s="1124"/>
      <c r="AJ82" s="1124"/>
      <c r="AK82" s="1124"/>
      <c r="AL82" s="1124"/>
      <c r="AM82" s="1124"/>
      <c r="AN82" s="1124"/>
      <c r="AO82" s="1124"/>
      <c r="AP82" s="1124"/>
      <c r="AQ82" s="1124"/>
      <c r="AR82" s="1124"/>
      <c r="AS82" s="1124"/>
      <c r="AT82" s="1124"/>
      <c r="AU82" s="1124"/>
      <c r="AV82" s="1124"/>
      <c r="AW82" s="1124"/>
      <c r="AX82" s="1124"/>
      <c r="AY82" s="1124"/>
      <c r="AZ82" s="1124"/>
      <c r="BA82" s="1124"/>
      <c r="BB82" s="1124"/>
      <c r="BC82" s="1124"/>
      <c r="BD82" s="1124"/>
      <c r="BE82" s="1124"/>
      <c r="BF82" s="1124"/>
      <c r="BG82" s="1124"/>
      <c r="BH82" s="1124"/>
      <c r="BI82" s="1124"/>
      <c r="BJ82" s="1124"/>
      <c r="BK82" s="1124"/>
      <c r="BL82" s="1124"/>
      <c r="BM82" s="1124"/>
      <c r="BN82" s="1124"/>
      <c r="BO82" s="1124"/>
      <c r="BP82" s="1124"/>
      <c r="BQ82" s="1134"/>
      <c r="BR82" s="1134"/>
      <c r="BS82" s="1134"/>
      <c r="BT82" s="1134"/>
      <c r="BU82" s="1134"/>
      <c r="BV82" s="1251"/>
      <c r="BW82" s="1251"/>
      <c r="BX82" s="1251"/>
      <c r="BY82" s="1251"/>
      <c r="BZ82" s="1251"/>
      <c r="CA82" s="1251"/>
      <c r="CB82" s="1251"/>
      <c r="CC82" s="1251"/>
      <c r="CD82" s="1251"/>
      <c r="CE82" s="1251"/>
      <c r="CF82" s="1251"/>
      <c r="CG82" s="1251"/>
      <c r="CH82" s="1251"/>
      <c r="CI82" s="1130"/>
      <c r="CJ82" s="1130"/>
      <c r="CK82" s="1130"/>
      <c r="CL82" s="1130"/>
      <c r="CM82" s="1134"/>
      <c r="CN82" s="1134"/>
      <c r="CO82" s="1134"/>
      <c r="CP82" s="1134"/>
      <c r="CQ82" s="1134"/>
      <c r="CR82" s="1251"/>
      <c r="CS82" s="1251"/>
      <c r="CT82" s="1251"/>
      <c r="CU82" s="1251"/>
      <c r="CV82" s="1251"/>
      <c r="CW82" s="1251"/>
      <c r="CX82" s="1251"/>
      <c r="CY82" s="1251"/>
      <c r="CZ82" s="1251"/>
      <c r="DA82" s="1251"/>
      <c r="DB82" s="1251"/>
      <c r="DC82" s="1251"/>
      <c r="DD82" s="1251"/>
      <c r="DE82" s="330"/>
      <c r="DF82" s="23"/>
      <c r="DG82" s="23"/>
      <c r="DH82" s="23"/>
      <c r="DI82" s="23"/>
      <c r="DJ82" s="23"/>
      <c r="DK82" s="23"/>
    </row>
    <row r="83" spans="1:115" ht="14.1" customHeight="1" x14ac:dyDescent="0.2">
      <c r="A83" s="23"/>
      <c r="B83" s="329"/>
      <c r="C83" s="1241"/>
      <c r="D83" s="1242"/>
      <c r="E83" s="1242"/>
      <c r="F83" s="1242"/>
      <c r="G83" s="1124"/>
      <c r="H83" s="1124"/>
      <c r="I83" s="1124"/>
      <c r="J83" s="1124"/>
      <c r="K83" s="1241" t="s">
        <v>628</v>
      </c>
      <c r="L83" s="1241"/>
      <c r="M83" s="1241"/>
      <c r="N83" s="1241"/>
      <c r="O83" s="1241"/>
      <c r="P83" s="1241"/>
      <c r="Q83" s="1241"/>
      <c r="R83" s="1241"/>
      <c r="S83" s="1241"/>
      <c r="T83" s="1241"/>
      <c r="U83" s="1241"/>
      <c r="V83" s="1241"/>
      <c r="W83" s="1241"/>
      <c r="X83" s="1241"/>
      <c r="Y83" s="1241"/>
      <c r="Z83" s="1241"/>
      <c r="AA83" s="1241"/>
      <c r="AB83" s="1241"/>
      <c r="AC83" s="1241"/>
      <c r="AD83" s="1241"/>
      <c r="AE83" s="1241"/>
      <c r="AF83" s="1241"/>
      <c r="AG83" s="1241"/>
      <c r="AH83" s="1241"/>
      <c r="AI83" s="1241"/>
      <c r="AJ83" s="1241"/>
      <c r="AK83" s="1241"/>
      <c r="AL83" s="1241"/>
      <c r="AM83" s="1241"/>
      <c r="AN83" s="1241"/>
      <c r="AO83" s="1241"/>
      <c r="AP83" s="1241"/>
      <c r="AQ83" s="1241"/>
      <c r="AR83" s="1241"/>
      <c r="AS83" s="1241"/>
      <c r="AT83" s="1241"/>
      <c r="AU83" s="1241"/>
      <c r="AV83" s="1241"/>
      <c r="AW83" s="1241"/>
      <c r="AX83" s="1241"/>
      <c r="AY83" s="1241"/>
      <c r="AZ83" s="1241"/>
      <c r="BA83" s="1241"/>
      <c r="BB83" s="1241"/>
      <c r="BC83" s="1241"/>
      <c r="BD83" s="1241"/>
      <c r="BE83" s="1241"/>
      <c r="BF83" s="1241"/>
      <c r="BG83" s="1241"/>
      <c r="BH83" s="1241"/>
      <c r="BI83" s="1241"/>
      <c r="BJ83" s="1241"/>
      <c r="BK83" s="1241"/>
      <c r="BL83" s="1241"/>
      <c r="BM83" s="1241"/>
      <c r="BN83" s="1241"/>
      <c r="BO83" s="1241"/>
      <c r="BP83" s="1241"/>
      <c r="BQ83" s="1134"/>
      <c r="BR83" s="1134"/>
      <c r="BS83" s="1134"/>
      <c r="BT83" s="1134"/>
      <c r="BU83" s="1134"/>
      <c r="BV83" s="1172">
        <f>Data_Income!E908</f>
        <v>0</v>
      </c>
      <c r="BW83" s="1172"/>
      <c r="BX83" s="1172"/>
      <c r="BY83" s="1172"/>
      <c r="BZ83" s="1172"/>
      <c r="CA83" s="1172"/>
      <c r="CB83" s="1172"/>
      <c r="CC83" s="1172"/>
      <c r="CD83" s="1172"/>
      <c r="CE83" s="1172"/>
      <c r="CF83" s="1172"/>
      <c r="CG83" s="1172"/>
      <c r="CH83" s="1172"/>
      <c r="CI83" s="1130"/>
      <c r="CJ83" s="1130"/>
      <c r="CK83" s="1130"/>
      <c r="CL83" s="1130"/>
      <c r="CM83" s="1134"/>
      <c r="CN83" s="1134"/>
      <c r="CO83" s="1134"/>
      <c r="CP83" s="1134"/>
      <c r="CQ83" s="1134"/>
      <c r="CR83" s="1172">
        <f>Data_Income!F908</f>
        <v>0</v>
      </c>
      <c r="CS83" s="1172"/>
      <c r="CT83" s="1172"/>
      <c r="CU83" s="1172"/>
      <c r="CV83" s="1172"/>
      <c r="CW83" s="1172"/>
      <c r="CX83" s="1172"/>
      <c r="CY83" s="1172"/>
      <c r="CZ83" s="1172"/>
      <c r="DA83" s="1172"/>
      <c r="DB83" s="1172"/>
      <c r="DC83" s="1172"/>
      <c r="DD83" s="1172"/>
      <c r="DE83" s="330"/>
      <c r="DF83" s="23"/>
      <c r="DG83" s="23"/>
      <c r="DH83" s="23"/>
      <c r="DI83" s="23"/>
      <c r="DJ83" s="23"/>
      <c r="DK83" s="23"/>
    </row>
    <row r="84" spans="1:115" ht="14.1" customHeight="1" thickBot="1" x14ac:dyDescent="0.25">
      <c r="A84" s="23"/>
      <c r="B84" s="329"/>
      <c r="C84" s="1241"/>
      <c r="D84" s="1241"/>
      <c r="E84" s="1241"/>
      <c r="F84" s="1241"/>
      <c r="G84" s="1241"/>
      <c r="H84" s="1241"/>
      <c r="I84" s="1241"/>
      <c r="J84" s="1241"/>
      <c r="K84" s="1241"/>
      <c r="L84" s="1241"/>
      <c r="M84" s="1241"/>
      <c r="N84" s="1241"/>
      <c r="O84" s="1241"/>
      <c r="P84" s="1241"/>
      <c r="Q84" s="1241"/>
      <c r="R84" s="1241"/>
      <c r="S84" s="1241"/>
      <c r="T84" s="1241"/>
      <c r="U84" s="1241"/>
      <c r="V84" s="1241"/>
      <c r="W84" s="1241"/>
      <c r="X84" s="1241"/>
      <c r="Y84" s="1241"/>
      <c r="Z84" s="1241"/>
      <c r="AA84" s="1241"/>
      <c r="AB84" s="1241"/>
      <c r="AC84" s="1241"/>
      <c r="AD84" s="1241"/>
      <c r="AE84" s="1241"/>
      <c r="AF84" s="1241"/>
      <c r="AG84" s="1241"/>
      <c r="AH84" s="1241"/>
      <c r="AI84" s="1241"/>
      <c r="AJ84" s="1241"/>
      <c r="AK84" s="1241"/>
      <c r="AL84" s="1241"/>
      <c r="AM84" s="1241"/>
      <c r="AN84" s="1241"/>
      <c r="AO84" s="1241"/>
      <c r="AP84" s="1241"/>
      <c r="AQ84" s="1241"/>
      <c r="AR84" s="1241"/>
      <c r="AS84" s="1241"/>
      <c r="AT84" s="1241"/>
      <c r="AU84" s="1241"/>
      <c r="AV84" s="1241"/>
      <c r="AW84" s="1241"/>
      <c r="AX84" s="1241"/>
      <c r="AY84" s="1241"/>
      <c r="AZ84" s="1241"/>
      <c r="BA84" s="1241"/>
      <c r="BB84" s="1241"/>
      <c r="BC84" s="1241"/>
      <c r="BD84" s="1241"/>
      <c r="BE84" s="1241"/>
      <c r="BF84" s="1241"/>
      <c r="BG84" s="1241"/>
      <c r="BH84" s="1241"/>
      <c r="BI84" s="1241"/>
      <c r="BJ84" s="1241"/>
      <c r="BK84" s="1241"/>
      <c r="BL84" s="1241"/>
      <c r="BM84" s="1241"/>
      <c r="BN84" s="1241"/>
      <c r="BO84" s="1241"/>
      <c r="BP84" s="1241"/>
      <c r="BQ84" s="1241"/>
      <c r="BR84" s="1241"/>
      <c r="BS84" s="1241"/>
      <c r="BT84" s="1241"/>
      <c r="BU84" s="1241"/>
      <c r="BV84" s="1241"/>
      <c r="BW84" s="1241"/>
      <c r="BX84" s="1241"/>
      <c r="BY84" s="1241"/>
      <c r="BZ84" s="1241"/>
      <c r="CA84" s="1241"/>
      <c r="CB84" s="1241"/>
      <c r="CC84" s="1241"/>
      <c r="CD84" s="1241"/>
      <c r="CE84" s="1241"/>
      <c r="CF84" s="1241"/>
      <c r="CG84" s="1241"/>
      <c r="CH84" s="1241"/>
      <c r="CI84" s="1241"/>
      <c r="CJ84" s="1241"/>
      <c r="CK84" s="1241"/>
      <c r="CL84" s="1241"/>
      <c r="CM84" s="1241"/>
      <c r="CN84" s="1241"/>
      <c r="CO84" s="1241"/>
      <c r="CP84" s="1241"/>
      <c r="CQ84" s="1241"/>
      <c r="CR84" s="1241"/>
      <c r="CS84" s="1241"/>
      <c r="CT84" s="1241"/>
      <c r="CU84" s="1241"/>
      <c r="CV84" s="1241"/>
      <c r="CW84" s="1241"/>
      <c r="CX84" s="1241"/>
      <c r="CY84" s="1241"/>
      <c r="CZ84" s="1241"/>
      <c r="DA84" s="1241"/>
      <c r="DB84" s="1241"/>
      <c r="DC84" s="1241"/>
      <c r="DD84" s="1241"/>
      <c r="DE84" s="330"/>
      <c r="DF84" s="23"/>
      <c r="DG84" s="23"/>
      <c r="DH84" s="23"/>
      <c r="DI84" s="23"/>
      <c r="DJ84" s="23"/>
      <c r="DK84" s="23"/>
    </row>
    <row r="85" spans="1:115" s="507" customFormat="1" ht="9.9499999999999993" customHeight="1" thickBot="1" x14ac:dyDescent="0.25">
      <c r="A85" s="23"/>
      <c r="B85" s="1135"/>
      <c r="C85" s="1135"/>
      <c r="D85" s="1135"/>
      <c r="E85" s="1135"/>
      <c r="F85" s="1135"/>
      <c r="G85" s="1135"/>
      <c r="H85" s="1135"/>
      <c r="I85" s="1135"/>
      <c r="J85" s="1135"/>
      <c r="K85" s="1135"/>
      <c r="L85" s="1135"/>
      <c r="M85" s="1135"/>
      <c r="N85" s="1135"/>
      <c r="O85" s="1135"/>
      <c r="P85" s="1135"/>
      <c r="Q85" s="1135"/>
      <c r="R85" s="1135"/>
      <c r="S85" s="1135"/>
      <c r="T85" s="1135"/>
      <c r="U85" s="1135"/>
      <c r="V85" s="1135"/>
      <c r="W85" s="1135"/>
      <c r="X85" s="1135"/>
      <c r="Y85" s="1135"/>
      <c r="Z85" s="1135"/>
      <c r="AA85" s="1135"/>
      <c r="AB85" s="1135"/>
      <c r="AC85" s="1135"/>
      <c r="AD85" s="1135"/>
      <c r="AE85" s="1135"/>
      <c r="AF85" s="1135"/>
      <c r="AG85" s="1135"/>
      <c r="AH85" s="1135"/>
      <c r="AI85" s="1135"/>
      <c r="AJ85" s="1135"/>
      <c r="AK85" s="1135"/>
      <c r="AL85" s="1135"/>
      <c r="AM85" s="1135"/>
      <c r="AN85" s="1135"/>
      <c r="AO85" s="1135"/>
      <c r="AP85" s="1135"/>
      <c r="AQ85" s="1135"/>
      <c r="AR85" s="1135"/>
      <c r="AS85" s="1135"/>
      <c r="AT85" s="1135"/>
      <c r="AU85" s="1135"/>
      <c r="AV85" s="1135"/>
      <c r="AW85" s="1135"/>
      <c r="AX85" s="1135"/>
      <c r="AY85" s="1135"/>
      <c r="AZ85" s="1135"/>
      <c r="BA85" s="1135"/>
      <c r="BB85" s="1135"/>
      <c r="BC85" s="1135"/>
      <c r="BD85" s="1135"/>
      <c r="BE85" s="1135"/>
      <c r="BF85" s="1135"/>
      <c r="BG85" s="1135"/>
      <c r="BH85" s="1135"/>
      <c r="BI85" s="1135"/>
      <c r="BJ85" s="1135"/>
      <c r="BK85" s="1135"/>
      <c r="BL85" s="1135"/>
      <c r="BM85" s="1135"/>
      <c r="BN85" s="1135"/>
      <c r="BO85" s="1135"/>
      <c r="BP85" s="1135"/>
      <c r="BQ85" s="1135"/>
      <c r="BR85" s="1135"/>
      <c r="BS85" s="1135"/>
      <c r="BT85" s="1135"/>
      <c r="BU85" s="1135"/>
      <c r="BV85" s="1135"/>
      <c r="BW85" s="1135"/>
      <c r="BX85" s="1135"/>
      <c r="BY85" s="1135"/>
      <c r="BZ85" s="1135"/>
      <c r="CA85" s="1135"/>
      <c r="CB85" s="1135"/>
      <c r="CC85" s="1135"/>
      <c r="CD85" s="1135"/>
      <c r="CE85" s="1135"/>
      <c r="CF85" s="1135"/>
      <c r="CG85" s="1135"/>
      <c r="CH85" s="1135"/>
      <c r="CI85" s="1135"/>
      <c r="CJ85" s="1135"/>
      <c r="CK85" s="1135"/>
      <c r="CL85" s="1135"/>
      <c r="CM85" s="1135"/>
      <c r="CN85" s="1135"/>
      <c r="CO85" s="1135"/>
      <c r="CP85" s="1135"/>
      <c r="CQ85" s="1135"/>
      <c r="CR85" s="1135"/>
      <c r="CS85" s="1135"/>
      <c r="CT85" s="1135"/>
      <c r="CU85" s="1135"/>
      <c r="CV85" s="1135"/>
      <c r="CW85" s="1135"/>
      <c r="CX85" s="1135"/>
      <c r="CY85" s="1135"/>
      <c r="CZ85" s="1135"/>
      <c r="DA85" s="1135"/>
      <c r="DB85" s="1135"/>
      <c r="DC85" s="1135"/>
      <c r="DD85" s="1135"/>
      <c r="DE85" s="1135"/>
      <c r="DF85" s="23"/>
      <c r="DG85" s="23"/>
      <c r="DH85" s="23"/>
      <c r="DI85" s="23"/>
      <c r="DJ85" s="23"/>
      <c r="DK85" s="23"/>
    </row>
    <row r="86" spans="1:115" ht="20.100000000000001" customHeight="1" thickBot="1" x14ac:dyDescent="0.25">
      <c r="A86" s="23"/>
      <c r="B86" s="367"/>
      <c r="C86" s="1253" t="s">
        <v>764</v>
      </c>
      <c r="D86" s="1253"/>
      <c r="E86" s="1253"/>
      <c r="F86" s="1253"/>
      <c r="G86" s="1253"/>
      <c r="H86" s="1253"/>
      <c r="I86" s="1253"/>
      <c r="J86" s="1253"/>
      <c r="K86" s="1253"/>
      <c r="L86" s="1253"/>
      <c r="M86" s="1253"/>
      <c r="N86" s="1253"/>
      <c r="O86" s="1253"/>
      <c r="P86" s="1253"/>
      <c r="Q86" s="1253"/>
      <c r="R86" s="1253"/>
      <c r="S86" s="1253"/>
      <c r="T86" s="1253"/>
      <c r="U86" s="1253"/>
      <c r="V86" s="1253"/>
      <c r="W86" s="1253"/>
      <c r="X86" s="1253"/>
      <c r="Y86" s="1253"/>
      <c r="Z86" s="1253"/>
      <c r="AA86" s="1253"/>
      <c r="AB86" s="1253"/>
      <c r="AC86" s="1253"/>
      <c r="AD86" s="1253"/>
      <c r="AE86" s="1253"/>
      <c r="AF86" s="1253"/>
      <c r="AG86" s="1253"/>
      <c r="AH86" s="1253"/>
      <c r="AI86" s="1253"/>
      <c r="AJ86" s="1253"/>
      <c r="AK86" s="1253"/>
      <c r="AL86" s="1253"/>
      <c r="AM86" s="1253"/>
      <c r="AN86" s="1253"/>
      <c r="AO86" s="1253"/>
      <c r="AP86" s="1253"/>
      <c r="AQ86" s="1253"/>
      <c r="AR86" s="1253"/>
      <c r="AS86" s="1253"/>
      <c r="AT86" s="1253"/>
      <c r="AU86" s="1253"/>
      <c r="AV86" s="1253"/>
      <c r="AW86" s="1253"/>
      <c r="AX86" s="1253"/>
      <c r="AY86" s="1253"/>
      <c r="AZ86" s="1253"/>
      <c r="BA86" s="1253"/>
      <c r="BB86" s="1253"/>
      <c r="BC86" s="1253"/>
      <c r="BD86" s="1253"/>
      <c r="BE86" s="1253"/>
      <c r="BF86" s="1253"/>
      <c r="BG86" s="1253"/>
      <c r="BH86" s="1253"/>
      <c r="BI86" s="1253"/>
      <c r="BJ86" s="1253"/>
      <c r="BK86" s="1253"/>
      <c r="BL86" s="1253"/>
      <c r="BM86" s="1253"/>
      <c r="BN86" s="1253"/>
      <c r="BO86" s="1253"/>
      <c r="BP86" s="1253"/>
      <c r="BQ86" s="1253"/>
      <c r="BR86" s="1253"/>
      <c r="BS86" s="1253"/>
      <c r="BT86" s="1253"/>
      <c r="BU86" s="1253"/>
      <c r="BV86" s="1253"/>
      <c r="BW86" s="1253"/>
      <c r="BX86" s="1253"/>
      <c r="BY86" s="1253"/>
      <c r="BZ86" s="1253"/>
      <c r="CA86" s="1253"/>
      <c r="CB86" s="1253"/>
      <c r="CC86" s="1253"/>
      <c r="CD86" s="1253"/>
      <c r="CE86" s="1253"/>
      <c r="CF86" s="1253"/>
      <c r="CG86" s="1253"/>
      <c r="CH86" s="1253"/>
      <c r="CI86" s="1253"/>
      <c r="CJ86" s="1253"/>
      <c r="CK86" s="1253"/>
      <c r="CL86" s="1253"/>
      <c r="CM86" s="1253"/>
      <c r="CN86" s="1253"/>
      <c r="CO86" s="1253"/>
      <c r="CP86" s="1253"/>
      <c r="CQ86" s="1253"/>
      <c r="CR86" s="1253"/>
      <c r="CS86" s="1253"/>
      <c r="CT86" s="1253"/>
      <c r="CU86" s="1253"/>
      <c r="CV86" s="1253"/>
      <c r="CW86" s="1253"/>
      <c r="CX86" s="1253"/>
      <c r="CY86" s="1253"/>
      <c r="CZ86" s="1253"/>
      <c r="DA86" s="1253"/>
      <c r="DB86" s="1253"/>
      <c r="DC86" s="1253"/>
      <c r="DD86" s="1253"/>
      <c r="DE86" s="1254"/>
      <c r="DF86" s="23"/>
      <c r="DG86" s="23"/>
      <c r="DH86" s="23"/>
      <c r="DI86" s="23"/>
      <c r="DJ86" s="23"/>
      <c r="DK86" s="23"/>
    </row>
    <row r="87" spans="1:115" ht="6.95" customHeight="1" x14ac:dyDescent="0.2">
      <c r="A87" s="23"/>
      <c r="B87" s="329"/>
      <c r="C87" s="1241"/>
      <c r="D87" s="1241"/>
      <c r="E87" s="1241"/>
      <c r="F87" s="1241"/>
      <c r="G87" s="1241"/>
      <c r="H87" s="1241"/>
      <c r="I87" s="1241"/>
      <c r="J87" s="1241"/>
      <c r="K87" s="1241"/>
      <c r="L87" s="1241"/>
      <c r="M87" s="1241"/>
      <c r="N87" s="1241"/>
      <c r="O87" s="1241"/>
      <c r="P87" s="1241"/>
      <c r="Q87" s="1241"/>
      <c r="R87" s="1241"/>
      <c r="S87" s="1241"/>
      <c r="T87" s="1241"/>
      <c r="U87" s="1241"/>
      <c r="V87" s="1241"/>
      <c r="W87" s="1241"/>
      <c r="X87" s="1241"/>
      <c r="Y87" s="1241"/>
      <c r="Z87" s="1241"/>
      <c r="AA87" s="1241"/>
      <c r="AB87" s="1241"/>
      <c r="AC87" s="1241"/>
      <c r="AD87" s="1241"/>
      <c r="AE87" s="1241"/>
      <c r="AF87" s="1241"/>
      <c r="AG87" s="1241"/>
      <c r="AH87" s="1241"/>
      <c r="AI87" s="1241"/>
      <c r="AJ87" s="1241"/>
      <c r="AK87" s="1241"/>
      <c r="AL87" s="1241"/>
      <c r="AM87" s="1241"/>
      <c r="AN87" s="1241"/>
      <c r="AO87" s="1241"/>
      <c r="AP87" s="1241"/>
      <c r="AQ87" s="1241"/>
      <c r="AR87" s="1241"/>
      <c r="AS87" s="1241"/>
      <c r="AT87" s="1241"/>
      <c r="AU87" s="1241"/>
      <c r="AV87" s="1241"/>
      <c r="AW87" s="1241"/>
      <c r="AX87" s="1241"/>
      <c r="AY87" s="1241"/>
      <c r="AZ87" s="1241"/>
      <c r="BA87" s="1241"/>
      <c r="BB87" s="1241"/>
      <c r="BC87" s="1241"/>
      <c r="BD87" s="1241"/>
      <c r="BE87" s="1241"/>
      <c r="BF87" s="1241"/>
      <c r="BG87" s="1241"/>
      <c r="BH87" s="1241"/>
      <c r="BI87" s="1241"/>
      <c r="BJ87" s="1241"/>
      <c r="BK87" s="1241"/>
      <c r="BL87" s="1241"/>
      <c r="BM87" s="1241"/>
      <c r="BN87" s="1241"/>
      <c r="BO87" s="1241"/>
      <c r="BP87" s="1241"/>
      <c r="BQ87" s="1241"/>
      <c r="BR87" s="1241"/>
      <c r="BS87" s="1241"/>
      <c r="BT87" s="1241"/>
      <c r="BU87" s="1241"/>
      <c r="BV87" s="1241"/>
      <c r="BW87" s="1241"/>
      <c r="BX87" s="1241"/>
      <c r="BY87" s="1241"/>
      <c r="BZ87" s="1241"/>
      <c r="CA87" s="1241"/>
      <c r="CB87" s="1241"/>
      <c r="CC87" s="1241"/>
      <c r="CD87" s="1241"/>
      <c r="CE87" s="1241"/>
      <c r="CF87" s="1241"/>
      <c r="CG87" s="1241"/>
      <c r="CH87" s="1241"/>
      <c r="CI87" s="1241"/>
      <c r="CJ87" s="1241"/>
      <c r="CK87" s="1241"/>
      <c r="CL87" s="1241"/>
      <c r="CM87" s="1241"/>
      <c r="CN87" s="1241"/>
      <c r="CO87" s="1241"/>
      <c r="CP87" s="1241"/>
      <c r="CQ87" s="1241"/>
      <c r="CR87" s="1241"/>
      <c r="CS87" s="1241"/>
      <c r="CT87" s="1241"/>
      <c r="CU87" s="1241"/>
      <c r="CV87" s="1241"/>
      <c r="CW87" s="1241"/>
      <c r="CX87" s="1241"/>
      <c r="CY87" s="1241"/>
      <c r="CZ87" s="1241"/>
      <c r="DA87" s="1241"/>
      <c r="DB87" s="1241"/>
      <c r="DC87" s="1241"/>
      <c r="DD87" s="1241"/>
      <c r="DE87" s="330"/>
      <c r="DF87" s="23"/>
      <c r="DG87" s="23"/>
      <c r="DH87" s="23"/>
      <c r="DI87" s="23"/>
      <c r="DJ87" s="23"/>
      <c r="DK87" s="23"/>
    </row>
    <row r="88" spans="1:115" ht="9.9499999999999993" customHeight="1" x14ac:dyDescent="0.2">
      <c r="A88" s="23"/>
      <c r="B88" s="329"/>
      <c r="C88" s="1256" t="s">
        <v>850</v>
      </c>
      <c r="D88" s="1256"/>
      <c r="E88" s="1256"/>
      <c r="F88" s="1256"/>
      <c r="G88" s="1256"/>
      <c r="H88" s="1256"/>
      <c r="I88" s="1256"/>
      <c r="J88" s="1256"/>
      <c r="K88" s="1256"/>
      <c r="L88" s="1256"/>
      <c r="M88" s="1256"/>
      <c r="N88" s="1256"/>
      <c r="O88" s="1256"/>
      <c r="P88" s="1256"/>
      <c r="Q88" s="1256"/>
      <c r="R88" s="1256"/>
      <c r="S88" s="1256"/>
      <c r="T88" s="1256"/>
      <c r="U88" s="1256"/>
      <c r="V88" s="1256"/>
      <c r="W88" s="1256"/>
      <c r="X88" s="1256"/>
      <c r="Y88" s="1256"/>
      <c r="Z88" s="1256"/>
      <c r="AA88" s="1256"/>
      <c r="AB88" s="1256"/>
      <c r="AC88" s="1256"/>
      <c r="AD88" s="1256"/>
      <c r="AE88" s="1256"/>
      <c r="AF88" s="1256"/>
      <c r="AG88" s="1256"/>
      <c r="AH88" s="1256"/>
      <c r="AI88" s="1256"/>
      <c r="AJ88" s="1256"/>
      <c r="AK88" s="1256"/>
      <c r="AL88" s="1256"/>
      <c r="AM88" s="1256"/>
      <c r="AN88" s="1256"/>
      <c r="AO88" s="1256"/>
      <c r="AP88" s="1256"/>
      <c r="AQ88" s="1256"/>
      <c r="AR88" s="1256"/>
      <c r="AS88" s="1256"/>
      <c r="AT88" s="1256"/>
      <c r="AU88" s="1256"/>
      <c r="AV88" s="1256"/>
      <c r="AW88" s="1256"/>
      <c r="AX88" s="1256"/>
      <c r="AY88" s="1256"/>
      <c r="AZ88" s="1256"/>
      <c r="BA88" s="1256"/>
      <c r="BB88" s="1256"/>
      <c r="BC88" s="1256"/>
      <c r="BD88" s="1256"/>
      <c r="BE88" s="1256"/>
      <c r="BF88" s="1256"/>
      <c r="BG88" s="1256"/>
      <c r="BH88" s="1256"/>
      <c r="BI88" s="1256"/>
      <c r="BJ88" s="1256"/>
      <c r="BK88" s="1256"/>
      <c r="BL88" s="1256"/>
      <c r="BM88" s="1256"/>
      <c r="BN88" s="1256"/>
      <c r="BO88" s="1256"/>
      <c r="BP88" s="1256"/>
      <c r="BQ88" s="1256"/>
      <c r="BR88" s="1256"/>
      <c r="BS88" s="1256"/>
      <c r="BT88" s="1256"/>
      <c r="BU88" s="1256"/>
      <c r="BV88" s="1256"/>
      <c r="BW88" s="1256"/>
      <c r="BX88" s="1256"/>
      <c r="BY88" s="1256"/>
      <c r="BZ88" s="1256"/>
      <c r="CA88" s="1256"/>
      <c r="CB88" s="1256"/>
      <c r="CC88" s="1256"/>
      <c r="CD88" s="1256"/>
      <c r="CE88" s="1256"/>
      <c r="CF88" s="1256"/>
      <c r="CG88" s="1256"/>
      <c r="CH88" s="1256"/>
      <c r="CI88" s="1256"/>
      <c r="CJ88" s="1256"/>
      <c r="CK88" s="1256"/>
      <c r="CL88" s="1256"/>
      <c r="CM88" s="1256"/>
      <c r="CN88" s="1256"/>
      <c r="CO88" s="1256"/>
      <c r="CP88" s="1256"/>
      <c r="CQ88" s="1256"/>
      <c r="CR88" s="1256"/>
      <c r="CS88" s="1256"/>
      <c r="CT88" s="1256"/>
      <c r="CU88" s="1256"/>
      <c r="CV88" s="1256"/>
      <c r="CW88" s="1256"/>
      <c r="CX88" s="1256"/>
      <c r="CY88" s="1256"/>
      <c r="CZ88" s="1256"/>
      <c r="DA88" s="1256"/>
      <c r="DB88" s="1256"/>
      <c r="DC88" s="1256"/>
      <c r="DD88" s="1256"/>
      <c r="DE88" s="330"/>
      <c r="DF88" s="23"/>
      <c r="DG88" s="23"/>
      <c r="DH88" s="23"/>
      <c r="DI88" s="23"/>
      <c r="DJ88" s="23"/>
      <c r="DK88" s="23"/>
    </row>
    <row r="89" spans="1:115" ht="9.9499999999999993" customHeight="1" x14ac:dyDescent="0.2">
      <c r="A89" s="23"/>
      <c r="B89" s="329"/>
      <c r="C89" s="1256" t="s">
        <v>848</v>
      </c>
      <c r="D89" s="1256"/>
      <c r="E89" s="1256"/>
      <c r="F89" s="1256"/>
      <c r="G89" s="1256"/>
      <c r="H89" s="1256"/>
      <c r="I89" s="1256"/>
      <c r="J89" s="1256"/>
      <c r="K89" s="1256"/>
      <c r="L89" s="1256"/>
      <c r="M89" s="1256"/>
      <c r="N89" s="1256"/>
      <c r="O89" s="1256"/>
      <c r="P89" s="1256"/>
      <c r="Q89" s="1256"/>
      <c r="R89" s="1256"/>
      <c r="S89" s="1256"/>
      <c r="T89" s="1256"/>
      <c r="U89" s="1256"/>
      <c r="V89" s="1256"/>
      <c r="W89" s="1256"/>
      <c r="X89" s="1256"/>
      <c r="Y89" s="1256"/>
      <c r="Z89" s="1256"/>
      <c r="AA89" s="1256"/>
      <c r="AB89" s="1256"/>
      <c r="AC89" s="1256"/>
      <c r="AD89" s="1256"/>
      <c r="AE89" s="1256"/>
      <c r="AF89" s="1256"/>
      <c r="AG89" s="1256"/>
      <c r="AH89" s="1256"/>
      <c r="AI89" s="1256"/>
      <c r="AJ89" s="1256"/>
      <c r="AK89" s="1256"/>
      <c r="AL89" s="1256"/>
      <c r="AM89" s="1256"/>
      <c r="AN89" s="1256"/>
      <c r="AO89" s="1256"/>
      <c r="AP89" s="1256"/>
      <c r="AQ89" s="1256"/>
      <c r="AR89" s="1256"/>
      <c r="AS89" s="1256"/>
      <c r="AT89" s="1256"/>
      <c r="AU89" s="1256"/>
      <c r="AV89" s="1256"/>
      <c r="AW89" s="1256"/>
      <c r="AX89" s="1256"/>
      <c r="AY89" s="1256"/>
      <c r="AZ89" s="1256"/>
      <c r="BA89" s="1256"/>
      <c r="BB89" s="1256"/>
      <c r="BC89" s="1256"/>
      <c r="BD89" s="1256"/>
      <c r="BE89" s="1256"/>
      <c r="BF89" s="1256"/>
      <c r="BG89" s="1256"/>
      <c r="BH89" s="1256"/>
      <c r="BI89" s="1256"/>
      <c r="BJ89" s="1256"/>
      <c r="BK89" s="1256"/>
      <c r="BL89" s="1256"/>
      <c r="BM89" s="1256"/>
      <c r="BN89" s="1256"/>
      <c r="BO89" s="1256"/>
      <c r="BP89" s="1256"/>
      <c r="BQ89" s="1256"/>
      <c r="BR89" s="1256"/>
      <c r="BS89" s="1256"/>
      <c r="BT89" s="1256"/>
      <c r="BU89" s="1256"/>
      <c r="BV89" s="1256"/>
      <c r="BW89" s="1256"/>
      <c r="BX89" s="1256"/>
      <c r="BY89" s="1256"/>
      <c r="BZ89" s="1256"/>
      <c r="CA89" s="1256"/>
      <c r="CB89" s="1256"/>
      <c r="CC89" s="1256"/>
      <c r="CD89" s="1256"/>
      <c r="CE89" s="1256"/>
      <c r="CF89" s="1256"/>
      <c r="CG89" s="1256"/>
      <c r="CH89" s="1256"/>
      <c r="CI89" s="1256"/>
      <c r="CJ89" s="1256"/>
      <c r="CK89" s="1256"/>
      <c r="CL89" s="1256"/>
      <c r="CM89" s="1256"/>
      <c r="CN89" s="1256"/>
      <c r="CO89" s="1256"/>
      <c r="CP89" s="1256"/>
      <c r="CQ89" s="1256"/>
      <c r="CR89" s="1256"/>
      <c r="CS89" s="1256"/>
      <c r="CT89" s="1256"/>
      <c r="CU89" s="1256"/>
      <c r="CV89" s="1256"/>
      <c r="CW89" s="1256"/>
      <c r="CX89" s="1256"/>
      <c r="CY89" s="1256"/>
      <c r="CZ89" s="1256"/>
      <c r="DA89" s="1256"/>
      <c r="DB89" s="1256"/>
      <c r="DC89" s="1256"/>
      <c r="DD89" s="1256"/>
      <c r="DE89" s="330"/>
      <c r="DF89" s="23"/>
      <c r="DG89" s="23"/>
      <c r="DH89" s="23"/>
      <c r="DI89" s="23"/>
      <c r="DJ89" s="23"/>
      <c r="DK89" s="23"/>
    </row>
    <row r="90" spans="1:115" ht="9.9499999999999993" customHeight="1" x14ac:dyDescent="0.2">
      <c r="A90" s="23"/>
      <c r="B90" s="329"/>
      <c r="C90" s="1256" t="s">
        <v>849</v>
      </c>
      <c r="D90" s="1256"/>
      <c r="E90" s="1256"/>
      <c r="F90" s="1256"/>
      <c r="G90" s="1256"/>
      <c r="H90" s="1256"/>
      <c r="I90" s="1256"/>
      <c r="J90" s="1256"/>
      <c r="K90" s="1256"/>
      <c r="L90" s="1256"/>
      <c r="M90" s="1256"/>
      <c r="N90" s="1256"/>
      <c r="O90" s="1256"/>
      <c r="P90" s="1256"/>
      <c r="Q90" s="1256"/>
      <c r="R90" s="1256"/>
      <c r="S90" s="1256"/>
      <c r="T90" s="1256"/>
      <c r="U90" s="1256"/>
      <c r="V90" s="1256"/>
      <c r="W90" s="1256"/>
      <c r="X90" s="1256"/>
      <c r="Y90" s="1256"/>
      <c r="Z90" s="1256"/>
      <c r="AA90" s="1256"/>
      <c r="AB90" s="1256"/>
      <c r="AC90" s="1256"/>
      <c r="AD90" s="1256"/>
      <c r="AE90" s="1256"/>
      <c r="AF90" s="1256"/>
      <c r="AG90" s="1256"/>
      <c r="AH90" s="1256"/>
      <c r="AI90" s="1256"/>
      <c r="AJ90" s="1256"/>
      <c r="AK90" s="1256"/>
      <c r="AL90" s="1256"/>
      <c r="AM90" s="1256"/>
      <c r="AN90" s="1256"/>
      <c r="AO90" s="1256"/>
      <c r="AP90" s="1256"/>
      <c r="AQ90" s="1256"/>
      <c r="AR90" s="1256"/>
      <c r="AS90" s="1256"/>
      <c r="AT90" s="1256"/>
      <c r="AU90" s="1256"/>
      <c r="AV90" s="1256"/>
      <c r="AW90" s="1256"/>
      <c r="AX90" s="1256"/>
      <c r="AY90" s="1256"/>
      <c r="AZ90" s="1256"/>
      <c r="BA90" s="1256"/>
      <c r="BB90" s="1256"/>
      <c r="BC90" s="1256"/>
      <c r="BD90" s="1256"/>
      <c r="BE90" s="1256"/>
      <c r="BF90" s="1256"/>
      <c r="BG90" s="1256"/>
      <c r="BH90" s="1256"/>
      <c r="BI90" s="1256"/>
      <c r="BJ90" s="1256"/>
      <c r="BK90" s="1256"/>
      <c r="BL90" s="1256"/>
      <c r="BM90" s="1256"/>
      <c r="BN90" s="1256"/>
      <c r="BO90" s="1256"/>
      <c r="BP90" s="1256"/>
      <c r="BQ90" s="1256"/>
      <c r="BR90" s="1256"/>
      <c r="BS90" s="1256"/>
      <c r="BT90" s="1256"/>
      <c r="BU90" s="1256"/>
      <c r="BV90" s="1256"/>
      <c r="BW90" s="1256"/>
      <c r="BX90" s="1256"/>
      <c r="BY90" s="1256"/>
      <c r="BZ90" s="1256"/>
      <c r="CA90" s="1256"/>
      <c r="CB90" s="1256"/>
      <c r="CC90" s="1256"/>
      <c r="CD90" s="1256"/>
      <c r="CE90" s="1256"/>
      <c r="CF90" s="1256"/>
      <c r="CG90" s="1256"/>
      <c r="CH90" s="1256"/>
      <c r="CI90" s="1256"/>
      <c r="CJ90" s="1256"/>
      <c r="CK90" s="1256"/>
      <c r="CL90" s="1256"/>
      <c r="CM90" s="1256"/>
      <c r="CN90" s="1256"/>
      <c r="CO90" s="1256"/>
      <c r="CP90" s="1256"/>
      <c r="CQ90" s="1256"/>
      <c r="CR90" s="1256"/>
      <c r="CS90" s="1256"/>
      <c r="CT90" s="1256"/>
      <c r="CU90" s="1256"/>
      <c r="CV90" s="1256"/>
      <c r="CW90" s="1256"/>
      <c r="CX90" s="1256"/>
      <c r="CY90" s="1256"/>
      <c r="CZ90" s="1256"/>
      <c r="DA90" s="1256"/>
      <c r="DB90" s="1256"/>
      <c r="DC90" s="1256"/>
      <c r="DD90" s="1256"/>
      <c r="DE90" s="330"/>
      <c r="DF90" s="23"/>
      <c r="DG90" s="23"/>
      <c r="DH90" s="23"/>
      <c r="DI90" s="23"/>
      <c r="DJ90" s="23"/>
      <c r="DK90" s="23"/>
    </row>
    <row r="91" spans="1:115" ht="24" customHeight="1" x14ac:dyDescent="0.2">
      <c r="A91" s="23"/>
      <c r="B91" s="329"/>
      <c r="C91" s="1257" t="s">
        <v>629</v>
      </c>
      <c r="D91" s="1257"/>
      <c r="E91" s="1257"/>
      <c r="F91" s="1257"/>
      <c r="G91" s="1257"/>
      <c r="H91" s="1257"/>
      <c r="I91" s="1257"/>
      <c r="J91" s="1257"/>
      <c r="K91" s="1257"/>
      <c r="L91" s="1257"/>
      <c r="M91" s="1257"/>
      <c r="N91" s="1257"/>
      <c r="O91" s="1257"/>
      <c r="P91" s="1257"/>
      <c r="Q91" s="1257"/>
      <c r="R91" s="1257"/>
      <c r="S91" s="1257"/>
      <c r="T91" s="1257"/>
      <c r="U91" s="1257"/>
      <c r="V91" s="1257"/>
      <c r="W91" s="1257"/>
      <c r="X91" s="1257"/>
      <c r="Y91" s="1257"/>
      <c r="Z91" s="1257"/>
      <c r="AA91" s="1257"/>
      <c r="AB91" s="1257"/>
      <c r="AC91" s="1257"/>
      <c r="AD91" s="1257"/>
      <c r="AE91" s="1257"/>
      <c r="AF91" s="1257"/>
      <c r="AG91" s="1257"/>
      <c r="AH91" s="1257"/>
      <c r="AI91" s="1257"/>
      <c r="AJ91" s="1257"/>
      <c r="AK91" s="1257"/>
      <c r="AL91" s="1257"/>
      <c r="AM91" s="1257"/>
      <c r="AN91" s="1257"/>
      <c r="AO91" s="1257"/>
      <c r="AP91" s="1257"/>
      <c r="AQ91" s="1257"/>
      <c r="AR91" s="1257"/>
      <c r="AS91" s="1257"/>
      <c r="AT91" s="1257"/>
      <c r="AU91" s="1257"/>
      <c r="AV91" s="1257"/>
      <c r="AW91" s="1257"/>
      <c r="AX91" s="1257"/>
      <c r="AY91" s="1257"/>
      <c r="AZ91" s="1257"/>
      <c r="BA91" s="1257"/>
      <c r="BB91" s="1257"/>
      <c r="BC91" s="1257"/>
      <c r="BD91" s="1257"/>
      <c r="BE91" s="1257"/>
      <c r="BF91" s="1257"/>
      <c r="BG91" s="1257"/>
      <c r="BH91" s="1257"/>
      <c r="BI91" s="1257"/>
      <c r="BJ91" s="1257"/>
      <c r="BK91" s="1257"/>
      <c r="BL91" s="1257"/>
      <c r="BM91" s="1257"/>
      <c r="BN91" s="1257"/>
      <c r="BO91" s="1257"/>
      <c r="BP91" s="1257"/>
      <c r="BQ91" s="1249"/>
      <c r="BR91" s="1249"/>
      <c r="BS91" s="1249"/>
      <c r="BT91" s="1249"/>
      <c r="BU91" s="1249"/>
      <c r="BV91" s="1249"/>
      <c r="BW91" s="1249"/>
      <c r="BX91" s="1249"/>
      <c r="BY91" s="1249"/>
      <c r="BZ91" s="1249"/>
      <c r="CA91" s="1249"/>
      <c r="CB91" s="1249"/>
      <c r="CC91" s="1249"/>
      <c r="CD91" s="1249"/>
      <c r="CE91" s="1249"/>
      <c r="CF91" s="1249"/>
      <c r="CG91" s="1249"/>
      <c r="CH91" s="1249"/>
      <c r="CI91" s="1249"/>
      <c r="CJ91" s="1249"/>
      <c r="CK91" s="1249"/>
      <c r="CL91" s="1249"/>
      <c r="CM91" s="1249"/>
      <c r="CN91" s="1249"/>
      <c r="CO91" s="1249"/>
      <c r="CP91" s="1249"/>
      <c r="CQ91" s="1249"/>
      <c r="CR91" s="1249"/>
      <c r="CS91" s="1249"/>
      <c r="CT91" s="1249"/>
      <c r="CU91" s="1249"/>
      <c r="CV91" s="1249"/>
      <c r="CW91" s="1249"/>
      <c r="CX91" s="1249"/>
      <c r="CY91" s="1249"/>
      <c r="CZ91" s="1249"/>
      <c r="DA91" s="1249"/>
      <c r="DB91" s="1249"/>
      <c r="DC91" s="1249"/>
      <c r="DD91" s="1249"/>
      <c r="DE91" s="1258"/>
      <c r="DF91" s="23"/>
      <c r="DG91" s="23"/>
      <c r="DH91" s="23"/>
      <c r="DI91" s="23"/>
      <c r="DJ91" s="23"/>
      <c r="DK91" s="23"/>
    </row>
    <row r="92" spans="1:115" ht="14.1" customHeight="1" x14ac:dyDescent="0.2">
      <c r="A92" s="23"/>
      <c r="B92" s="329"/>
      <c r="C92" s="1241" t="s">
        <v>631</v>
      </c>
      <c r="D92" s="1242"/>
      <c r="E92" s="1242"/>
      <c r="F92" s="1242"/>
      <c r="G92" s="1246" t="s">
        <v>630</v>
      </c>
      <c r="H92" s="1246"/>
      <c r="I92" s="1246"/>
      <c r="J92" s="1246"/>
      <c r="K92" s="1246"/>
      <c r="L92" s="1246"/>
      <c r="M92" s="1246"/>
      <c r="N92" s="1246"/>
      <c r="O92" s="1246"/>
      <c r="P92" s="1246"/>
      <c r="Q92" s="1246"/>
      <c r="R92" s="1246"/>
      <c r="S92" s="1246"/>
      <c r="T92" s="1246"/>
      <c r="U92" s="1246"/>
      <c r="V92" s="1246"/>
      <c r="W92" s="1246"/>
      <c r="X92" s="1246"/>
      <c r="Y92" s="1246"/>
      <c r="Z92" s="1246"/>
      <c r="AA92" s="1246"/>
      <c r="AB92" s="1246"/>
      <c r="AC92" s="1246"/>
      <c r="AD92" s="1246"/>
      <c r="AE92" s="1246"/>
      <c r="AF92" s="1246"/>
      <c r="AG92" s="1246"/>
      <c r="AH92" s="1246"/>
      <c r="AI92" s="1246"/>
      <c r="AJ92" s="1246"/>
      <c r="AK92" s="1246"/>
      <c r="AL92" s="1246"/>
      <c r="AM92" s="1246"/>
      <c r="AN92" s="1246"/>
      <c r="AO92" s="1246"/>
      <c r="AP92" s="1246"/>
      <c r="AQ92" s="1246"/>
      <c r="AR92" s="1246"/>
      <c r="AS92" s="1246"/>
      <c r="AT92" s="1246"/>
      <c r="AU92" s="1246"/>
      <c r="AV92" s="1246"/>
      <c r="AW92" s="1246"/>
      <c r="AX92" s="1246"/>
      <c r="AY92" s="1246"/>
      <c r="AZ92" s="1246"/>
      <c r="BA92" s="1246"/>
      <c r="BB92" s="1246"/>
      <c r="BC92" s="1246"/>
      <c r="BD92" s="1246"/>
      <c r="BE92" s="1246"/>
      <c r="BF92" s="1246"/>
      <c r="BG92" s="1246"/>
      <c r="BH92" s="1246"/>
      <c r="BI92" s="1246"/>
      <c r="BJ92" s="1246"/>
      <c r="BK92" s="1246"/>
      <c r="BL92" s="1246"/>
      <c r="BM92" s="1246"/>
      <c r="BN92" s="1246"/>
      <c r="BO92" s="1246"/>
      <c r="BP92" s="1246"/>
      <c r="BQ92" s="1247" t="s">
        <v>69</v>
      </c>
      <c r="BR92" s="1247"/>
      <c r="BS92" s="1247"/>
      <c r="BT92" s="1247"/>
      <c r="BU92" s="1247"/>
      <c r="BV92" s="1247"/>
      <c r="BW92" s="1244" t="s">
        <v>92</v>
      </c>
      <c r="BX92" s="1244"/>
      <c r="BY92" s="1244"/>
      <c r="BZ92" s="1244"/>
      <c r="CA92" s="1244"/>
      <c r="CB92" s="1244"/>
      <c r="CC92" s="1244"/>
      <c r="CD92" s="1244"/>
      <c r="CE92" s="1244"/>
      <c r="CF92" s="1244"/>
      <c r="CG92" s="1244"/>
      <c r="CH92" s="1244"/>
      <c r="CI92" s="1130"/>
      <c r="CJ92" s="1130"/>
      <c r="CK92" s="1130"/>
      <c r="CL92" s="1130"/>
      <c r="CM92" s="1247" t="s">
        <v>69</v>
      </c>
      <c r="CN92" s="1247"/>
      <c r="CO92" s="1247"/>
      <c r="CP92" s="1247"/>
      <c r="CQ92" s="1247"/>
      <c r="CR92" s="1247"/>
      <c r="CS92" s="1244" t="s">
        <v>92</v>
      </c>
      <c r="CT92" s="1244"/>
      <c r="CU92" s="1244"/>
      <c r="CV92" s="1244"/>
      <c r="CW92" s="1244"/>
      <c r="CX92" s="1244"/>
      <c r="CY92" s="1244"/>
      <c r="CZ92" s="1244"/>
      <c r="DA92" s="1244"/>
      <c r="DB92" s="1244"/>
      <c r="DC92" s="1244"/>
      <c r="DD92" s="1244"/>
      <c r="DE92" s="330"/>
      <c r="DF92" s="23"/>
      <c r="DG92" s="23"/>
      <c r="DH92" s="23"/>
      <c r="DI92" s="23"/>
      <c r="DJ92" s="23"/>
      <c r="DK92" s="23"/>
    </row>
    <row r="93" spans="1:115" ht="14.1" customHeight="1" x14ac:dyDescent="0.2">
      <c r="A93" s="23"/>
      <c r="B93" s="329"/>
      <c r="C93" s="1241"/>
      <c r="D93" s="1242"/>
      <c r="E93" s="1242"/>
      <c r="F93" s="1242"/>
      <c r="G93" s="1124" t="s">
        <v>584</v>
      </c>
      <c r="H93" s="1124"/>
      <c r="I93" s="1124"/>
      <c r="J93" s="1124"/>
      <c r="K93" s="1124" t="s">
        <v>616</v>
      </c>
      <c r="L93" s="1124"/>
      <c r="M93" s="1124"/>
      <c r="N93" s="1124"/>
      <c r="O93" s="1124"/>
      <c r="P93" s="1124"/>
      <c r="Q93" s="1124"/>
      <c r="R93" s="1124"/>
      <c r="S93" s="1124"/>
      <c r="T93" s="1124"/>
      <c r="U93" s="1124"/>
      <c r="V93" s="1124"/>
      <c r="W93" s="1124"/>
      <c r="X93" s="1124"/>
      <c r="Y93" s="1124"/>
      <c r="Z93" s="1124"/>
      <c r="AA93" s="1124"/>
      <c r="AB93" s="1124"/>
      <c r="AC93" s="1124"/>
      <c r="AD93" s="1124"/>
      <c r="AE93" s="1124"/>
      <c r="AF93" s="1124"/>
      <c r="AG93" s="1124"/>
      <c r="AH93" s="1124"/>
      <c r="AI93" s="1124"/>
      <c r="AJ93" s="1124"/>
      <c r="AK93" s="1124"/>
      <c r="AL93" s="1124"/>
      <c r="AM93" s="1124"/>
      <c r="AN93" s="1124"/>
      <c r="AO93" s="1124"/>
      <c r="AP93" s="1124"/>
      <c r="AQ93" s="1124"/>
      <c r="AR93" s="1124"/>
      <c r="AS93" s="1124"/>
      <c r="AT93" s="1124"/>
      <c r="AU93" s="1124"/>
      <c r="AV93" s="1124"/>
      <c r="AW93" s="1124"/>
      <c r="AX93" s="1124"/>
      <c r="AY93" s="1124"/>
      <c r="AZ93" s="1124"/>
      <c r="BA93" s="1124"/>
      <c r="BB93" s="1124"/>
      <c r="BC93" s="1124"/>
      <c r="BD93" s="1124"/>
      <c r="BE93" s="1124"/>
      <c r="BF93" s="1124"/>
      <c r="BG93" s="1124"/>
      <c r="BH93" s="1124"/>
      <c r="BI93" s="1124"/>
      <c r="BJ93" s="1124"/>
      <c r="BK93" s="1124"/>
      <c r="BL93" s="1124"/>
      <c r="BM93" s="1124"/>
      <c r="BN93" s="1124"/>
      <c r="BO93" s="1124"/>
      <c r="BP93" s="1124"/>
      <c r="BQ93" s="1245" t="s">
        <v>580</v>
      </c>
      <c r="BR93" s="1245"/>
      <c r="BS93" s="1245"/>
      <c r="BT93" s="1245"/>
      <c r="BU93" s="1245"/>
      <c r="BV93" s="1129">
        <v>0</v>
      </c>
      <c r="BW93" s="1129"/>
      <c r="BX93" s="1129"/>
      <c r="BY93" s="1129"/>
      <c r="BZ93" s="1129"/>
      <c r="CA93" s="1129"/>
      <c r="CB93" s="1129"/>
      <c r="CC93" s="1129"/>
      <c r="CD93" s="1129"/>
      <c r="CE93" s="1129"/>
      <c r="CF93" s="1129"/>
      <c r="CG93" s="1129"/>
      <c r="CH93" s="1129"/>
      <c r="CI93" s="1130"/>
      <c r="CJ93" s="1130"/>
      <c r="CK93" s="1130"/>
      <c r="CL93" s="1130"/>
      <c r="CM93" s="1245" t="s">
        <v>580</v>
      </c>
      <c r="CN93" s="1245"/>
      <c r="CO93" s="1245"/>
      <c r="CP93" s="1245"/>
      <c r="CQ93" s="1245"/>
      <c r="CR93" s="1129">
        <v>0</v>
      </c>
      <c r="CS93" s="1129"/>
      <c r="CT93" s="1129"/>
      <c r="CU93" s="1129"/>
      <c r="CV93" s="1129"/>
      <c r="CW93" s="1129"/>
      <c r="CX93" s="1129"/>
      <c r="CY93" s="1129"/>
      <c r="CZ93" s="1129"/>
      <c r="DA93" s="1129"/>
      <c r="DB93" s="1129"/>
      <c r="DC93" s="1129"/>
      <c r="DD93" s="1129"/>
      <c r="DE93" s="330"/>
      <c r="DF93" s="23"/>
      <c r="DG93" s="23"/>
      <c r="DH93" s="23"/>
      <c r="DI93" s="23"/>
      <c r="DJ93" s="23"/>
      <c r="DK93" s="23"/>
    </row>
    <row r="94" spans="1:115" ht="14.1" customHeight="1" x14ac:dyDescent="0.2">
      <c r="A94" s="23"/>
      <c r="B94" s="329"/>
      <c r="C94" s="1241"/>
      <c r="D94" s="1242"/>
      <c r="E94" s="1242"/>
      <c r="F94" s="1242"/>
      <c r="G94" s="1124" t="s">
        <v>587</v>
      </c>
      <c r="H94" s="1124"/>
      <c r="I94" s="1124"/>
      <c r="J94" s="1124"/>
      <c r="K94" s="1124" t="s">
        <v>617</v>
      </c>
      <c r="L94" s="1124"/>
      <c r="M94" s="1124"/>
      <c r="N94" s="1124"/>
      <c r="O94" s="1124"/>
      <c r="P94" s="1124"/>
      <c r="Q94" s="1124"/>
      <c r="R94" s="1124"/>
      <c r="S94" s="1124"/>
      <c r="T94" s="1124"/>
      <c r="U94" s="1124"/>
      <c r="V94" s="1124"/>
      <c r="W94" s="1124"/>
      <c r="X94" s="1124"/>
      <c r="Y94" s="1124"/>
      <c r="Z94" s="1124"/>
      <c r="AA94" s="1124"/>
      <c r="AB94" s="1124"/>
      <c r="AC94" s="1124"/>
      <c r="AD94" s="1124"/>
      <c r="AE94" s="1124"/>
      <c r="AF94" s="1124"/>
      <c r="AG94" s="1124"/>
      <c r="AH94" s="1124"/>
      <c r="AI94" s="1124"/>
      <c r="AJ94" s="1124"/>
      <c r="AK94" s="1124"/>
      <c r="AL94" s="1124"/>
      <c r="AM94" s="1124"/>
      <c r="AN94" s="1124"/>
      <c r="AO94" s="1124"/>
      <c r="AP94" s="1124"/>
      <c r="AQ94" s="1124"/>
      <c r="AR94" s="1124"/>
      <c r="AS94" s="1124"/>
      <c r="AT94" s="1124"/>
      <c r="AU94" s="1124"/>
      <c r="AV94" s="1124"/>
      <c r="AW94" s="1124"/>
      <c r="AX94" s="1124"/>
      <c r="AY94" s="1124"/>
      <c r="AZ94" s="1124"/>
      <c r="BA94" s="1124"/>
      <c r="BB94" s="1124"/>
      <c r="BC94" s="1124"/>
      <c r="BD94" s="1124"/>
      <c r="BE94" s="1124"/>
      <c r="BF94" s="1124"/>
      <c r="BG94" s="1124"/>
      <c r="BH94" s="1124"/>
      <c r="BI94" s="1124"/>
      <c r="BJ94" s="1124"/>
      <c r="BK94" s="1124"/>
      <c r="BL94" s="1124"/>
      <c r="BM94" s="1124"/>
      <c r="BN94" s="1124"/>
      <c r="BO94" s="1124"/>
      <c r="BP94" s="1124"/>
      <c r="BQ94" s="1245" t="s">
        <v>580</v>
      </c>
      <c r="BR94" s="1245"/>
      <c r="BS94" s="1245"/>
      <c r="BT94" s="1245"/>
      <c r="BU94" s="1245"/>
      <c r="BV94" s="1129">
        <v>0</v>
      </c>
      <c r="BW94" s="1129"/>
      <c r="BX94" s="1129"/>
      <c r="BY94" s="1129"/>
      <c r="BZ94" s="1129"/>
      <c r="CA94" s="1129"/>
      <c r="CB94" s="1129"/>
      <c r="CC94" s="1129"/>
      <c r="CD94" s="1129"/>
      <c r="CE94" s="1129"/>
      <c r="CF94" s="1129"/>
      <c r="CG94" s="1129"/>
      <c r="CH94" s="1129"/>
      <c r="CI94" s="1130"/>
      <c r="CJ94" s="1130"/>
      <c r="CK94" s="1130"/>
      <c r="CL94" s="1130"/>
      <c r="CM94" s="1245" t="s">
        <v>580</v>
      </c>
      <c r="CN94" s="1245"/>
      <c r="CO94" s="1245"/>
      <c r="CP94" s="1245"/>
      <c r="CQ94" s="1245"/>
      <c r="CR94" s="1129">
        <v>0</v>
      </c>
      <c r="CS94" s="1129"/>
      <c r="CT94" s="1129"/>
      <c r="CU94" s="1129"/>
      <c r="CV94" s="1129"/>
      <c r="CW94" s="1129"/>
      <c r="CX94" s="1129"/>
      <c r="CY94" s="1129"/>
      <c r="CZ94" s="1129"/>
      <c r="DA94" s="1129"/>
      <c r="DB94" s="1129"/>
      <c r="DC94" s="1129"/>
      <c r="DD94" s="1129"/>
      <c r="DE94" s="330"/>
      <c r="DF94" s="23"/>
      <c r="DG94" s="23"/>
      <c r="DH94" s="23"/>
      <c r="DI94" s="23"/>
      <c r="DJ94" s="23"/>
      <c r="DK94" s="23"/>
    </row>
    <row r="95" spans="1:115" ht="9.9499999999999993" customHeight="1" x14ac:dyDescent="0.2">
      <c r="A95" s="23"/>
      <c r="B95" s="329"/>
      <c r="C95" s="1241"/>
      <c r="D95" s="1241"/>
      <c r="E95" s="1241"/>
      <c r="F95" s="1241"/>
      <c r="G95" s="1241"/>
      <c r="H95" s="1241"/>
      <c r="I95" s="1241"/>
      <c r="J95" s="1241"/>
      <c r="K95" s="1241"/>
      <c r="L95" s="1241"/>
      <c r="M95" s="1241"/>
      <c r="N95" s="1241"/>
      <c r="O95" s="1241"/>
      <c r="P95" s="1241"/>
      <c r="Q95" s="1241"/>
      <c r="R95" s="1241"/>
      <c r="S95" s="1241"/>
      <c r="T95" s="1241"/>
      <c r="U95" s="1241"/>
      <c r="V95" s="1241"/>
      <c r="W95" s="1241"/>
      <c r="X95" s="1241"/>
      <c r="Y95" s="1241"/>
      <c r="Z95" s="1241"/>
      <c r="AA95" s="1241"/>
      <c r="AB95" s="1241"/>
      <c r="AC95" s="1241"/>
      <c r="AD95" s="1241"/>
      <c r="AE95" s="1241"/>
      <c r="AF95" s="1241"/>
      <c r="AG95" s="1241"/>
      <c r="AH95" s="1241"/>
      <c r="AI95" s="1241"/>
      <c r="AJ95" s="1241"/>
      <c r="AK95" s="1241"/>
      <c r="AL95" s="1241"/>
      <c r="AM95" s="1241"/>
      <c r="AN95" s="1241"/>
      <c r="AO95" s="1241"/>
      <c r="AP95" s="1241"/>
      <c r="AQ95" s="1241"/>
      <c r="AR95" s="1241"/>
      <c r="AS95" s="1241"/>
      <c r="AT95" s="1241"/>
      <c r="AU95" s="1241"/>
      <c r="AV95" s="1241"/>
      <c r="AW95" s="1241"/>
      <c r="AX95" s="1241"/>
      <c r="AY95" s="1241"/>
      <c r="AZ95" s="1241"/>
      <c r="BA95" s="1241"/>
      <c r="BB95" s="1241"/>
      <c r="BC95" s="1241"/>
      <c r="BD95" s="1241"/>
      <c r="BE95" s="1241"/>
      <c r="BF95" s="1241"/>
      <c r="BG95" s="1241"/>
      <c r="BH95" s="1241"/>
      <c r="BI95" s="1241"/>
      <c r="BJ95" s="1241"/>
      <c r="BK95" s="1241"/>
      <c r="BL95" s="1241"/>
      <c r="BM95" s="1241"/>
      <c r="BN95" s="1241"/>
      <c r="BO95" s="1241"/>
      <c r="BP95" s="1241"/>
      <c r="BQ95" s="1241"/>
      <c r="BR95" s="1241"/>
      <c r="BS95" s="1241"/>
      <c r="BT95" s="1241"/>
      <c r="BU95" s="1241"/>
      <c r="BV95" s="1241"/>
      <c r="BW95" s="1241"/>
      <c r="BX95" s="1241"/>
      <c r="BY95" s="1241"/>
      <c r="BZ95" s="1241"/>
      <c r="CA95" s="1241"/>
      <c r="CB95" s="1241"/>
      <c r="CC95" s="1241"/>
      <c r="CD95" s="1241"/>
      <c r="CE95" s="1241"/>
      <c r="CF95" s="1241"/>
      <c r="CG95" s="1241"/>
      <c r="CH95" s="1241"/>
      <c r="CI95" s="1241"/>
      <c r="CJ95" s="1241"/>
      <c r="CK95" s="1241"/>
      <c r="CL95" s="1241"/>
      <c r="CM95" s="1241"/>
      <c r="CN95" s="1241"/>
      <c r="CO95" s="1241"/>
      <c r="CP95" s="1241"/>
      <c r="CQ95" s="1241"/>
      <c r="CR95" s="1241"/>
      <c r="CS95" s="1241"/>
      <c r="CT95" s="1241"/>
      <c r="CU95" s="1241"/>
      <c r="CV95" s="1241"/>
      <c r="CW95" s="1241"/>
      <c r="CX95" s="1241"/>
      <c r="CY95" s="1241"/>
      <c r="CZ95" s="1241"/>
      <c r="DA95" s="1241"/>
      <c r="DB95" s="1241"/>
      <c r="DC95" s="1241"/>
      <c r="DD95" s="1241"/>
      <c r="DE95" s="330"/>
      <c r="DF95" s="23"/>
      <c r="DG95" s="23"/>
      <c r="DH95" s="23"/>
      <c r="DI95" s="23"/>
      <c r="DJ95" s="23"/>
      <c r="DK95" s="23"/>
    </row>
    <row r="96" spans="1:115" ht="14.1" customHeight="1" x14ac:dyDescent="0.2">
      <c r="A96" s="23"/>
      <c r="B96" s="329"/>
      <c r="C96" s="1241" t="s">
        <v>632</v>
      </c>
      <c r="D96" s="1242"/>
      <c r="E96" s="1242"/>
      <c r="F96" s="1242"/>
      <c r="G96" s="1246" t="s">
        <v>633</v>
      </c>
      <c r="H96" s="1246"/>
      <c r="I96" s="1246"/>
      <c r="J96" s="1246"/>
      <c r="K96" s="1246"/>
      <c r="L96" s="1246"/>
      <c r="M96" s="1246"/>
      <c r="N96" s="1246"/>
      <c r="O96" s="1246"/>
      <c r="P96" s="1246"/>
      <c r="Q96" s="1246"/>
      <c r="R96" s="1246"/>
      <c r="S96" s="1246"/>
      <c r="T96" s="1246"/>
      <c r="U96" s="1246"/>
      <c r="V96" s="1246"/>
      <c r="W96" s="1246"/>
      <c r="X96" s="1246"/>
      <c r="Y96" s="1246"/>
      <c r="Z96" s="1246"/>
      <c r="AA96" s="1246"/>
      <c r="AB96" s="1246"/>
      <c r="AC96" s="1246"/>
      <c r="AD96" s="1246"/>
      <c r="AE96" s="1246"/>
      <c r="AF96" s="1246"/>
      <c r="AG96" s="1246"/>
      <c r="AH96" s="1246"/>
      <c r="AI96" s="1246"/>
      <c r="AJ96" s="1246"/>
      <c r="AK96" s="1246"/>
      <c r="AL96" s="1246"/>
      <c r="AM96" s="1246"/>
      <c r="AN96" s="1246"/>
      <c r="AO96" s="1246"/>
      <c r="AP96" s="1246"/>
      <c r="AQ96" s="1246"/>
      <c r="AR96" s="1246"/>
      <c r="AS96" s="1246"/>
      <c r="AT96" s="1246"/>
      <c r="AU96" s="1246"/>
      <c r="AV96" s="1246"/>
      <c r="AW96" s="1246"/>
      <c r="AX96" s="1246"/>
      <c r="AY96" s="1246"/>
      <c r="AZ96" s="1246"/>
      <c r="BA96" s="1246"/>
      <c r="BB96" s="1246"/>
      <c r="BC96" s="1246"/>
      <c r="BD96" s="1246"/>
      <c r="BE96" s="1246"/>
      <c r="BF96" s="1246"/>
      <c r="BG96" s="1246"/>
      <c r="BH96" s="1246"/>
      <c r="BI96" s="1246"/>
      <c r="BJ96" s="1246"/>
      <c r="BK96" s="1246"/>
      <c r="BL96" s="1246"/>
      <c r="BM96" s="1246"/>
      <c r="BN96" s="1246"/>
      <c r="BO96" s="1246"/>
      <c r="BP96" s="1246"/>
      <c r="BQ96" s="1245"/>
      <c r="BR96" s="1245"/>
      <c r="BS96" s="1245"/>
      <c r="BT96" s="1245"/>
      <c r="BU96" s="1245"/>
      <c r="BV96" s="1130"/>
      <c r="BW96" s="1130"/>
      <c r="BX96" s="1130"/>
      <c r="BY96" s="1130"/>
      <c r="BZ96" s="1130"/>
      <c r="CA96" s="1130"/>
      <c r="CB96" s="1130"/>
      <c r="CC96" s="1130"/>
      <c r="CD96" s="1130"/>
      <c r="CE96" s="1130"/>
      <c r="CF96" s="1130"/>
      <c r="CG96" s="1130"/>
      <c r="CH96" s="1130"/>
      <c r="CI96" s="1130"/>
      <c r="CJ96" s="1130"/>
      <c r="CK96" s="1130"/>
      <c r="CL96" s="1130"/>
      <c r="CM96" s="1255"/>
      <c r="CN96" s="1255"/>
      <c r="CO96" s="1255"/>
      <c r="CP96" s="1255"/>
      <c r="CQ96" s="1255"/>
      <c r="CR96" s="1130"/>
      <c r="CS96" s="1130"/>
      <c r="CT96" s="1130"/>
      <c r="CU96" s="1130"/>
      <c r="CV96" s="1130"/>
      <c r="CW96" s="1130"/>
      <c r="CX96" s="1130"/>
      <c r="CY96" s="1130"/>
      <c r="CZ96" s="1130"/>
      <c r="DA96" s="1130"/>
      <c r="DB96" s="1130"/>
      <c r="DC96" s="1130"/>
      <c r="DD96" s="1130"/>
      <c r="DE96" s="330"/>
      <c r="DF96" s="23"/>
      <c r="DG96" s="23"/>
      <c r="DH96" s="23"/>
      <c r="DI96" s="23"/>
      <c r="DJ96" s="23"/>
      <c r="DK96" s="23"/>
    </row>
    <row r="97" spans="1:115" ht="14.1" customHeight="1" x14ac:dyDescent="0.2">
      <c r="A97" s="23"/>
      <c r="B97" s="329"/>
      <c r="C97" s="1241"/>
      <c r="D97" s="1242"/>
      <c r="E97" s="1242"/>
      <c r="F97" s="1242"/>
      <c r="G97" s="1124" t="s">
        <v>584</v>
      </c>
      <c r="H97" s="1124"/>
      <c r="I97" s="1124"/>
      <c r="J97" s="1124"/>
      <c r="K97" s="1124" t="s">
        <v>611</v>
      </c>
      <c r="L97" s="1124"/>
      <c r="M97" s="1124"/>
      <c r="N97" s="1124"/>
      <c r="O97" s="1124"/>
      <c r="P97" s="1124"/>
      <c r="Q97" s="1124"/>
      <c r="R97" s="1124"/>
      <c r="S97" s="1124"/>
      <c r="T97" s="1124"/>
      <c r="U97" s="1124"/>
      <c r="V97" s="1124"/>
      <c r="W97" s="1124"/>
      <c r="X97" s="1124"/>
      <c r="Y97" s="1124"/>
      <c r="Z97" s="1124"/>
      <c r="AA97" s="1124"/>
      <c r="AB97" s="1124"/>
      <c r="AC97" s="1124"/>
      <c r="AD97" s="1124"/>
      <c r="AE97" s="1124"/>
      <c r="AF97" s="1124"/>
      <c r="AG97" s="1124"/>
      <c r="AH97" s="1124"/>
      <c r="AI97" s="1124"/>
      <c r="AJ97" s="1124"/>
      <c r="AK97" s="1124"/>
      <c r="AL97" s="1124"/>
      <c r="AM97" s="1124"/>
      <c r="AN97" s="1124"/>
      <c r="AO97" s="1124"/>
      <c r="AP97" s="1124"/>
      <c r="AQ97" s="1124"/>
      <c r="AR97" s="1124"/>
      <c r="AS97" s="1124"/>
      <c r="AT97" s="1124"/>
      <c r="AU97" s="1124"/>
      <c r="AV97" s="1124"/>
      <c r="AW97" s="1124"/>
      <c r="AX97" s="1124"/>
      <c r="AY97" s="1124"/>
      <c r="AZ97" s="1124"/>
      <c r="BA97" s="1124"/>
      <c r="BB97" s="1124"/>
      <c r="BC97" s="1124"/>
      <c r="BD97" s="1124"/>
      <c r="BE97" s="1124"/>
      <c r="BF97" s="1124"/>
      <c r="BG97" s="1124"/>
      <c r="BH97" s="1124"/>
      <c r="BI97" s="1124"/>
      <c r="BJ97" s="1124"/>
      <c r="BK97" s="1124"/>
      <c r="BL97" s="1124"/>
      <c r="BM97" s="1124"/>
      <c r="BN97" s="1124"/>
      <c r="BO97" s="1124"/>
      <c r="BP97" s="1124"/>
      <c r="BQ97" s="1245" t="s">
        <v>580</v>
      </c>
      <c r="BR97" s="1245"/>
      <c r="BS97" s="1245"/>
      <c r="BT97" s="1245"/>
      <c r="BU97" s="1245"/>
      <c r="BV97" s="1129">
        <v>0</v>
      </c>
      <c r="BW97" s="1129"/>
      <c r="BX97" s="1129"/>
      <c r="BY97" s="1129"/>
      <c r="BZ97" s="1129"/>
      <c r="CA97" s="1129"/>
      <c r="CB97" s="1129"/>
      <c r="CC97" s="1129"/>
      <c r="CD97" s="1129"/>
      <c r="CE97" s="1129"/>
      <c r="CF97" s="1129"/>
      <c r="CG97" s="1129"/>
      <c r="CH97" s="1129"/>
      <c r="CI97" s="1130"/>
      <c r="CJ97" s="1130"/>
      <c r="CK97" s="1130"/>
      <c r="CL97" s="1130"/>
      <c r="CM97" s="1245" t="s">
        <v>580</v>
      </c>
      <c r="CN97" s="1245"/>
      <c r="CO97" s="1245"/>
      <c r="CP97" s="1245"/>
      <c r="CQ97" s="1245"/>
      <c r="CR97" s="1129">
        <v>0</v>
      </c>
      <c r="CS97" s="1129"/>
      <c r="CT97" s="1129"/>
      <c r="CU97" s="1129"/>
      <c r="CV97" s="1129"/>
      <c r="CW97" s="1129"/>
      <c r="CX97" s="1129"/>
      <c r="CY97" s="1129"/>
      <c r="CZ97" s="1129"/>
      <c r="DA97" s="1129"/>
      <c r="DB97" s="1129"/>
      <c r="DC97" s="1129"/>
      <c r="DD97" s="1129"/>
      <c r="DE97" s="330"/>
      <c r="DF97" s="23"/>
      <c r="DG97" s="23"/>
      <c r="DH97" s="23"/>
      <c r="DI97" s="23"/>
      <c r="DJ97" s="23"/>
      <c r="DK97" s="23"/>
    </row>
    <row r="98" spans="1:115" ht="14.1" customHeight="1" x14ac:dyDescent="0.2">
      <c r="A98" s="23"/>
      <c r="B98" s="329"/>
      <c r="C98" s="1241"/>
      <c r="D98" s="1242"/>
      <c r="E98" s="1242"/>
      <c r="F98" s="1242"/>
      <c r="G98" s="1124" t="s">
        <v>587</v>
      </c>
      <c r="H98" s="1124"/>
      <c r="I98" s="1124"/>
      <c r="J98" s="1124"/>
      <c r="K98" s="1124" t="s">
        <v>419</v>
      </c>
      <c r="L98" s="1124"/>
      <c r="M98" s="1124"/>
      <c r="N98" s="1124"/>
      <c r="O98" s="1124"/>
      <c r="P98" s="1124"/>
      <c r="Q98" s="1124"/>
      <c r="R98" s="1124"/>
      <c r="S98" s="1124"/>
      <c r="T98" s="1124"/>
      <c r="U98" s="1124"/>
      <c r="V98" s="1124"/>
      <c r="W98" s="1124"/>
      <c r="X98" s="1124"/>
      <c r="Y98" s="1124"/>
      <c r="Z98" s="1124"/>
      <c r="AA98" s="1124"/>
      <c r="AB98" s="1124"/>
      <c r="AC98" s="1124"/>
      <c r="AD98" s="1124"/>
      <c r="AE98" s="1124"/>
      <c r="AF98" s="1124"/>
      <c r="AG98" s="1124"/>
      <c r="AH98" s="1124"/>
      <c r="AI98" s="1124"/>
      <c r="AJ98" s="1124"/>
      <c r="AK98" s="1124"/>
      <c r="AL98" s="1124"/>
      <c r="AM98" s="1124"/>
      <c r="AN98" s="1124"/>
      <c r="AO98" s="1124"/>
      <c r="AP98" s="1124"/>
      <c r="AQ98" s="1124"/>
      <c r="AR98" s="1124"/>
      <c r="AS98" s="1124"/>
      <c r="AT98" s="1124"/>
      <c r="AU98" s="1124"/>
      <c r="AV98" s="1124"/>
      <c r="AW98" s="1124"/>
      <c r="AX98" s="1124"/>
      <c r="AY98" s="1124"/>
      <c r="AZ98" s="1124"/>
      <c r="BA98" s="1124"/>
      <c r="BB98" s="1124"/>
      <c r="BC98" s="1124"/>
      <c r="BD98" s="1124"/>
      <c r="BE98" s="1124"/>
      <c r="BF98" s="1124"/>
      <c r="BG98" s="1124"/>
      <c r="BH98" s="1124"/>
      <c r="BI98" s="1124"/>
      <c r="BJ98" s="1124"/>
      <c r="BK98" s="1124"/>
      <c r="BL98" s="1124"/>
      <c r="BM98" s="1124"/>
      <c r="BN98" s="1124"/>
      <c r="BO98" s="1124"/>
      <c r="BP98" s="1124"/>
      <c r="BQ98" s="1134" t="s">
        <v>601</v>
      </c>
      <c r="BR98" s="1134"/>
      <c r="BS98" s="1134"/>
      <c r="BT98" s="1134"/>
      <c r="BU98" s="1134"/>
      <c r="BV98" s="1129">
        <v>0</v>
      </c>
      <c r="BW98" s="1129"/>
      <c r="BX98" s="1129"/>
      <c r="BY98" s="1129"/>
      <c r="BZ98" s="1129"/>
      <c r="CA98" s="1129"/>
      <c r="CB98" s="1129"/>
      <c r="CC98" s="1129"/>
      <c r="CD98" s="1129"/>
      <c r="CE98" s="1129"/>
      <c r="CF98" s="1129"/>
      <c r="CG98" s="1129"/>
      <c r="CH98" s="1129"/>
      <c r="CI98" s="1130"/>
      <c r="CJ98" s="1130"/>
      <c r="CK98" s="1130"/>
      <c r="CL98" s="1130"/>
      <c r="CM98" s="1134" t="s">
        <v>601</v>
      </c>
      <c r="CN98" s="1134"/>
      <c r="CO98" s="1134"/>
      <c r="CP98" s="1134"/>
      <c r="CQ98" s="1134"/>
      <c r="CR98" s="1129">
        <v>0</v>
      </c>
      <c r="CS98" s="1129"/>
      <c r="CT98" s="1129"/>
      <c r="CU98" s="1129"/>
      <c r="CV98" s="1129"/>
      <c r="CW98" s="1129"/>
      <c r="CX98" s="1129"/>
      <c r="CY98" s="1129"/>
      <c r="CZ98" s="1129"/>
      <c r="DA98" s="1129"/>
      <c r="DB98" s="1129"/>
      <c r="DC98" s="1129"/>
      <c r="DD98" s="1129"/>
      <c r="DE98" s="330"/>
      <c r="DF98" s="23"/>
      <c r="DG98" s="23"/>
      <c r="DH98" s="23"/>
      <c r="DI98" s="23"/>
      <c r="DJ98" s="23"/>
      <c r="DK98" s="23"/>
    </row>
    <row r="99" spans="1:115" ht="14.1" customHeight="1" x14ac:dyDescent="0.2">
      <c r="A99" s="23"/>
      <c r="B99" s="329"/>
      <c r="C99" s="1241"/>
      <c r="D99" s="1242"/>
      <c r="E99" s="1242"/>
      <c r="F99" s="1242"/>
      <c r="G99" s="1124" t="s">
        <v>594</v>
      </c>
      <c r="H99" s="1124"/>
      <c r="I99" s="1124"/>
      <c r="J99" s="1124"/>
      <c r="K99" s="1124" t="s">
        <v>590</v>
      </c>
      <c r="L99" s="1124"/>
      <c r="M99" s="1124"/>
      <c r="N99" s="1124"/>
      <c r="O99" s="1124"/>
      <c r="P99" s="1124"/>
      <c r="Q99" s="1124"/>
      <c r="R99" s="1124"/>
      <c r="S99" s="1124"/>
      <c r="T99" s="1124"/>
      <c r="U99" s="1124"/>
      <c r="V99" s="1124"/>
      <c r="W99" s="1124"/>
      <c r="X99" s="1124"/>
      <c r="Y99" s="1124"/>
      <c r="Z99" s="1124"/>
      <c r="AA99" s="1124"/>
      <c r="AB99" s="1124"/>
      <c r="AC99" s="1124"/>
      <c r="AD99" s="1124"/>
      <c r="AE99" s="1124"/>
      <c r="AF99" s="1124"/>
      <c r="AG99" s="1124"/>
      <c r="AH99" s="1124"/>
      <c r="AI99" s="1124"/>
      <c r="AJ99" s="1124"/>
      <c r="AK99" s="1124"/>
      <c r="AL99" s="1124"/>
      <c r="AM99" s="1124"/>
      <c r="AN99" s="1124"/>
      <c r="AO99" s="1124"/>
      <c r="AP99" s="1124"/>
      <c r="AQ99" s="1124"/>
      <c r="AR99" s="1124"/>
      <c r="AS99" s="1124"/>
      <c r="AT99" s="1124"/>
      <c r="AU99" s="1124"/>
      <c r="AV99" s="1124"/>
      <c r="AW99" s="1124"/>
      <c r="AX99" s="1124"/>
      <c r="AY99" s="1124"/>
      <c r="AZ99" s="1124"/>
      <c r="BA99" s="1124"/>
      <c r="BB99" s="1124"/>
      <c r="BC99" s="1124"/>
      <c r="BD99" s="1124"/>
      <c r="BE99" s="1124"/>
      <c r="BF99" s="1124"/>
      <c r="BG99" s="1124"/>
      <c r="BH99" s="1124"/>
      <c r="BI99" s="1124"/>
      <c r="BJ99" s="1124"/>
      <c r="BK99" s="1124"/>
      <c r="BL99" s="1124"/>
      <c r="BM99" s="1124"/>
      <c r="BN99" s="1124"/>
      <c r="BO99" s="1124"/>
      <c r="BP99" s="1124"/>
      <c r="BQ99" s="1134" t="s">
        <v>601</v>
      </c>
      <c r="BR99" s="1134"/>
      <c r="BS99" s="1134"/>
      <c r="BT99" s="1134"/>
      <c r="BU99" s="1134"/>
      <c r="BV99" s="1129">
        <v>0</v>
      </c>
      <c r="BW99" s="1129"/>
      <c r="BX99" s="1129"/>
      <c r="BY99" s="1129"/>
      <c r="BZ99" s="1129"/>
      <c r="CA99" s="1129"/>
      <c r="CB99" s="1129"/>
      <c r="CC99" s="1129"/>
      <c r="CD99" s="1129"/>
      <c r="CE99" s="1129"/>
      <c r="CF99" s="1129"/>
      <c r="CG99" s="1129"/>
      <c r="CH99" s="1129"/>
      <c r="CI99" s="1130"/>
      <c r="CJ99" s="1130"/>
      <c r="CK99" s="1130"/>
      <c r="CL99" s="1130"/>
      <c r="CM99" s="1134" t="s">
        <v>601</v>
      </c>
      <c r="CN99" s="1134"/>
      <c r="CO99" s="1134"/>
      <c r="CP99" s="1134"/>
      <c r="CQ99" s="1134"/>
      <c r="CR99" s="1129">
        <v>0</v>
      </c>
      <c r="CS99" s="1129"/>
      <c r="CT99" s="1129"/>
      <c r="CU99" s="1129"/>
      <c r="CV99" s="1129"/>
      <c r="CW99" s="1129"/>
      <c r="CX99" s="1129"/>
      <c r="CY99" s="1129"/>
      <c r="CZ99" s="1129"/>
      <c r="DA99" s="1129"/>
      <c r="DB99" s="1129"/>
      <c r="DC99" s="1129"/>
      <c r="DD99" s="1129"/>
      <c r="DE99" s="330"/>
      <c r="DF99" s="23"/>
      <c r="DG99" s="23"/>
      <c r="DH99" s="23"/>
      <c r="DI99" s="23"/>
      <c r="DJ99" s="23"/>
      <c r="DK99" s="23"/>
    </row>
    <row r="100" spans="1:115" ht="14.1" customHeight="1" x14ac:dyDescent="0.2">
      <c r="A100" s="23"/>
      <c r="B100" s="329"/>
      <c r="C100" s="1241"/>
      <c r="D100" s="1242"/>
      <c r="E100" s="1242"/>
      <c r="F100" s="1242"/>
      <c r="G100" s="1124" t="s">
        <v>595</v>
      </c>
      <c r="H100" s="1124"/>
      <c r="I100" s="1124"/>
      <c r="J100" s="1124"/>
      <c r="K100" s="1124" t="s">
        <v>593</v>
      </c>
      <c r="L100" s="1124"/>
      <c r="M100" s="1124"/>
      <c r="N100" s="1124"/>
      <c r="O100" s="1124"/>
      <c r="P100" s="1124"/>
      <c r="Q100" s="1124"/>
      <c r="R100" s="1124"/>
      <c r="S100" s="1124"/>
      <c r="T100" s="1124"/>
      <c r="U100" s="1124"/>
      <c r="V100" s="1124"/>
      <c r="W100" s="1124"/>
      <c r="X100" s="1124"/>
      <c r="Y100" s="1124"/>
      <c r="Z100" s="1124"/>
      <c r="AA100" s="1124"/>
      <c r="AB100" s="1124"/>
      <c r="AC100" s="1124"/>
      <c r="AD100" s="1124"/>
      <c r="AE100" s="1124"/>
      <c r="AF100" s="1124"/>
      <c r="AG100" s="1124"/>
      <c r="AH100" s="1124"/>
      <c r="AI100" s="1124"/>
      <c r="AJ100" s="1124"/>
      <c r="AK100" s="1124"/>
      <c r="AL100" s="1124"/>
      <c r="AM100" s="1124"/>
      <c r="AN100" s="1124"/>
      <c r="AO100" s="1124"/>
      <c r="AP100" s="1124"/>
      <c r="AQ100" s="1124"/>
      <c r="AR100" s="1124"/>
      <c r="AS100" s="1124"/>
      <c r="AT100" s="1124"/>
      <c r="AU100" s="1124"/>
      <c r="AV100" s="1124"/>
      <c r="AW100" s="1124"/>
      <c r="AX100" s="1124"/>
      <c r="AY100" s="1124"/>
      <c r="AZ100" s="1124"/>
      <c r="BA100" s="1124"/>
      <c r="BB100" s="1124"/>
      <c r="BC100" s="1124"/>
      <c r="BD100" s="1124"/>
      <c r="BE100" s="1124"/>
      <c r="BF100" s="1124"/>
      <c r="BG100" s="1124"/>
      <c r="BH100" s="1124"/>
      <c r="BI100" s="1124"/>
      <c r="BJ100" s="1124"/>
      <c r="BK100" s="1124"/>
      <c r="BL100" s="1124"/>
      <c r="BM100" s="1124"/>
      <c r="BN100" s="1124"/>
      <c r="BO100" s="1124"/>
      <c r="BP100" s="1124"/>
      <c r="BQ100" s="1134" t="s">
        <v>601</v>
      </c>
      <c r="BR100" s="1134"/>
      <c r="BS100" s="1134"/>
      <c r="BT100" s="1134"/>
      <c r="BU100" s="1134"/>
      <c r="BV100" s="1129">
        <v>0</v>
      </c>
      <c r="BW100" s="1129"/>
      <c r="BX100" s="1129"/>
      <c r="BY100" s="1129"/>
      <c r="BZ100" s="1129"/>
      <c r="CA100" s="1129"/>
      <c r="CB100" s="1129"/>
      <c r="CC100" s="1129"/>
      <c r="CD100" s="1129"/>
      <c r="CE100" s="1129"/>
      <c r="CF100" s="1129"/>
      <c r="CG100" s="1129"/>
      <c r="CH100" s="1129"/>
      <c r="CI100" s="1130"/>
      <c r="CJ100" s="1130"/>
      <c r="CK100" s="1130"/>
      <c r="CL100" s="1130"/>
      <c r="CM100" s="1134" t="s">
        <v>601</v>
      </c>
      <c r="CN100" s="1134"/>
      <c r="CO100" s="1134"/>
      <c r="CP100" s="1134"/>
      <c r="CQ100" s="1134"/>
      <c r="CR100" s="1129">
        <v>0</v>
      </c>
      <c r="CS100" s="1129"/>
      <c r="CT100" s="1129"/>
      <c r="CU100" s="1129"/>
      <c r="CV100" s="1129"/>
      <c r="CW100" s="1129"/>
      <c r="CX100" s="1129"/>
      <c r="CY100" s="1129"/>
      <c r="CZ100" s="1129"/>
      <c r="DA100" s="1129"/>
      <c r="DB100" s="1129"/>
      <c r="DC100" s="1129"/>
      <c r="DD100" s="1129"/>
      <c r="DE100" s="330"/>
      <c r="DF100" s="23"/>
      <c r="DG100" s="23"/>
      <c r="DH100" s="23"/>
      <c r="DI100" s="23"/>
      <c r="DJ100" s="23"/>
      <c r="DK100" s="23"/>
    </row>
    <row r="101" spans="1:115" ht="14.1" customHeight="1" x14ac:dyDescent="0.2">
      <c r="A101" s="23"/>
      <c r="B101" s="329"/>
      <c r="C101" s="1241"/>
      <c r="D101" s="1242"/>
      <c r="E101" s="1242"/>
      <c r="F101" s="1242"/>
      <c r="G101" s="1124" t="s">
        <v>596</v>
      </c>
      <c r="H101" s="1124"/>
      <c r="I101" s="1124"/>
      <c r="J101" s="1124"/>
      <c r="K101" s="1124" t="s">
        <v>624</v>
      </c>
      <c r="L101" s="1124"/>
      <c r="M101" s="1124"/>
      <c r="N101" s="1124"/>
      <c r="O101" s="1124"/>
      <c r="P101" s="1124"/>
      <c r="Q101" s="1124"/>
      <c r="R101" s="1124"/>
      <c r="S101" s="1124"/>
      <c r="T101" s="1124"/>
      <c r="U101" s="1124"/>
      <c r="V101" s="1124"/>
      <c r="W101" s="1124"/>
      <c r="X101" s="1124"/>
      <c r="Y101" s="1124"/>
      <c r="Z101" s="1124"/>
      <c r="AA101" s="1124"/>
      <c r="AB101" s="1124"/>
      <c r="AC101" s="1124"/>
      <c r="AD101" s="1124"/>
      <c r="AE101" s="1124"/>
      <c r="AF101" s="1124"/>
      <c r="AG101" s="1124"/>
      <c r="AH101" s="1124"/>
      <c r="AI101" s="1124"/>
      <c r="AJ101" s="1124"/>
      <c r="AK101" s="1124"/>
      <c r="AL101" s="1124"/>
      <c r="AM101" s="1124"/>
      <c r="AN101" s="1124"/>
      <c r="AO101" s="1124"/>
      <c r="AP101" s="1124"/>
      <c r="AQ101" s="1124"/>
      <c r="AR101" s="1124"/>
      <c r="AS101" s="1124"/>
      <c r="AT101" s="1124"/>
      <c r="AU101" s="1124"/>
      <c r="AV101" s="1124"/>
      <c r="AW101" s="1124"/>
      <c r="AX101" s="1124"/>
      <c r="AY101" s="1124"/>
      <c r="AZ101" s="1124"/>
      <c r="BA101" s="1124"/>
      <c r="BB101" s="1124"/>
      <c r="BC101" s="1124"/>
      <c r="BD101" s="1124"/>
      <c r="BE101" s="1124"/>
      <c r="BF101" s="1124"/>
      <c r="BG101" s="1124"/>
      <c r="BH101" s="1124"/>
      <c r="BI101" s="1124"/>
      <c r="BJ101" s="1124"/>
      <c r="BK101" s="1124"/>
      <c r="BL101" s="1124"/>
      <c r="BM101" s="1124"/>
      <c r="BN101" s="1124"/>
      <c r="BO101" s="1124"/>
      <c r="BP101" s="1124"/>
      <c r="BQ101" s="1128" t="s">
        <v>602</v>
      </c>
      <c r="BR101" s="1128"/>
      <c r="BS101" s="1128"/>
      <c r="BT101" s="1128"/>
      <c r="BU101" s="1128"/>
      <c r="BV101" s="1129">
        <v>0</v>
      </c>
      <c r="BW101" s="1129"/>
      <c r="BX101" s="1129"/>
      <c r="BY101" s="1129"/>
      <c r="BZ101" s="1129"/>
      <c r="CA101" s="1129"/>
      <c r="CB101" s="1129"/>
      <c r="CC101" s="1129"/>
      <c r="CD101" s="1129"/>
      <c r="CE101" s="1129"/>
      <c r="CF101" s="1129"/>
      <c r="CG101" s="1129"/>
      <c r="CH101" s="1129"/>
      <c r="CI101" s="1130"/>
      <c r="CJ101" s="1130"/>
      <c r="CK101" s="1130"/>
      <c r="CL101" s="1130"/>
      <c r="CM101" s="1128" t="s">
        <v>602</v>
      </c>
      <c r="CN101" s="1128"/>
      <c r="CO101" s="1128"/>
      <c r="CP101" s="1128"/>
      <c r="CQ101" s="1128"/>
      <c r="CR101" s="1129">
        <v>0</v>
      </c>
      <c r="CS101" s="1129"/>
      <c r="CT101" s="1129"/>
      <c r="CU101" s="1129"/>
      <c r="CV101" s="1129"/>
      <c r="CW101" s="1129"/>
      <c r="CX101" s="1129"/>
      <c r="CY101" s="1129"/>
      <c r="CZ101" s="1129"/>
      <c r="DA101" s="1129"/>
      <c r="DB101" s="1129"/>
      <c r="DC101" s="1129"/>
      <c r="DD101" s="1129"/>
      <c r="DE101" s="330"/>
      <c r="DF101" s="23"/>
      <c r="DG101" s="23"/>
      <c r="DH101" s="23"/>
      <c r="DI101" s="23"/>
      <c r="DJ101" s="23"/>
      <c r="DK101" s="23"/>
    </row>
    <row r="102" spans="1:115" ht="14.1" customHeight="1" x14ac:dyDescent="0.2">
      <c r="A102" s="23"/>
      <c r="B102" s="329"/>
      <c r="C102" s="1241"/>
      <c r="D102" s="1242"/>
      <c r="E102" s="1242"/>
      <c r="F102" s="1242"/>
      <c r="G102" s="1124" t="s">
        <v>597</v>
      </c>
      <c r="H102" s="1124"/>
      <c r="I102" s="1124"/>
      <c r="J102" s="1124"/>
      <c r="K102" s="1124" t="s">
        <v>625</v>
      </c>
      <c r="L102" s="1124"/>
      <c r="M102" s="1124"/>
      <c r="N102" s="1124"/>
      <c r="O102" s="1124"/>
      <c r="P102" s="1124"/>
      <c r="Q102" s="1124"/>
      <c r="R102" s="1124"/>
      <c r="S102" s="1124"/>
      <c r="T102" s="1124"/>
      <c r="U102" s="1124"/>
      <c r="V102" s="1124"/>
      <c r="W102" s="1124"/>
      <c r="X102" s="1124"/>
      <c r="Y102" s="1124"/>
      <c r="Z102" s="1124"/>
      <c r="AA102" s="1124"/>
      <c r="AB102" s="1124"/>
      <c r="AC102" s="1124"/>
      <c r="AD102" s="1124"/>
      <c r="AE102" s="1124"/>
      <c r="AF102" s="1124"/>
      <c r="AG102" s="1124"/>
      <c r="AH102" s="1124"/>
      <c r="AI102" s="1124"/>
      <c r="AJ102" s="1124"/>
      <c r="AK102" s="1124"/>
      <c r="AL102" s="1124"/>
      <c r="AM102" s="1124"/>
      <c r="AN102" s="1124"/>
      <c r="AO102" s="1124"/>
      <c r="AP102" s="1124"/>
      <c r="AQ102" s="1124"/>
      <c r="AR102" s="1124"/>
      <c r="AS102" s="1124"/>
      <c r="AT102" s="1124"/>
      <c r="AU102" s="1124"/>
      <c r="AV102" s="1124"/>
      <c r="AW102" s="1124"/>
      <c r="AX102" s="1124"/>
      <c r="AY102" s="1124"/>
      <c r="AZ102" s="1124"/>
      <c r="BA102" s="1124"/>
      <c r="BB102" s="1124"/>
      <c r="BC102" s="1124"/>
      <c r="BD102" s="1124"/>
      <c r="BE102" s="1124"/>
      <c r="BF102" s="1124"/>
      <c r="BG102" s="1124"/>
      <c r="BH102" s="1124"/>
      <c r="BI102" s="1124"/>
      <c r="BJ102" s="1124"/>
      <c r="BK102" s="1124"/>
      <c r="BL102" s="1124"/>
      <c r="BM102" s="1124"/>
      <c r="BN102" s="1124"/>
      <c r="BO102" s="1124"/>
      <c r="BP102" s="1124"/>
      <c r="BQ102" s="1128" t="s">
        <v>602</v>
      </c>
      <c r="BR102" s="1128"/>
      <c r="BS102" s="1128"/>
      <c r="BT102" s="1128"/>
      <c r="BU102" s="1128"/>
      <c r="BV102" s="1129">
        <v>0</v>
      </c>
      <c r="BW102" s="1129"/>
      <c r="BX102" s="1129"/>
      <c r="BY102" s="1129"/>
      <c r="BZ102" s="1129"/>
      <c r="CA102" s="1129"/>
      <c r="CB102" s="1129"/>
      <c r="CC102" s="1129"/>
      <c r="CD102" s="1129"/>
      <c r="CE102" s="1129"/>
      <c r="CF102" s="1129"/>
      <c r="CG102" s="1129"/>
      <c r="CH102" s="1129"/>
      <c r="CI102" s="1130"/>
      <c r="CJ102" s="1130"/>
      <c r="CK102" s="1130"/>
      <c r="CL102" s="1130"/>
      <c r="CM102" s="1128" t="s">
        <v>602</v>
      </c>
      <c r="CN102" s="1128"/>
      <c r="CO102" s="1128"/>
      <c r="CP102" s="1128"/>
      <c r="CQ102" s="1128"/>
      <c r="CR102" s="1129">
        <v>0</v>
      </c>
      <c r="CS102" s="1129"/>
      <c r="CT102" s="1129"/>
      <c r="CU102" s="1129"/>
      <c r="CV102" s="1129"/>
      <c r="CW102" s="1129"/>
      <c r="CX102" s="1129"/>
      <c r="CY102" s="1129"/>
      <c r="CZ102" s="1129"/>
      <c r="DA102" s="1129"/>
      <c r="DB102" s="1129"/>
      <c r="DC102" s="1129"/>
      <c r="DD102" s="1129"/>
      <c r="DE102" s="330"/>
      <c r="DF102" s="23"/>
      <c r="DG102" s="23"/>
      <c r="DH102" s="23"/>
      <c r="DI102" s="23"/>
      <c r="DJ102" s="23"/>
      <c r="DK102" s="23"/>
    </row>
    <row r="103" spans="1:115" ht="14.1" customHeight="1" x14ac:dyDescent="0.2">
      <c r="A103" s="23"/>
      <c r="B103" s="329"/>
      <c r="C103" s="1241"/>
      <c r="D103" s="1242"/>
      <c r="E103" s="1242"/>
      <c r="F103" s="1242"/>
      <c r="G103" s="1124" t="s">
        <v>598</v>
      </c>
      <c r="H103" s="1124"/>
      <c r="I103" s="1124"/>
      <c r="J103" s="1124"/>
      <c r="K103" s="1124" t="s">
        <v>626</v>
      </c>
      <c r="L103" s="1124"/>
      <c r="M103" s="1124"/>
      <c r="N103" s="1124"/>
      <c r="O103" s="1124"/>
      <c r="P103" s="1124"/>
      <c r="Q103" s="1124"/>
      <c r="R103" s="1124"/>
      <c r="S103" s="1124"/>
      <c r="T103" s="1124"/>
      <c r="U103" s="1124"/>
      <c r="V103" s="1124"/>
      <c r="W103" s="1124"/>
      <c r="X103" s="1124"/>
      <c r="Y103" s="1124"/>
      <c r="Z103" s="1124"/>
      <c r="AA103" s="1124"/>
      <c r="AB103" s="1124"/>
      <c r="AC103" s="1124"/>
      <c r="AD103" s="1124"/>
      <c r="AE103" s="1124"/>
      <c r="AF103" s="1124"/>
      <c r="AG103" s="1124"/>
      <c r="AH103" s="1124"/>
      <c r="AI103" s="1124"/>
      <c r="AJ103" s="1124"/>
      <c r="AK103" s="1124"/>
      <c r="AL103" s="1124"/>
      <c r="AM103" s="1124"/>
      <c r="AN103" s="1124"/>
      <c r="AO103" s="1124"/>
      <c r="AP103" s="1124"/>
      <c r="AQ103" s="1124"/>
      <c r="AR103" s="1124"/>
      <c r="AS103" s="1124"/>
      <c r="AT103" s="1124"/>
      <c r="AU103" s="1124"/>
      <c r="AV103" s="1124"/>
      <c r="AW103" s="1124"/>
      <c r="AX103" s="1124"/>
      <c r="AY103" s="1124"/>
      <c r="AZ103" s="1124"/>
      <c r="BA103" s="1124"/>
      <c r="BB103" s="1124"/>
      <c r="BC103" s="1124"/>
      <c r="BD103" s="1124"/>
      <c r="BE103" s="1124"/>
      <c r="BF103" s="1124"/>
      <c r="BG103" s="1124"/>
      <c r="BH103" s="1124"/>
      <c r="BI103" s="1124"/>
      <c r="BJ103" s="1124"/>
      <c r="BK103" s="1124"/>
      <c r="BL103" s="1124"/>
      <c r="BM103" s="1124"/>
      <c r="BN103" s="1124"/>
      <c r="BO103" s="1124"/>
      <c r="BP103" s="1124"/>
      <c r="BQ103" s="1134"/>
      <c r="BR103" s="1134"/>
      <c r="BS103" s="1134"/>
      <c r="BT103" s="1134"/>
      <c r="BU103" s="1134"/>
      <c r="BV103" s="1172">
        <f>Data_Income!E925</f>
        <v>0</v>
      </c>
      <c r="BW103" s="1172"/>
      <c r="BX103" s="1172"/>
      <c r="BY103" s="1172"/>
      <c r="BZ103" s="1172"/>
      <c r="CA103" s="1172"/>
      <c r="CB103" s="1172"/>
      <c r="CC103" s="1172"/>
      <c r="CD103" s="1172"/>
      <c r="CE103" s="1172"/>
      <c r="CF103" s="1172"/>
      <c r="CG103" s="1172"/>
      <c r="CH103" s="1172"/>
      <c r="CI103" s="1130"/>
      <c r="CJ103" s="1130"/>
      <c r="CK103" s="1130"/>
      <c r="CL103" s="1130"/>
      <c r="CM103" s="1134"/>
      <c r="CN103" s="1134"/>
      <c r="CO103" s="1134"/>
      <c r="CP103" s="1134"/>
      <c r="CQ103" s="1134"/>
      <c r="CR103" s="1172">
        <f>Data_Income!F925</f>
        <v>0</v>
      </c>
      <c r="CS103" s="1172"/>
      <c r="CT103" s="1172"/>
      <c r="CU103" s="1172"/>
      <c r="CV103" s="1172"/>
      <c r="CW103" s="1172"/>
      <c r="CX103" s="1172"/>
      <c r="CY103" s="1172"/>
      <c r="CZ103" s="1172"/>
      <c r="DA103" s="1172"/>
      <c r="DB103" s="1172"/>
      <c r="DC103" s="1172"/>
      <c r="DD103" s="1172"/>
      <c r="DE103" s="330"/>
      <c r="DF103" s="23"/>
      <c r="DG103" s="23"/>
      <c r="DH103" s="23"/>
      <c r="DI103" s="23"/>
      <c r="DJ103" s="23"/>
      <c r="DK103" s="23"/>
    </row>
    <row r="104" spans="1:115" ht="14.1" customHeight="1" x14ac:dyDescent="0.2">
      <c r="A104" s="23"/>
      <c r="B104" s="329"/>
      <c r="C104" s="455"/>
      <c r="D104" s="456"/>
      <c r="E104" s="456"/>
      <c r="F104" s="456"/>
      <c r="G104" s="1124"/>
      <c r="H104" s="1124"/>
      <c r="I104" s="1124"/>
      <c r="J104" s="1124"/>
      <c r="K104" s="1124" t="s">
        <v>649</v>
      </c>
      <c r="L104" s="1124"/>
      <c r="M104" s="1124"/>
      <c r="N104" s="1124"/>
      <c r="O104" s="1124"/>
      <c r="P104" s="1124"/>
      <c r="Q104" s="1124"/>
      <c r="R104" s="1124"/>
      <c r="S104" s="1124"/>
      <c r="T104" s="1124"/>
      <c r="U104" s="1124"/>
      <c r="V104" s="1124"/>
      <c r="W104" s="1124"/>
      <c r="X104" s="1124"/>
      <c r="Y104" s="1124"/>
      <c r="Z104" s="1124"/>
      <c r="AA104" s="1124"/>
      <c r="AB104" s="1124"/>
      <c r="AC104" s="1124"/>
      <c r="AD104" s="1124"/>
      <c r="AE104" s="1124"/>
      <c r="AF104" s="1124"/>
      <c r="AG104" s="1124"/>
      <c r="AH104" s="1124"/>
      <c r="AI104" s="1124"/>
      <c r="AJ104" s="1124"/>
      <c r="AK104" s="1124"/>
      <c r="AL104" s="1124"/>
      <c r="AM104" s="1124"/>
      <c r="AN104" s="1124"/>
      <c r="AO104" s="1124"/>
      <c r="AP104" s="1124"/>
      <c r="AQ104" s="1124"/>
      <c r="AR104" s="1124"/>
      <c r="AS104" s="1124"/>
      <c r="AT104" s="1124"/>
      <c r="AU104" s="1124"/>
      <c r="AV104" s="1124"/>
      <c r="AW104" s="1124"/>
      <c r="AX104" s="1124"/>
      <c r="AY104" s="1124"/>
      <c r="AZ104" s="1124"/>
      <c r="BA104" s="1124"/>
      <c r="BB104" s="1124"/>
      <c r="BC104" s="1124"/>
      <c r="BD104" s="1124"/>
      <c r="BE104" s="1124"/>
      <c r="BF104" s="1124"/>
      <c r="BG104" s="1124"/>
      <c r="BH104" s="1124"/>
      <c r="BI104" s="1124"/>
      <c r="BJ104" s="1124"/>
      <c r="BK104" s="1124"/>
      <c r="BL104" s="1124"/>
      <c r="BM104" s="1124"/>
      <c r="BN104" s="1124"/>
      <c r="BO104" s="1124"/>
      <c r="BP104" s="1124"/>
      <c r="BQ104" s="1134"/>
      <c r="BR104" s="1134"/>
      <c r="BS104" s="1134"/>
      <c r="BT104" s="1134"/>
      <c r="BU104" s="1134"/>
      <c r="BV104" s="1252">
        <v>1</v>
      </c>
      <c r="BW104" s="1252"/>
      <c r="BX104" s="1252"/>
      <c r="BY104" s="1252"/>
      <c r="BZ104" s="1252"/>
      <c r="CA104" s="1252"/>
      <c r="CB104" s="1252"/>
      <c r="CC104" s="1252"/>
      <c r="CD104" s="1252"/>
      <c r="CE104" s="1252"/>
      <c r="CF104" s="1252"/>
      <c r="CG104" s="1252"/>
      <c r="CH104" s="1252"/>
      <c r="CI104" s="1130"/>
      <c r="CJ104" s="1130"/>
      <c r="CK104" s="1130"/>
      <c r="CL104" s="1130"/>
      <c r="CM104" s="1134"/>
      <c r="CN104" s="1134"/>
      <c r="CO104" s="1134"/>
      <c r="CP104" s="1134"/>
      <c r="CQ104" s="1134"/>
      <c r="CR104" s="1252">
        <v>1</v>
      </c>
      <c r="CS104" s="1252"/>
      <c r="CT104" s="1252"/>
      <c r="CU104" s="1252"/>
      <c r="CV104" s="1252"/>
      <c r="CW104" s="1252"/>
      <c r="CX104" s="1252"/>
      <c r="CY104" s="1252"/>
      <c r="CZ104" s="1252"/>
      <c r="DA104" s="1252"/>
      <c r="DB104" s="1252"/>
      <c r="DC104" s="1252"/>
      <c r="DD104" s="1252"/>
      <c r="DE104" s="330"/>
      <c r="DF104" s="23"/>
      <c r="DG104" s="23"/>
      <c r="DH104" s="23"/>
      <c r="DI104" s="23"/>
      <c r="DJ104" s="23"/>
      <c r="DK104" s="23"/>
    </row>
    <row r="105" spans="1:115" ht="14.1" customHeight="1" x14ac:dyDescent="0.2">
      <c r="A105" s="23"/>
      <c r="B105" s="329"/>
      <c r="C105" s="1241"/>
      <c r="D105" s="1242"/>
      <c r="E105" s="1242"/>
      <c r="F105" s="1242"/>
      <c r="G105" s="1124" t="s">
        <v>622</v>
      </c>
      <c r="H105" s="1124"/>
      <c r="I105" s="1124"/>
      <c r="J105" s="1124"/>
      <c r="K105" s="1124" t="s">
        <v>634</v>
      </c>
      <c r="L105" s="1124"/>
      <c r="M105" s="1124"/>
      <c r="N105" s="1124"/>
      <c r="O105" s="1124"/>
      <c r="P105" s="1124"/>
      <c r="Q105" s="1124"/>
      <c r="R105" s="1124"/>
      <c r="S105" s="1124"/>
      <c r="T105" s="1124"/>
      <c r="U105" s="1124"/>
      <c r="V105" s="1124"/>
      <c r="W105" s="1124"/>
      <c r="X105" s="1124"/>
      <c r="Y105" s="1124"/>
      <c r="Z105" s="1124"/>
      <c r="AA105" s="1124"/>
      <c r="AB105" s="1124"/>
      <c r="AC105" s="1124"/>
      <c r="AD105" s="1124"/>
      <c r="AE105" s="1124"/>
      <c r="AF105" s="1124"/>
      <c r="AG105" s="1124"/>
      <c r="AH105" s="1124"/>
      <c r="AI105" s="1124"/>
      <c r="AJ105" s="1124"/>
      <c r="AK105" s="1124"/>
      <c r="AL105" s="1124"/>
      <c r="AM105" s="1124"/>
      <c r="AN105" s="1124"/>
      <c r="AO105" s="1124"/>
      <c r="AP105" s="1124"/>
      <c r="AQ105" s="1124"/>
      <c r="AR105" s="1124"/>
      <c r="AS105" s="1124"/>
      <c r="AT105" s="1124"/>
      <c r="AU105" s="1124"/>
      <c r="AV105" s="1124"/>
      <c r="AW105" s="1124"/>
      <c r="AX105" s="1124"/>
      <c r="AY105" s="1124"/>
      <c r="AZ105" s="1124"/>
      <c r="BA105" s="1124"/>
      <c r="BB105" s="1124"/>
      <c r="BC105" s="1124"/>
      <c r="BD105" s="1124"/>
      <c r="BE105" s="1124"/>
      <c r="BF105" s="1124"/>
      <c r="BG105" s="1124"/>
      <c r="BH105" s="1124"/>
      <c r="BI105" s="1124"/>
      <c r="BJ105" s="1124"/>
      <c r="BK105" s="1124"/>
      <c r="BL105" s="1124"/>
      <c r="BM105" s="1124"/>
      <c r="BN105" s="1124"/>
      <c r="BO105" s="1124"/>
      <c r="BP105" s="1124"/>
      <c r="BQ105" s="1134"/>
      <c r="BR105" s="1134"/>
      <c r="BS105" s="1134"/>
      <c r="BT105" s="1134"/>
      <c r="BU105" s="1134"/>
      <c r="BV105" s="1251"/>
      <c r="BW105" s="1251"/>
      <c r="BX105" s="1251"/>
      <c r="BY105" s="1251"/>
      <c r="BZ105" s="1251"/>
      <c r="CA105" s="1251"/>
      <c r="CB105" s="1251"/>
      <c r="CC105" s="1251"/>
      <c r="CD105" s="1251"/>
      <c r="CE105" s="1251"/>
      <c r="CF105" s="1251"/>
      <c r="CG105" s="1251"/>
      <c r="CH105" s="1251"/>
      <c r="CI105" s="1130"/>
      <c r="CJ105" s="1130"/>
      <c r="CK105" s="1130"/>
      <c r="CL105" s="1130"/>
      <c r="CM105" s="1134"/>
      <c r="CN105" s="1134"/>
      <c r="CO105" s="1134"/>
      <c r="CP105" s="1134"/>
      <c r="CQ105" s="1134"/>
      <c r="CR105" s="1251"/>
      <c r="CS105" s="1251"/>
      <c r="CT105" s="1251"/>
      <c r="CU105" s="1251"/>
      <c r="CV105" s="1251"/>
      <c r="CW105" s="1251"/>
      <c r="CX105" s="1251"/>
      <c r="CY105" s="1251"/>
      <c r="CZ105" s="1251"/>
      <c r="DA105" s="1251"/>
      <c r="DB105" s="1251"/>
      <c r="DC105" s="1251"/>
      <c r="DD105" s="1251"/>
      <c r="DE105" s="330"/>
      <c r="DF105" s="23"/>
      <c r="DG105" s="23"/>
      <c r="DH105" s="23"/>
      <c r="DI105" s="23"/>
      <c r="DJ105" s="23"/>
      <c r="DK105" s="23"/>
    </row>
    <row r="106" spans="1:115" ht="14.1" customHeight="1" x14ac:dyDescent="0.2">
      <c r="A106" s="23"/>
      <c r="B106" s="329"/>
      <c r="C106" s="1241"/>
      <c r="D106" s="1242"/>
      <c r="E106" s="1242"/>
      <c r="F106" s="1242"/>
      <c r="G106" s="1124"/>
      <c r="H106" s="1124"/>
      <c r="I106" s="1124"/>
      <c r="J106" s="1124"/>
      <c r="K106" s="1241" t="s">
        <v>628</v>
      </c>
      <c r="L106" s="1241"/>
      <c r="M106" s="1241"/>
      <c r="N106" s="1241"/>
      <c r="O106" s="1241"/>
      <c r="P106" s="1241"/>
      <c r="Q106" s="1241"/>
      <c r="R106" s="1241"/>
      <c r="S106" s="1241"/>
      <c r="T106" s="1241"/>
      <c r="U106" s="1241"/>
      <c r="V106" s="1241"/>
      <c r="W106" s="1241"/>
      <c r="X106" s="1241"/>
      <c r="Y106" s="1241"/>
      <c r="Z106" s="1241"/>
      <c r="AA106" s="1241"/>
      <c r="AB106" s="1241"/>
      <c r="AC106" s="1241"/>
      <c r="AD106" s="1241"/>
      <c r="AE106" s="1241"/>
      <c r="AF106" s="1241"/>
      <c r="AG106" s="1241"/>
      <c r="AH106" s="1241"/>
      <c r="AI106" s="1241"/>
      <c r="AJ106" s="1241"/>
      <c r="AK106" s="1241"/>
      <c r="AL106" s="1241"/>
      <c r="AM106" s="1241"/>
      <c r="AN106" s="1241"/>
      <c r="AO106" s="1241"/>
      <c r="AP106" s="1241"/>
      <c r="AQ106" s="1241"/>
      <c r="AR106" s="1241"/>
      <c r="AS106" s="1241"/>
      <c r="AT106" s="1241"/>
      <c r="AU106" s="1241"/>
      <c r="AV106" s="1241"/>
      <c r="AW106" s="1241"/>
      <c r="AX106" s="1241"/>
      <c r="AY106" s="1241"/>
      <c r="AZ106" s="1241"/>
      <c r="BA106" s="1241"/>
      <c r="BB106" s="1241"/>
      <c r="BC106" s="1241"/>
      <c r="BD106" s="1241"/>
      <c r="BE106" s="1241"/>
      <c r="BF106" s="1241"/>
      <c r="BG106" s="1241"/>
      <c r="BH106" s="1241"/>
      <c r="BI106" s="1241"/>
      <c r="BJ106" s="1241"/>
      <c r="BK106" s="1241"/>
      <c r="BL106" s="1241"/>
      <c r="BM106" s="1241"/>
      <c r="BN106" s="1241"/>
      <c r="BO106" s="1241"/>
      <c r="BP106" s="1241"/>
      <c r="BQ106" s="1134"/>
      <c r="BR106" s="1134"/>
      <c r="BS106" s="1134"/>
      <c r="BT106" s="1134"/>
      <c r="BU106" s="1134"/>
      <c r="BV106" s="1172">
        <f>Data_Income!E927</f>
        <v>0</v>
      </c>
      <c r="BW106" s="1172"/>
      <c r="BX106" s="1172"/>
      <c r="BY106" s="1172"/>
      <c r="BZ106" s="1172"/>
      <c r="CA106" s="1172"/>
      <c r="CB106" s="1172"/>
      <c r="CC106" s="1172"/>
      <c r="CD106" s="1172"/>
      <c r="CE106" s="1172"/>
      <c r="CF106" s="1172"/>
      <c r="CG106" s="1172"/>
      <c r="CH106" s="1172"/>
      <c r="CI106" s="1130"/>
      <c r="CJ106" s="1130"/>
      <c r="CK106" s="1130"/>
      <c r="CL106" s="1130"/>
      <c r="CM106" s="1134"/>
      <c r="CN106" s="1134"/>
      <c r="CO106" s="1134"/>
      <c r="CP106" s="1134"/>
      <c r="CQ106" s="1134"/>
      <c r="CR106" s="1172">
        <f>Data_Income!F927</f>
        <v>0</v>
      </c>
      <c r="CS106" s="1172"/>
      <c r="CT106" s="1172"/>
      <c r="CU106" s="1172"/>
      <c r="CV106" s="1172"/>
      <c r="CW106" s="1172"/>
      <c r="CX106" s="1172"/>
      <c r="CY106" s="1172"/>
      <c r="CZ106" s="1172"/>
      <c r="DA106" s="1172"/>
      <c r="DB106" s="1172"/>
      <c r="DC106" s="1172"/>
      <c r="DD106" s="1172"/>
      <c r="DE106" s="330"/>
      <c r="DF106" s="23"/>
      <c r="DG106" s="23"/>
      <c r="DH106" s="23"/>
      <c r="DI106" s="23"/>
      <c r="DJ106" s="23"/>
      <c r="DK106" s="23"/>
    </row>
    <row r="107" spans="1:115" ht="14.1" customHeight="1" thickBot="1" x14ac:dyDescent="0.25">
      <c r="A107" s="23"/>
      <c r="B107" s="329"/>
      <c r="C107" s="1241"/>
      <c r="D107" s="1241"/>
      <c r="E107" s="1241"/>
      <c r="F107" s="1241"/>
      <c r="G107" s="1241"/>
      <c r="H107" s="1241"/>
      <c r="I107" s="1241"/>
      <c r="J107" s="1241"/>
      <c r="K107" s="1241"/>
      <c r="L107" s="1241"/>
      <c r="M107" s="1241"/>
      <c r="N107" s="1241"/>
      <c r="O107" s="1241"/>
      <c r="P107" s="1241"/>
      <c r="Q107" s="1241"/>
      <c r="R107" s="1241"/>
      <c r="S107" s="1241"/>
      <c r="T107" s="1241"/>
      <c r="U107" s="1241"/>
      <c r="V107" s="1241"/>
      <c r="W107" s="1241"/>
      <c r="X107" s="1241"/>
      <c r="Y107" s="1241"/>
      <c r="Z107" s="1241"/>
      <c r="AA107" s="1241"/>
      <c r="AB107" s="1241"/>
      <c r="AC107" s="1241"/>
      <c r="AD107" s="1241"/>
      <c r="AE107" s="1241"/>
      <c r="AF107" s="1241"/>
      <c r="AG107" s="1241"/>
      <c r="AH107" s="1241"/>
      <c r="AI107" s="1241"/>
      <c r="AJ107" s="1241"/>
      <c r="AK107" s="1241"/>
      <c r="AL107" s="1241"/>
      <c r="AM107" s="1241"/>
      <c r="AN107" s="1241"/>
      <c r="AO107" s="1241"/>
      <c r="AP107" s="1241"/>
      <c r="AQ107" s="1241"/>
      <c r="AR107" s="1241"/>
      <c r="AS107" s="1241"/>
      <c r="AT107" s="1241"/>
      <c r="AU107" s="1241"/>
      <c r="AV107" s="1241"/>
      <c r="AW107" s="1241"/>
      <c r="AX107" s="1241"/>
      <c r="AY107" s="1241"/>
      <c r="AZ107" s="1241"/>
      <c r="BA107" s="1241"/>
      <c r="BB107" s="1241"/>
      <c r="BC107" s="1241"/>
      <c r="BD107" s="1241"/>
      <c r="BE107" s="1241"/>
      <c r="BF107" s="1241"/>
      <c r="BG107" s="1241"/>
      <c r="BH107" s="1241"/>
      <c r="BI107" s="1241"/>
      <c r="BJ107" s="1241"/>
      <c r="BK107" s="1241"/>
      <c r="BL107" s="1241"/>
      <c r="BM107" s="1241"/>
      <c r="BN107" s="1241"/>
      <c r="BO107" s="1241"/>
      <c r="BP107" s="1241"/>
      <c r="BQ107" s="1241"/>
      <c r="BR107" s="1241"/>
      <c r="BS107" s="1241"/>
      <c r="BT107" s="1241"/>
      <c r="BU107" s="1241"/>
      <c r="BV107" s="1241"/>
      <c r="BW107" s="1241"/>
      <c r="BX107" s="1241"/>
      <c r="BY107" s="1241"/>
      <c r="BZ107" s="1241"/>
      <c r="CA107" s="1241"/>
      <c r="CB107" s="1241"/>
      <c r="CC107" s="1241"/>
      <c r="CD107" s="1241"/>
      <c r="CE107" s="1241"/>
      <c r="CF107" s="1241"/>
      <c r="CG107" s="1241"/>
      <c r="CH107" s="1241"/>
      <c r="CI107" s="1241"/>
      <c r="CJ107" s="1241"/>
      <c r="CK107" s="1241"/>
      <c r="CL107" s="1241"/>
      <c r="CM107" s="1241"/>
      <c r="CN107" s="1241"/>
      <c r="CO107" s="1241"/>
      <c r="CP107" s="1241"/>
      <c r="CQ107" s="1241"/>
      <c r="CR107" s="1241"/>
      <c r="CS107" s="1241"/>
      <c r="CT107" s="1241"/>
      <c r="CU107" s="1241"/>
      <c r="CV107" s="1241"/>
      <c r="CW107" s="1241"/>
      <c r="CX107" s="1241"/>
      <c r="CY107" s="1241"/>
      <c r="CZ107" s="1241"/>
      <c r="DA107" s="1241"/>
      <c r="DB107" s="1241"/>
      <c r="DC107" s="1241"/>
      <c r="DD107" s="1241"/>
      <c r="DE107" s="330"/>
      <c r="DF107" s="23"/>
      <c r="DG107" s="23"/>
      <c r="DH107" s="23"/>
      <c r="DI107" s="23"/>
      <c r="DJ107" s="23"/>
      <c r="DK107" s="23"/>
    </row>
    <row r="108" spans="1:115" s="507" customFormat="1" ht="9.9499999999999993" customHeight="1" thickBot="1" x14ac:dyDescent="0.25">
      <c r="A108" s="23"/>
      <c r="B108" s="1135"/>
      <c r="C108" s="1135"/>
      <c r="D108" s="1135"/>
      <c r="E108" s="1135"/>
      <c r="F108" s="1135"/>
      <c r="G108" s="1135"/>
      <c r="H108" s="1135"/>
      <c r="I108" s="1135"/>
      <c r="J108" s="1135"/>
      <c r="K108" s="1135"/>
      <c r="L108" s="1135"/>
      <c r="M108" s="1135"/>
      <c r="N108" s="1135"/>
      <c r="O108" s="1135"/>
      <c r="P108" s="1135"/>
      <c r="Q108" s="1135"/>
      <c r="R108" s="1135"/>
      <c r="S108" s="1135"/>
      <c r="T108" s="1135"/>
      <c r="U108" s="1135"/>
      <c r="V108" s="1135"/>
      <c r="W108" s="1135"/>
      <c r="X108" s="1135"/>
      <c r="Y108" s="1135"/>
      <c r="Z108" s="1135"/>
      <c r="AA108" s="1135"/>
      <c r="AB108" s="1135"/>
      <c r="AC108" s="1135"/>
      <c r="AD108" s="1135"/>
      <c r="AE108" s="1135"/>
      <c r="AF108" s="1135"/>
      <c r="AG108" s="1135"/>
      <c r="AH108" s="1135"/>
      <c r="AI108" s="1135"/>
      <c r="AJ108" s="1135"/>
      <c r="AK108" s="1135"/>
      <c r="AL108" s="1135"/>
      <c r="AM108" s="1135"/>
      <c r="AN108" s="1135"/>
      <c r="AO108" s="1135"/>
      <c r="AP108" s="1135"/>
      <c r="AQ108" s="1135"/>
      <c r="AR108" s="1135"/>
      <c r="AS108" s="1135"/>
      <c r="AT108" s="1135"/>
      <c r="AU108" s="1135"/>
      <c r="AV108" s="1135"/>
      <c r="AW108" s="1135"/>
      <c r="AX108" s="1135"/>
      <c r="AY108" s="1135"/>
      <c r="AZ108" s="1135"/>
      <c r="BA108" s="1135"/>
      <c r="BB108" s="1135"/>
      <c r="BC108" s="1135"/>
      <c r="BD108" s="1135"/>
      <c r="BE108" s="1135"/>
      <c r="BF108" s="1135"/>
      <c r="BG108" s="1135"/>
      <c r="BH108" s="1135"/>
      <c r="BI108" s="1135"/>
      <c r="BJ108" s="1135"/>
      <c r="BK108" s="1135"/>
      <c r="BL108" s="1135"/>
      <c r="BM108" s="1135"/>
      <c r="BN108" s="1135"/>
      <c r="BO108" s="1135"/>
      <c r="BP108" s="1135"/>
      <c r="BQ108" s="1135"/>
      <c r="BR108" s="1135"/>
      <c r="BS108" s="1135"/>
      <c r="BT108" s="1135"/>
      <c r="BU108" s="1135"/>
      <c r="BV108" s="1135"/>
      <c r="BW108" s="1135"/>
      <c r="BX108" s="1135"/>
      <c r="BY108" s="1135"/>
      <c r="BZ108" s="1135"/>
      <c r="CA108" s="1135"/>
      <c r="CB108" s="1135"/>
      <c r="CC108" s="1135"/>
      <c r="CD108" s="1135"/>
      <c r="CE108" s="1135"/>
      <c r="CF108" s="1135"/>
      <c r="CG108" s="1135"/>
      <c r="CH108" s="1135"/>
      <c r="CI108" s="1135"/>
      <c r="CJ108" s="1135"/>
      <c r="CK108" s="1135"/>
      <c r="CL108" s="1135"/>
      <c r="CM108" s="1135"/>
      <c r="CN108" s="1135"/>
      <c r="CO108" s="1135"/>
      <c r="CP108" s="1135"/>
      <c r="CQ108" s="1135"/>
      <c r="CR108" s="1135"/>
      <c r="CS108" s="1135"/>
      <c r="CT108" s="1135"/>
      <c r="CU108" s="1135"/>
      <c r="CV108" s="1135"/>
      <c r="CW108" s="1135"/>
      <c r="CX108" s="1135"/>
      <c r="CY108" s="1135"/>
      <c r="CZ108" s="1135"/>
      <c r="DA108" s="1135"/>
      <c r="DB108" s="1135"/>
      <c r="DC108" s="1135"/>
      <c r="DD108" s="1135"/>
      <c r="DE108" s="1135"/>
      <c r="DF108" s="23"/>
      <c r="DG108" s="23"/>
      <c r="DH108" s="23"/>
      <c r="DI108" s="23"/>
      <c r="DJ108" s="23"/>
      <c r="DK108" s="23"/>
    </row>
    <row r="109" spans="1:115" ht="20.100000000000001" customHeight="1" thickBot="1" x14ac:dyDescent="0.25">
      <c r="A109" s="23"/>
      <c r="B109" s="367"/>
      <c r="C109" s="1253" t="s">
        <v>844</v>
      </c>
      <c r="D109" s="1253"/>
      <c r="E109" s="1253"/>
      <c r="F109" s="1253"/>
      <c r="G109" s="1253"/>
      <c r="H109" s="1253"/>
      <c r="I109" s="1253"/>
      <c r="J109" s="1253"/>
      <c r="K109" s="1253"/>
      <c r="L109" s="1253"/>
      <c r="M109" s="1253"/>
      <c r="N109" s="1253"/>
      <c r="O109" s="1253"/>
      <c r="P109" s="1253"/>
      <c r="Q109" s="1253"/>
      <c r="R109" s="1253"/>
      <c r="S109" s="1253"/>
      <c r="T109" s="1253"/>
      <c r="U109" s="1253"/>
      <c r="V109" s="1253"/>
      <c r="W109" s="1253"/>
      <c r="X109" s="1253"/>
      <c r="Y109" s="1253"/>
      <c r="Z109" s="1253"/>
      <c r="AA109" s="1253"/>
      <c r="AB109" s="1253"/>
      <c r="AC109" s="1253"/>
      <c r="AD109" s="1253"/>
      <c r="AE109" s="1253"/>
      <c r="AF109" s="1253"/>
      <c r="AG109" s="1253"/>
      <c r="AH109" s="1253"/>
      <c r="AI109" s="1253"/>
      <c r="AJ109" s="1253"/>
      <c r="AK109" s="1253"/>
      <c r="AL109" s="1253"/>
      <c r="AM109" s="1253"/>
      <c r="AN109" s="1253"/>
      <c r="AO109" s="1253"/>
      <c r="AP109" s="1253"/>
      <c r="AQ109" s="1253"/>
      <c r="AR109" s="1253"/>
      <c r="AS109" s="1253"/>
      <c r="AT109" s="1253"/>
      <c r="AU109" s="1253"/>
      <c r="AV109" s="1253"/>
      <c r="AW109" s="1253"/>
      <c r="AX109" s="1253"/>
      <c r="AY109" s="1253"/>
      <c r="AZ109" s="1253"/>
      <c r="BA109" s="1253"/>
      <c r="BB109" s="1253"/>
      <c r="BC109" s="1253"/>
      <c r="BD109" s="1253"/>
      <c r="BE109" s="1253"/>
      <c r="BF109" s="1253"/>
      <c r="BG109" s="1253"/>
      <c r="BH109" s="1253"/>
      <c r="BI109" s="1253"/>
      <c r="BJ109" s="1253"/>
      <c r="BK109" s="1253"/>
      <c r="BL109" s="1253"/>
      <c r="BM109" s="1253"/>
      <c r="BN109" s="1253"/>
      <c r="BO109" s="1253"/>
      <c r="BP109" s="1253"/>
      <c r="BQ109" s="1253"/>
      <c r="BR109" s="1253"/>
      <c r="BS109" s="1253"/>
      <c r="BT109" s="1253"/>
      <c r="BU109" s="1253"/>
      <c r="BV109" s="1253"/>
      <c r="BW109" s="1253"/>
      <c r="BX109" s="1253"/>
      <c r="BY109" s="1253"/>
      <c r="BZ109" s="1253"/>
      <c r="CA109" s="1253"/>
      <c r="CB109" s="1253"/>
      <c r="CC109" s="1253"/>
      <c r="CD109" s="1253"/>
      <c r="CE109" s="1253"/>
      <c r="CF109" s="1253"/>
      <c r="CG109" s="1253"/>
      <c r="CH109" s="1253"/>
      <c r="CI109" s="1253"/>
      <c r="CJ109" s="1253"/>
      <c r="CK109" s="1253"/>
      <c r="CL109" s="1253"/>
      <c r="CM109" s="1253"/>
      <c r="CN109" s="1253"/>
      <c r="CO109" s="1253"/>
      <c r="CP109" s="1253"/>
      <c r="CQ109" s="1253"/>
      <c r="CR109" s="1253"/>
      <c r="CS109" s="1253"/>
      <c r="CT109" s="1253"/>
      <c r="CU109" s="1253"/>
      <c r="CV109" s="1253"/>
      <c r="CW109" s="1253"/>
      <c r="CX109" s="1253"/>
      <c r="CY109" s="1253"/>
      <c r="CZ109" s="1253"/>
      <c r="DA109" s="1253"/>
      <c r="DB109" s="1253"/>
      <c r="DC109" s="1253"/>
      <c r="DD109" s="1253"/>
      <c r="DE109" s="1254"/>
      <c r="DF109" s="23"/>
      <c r="DG109" s="23"/>
      <c r="DH109" s="23"/>
      <c r="DI109" s="23"/>
      <c r="DJ109" s="23"/>
      <c r="DK109" s="23"/>
    </row>
    <row r="110" spans="1:115" ht="6.95" customHeight="1" x14ac:dyDescent="0.2">
      <c r="A110" s="23"/>
      <c r="B110" s="329"/>
      <c r="C110" s="1241"/>
      <c r="D110" s="1241"/>
      <c r="E110" s="1241"/>
      <c r="F110" s="1241"/>
      <c r="G110" s="1241"/>
      <c r="H110" s="1241"/>
      <c r="I110" s="1241"/>
      <c r="J110" s="1241"/>
      <c r="K110" s="1241"/>
      <c r="L110" s="1241"/>
      <c r="M110" s="1241"/>
      <c r="N110" s="1241"/>
      <c r="O110" s="1241"/>
      <c r="P110" s="1241"/>
      <c r="Q110" s="1241"/>
      <c r="R110" s="1241"/>
      <c r="S110" s="1241"/>
      <c r="T110" s="1241"/>
      <c r="U110" s="1241"/>
      <c r="V110" s="1241"/>
      <c r="W110" s="1241"/>
      <c r="X110" s="1241"/>
      <c r="Y110" s="1241"/>
      <c r="Z110" s="1241"/>
      <c r="AA110" s="1241"/>
      <c r="AB110" s="1241"/>
      <c r="AC110" s="1241"/>
      <c r="AD110" s="1241"/>
      <c r="AE110" s="1241"/>
      <c r="AF110" s="1241"/>
      <c r="AG110" s="1241"/>
      <c r="AH110" s="1241"/>
      <c r="AI110" s="1241"/>
      <c r="AJ110" s="1241"/>
      <c r="AK110" s="1241"/>
      <c r="AL110" s="1241"/>
      <c r="AM110" s="1241"/>
      <c r="AN110" s="1241"/>
      <c r="AO110" s="1241"/>
      <c r="AP110" s="1241"/>
      <c r="AQ110" s="1241"/>
      <c r="AR110" s="1241"/>
      <c r="AS110" s="1241"/>
      <c r="AT110" s="1241"/>
      <c r="AU110" s="1241"/>
      <c r="AV110" s="1241"/>
      <c r="AW110" s="1241"/>
      <c r="AX110" s="1241"/>
      <c r="AY110" s="1241"/>
      <c r="AZ110" s="1241"/>
      <c r="BA110" s="1241"/>
      <c r="BB110" s="1241"/>
      <c r="BC110" s="1241"/>
      <c r="BD110" s="1241"/>
      <c r="BE110" s="1241"/>
      <c r="BF110" s="1241"/>
      <c r="BG110" s="1241"/>
      <c r="BH110" s="1241"/>
      <c r="BI110" s="1241"/>
      <c r="BJ110" s="1241"/>
      <c r="BK110" s="1241"/>
      <c r="BL110" s="1241"/>
      <c r="BM110" s="1241"/>
      <c r="BN110" s="1241"/>
      <c r="BO110" s="1241"/>
      <c r="BP110" s="1241"/>
      <c r="BQ110" s="1241"/>
      <c r="BR110" s="1241"/>
      <c r="BS110" s="1241"/>
      <c r="BT110" s="1241"/>
      <c r="BU110" s="1241"/>
      <c r="BV110" s="1241"/>
      <c r="BW110" s="1241"/>
      <c r="BX110" s="1241"/>
      <c r="BY110" s="1241"/>
      <c r="BZ110" s="1241"/>
      <c r="CA110" s="1241"/>
      <c r="CB110" s="1241"/>
      <c r="CC110" s="1241"/>
      <c r="CD110" s="1241"/>
      <c r="CE110" s="1241"/>
      <c r="CF110" s="1241"/>
      <c r="CG110" s="1241"/>
      <c r="CH110" s="1241"/>
      <c r="CI110" s="1241"/>
      <c r="CJ110" s="1241"/>
      <c r="CK110" s="1241"/>
      <c r="CL110" s="1241"/>
      <c r="CM110" s="1241"/>
      <c r="CN110" s="1241"/>
      <c r="CO110" s="1241"/>
      <c r="CP110" s="1241"/>
      <c r="CQ110" s="1241"/>
      <c r="CR110" s="1241"/>
      <c r="CS110" s="1241"/>
      <c r="CT110" s="1241"/>
      <c r="CU110" s="1241"/>
      <c r="CV110" s="1241"/>
      <c r="CW110" s="1241"/>
      <c r="CX110" s="1241"/>
      <c r="CY110" s="1241"/>
      <c r="CZ110" s="1241"/>
      <c r="DA110" s="1241"/>
      <c r="DB110" s="1241"/>
      <c r="DC110" s="1241"/>
      <c r="DD110" s="1241"/>
      <c r="DE110" s="330"/>
      <c r="DF110" s="23"/>
      <c r="DG110" s="23"/>
      <c r="DH110" s="23"/>
      <c r="DI110" s="23"/>
      <c r="DJ110" s="23"/>
      <c r="DK110" s="23"/>
    </row>
    <row r="111" spans="1:115" ht="15" customHeight="1" x14ac:dyDescent="0.2">
      <c r="A111" s="23"/>
      <c r="B111" s="329"/>
      <c r="C111" s="1248" t="s">
        <v>641</v>
      </c>
      <c r="D111" s="1248"/>
      <c r="E111" s="1248"/>
      <c r="F111" s="1248"/>
      <c r="G111" s="1248"/>
      <c r="H111" s="1248"/>
      <c r="I111" s="1248"/>
      <c r="J111" s="1248"/>
      <c r="K111" s="1248"/>
      <c r="L111" s="1248"/>
      <c r="M111" s="1248"/>
      <c r="N111" s="1248"/>
      <c r="O111" s="1248"/>
      <c r="P111" s="1248"/>
      <c r="Q111" s="1248"/>
      <c r="R111" s="1248"/>
      <c r="S111" s="1248"/>
      <c r="T111" s="1248"/>
      <c r="U111" s="1248"/>
      <c r="V111" s="1248"/>
      <c r="W111" s="1248"/>
      <c r="X111" s="1248"/>
      <c r="Y111" s="1248"/>
      <c r="Z111" s="1248"/>
      <c r="AA111" s="1248"/>
      <c r="AB111" s="1248"/>
      <c r="AC111" s="1248"/>
      <c r="AD111" s="1248"/>
      <c r="AE111" s="1248"/>
      <c r="AF111" s="1248"/>
      <c r="AG111" s="1248"/>
      <c r="AH111" s="1248"/>
      <c r="AI111" s="1248"/>
      <c r="AJ111" s="1248"/>
      <c r="AK111" s="1248"/>
      <c r="AL111" s="1248"/>
      <c r="AM111" s="1248"/>
      <c r="AN111" s="1248"/>
      <c r="AO111" s="1248"/>
      <c r="AP111" s="1248"/>
      <c r="AQ111" s="1248"/>
      <c r="AR111" s="1248"/>
      <c r="AS111" s="1248"/>
      <c r="AT111" s="1248"/>
      <c r="AU111" s="1248"/>
      <c r="AV111" s="1248"/>
      <c r="AW111" s="1248"/>
      <c r="AX111" s="1248"/>
      <c r="AY111" s="1248"/>
      <c r="AZ111" s="1248"/>
      <c r="BA111" s="1248"/>
      <c r="BB111" s="1248"/>
      <c r="BC111" s="1248"/>
      <c r="BD111" s="1248"/>
      <c r="BE111" s="1248"/>
      <c r="BF111" s="1248"/>
      <c r="BG111" s="1248"/>
      <c r="BH111" s="1248"/>
      <c r="BI111" s="1248"/>
      <c r="BJ111" s="1248"/>
      <c r="BK111" s="1248"/>
      <c r="BL111" s="1248"/>
      <c r="BM111" s="1248"/>
      <c r="BN111" s="1248"/>
      <c r="BO111" s="1248"/>
      <c r="BP111" s="1248"/>
      <c r="BQ111" s="1249"/>
      <c r="BR111" s="1249"/>
      <c r="BS111" s="1249"/>
      <c r="BT111" s="1249"/>
      <c r="BU111" s="1249"/>
      <c r="BV111" s="1249"/>
      <c r="BW111" s="1249"/>
      <c r="BX111" s="1249"/>
      <c r="BY111" s="1249"/>
      <c r="BZ111" s="1249"/>
      <c r="CA111" s="1249"/>
      <c r="CB111" s="1249"/>
      <c r="CC111" s="1249"/>
      <c r="CD111" s="1249"/>
      <c r="CE111" s="1249"/>
      <c r="CF111" s="1249"/>
      <c r="CG111" s="1249"/>
      <c r="CH111" s="1249"/>
      <c r="CI111" s="1249"/>
      <c r="CJ111" s="1249"/>
      <c r="CK111" s="1249"/>
      <c r="CL111" s="1249"/>
      <c r="CM111" s="1249"/>
      <c r="CN111" s="1249"/>
      <c r="CO111" s="1249"/>
      <c r="CP111" s="1249"/>
      <c r="CQ111" s="1249"/>
      <c r="CR111" s="1249"/>
      <c r="CS111" s="1249"/>
      <c r="CT111" s="1249"/>
      <c r="CU111" s="1249"/>
      <c r="CV111" s="1249"/>
      <c r="CW111" s="1249"/>
      <c r="CX111" s="1249"/>
      <c r="CY111" s="1249"/>
      <c r="CZ111" s="1249"/>
      <c r="DA111" s="1249"/>
      <c r="DB111" s="1249"/>
      <c r="DC111" s="1249"/>
      <c r="DD111" s="1249"/>
      <c r="DE111" s="330"/>
      <c r="DF111" s="23"/>
      <c r="DG111" s="23"/>
      <c r="DH111" s="23"/>
      <c r="DI111" s="23"/>
      <c r="DJ111" s="23"/>
      <c r="DK111" s="23"/>
    </row>
    <row r="112" spans="1:115" ht="20.100000000000001" customHeight="1" x14ac:dyDescent="0.2">
      <c r="A112" s="23"/>
      <c r="B112" s="329"/>
      <c r="C112" s="1250" t="s">
        <v>635</v>
      </c>
      <c r="D112" s="1250"/>
      <c r="E112" s="1250"/>
      <c r="F112" s="1250"/>
      <c r="G112" s="1250"/>
      <c r="H112" s="1250"/>
      <c r="I112" s="1250"/>
      <c r="J112" s="1250"/>
      <c r="K112" s="1250"/>
      <c r="L112" s="1250"/>
      <c r="M112" s="1250"/>
      <c r="N112" s="1250"/>
      <c r="O112" s="1250"/>
      <c r="P112" s="1250"/>
      <c r="Q112" s="1250"/>
      <c r="R112" s="1250"/>
      <c r="S112" s="1250"/>
      <c r="T112" s="1250"/>
      <c r="U112" s="1250"/>
      <c r="V112" s="1250"/>
      <c r="W112" s="1250"/>
      <c r="X112" s="1250"/>
      <c r="Y112" s="1250"/>
      <c r="Z112" s="1250"/>
      <c r="AA112" s="1250"/>
      <c r="AB112" s="1250"/>
      <c r="AC112" s="1250"/>
      <c r="AD112" s="1250"/>
      <c r="AE112" s="1250"/>
      <c r="AF112" s="1250"/>
      <c r="AG112" s="1250"/>
      <c r="AH112" s="1250"/>
      <c r="AI112" s="1250"/>
      <c r="AJ112" s="1250"/>
      <c r="AK112" s="1250"/>
      <c r="AL112" s="1250"/>
      <c r="AM112" s="1250"/>
      <c r="AN112" s="1250"/>
      <c r="AO112" s="1250"/>
      <c r="AP112" s="1250"/>
      <c r="AQ112" s="1250"/>
      <c r="AR112" s="1250"/>
      <c r="AS112" s="1250"/>
      <c r="AT112" s="1250"/>
      <c r="AU112" s="1250"/>
      <c r="AV112" s="1250"/>
      <c r="AW112" s="1250"/>
      <c r="AX112" s="1250"/>
      <c r="AY112" s="1250"/>
      <c r="AZ112" s="1250"/>
      <c r="BA112" s="1250"/>
      <c r="BB112" s="1250"/>
      <c r="BC112" s="1250"/>
      <c r="BD112" s="1250"/>
      <c r="BE112" s="1250"/>
      <c r="BF112" s="1250"/>
      <c r="BG112" s="1250"/>
      <c r="BH112" s="1250"/>
      <c r="BI112" s="1250"/>
      <c r="BJ112" s="1250"/>
      <c r="BK112" s="1250"/>
      <c r="BL112" s="1250"/>
      <c r="BM112" s="1250"/>
      <c r="BN112" s="1250"/>
      <c r="BO112" s="1250"/>
      <c r="BP112" s="1250"/>
      <c r="BQ112" s="1250"/>
      <c r="BR112" s="1250"/>
      <c r="BS112" s="1250"/>
      <c r="BT112" s="1250"/>
      <c r="BU112" s="1250"/>
      <c r="BV112" s="1250"/>
      <c r="BW112" s="1250"/>
      <c r="BX112" s="1250"/>
      <c r="BY112" s="1250"/>
      <c r="BZ112" s="1250"/>
      <c r="CA112" s="1250"/>
      <c r="CB112" s="1250"/>
      <c r="CC112" s="1250"/>
      <c r="CD112" s="1250"/>
      <c r="CE112" s="1250"/>
      <c r="CF112" s="1250"/>
      <c r="CG112" s="1250"/>
      <c r="CH112" s="1250"/>
      <c r="CI112" s="1250"/>
      <c r="CJ112" s="1250"/>
      <c r="CK112" s="1250"/>
      <c r="CL112" s="1250"/>
      <c r="CM112" s="1250"/>
      <c r="CN112" s="1250"/>
      <c r="CO112" s="1250"/>
      <c r="CP112" s="1250"/>
      <c r="CQ112" s="1250"/>
      <c r="CR112" s="1250"/>
      <c r="CS112" s="1250"/>
      <c r="CT112" s="1250"/>
      <c r="CU112" s="1250"/>
      <c r="CV112" s="1250"/>
      <c r="CW112" s="1250"/>
      <c r="CX112" s="1250"/>
      <c r="CY112" s="1250"/>
      <c r="CZ112" s="1250"/>
      <c r="DA112" s="1250"/>
      <c r="DB112" s="1250"/>
      <c r="DC112" s="1250"/>
      <c r="DD112" s="1250"/>
      <c r="DE112" s="330"/>
      <c r="DF112" s="23"/>
      <c r="DG112" s="23"/>
      <c r="DH112" s="23"/>
      <c r="DI112" s="23"/>
      <c r="DJ112" s="23"/>
      <c r="DK112" s="23"/>
    </row>
    <row r="113" spans="1:115" ht="14.1" customHeight="1" x14ac:dyDescent="0.2">
      <c r="A113" s="23"/>
      <c r="B113" s="329"/>
      <c r="C113" s="1241" t="s">
        <v>636</v>
      </c>
      <c r="D113" s="1242"/>
      <c r="E113" s="1242"/>
      <c r="F113" s="1242"/>
      <c r="G113" s="1246" t="s">
        <v>642</v>
      </c>
      <c r="H113" s="1246"/>
      <c r="I113" s="1246"/>
      <c r="J113" s="1246"/>
      <c r="K113" s="1246"/>
      <c r="L113" s="1246"/>
      <c r="M113" s="1246"/>
      <c r="N113" s="1246"/>
      <c r="O113" s="1246"/>
      <c r="P113" s="1246"/>
      <c r="Q113" s="1246"/>
      <c r="R113" s="1246"/>
      <c r="S113" s="1246"/>
      <c r="T113" s="1246"/>
      <c r="U113" s="1246"/>
      <c r="V113" s="1246"/>
      <c r="W113" s="1246"/>
      <c r="X113" s="1246"/>
      <c r="Y113" s="1246"/>
      <c r="Z113" s="1246"/>
      <c r="AA113" s="1246"/>
      <c r="AB113" s="1246"/>
      <c r="AC113" s="1246"/>
      <c r="AD113" s="1246"/>
      <c r="AE113" s="1246"/>
      <c r="AF113" s="1246"/>
      <c r="AG113" s="1246"/>
      <c r="AH113" s="1246"/>
      <c r="AI113" s="1246"/>
      <c r="AJ113" s="1246"/>
      <c r="AK113" s="1246"/>
      <c r="AL113" s="1246"/>
      <c r="AM113" s="1246"/>
      <c r="AN113" s="1246"/>
      <c r="AO113" s="1246"/>
      <c r="AP113" s="1246"/>
      <c r="AQ113" s="1246"/>
      <c r="AR113" s="1246"/>
      <c r="AS113" s="1246"/>
      <c r="AT113" s="1246"/>
      <c r="AU113" s="1246"/>
      <c r="AV113" s="1246"/>
      <c r="AW113" s="1246"/>
      <c r="AX113" s="1246"/>
      <c r="AY113" s="1246"/>
      <c r="AZ113" s="1246"/>
      <c r="BA113" s="1246"/>
      <c r="BB113" s="1246"/>
      <c r="BC113" s="1246"/>
      <c r="BD113" s="1246"/>
      <c r="BE113" s="1246"/>
      <c r="BF113" s="1246"/>
      <c r="BG113" s="1246"/>
      <c r="BH113" s="1246"/>
      <c r="BI113" s="1246"/>
      <c r="BJ113" s="1246"/>
      <c r="BK113" s="1246"/>
      <c r="BL113" s="1246"/>
      <c r="BM113" s="1246"/>
      <c r="BN113" s="1246"/>
      <c r="BO113" s="1246"/>
      <c r="BP113" s="1246"/>
      <c r="BQ113" s="1247" t="s">
        <v>69</v>
      </c>
      <c r="BR113" s="1247"/>
      <c r="BS113" s="1247"/>
      <c r="BT113" s="1247"/>
      <c r="BU113" s="1247"/>
      <c r="BV113" s="1247"/>
      <c r="BW113" s="1244" t="s">
        <v>843</v>
      </c>
      <c r="BX113" s="1244"/>
      <c r="BY113" s="1244"/>
      <c r="BZ113" s="1244"/>
      <c r="CA113" s="1244"/>
      <c r="CB113" s="1244"/>
      <c r="CC113" s="1244"/>
      <c r="CD113" s="1244"/>
      <c r="CE113" s="1244"/>
      <c r="CF113" s="1244"/>
      <c r="CG113" s="1244"/>
      <c r="CH113" s="1244"/>
      <c r="CI113" s="1130"/>
      <c r="CJ113" s="1130"/>
      <c r="CK113" s="1130"/>
      <c r="CL113" s="1130"/>
      <c r="CM113" s="1247" t="s">
        <v>69</v>
      </c>
      <c r="CN113" s="1247"/>
      <c r="CO113" s="1247"/>
      <c r="CP113" s="1247"/>
      <c r="CQ113" s="1247"/>
      <c r="CR113" s="1247"/>
      <c r="CS113" s="1244" t="s">
        <v>843</v>
      </c>
      <c r="CT113" s="1244"/>
      <c r="CU113" s="1244"/>
      <c r="CV113" s="1244"/>
      <c r="CW113" s="1244"/>
      <c r="CX113" s="1244"/>
      <c r="CY113" s="1244"/>
      <c r="CZ113" s="1244"/>
      <c r="DA113" s="1244"/>
      <c r="DB113" s="1244"/>
      <c r="DC113" s="1244"/>
      <c r="DD113" s="1244"/>
      <c r="DE113" s="330"/>
      <c r="DF113" s="23"/>
      <c r="DG113" s="23"/>
      <c r="DH113" s="23"/>
      <c r="DI113" s="23"/>
      <c r="DJ113" s="23"/>
      <c r="DK113" s="23"/>
    </row>
    <row r="114" spans="1:115" ht="14.1" customHeight="1" x14ac:dyDescent="0.2">
      <c r="A114" s="23"/>
      <c r="B114" s="329"/>
      <c r="C114" s="1241"/>
      <c r="D114" s="1242"/>
      <c r="E114" s="1242"/>
      <c r="F114" s="1242"/>
      <c r="G114" s="1124" t="s">
        <v>584</v>
      </c>
      <c r="H114" s="1124"/>
      <c r="I114" s="1124"/>
      <c r="J114" s="1124"/>
      <c r="K114" s="1124" t="s">
        <v>643</v>
      </c>
      <c r="L114" s="1124"/>
      <c r="M114" s="1124"/>
      <c r="N114" s="1124"/>
      <c r="O114" s="1124"/>
      <c r="P114" s="1124"/>
      <c r="Q114" s="1124"/>
      <c r="R114" s="1124"/>
      <c r="S114" s="1124"/>
      <c r="T114" s="1124"/>
      <c r="U114" s="1124"/>
      <c r="V114" s="1124"/>
      <c r="W114" s="1124"/>
      <c r="X114" s="1124"/>
      <c r="Y114" s="1124"/>
      <c r="Z114" s="1124"/>
      <c r="AA114" s="1124"/>
      <c r="AB114" s="1124"/>
      <c r="AC114" s="1124"/>
      <c r="AD114" s="1124"/>
      <c r="AE114" s="1124"/>
      <c r="AF114" s="1124"/>
      <c r="AG114" s="1124"/>
      <c r="AH114" s="1124"/>
      <c r="AI114" s="1124"/>
      <c r="AJ114" s="1124"/>
      <c r="AK114" s="1124"/>
      <c r="AL114" s="1124"/>
      <c r="AM114" s="1124"/>
      <c r="AN114" s="1124"/>
      <c r="AO114" s="1124"/>
      <c r="AP114" s="1124"/>
      <c r="AQ114" s="1124"/>
      <c r="AR114" s="1124"/>
      <c r="AS114" s="1124"/>
      <c r="AT114" s="1124"/>
      <c r="AU114" s="1124"/>
      <c r="AV114" s="1124"/>
      <c r="AW114" s="1124"/>
      <c r="AX114" s="1124"/>
      <c r="AY114" s="1124"/>
      <c r="AZ114" s="1124"/>
      <c r="BA114" s="1124"/>
      <c r="BB114" s="1124"/>
      <c r="BC114" s="1124"/>
      <c r="BD114" s="1124"/>
      <c r="BE114" s="1124"/>
      <c r="BF114" s="1124"/>
      <c r="BG114" s="1124"/>
      <c r="BH114" s="1124"/>
      <c r="BI114" s="1124"/>
      <c r="BJ114" s="1124"/>
      <c r="BK114" s="1124"/>
      <c r="BL114" s="1124"/>
      <c r="BM114" s="1124"/>
      <c r="BN114" s="1124"/>
      <c r="BO114" s="1124"/>
      <c r="BP114" s="1124"/>
      <c r="BQ114" s="1245" t="s">
        <v>580</v>
      </c>
      <c r="BR114" s="1245"/>
      <c r="BS114" s="1245"/>
      <c r="BT114" s="1245"/>
      <c r="BU114" s="1245"/>
      <c r="BV114" s="1129">
        <v>0</v>
      </c>
      <c r="BW114" s="1129"/>
      <c r="BX114" s="1129"/>
      <c r="BY114" s="1129"/>
      <c r="BZ114" s="1129"/>
      <c r="CA114" s="1129"/>
      <c r="CB114" s="1129"/>
      <c r="CC114" s="1129"/>
      <c r="CD114" s="1129"/>
      <c r="CE114" s="1129"/>
      <c r="CF114" s="1129"/>
      <c r="CG114" s="1129"/>
      <c r="CH114" s="1129"/>
      <c r="CI114" s="1130"/>
      <c r="CJ114" s="1130"/>
      <c r="CK114" s="1130"/>
      <c r="CL114" s="1130"/>
      <c r="CM114" s="1245" t="s">
        <v>580</v>
      </c>
      <c r="CN114" s="1245"/>
      <c r="CO114" s="1245"/>
      <c r="CP114" s="1245"/>
      <c r="CQ114" s="1245"/>
      <c r="CR114" s="1129">
        <v>0</v>
      </c>
      <c r="CS114" s="1129"/>
      <c r="CT114" s="1129"/>
      <c r="CU114" s="1129"/>
      <c r="CV114" s="1129"/>
      <c r="CW114" s="1129"/>
      <c r="CX114" s="1129"/>
      <c r="CY114" s="1129"/>
      <c r="CZ114" s="1129"/>
      <c r="DA114" s="1129"/>
      <c r="DB114" s="1129"/>
      <c r="DC114" s="1129"/>
      <c r="DD114" s="1129"/>
      <c r="DE114" s="330"/>
      <c r="DF114" s="23"/>
      <c r="DG114" s="23"/>
      <c r="DH114" s="23"/>
      <c r="DI114" s="23"/>
      <c r="DJ114" s="23"/>
      <c r="DK114" s="23"/>
    </row>
    <row r="115" spans="1:115" ht="14.1" customHeight="1" x14ac:dyDescent="0.2">
      <c r="A115" s="23"/>
      <c r="B115" s="329"/>
      <c r="C115" s="1241"/>
      <c r="D115" s="1242"/>
      <c r="E115" s="1242"/>
      <c r="F115" s="1242"/>
      <c r="G115" s="1124" t="s">
        <v>587</v>
      </c>
      <c r="H115" s="1124"/>
      <c r="I115" s="1124"/>
      <c r="J115" s="1124"/>
      <c r="K115" s="1124" t="s">
        <v>644</v>
      </c>
      <c r="L115" s="1124"/>
      <c r="M115" s="1124"/>
      <c r="N115" s="1124"/>
      <c r="O115" s="1124"/>
      <c r="P115" s="1124"/>
      <c r="Q115" s="1124"/>
      <c r="R115" s="1124"/>
      <c r="S115" s="1124"/>
      <c r="T115" s="1124"/>
      <c r="U115" s="1124"/>
      <c r="V115" s="1124"/>
      <c r="W115" s="1124"/>
      <c r="X115" s="1124"/>
      <c r="Y115" s="1124"/>
      <c r="Z115" s="1124"/>
      <c r="AA115" s="1124"/>
      <c r="AB115" s="1124"/>
      <c r="AC115" s="1124"/>
      <c r="AD115" s="1124"/>
      <c r="AE115" s="1124"/>
      <c r="AF115" s="1124"/>
      <c r="AG115" s="1124"/>
      <c r="AH115" s="1124"/>
      <c r="AI115" s="1124"/>
      <c r="AJ115" s="1124"/>
      <c r="AK115" s="1124"/>
      <c r="AL115" s="1124"/>
      <c r="AM115" s="1124"/>
      <c r="AN115" s="1124"/>
      <c r="AO115" s="1124"/>
      <c r="AP115" s="1124"/>
      <c r="AQ115" s="1124"/>
      <c r="AR115" s="1124"/>
      <c r="AS115" s="1124"/>
      <c r="AT115" s="1124"/>
      <c r="AU115" s="1124"/>
      <c r="AV115" s="1124"/>
      <c r="AW115" s="1124"/>
      <c r="AX115" s="1124"/>
      <c r="AY115" s="1124"/>
      <c r="AZ115" s="1124"/>
      <c r="BA115" s="1124"/>
      <c r="BB115" s="1124"/>
      <c r="BC115" s="1124"/>
      <c r="BD115" s="1124"/>
      <c r="BE115" s="1124"/>
      <c r="BF115" s="1124"/>
      <c r="BG115" s="1124"/>
      <c r="BH115" s="1124"/>
      <c r="BI115" s="1124"/>
      <c r="BJ115" s="1124"/>
      <c r="BK115" s="1124"/>
      <c r="BL115" s="1124"/>
      <c r="BM115" s="1124"/>
      <c r="BN115" s="1124"/>
      <c r="BO115" s="1124"/>
      <c r="BP115" s="1124"/>
      <c r="BQ115" s="1134" t="s">
        <v>601</v>
      </c>
      <c r="BR115" s="1134"/>
      <c r="BS115" s="1134"/>
      <c r="BT115" s="1134"/>
      <c r="BU115" s="1134"/>
      <c r="BV115" s="1129">
        <v>0</v>
      </c>
      <c r="BW115" s="1129"/>
      <c r="BX115" s="1129"/>
      <c r="BY115" s="1129"/>
      <c r="BZ115" s="1129"/>
      <c r="CA115" s="1129"/>
      <c r="CB115" s="1129"/>
      <c r="CC115" s="1129"/>
      <c r="CD115" s="1129"/>
      <c r="CE115" s="1129"/>
      <c r="CF115" s="1129"/>
      <c r="CG115" s="1129"/>
      <c r="CH115" s="1129"/>
      <c r="CI115" s="1130"/>
      <c r="CJ115" s="1130"/>
      <c r="CK115" s="1130"/>
      <c r="CL115" s="1130"/>
      <c r="CM115" s="1134" t="s">
        <v>601</v>
      </c>
      <c r="CN115" s="1134"/>
      <c r="CO115" s="1134"/>
      <c r="CP115" s="1134"/>
      <c r="CQ115" s="1134"/>
      <c r="CR115" s="1129">
        <v>0</v>
      </c>
      <c r="CS115" s="1129"/>
      <c r="CT115" s="1129"/>
      <c r="CU115" s="1129"/>
      <c r="CV115" s="1129"/>
      <c r="CW115" s="1129"/>
      <c r="CX115" s="1129"/>
      <c r="CY115" s="1129"/>
      <c r="CZ115" s="1129"/>
      <c r="DA115" s="1129"/>
      <c r="DB115" s="1129"/>
      <c r="DC115" s="1129"/>
      <c r="DD115" s="1129"/>
      <c r="DE115" s="330"/>
      <c r="DF115" s="23"/>
      <c r="DG115" s="23"/>
      <c r="DH115" s="23"/>
      <c r="DI115" s="23"/>
      <c r="DJ115" s="23"/>
      <c r="DK115" s="23"/>
    </row>
    <row r="116" spans="1:115" ht="14.1" customHeight="1" x14ac:dyDescent="0.2">
      <c r="A116" s="23"/>
      <c r="B116" s="329"/>
      <c r="C116" s="1241"/>
      <c r="D116" s="1242"/>
      <c r="E116" s="1242"/>
      <c r="F116" s="1242"/>
      <c r="G116" s="1124" t="s">
        <v>594</v>
      </c>
      <c r="H116" s="1124"/>
      <c r="I116" s="1124"/>
      <c r="J116" s="1124"/>
      <c r="K116" s="1124" t="s">
        <v>645</v>
      </c>
      <c r="L116" s="1124"/>
      <c r="M116" s="1124"/>
      <c r="N116" s="1124"/>
      <c r="O116" s="1124"/>
      <c r="P116" s="1124"/>
      <c r="Q116" s="1124"/>
      <c r="R116" s="1124"/>
      <c r="S116" s="1124"/>
      <c r="T116" s="1124"/>
      <c r="U116" s="1124"/>
      <c r="V116" s="1124"/>
      <c r="W116" s="1124"/>
      <c r="X116" s="1124"/>
      <c r="Y116" s="1124"/>
      <c r="Z116" s="1124"/>
      <c r="AA116" s="1124"/>
      <c r="AB116" s="1124"/>
      <c r="AC116" s="1124"/>
      <c r="AD116" s="1124"/>
      <c r="AE116" s="1124"/>
      <c r="AF116" s="1124"/>
      <c r="AG116" s="1124"/>
      <c r="AH116" s="1124"/>
      <c r="AI116" s="1124"/>
      <c r="AJ116" s="1124"/>
      <c r="AK116" s="1124"/>
      <c r="AL116" s="1124"/>
      <c r="AM116" s="1124"/>
      <c r="AN116" s="1124"/>
      <c r="AO116" s="1124"/>
      <c r="AP116" s="1124"/>
      <c r="AQ116" s="1124"/>
      <c r="AR116" s="1124"/>
      <c r="AS116" s="1124"/>
      <c r="AT116" s="1124"/>
      <c r="AU116" s="1124"/>
      <c r="AV116" s="1124"/>
      <c r="AW116" s="1124"/>
      <c r="AX116" s="1124"/>
      <c r="AY116" s="1124"/>
      <c r="AZ116" s="1124"/>
      <c r="BA116" s="1124"/>
      <c r="BB116" s="1124"/>
      <c r="BC116" s="1124"/>
      <c r="BD116" s="1124"/>
      <c r="BE116" s="1124"/>
      <c r="BF116" s="1124"/>
      <c r="BG116" s="1124"/>
      <c r="BH116" s="1124"/>
      <c r="BI116" s="1124"/>
      <c r="BJ116" s="1124"/>
      <c r="BK116" s="1124"/>
      <c r="BL116" s="1124"/>
      <c r="BM116" s="1124"/>
      <c r="BN116" s="1124"/>
      <c r="BO116" s="1124"/>
      <c r="BP116" s="1124"/>
      <c r="BQ116" s="1134" t="s">
        <v>601</v>
      </c>
      <c r="BR116" s="1134"/>
      <c r="BS116" s="1134"/>
      <c r="BT116" s="1134"/>
      <c r="BU116" s="1134"/>
      <c r="BV116" s="1129">
        <v>0</v>
      </c>
      <c r="BW116" s="1129"/>
      <c r="BX116" s="1129"/>
      <c r="BY116" s="1129"/>
      <c r="BZ116" s="1129"/>
      <c r="CA116" s="1129"/>
      <c r="CB116" s="1129"/>
      <c r="CC116" s="1129"/>
      <c r="CD116" s="1129"/>
      <c r="CE116" s="1129"/>
      <c r="CF116" s="1129"/>
      <c r="CG116" s="1129"/>
      <c r="CH116" s="1129"/>
      <c r="CI116" s="1130"/>
      <c r="CJ116" s="1130"/>
      <c r="CK116" s="1130"/>
      <c r="CL116" s="1130"/>
      <c r="CM116" s="1134" t="s">
        <v>601</v>
      </c>
      <c r="CN116" s="1134"/>
      <c r="CO116" s="1134"/>
      <c r="CP116" s="1134"/>
      <c r="CQ116" s="1134"/>
      <c r="CR116" s="1129">
        <v>0</v>
      </c>
      <c r="CS116" s="1129"/>
      <c r="CT116" s="1129"/>
      <c r="CU116" s="1129"/>
      <c r="CV116" s="1129"/>
      <c r="CW116" s="1129"/>
      <c r="CX116" s="1129"/>
      <c r="CY116" s="1129"/>
      <c r="CZ116" s="1129"/>
      <c r="DA116" s="1129"/>
      <c r="DB116" s="1129"/>
      <c r="DC116" s="1129"/>
      <c r="DD116" s="1129"/>
      <c r="DE116" s="330"/>
      <c r="DF116" s="23"/>
      <c r="DG116" s="23"/>
      <c r="DH116" s="23"/>
      <c r="DI116" s="23"/>
      <c r="DJ116" s="23"/>
      <c r="DK116" s="23"/>
    </row>
    <row r="117" spans="1:115" ht="14.1" customHeight="1" x14ac:dyDescent="0.2">
      <c r="A117" s="23"/>
      <c r="B117" s="329"/>
      <c r="C117" s="1241"/>
      <c r="D117" s="1242"/>
      <c r="E117" s="1242"/>
      <c r="F117" s="1242"/>
      <c r="G117" s="1124" t="s">
        <v>595</v>
      </c>
      <c r="H117" s="1124"/>
      <c r="I117" s="1124"/>
      <c r="J117" s="1124"/>
      <c r="K117" s="1124" t="s">
        <v>611</v>
      </c>
      <c r="L117" s="1124"/>
      <c r="M117" s="1124"/>
      <c r="N117" s="1124"/>
      <c r="O117" s="1124"/>
      <c r="P117" s="1124"/>
      <c r="Q117" s="1124"/>
      <c r="R117" s="1124"/>
      <c r="S117" s="1124"/>
      <c r="T117" s="1124"/>
      <c r="U117" s="1124"/>
      <c r="V117" s="1124"/>
      <c r="W117" s="1124"/>
      <c r="X117" s="1124"/>
      <c r="Y117" s="1124"/>
      <c r="Z117" s="1124"/>
      <c r="AA117" s="1124"/>
      <c r="AB117" s="1124"/>
      <c r="AC117" s="1124"/>
      <c r="AD117" s="1124"/>
      <c r="AE117" s="1124"/>
      <c r="AF117" s="1124"/>
      <c r="AG117" s="1124"/>
      <c r="AH117" s="1124"/>
      <c r="AI117" s="1124"/>
      <c r="AJ117" s="1124"/>
      <c r="AK117" s="1124"/>
      <c r="AL117" s="1124"/>
      <c r="AM117" s="1124"/>
      <c r="AN117" s="1124"/>
      <c r="AO117" s="1124"/>
      <c r="AP117" s="1124"/>
      <c r="AQ117" s="1124"/>
      <c r="AR117" s="1124"/>
      <c r="AS117" s="1124"/>
      <c r="AT117" s="1124"/>
      <c r="AU117" s="1124"/>
      <c r="AV117" s="1124"/>
      <c r="AW117" s="1124"/>
      <c r="AX117" s="1124"/>
      <c r="AY117" s="1124"/>
      <c r="AZ117" s="1124"/>
      <c r="BA117" s="1124"/>
      <c r="BB117" s="1124"/>
      <c r="BC117" s="1124"/>
      <c r="BD117" s="1124"/>
      <c r="BE117" s="1124"/>
      <c r="BF117" s="1124"/>
      <c r="BG117" s="1124"/>
      <c r="BH117" s="1124"/>
      <c r="BI117" s="1124"/>
      <c r="BJ117" s="1124"/>
      <c r="BK117" s="1124"/>
      <c r="BL117" s="1124"/>
      <c r="BM117" s="1124"/>
      <c r="BN117" s="1124"/>
      <c r="BO117" s="1124"/>
      <c r="BP117" s="1124"/>
      <c r="BQ117" s="1134" t="s">
        <v>601</v>
      </c>
      <c r="BR117" s="1134"/>
      <c r="BS117" s="1134"/>
      <c r="BT117" s="1134"/>
      <c r="BU117" s="1134"/>
      <c r="BV117" s="1129">
        <v>0</v>
      </c>
      <c r="BW117" s="1129"/>
      <c r="BX117" s="1129"/>
      <c r="BY117" s="1129"/>
      <c r="BZ117" s="1129"/>
      <c r="CA117" s="1129"/>
      <c r="CB117" s="1129"/>
      <c r="CC117" s="1129"/>
      <c r="CD117" s="1129"/>
      <c r="CE117" s="1129"/>
      <c r="CF117" s="1129"/>
      <c r="CG117" s="1129"/>
      <c r="CH117" s="1129"/>
      <c r="CI117" s="1130"/>
      <c r="CJ117" s="1130"/>
      <c r="CK117" s="1130"/>
      <c r="CL117" s="1130"/>
      <c r="CM117" s="1134" t="s">
        <v>601</v>
      </c>
      <c r="CN117" s="1134"/>
      <c r="CO117" s="1134"/>
      <c r="CP117" s="1134"/>
      <c r="CQ117" s="1134"/>
      <c r="CR117" s="1129">
        <v>0</v>
      </c>
      <c r="CS117" s="1129"/>
      <c r="CT117" s="1129"/>
      <c r="CU117" s="1129"/>
      <c r="CV117" s="1129"/>
      <c r="CW117" s="1129"/>
      <c r="CX117" s="1129"/>
      <c r="CY117" s="1129"/>
      <c r="CZ117" s="1129"/>
      <c r="DA117" s="1129"/>
      <c r="DB117" s="1129"/>
      <c r="DC117" s="1129"/>
      <c r="DD117" s="1129"/>
      <c r="DE117" s="330"/>
      <c r="DF117" s="23"/>
      <c r="DG117" s="23"/>
      <c r="DH117" s="23"/>
      <c r="DI117" s="23"/>
      <c r="DJ117" s="23"/>
      <c r="DK117" s="23"/>
    </row>
    <row r="118" spans="1:115" ht="14.1" customHeight="1" x14ac:dyDescent="0.2">
      <c r="A118" s="23"/>
      <c r="B118" s="329"/>
      <c r="C118" s="1241"/>
      <c r="D118" s="1242"/>
      <c r="E118" s="1242"/>
      <c r="F118" s="1242"/>
      <c r="G118" s="1124" t="s">
        <v>596</v>
      </c>
      <c r="H118" s="1124"/>
      <c r="I118" s="1124"/>
      <c r="J118" s="1124"/>
      <c r="K118" s="1124" t="s">
        <v>419</v>
      </c>
      <c r="L118" s="1124"/>
      <c r="M118" s="1124"/>
      <c r="N118" s="1124"/>
      <c r="O118" s="1124"/>
      <c r="P118" s="1124"/>
      <c r="Q118" s="1124"/>
      <c r="R118" s="1124"/>
      <c r="S118" s="1124"/>
      <c r="T118" s="1124"/>
      <c r="U118" s="1124"/>
      <c r="V118" s="1124"/>
      <c r="W118" s="1124"/>
      <c r="X118" s="1124"/>
      <c r="Y118" s="1124"/>
      <c r="Z118" s="1124"/>
      <c r="AA118" s="1124"/>
      <c r="AB118" s="1124"/>
      <c r="AC118" s="1124"/>
      <c r="AD118" s="1124"/>
      <c r="AE118" s="1124"/>
      <c r="AF118" s="1124"/>
      <c r="AG118" s="1124"/>
      <c r="AH118" s="1124"/>
      <c r="AI118" s="1124"/>
      <c r="AJ118" s="1124"/>
      <c r="AK118" s="1124"/>
      <c r="AL118" s="1124"/>
      <c r="AM118" s="1124"/>
      <c r="AN118" s="1124"/>
      <c r="AO118" s="1124"/>
      <c r="AP118" s="1124"/>
      <c r="AQ118" s="1124"/>
      <c r="AR118" s="1124"/>
      <c r="AS118" s="1124"/>
      <c r="AT118" s="1124"/>
      <c r="AU118" s="1124"/>
      <c r="AV118" s="1124"/>
      <c r="AW118" s="1124"/>
      <c r="AX118" s="1124"/>
      <c r="AY118" s="1124"/>
      <c r="AZ118" s="1124"/>
      <c r="BA118" s="1124"/>
      <c r="BB118" s="1124"/>
      <c r="BC118" s="1124"/>
      <c r="BD118" s="1124"/>
      <c r="BE118" s="1124"/>
      <c r="BF118" s="1124"/>
      <c r="BG118" s="1124"/>
      <c r="BH118" s="1124"/>
      <c r="BI118" s="1124"/>
      <c r="BJ118" s="1124"/>
      <c r="BK118" s="1124"/>
      <c r="BL118" s="1124"/>
      <c r="BM118" s="1124"/>
      <c r="BN118" s="1124"/>
      <c r="BO118" s="1124"/>
      <c r="BP118" s="1124"/>
      <c r="BQ118" s="1128" t="s">
        <v>602</v>
      </c>
      <c r="BR118" s="1128"/>
      <c r="BS118" s="1128"/>
      <c r="BT118" s="1128"/>
      <c r="BU118" s="1128"/>
      <c r="BV118" s="1129">
        <v>0</v>
      </c>
      <c r="BW118" s="1129"/>
      <c r="BX118" s="1129"/>
      <c r="BY118" s="1129"/>
      <c r="BZ118" s="1129"/>
      <c r="CA118" s="1129"/>
      <c r="CB118" s="1129"/>
      <c r="CC118" s="1129"/>
      <c r="CD118" s="1129"/>
      <c r="CE118" s="1129"/>
      <c r="CF118" s="1129"/>
      <c r="CG118" s="1129"/>
      <c r="CH118" s="1129"/>
      <c r="CI118" s="1130"/>
      <c r="CJ118" s="1130"/>
      <c r="CK118" s="1130"/>
      <c r="CL118" s="1130"/>
      <c r="CM118" s="1128" t="s">
        <v>602</v>
      </c>
      <c r="CN118" s="1128"/>
      <c r="CO118" s="1128"/>
      <c r="CP118" s="1128"/>
      <c r="CQ118" s="1128"/>
      <c r="CR118" s="1129">
        <v>0</v>
      </c>
      <c r="CS118" s="1129"/>
      <c r="CT118" s="1129"/>
      <c r="CU118" s="1129"/>
      <c r="CV118" s="1129"/>
      <c r="CW118" s="1129"/>
      <c r="CX118" s="1129"/>
      <c r="CY118" s="1129"/>
      <c r="CZ118" s="1129"/>
      <c r="DA118" s="1129"/>
      <c r="DB118" s="1129"/>
      <c r="DC118" s="1129"/>
      <c r="DD118" s="1129"/>
      <c r="DE118" s="330"/>
      <c r="DF118" s="23"/>
      <c r="DG118" s="23"/>
      <c r="DH118" s="23"/>
      <c r="DI118" s="23"/>
      <c r="DJ118" s="23"/>
      <c r="DK118" s="23"/>
    </row>
    <row r="119" spans="1:115" ht="14.1" customHeight="1" x14ac:dyDescent="0.2">
      <c r="A119" s="23"/>
      <c r="B119" s="329"/>
      <c r="C119" s="1241"/>
      <c r="D119" s="1242"/>
      <c r="E119" s="1242"/>
      <c r="F119" s="1242"/>
      <c r="G119" s="1124" t="s">
        <v>597</v>
      </c>
      <c r="H119" s="1124"/>
      <c r="I119" s="1124"/>
      <c r="J119" s="1124"/>
      <c r="K119" s="1124" t="s">
        <v>590</v>
      </c>
      <c r="L119" s="1124"/>
      <c r="M119" s="1124"/>
      <c r="N119" s="1124"/>
      <c r="O119" s="1124"/>
      <c r="P119" s="1124"/>
      <c r="Q119" s="1124"/>
      <c r="R119" s="1124"/>
      <c r="S119" s="1124"/>
      <c r="T119" s="1124"/>
      <c r="U119" s="1124"/>
      <c r="V119" s="1124"/>
      <c r="W119" s="1124"/>
      <c r="X119" s="1124"/>
      <c r="Y119" s="1124"/>
      <c r="Z119" s="1124"/>
      <c r="AA119" s="1124"/>
      <c r="AB119" s="1124"/>
      <c r="AC119" s="1124"/>
      <c r="AD119" s="1124"/>
      <c r="AE119" s="1124"/>
      <c r="AF119" s="1124"/>
      <c r="AG119" s="1124"/>
      <c r="AH119" s="1124"/>
      <c r="AI119" s="1124"/>
      <c r="AJ119" s="1124"/>
      <c r="AK119" s="1124"/>
      <c r="AL119" s="1124"/>
      <c r="AM119" s="1124"/>
      <c r="AN119" s="1124"/>
      <c r="AO119" s="1124"/>
      <c r="AP119" s="1124"/>
      <c r="AQ119" s="1124"/>
      <c r="AR119" s="1124"/>
      <c r="AS119" s="1124"/>
      <c r="AT119" s="1124"/>
      <c r="AU119" s="1124"/>
      <c r="AV119" s="1124"/>
      <c r="AW119" s="1124"/>
      <c r="AX119" s="1124"/>
      <c r="AY119" s="1124"/>
      <c r="AZ119" s="1124"/>
      <c r="BA119" s="1124"/>
      <c r="BB119" s="1124"/>
      <c r="BC119" s="1124"/>
      <c r="BD119" s="1124"/>
      <c r="BE119" s="1124"/>
      <c r="BF119" s="1124"/>
      <c r="BG119" s="1124"/>
      <c r="BH119" s="1124"/>
      <c r="BI119" s="1124"/>
      <c r="BJ119" s="1124"/>
      <c r="BK119" s="1124"/>
      <c r="BL119" s="1124"/>
      <c r="BM119" s="1124"/>
      <c r="BN119" s="1124"/>
      <c r="BO119" s="1124"/>
      <c r="BP119" s="1124"/>
      <c r="BQ119" s="1128" t="s">
        <v>602</v>
      </c>
      <c r="BR119" s="1128"/>
      <c r="BS119" s="1128"/>
      <c r="BT119" s="1128"/>
      <c r="BU119" s="1128"/>
      <c r="BV119" s="1129">
        <v>0</v>
      </c>
      <c r="BW119" s="1129"/>
      <c r="BX119" s="1129"/>
      <c r="BY119" s="1129"/>
      <c r="BZ119" s="1129"/>
      <c r="CA119" s="1129"/>
      <c r="CB119" s="1129"/>
      <c r="CC119" s="1129"/>
      <c r="CD119" s="1129"/>
      <c r="CE119" s="1129"/>
      <c r="CF119" s="1129"/>
      <c r="CG119" s="1129"/>
      <c r="CH119" s="1129"/>
      <c r="CI119" s="1130"/>
      <c r="CJ119" s="1130"/>
      <c r="CK119" s="1130"/>
      <c r="CL119" s="1130"/>
      <c r="CM119" s="1128" t="s">
        <v>602</v>
      </c>
      <c r="CN119" s="1128"/>
      <c r="CO119" s="1128"/>
      <c r="CP119" s="1128"/>
      <c r="CQ119" s="1128"/>
      <c r="CR119" s="1129">
        <v>0</v>
      </c>
      <c r="CS119" s="1129"/>
      <c r="CT119" s="1129"/>
      <c r="CU119" s="1129"/>
      <c r="CV119" s="1129"/>
      <c r="CW119" s="1129"/>
      <c r="CX119" s="1129"/>
      <c r="CY119" s="1129"/>
      <c r="CZ119" s="1129"/>
      <c r="DA119" s="1129"/>
      <c r="DB119" s="1129"/>
      <c r="DC119" s="1129"/>
      <c r="DD119" s="1129"/>
      <c r="DE119" s="330"/>
      <c r="DF119" s="23"/>
      <c r="DG119" s="23"/>
      <c r="DH119" s="23"/>
      <c r="DI119" s="23"/>
      <c r="DJ119" s="23"/>
      <c r="DK119" s="23"/>
    </row>
    <row r="120" spans="1:115" ht="14.1" customHeight="1" x14ac:dyDescent="0.2">
      <c r="A120" s="23"/>
      <c r="B120" s="329"/>
      <c r="C120" s="1241"/>
      <c r="D120" s="1242"/>
      <c r="E120" s="1242"/>
      <c r="F120" s="1242"/>
      <c r="G120" s="1124" t="s">
        <v>598</v>
      </c>
      <c r="H120" s="1124"/>
      <c r="I120" s="1124"/>
      <c r="J120" s="1124"/>
      <c r="K120" s="1124" t="s">
        <v>593</v>
      </c>
      <c r="L120" s="1124"/>
      <c r="M120" s="1124"/>
      <c r="N120" s="1124"/>
      <c r="O120" s="1124"/>
      <c r="P120" s="1124"/>
      <c r="Q120" s="1124"/>
      <c r="R120" s="1124"/>
      <c r="S120" s="1124"/>
      <c r="T120" s="1124"/>
      <c r="U120" s="1124"/>
      <c r="V120" s="1124"/>
      <c r="W120" s="1124"/>
      <c r="X120" s="1124"/>
      <c r="Y120" s="1124"/>
      <c r="Z120" s="1124"/>
      <c r="AA120" s="1124"/>
      <c r="AB120" s="1124"/>
      <c r="AC120" s="1124"/>
      <c r="AD120" s="1124"/>
      <c r="AE120" s="1124"/>
      <c r="AF120" s="1124"/>
      <c r="AG120" s="1124"/>
      <c r="AH120" s="1124"/>
      <c r="AI120" s="1124"/>
      <c r="AJ120" s="1124"/>
      <c r="AK120" s="1124"/>
      <c r="AL120" s="1124"/>
      <c r="AM120" s="1124"/>
      <c r="AN120" s="1124"/>
      <c r="AO120" s="1124"/>
      <c r="AP120" s="1124"/>
      <c r="AQ120" s="1124"/>
      <c r="AR120" s="1124"/>
      <c r="AS120" s="1124"/>
      <c r="AT120" s="1124"/>
      <c r="AU120" s="1124"/>
      <c r="AV120" s="1124"/>
      <c r="AW120" s="1124"/>
      <c r="AX120" s="1124"/>
      <c r="AY120" s="1124"/>
      <c r="AZ120" s="1124"/>
      <c r="BA120" s="1124"/>
      <c r="BB120" s="1124"/>
      <c r="BC120" s="1124"/>
      <c r="BD120" s="1124"/>
      <c r="BE120" s="1124"/>
      <c r="BF120" s="1124"/>
      <c r="BG120" s="1124"/>
      <c r="BH120" s="1124"/>
      <c r="BI120" s="1124"/>
      <c r="BJ120" s="1124"/>
      <c r="BK120" s="1124"/>
      <c r="BL120" s="1124"/>
      <c r="BM120" s="1124"/>
      <c r="BN120" s="1124"/>
      <c r="BO120" s="1124"/>
      <c r="BP120" s="1124"/>
      <c r="BQ120" s="1128" t="s">
        <v>602</v>
      </c>
      <c r="BR120" s="1128"/>
      <c r="BS120" s="1128"/>
      <c r="BT120" s="1128"/>
      <c r="BU120" s="1128"/>
      <c r="BV120" s="1129">
        <v>0</v>
      </c>
      <c r="BW120" s="1129"/>
      <c r="BX120" s="1129"/>
      <c r="BY120" s="1129"/>
      <c r="BZ120" s="1129"/>
      <c r="CA120" s="1129"/>
      <c r="CB120" s="1129"/>
      <c r="CC120" s="1129"/>
      <c r="CD120" s="1129"/>
      <c r="CE120" s="1129"/>
      <c r="CF120" s="1129"/>
      <c r="CG120" s="1129"/>
      <c r="CH120" s="1129"/>
      <c r="CI120" s="1130"/>
      <c r="CJ120" s="1130"/>
      <c r="CK120" s="1130"/>
      <c r="CL120" s="1130"/>
      <c r="CM120" s="1128" t="s">
        <v>602</v>
      </c>
      <c r="CN120" s="1128"/>
      <c r="CO120" s="1128"/>
      <c r="CP120" s="1128"/>
      <c r="CQ120" s="1128"/>
      <c r="CR120" s="1129">
        <v>0</v>
      </c>
      <c r="CS120" s="1129"/>
      <c r="CT120" s="1129"/>
      <c r="CU120" s="1129"/>
      <c r="CV120" s="1129"/>
      <c r="CW120" s="1129"/>
      <c r="CX120" s="1129"/>
      <c r="CY120" s="1129"/>
      <c r="CZ120" s="1129"/>
      <c r="DA120" s="1129"/>
      <c r="DB120" s="1129"/>
      <c r="DC120" s="1129"/>
      <c r="DD120" s="1129"/>
      <c r="DE120" s="330"/>
      <c r="DF120" s="23"/>
      <c r="DG120" s="23"/>
      <c r="DH120" s="23"/>
      <c r="DI120" s="23"/>
      <c r="DJ120" s="23"/>
      <c r="DK120" s="23"/>
    </row>
    <row r="121" spans="1:115" ht="14.1" customHeight="1" x14ac:dyDescent="0.2">
      <c r="A121" s="23"/>
      <c r="B121" s="329"/>
      <c r="C121" s="1241"/>
      <c r="D121" s="1242"/>
      <c r="E121" s="1242"/>
      <c r="F121" s="1242"/>
      <c r="G121" s="1124" t="s">
        <v>622</v>
      </c>
      <c r="H121" s="1124"/>
      <c r="I121" s="1124"/>
      <c r="J121" s="1124"/>
      <c r="K121" s="1124" t="s">
        <v>646</v>
      </c>
      <c r="L121" s="1124"/>
      <c r="M121" s="1124"/>
      <c r="N121" s="1124"/>
      <c r="O121" s="1124"/>
      <c r="P121" s="1124"/>
      <c r="Q121" s="1124"/>
      <c r="R121" s="1124"/>
      <c r="S121" s="1124"/>
      <c r="T121" s="1124"/>
      <c r="U121" s="1124"/>
      <c r="V121" s="1124"/>
      <c r="W121" s="1124"/>
      <c r="X121" s="1124"/>
      <c r="Y121" s="1124"/>
      <c r="Z121" s="1124"/>
      <c r="AA121" s="1124"/>
      <c r="AB121" s="1124"/>
      <c r="AC121" s="1124"/>
      <c r="AD121" s="1124"/>
      <c r="AE121" s="1124"/>
      <c r="AF121" s="1124"/>
      <c r="AG121" s="1124"/>
      <c r="AH121" s="1124"/>
      <c r="AI121" s="1124"/>
      <c r="AJ121" s="1124"/>
      <c r="AK121" s="1124"/>
      <c r="AL121" s="1124"/>
      <c r="AM121" s="1124"/>
      <c r="AN121" s="1124"/>
      <c r="AO121" s="1124"/>
      <c r="AP121" s="1124"/>
      <c r="AQ121" s="1124"/>
      <c r="AR121" s="1124"/>
      <c r="AS121" s="1124"/>
      <c r="AT121" s="1124"/>
      <c r="AU121" s="1124"/>
      <c r="AV121" s="1124"/>
      <c r="AW121" s="1124"/>
      <c r="AX121" s="1124"/>
      <c r="AY121" s="1124"/>
      <c r="AZ121" s="1124"/>
      <c r="BA121" s="1124"/>
      <c r="BB121" s="1124"/>
      <c r="BC121" s="1124"/>
      <c r="BD121" s="1124"/>
      <c r="BE121" s="1124"/>
      <c r="BF121" s="1124"/>
      <c r="BG121" s="1124"/>
      <c r="BH121" s="1124"/>
      <c r="BI121" s="1124"/>
      <c r="BJ121" s="1124"/>
      <c r="BK121" s="1124"/>
      <c r="BL121" s="1124"/>
      <c r="BM121" s="1124"/>
      <c r="BN121" s="1124"/>
      <c r="BO121" s="1124"/>
      <c r="BP121" s="1124"/>
      <c r="BQ121" s="1128" t="s">
        <v>602</v>
      </c>
      <c r="BR121" s="1128"/>
      <c r="BS121" s="1128"/>
      <c r="BT121" s="1128"/>
      <c r="BU121" s="1128"/>
      <c r="BV121" s="1129">
        <v>0</v>
      </c>
      <c r="BW121" s="1129"/>
      <c r="BX121" s="1129"/>
      <c r="BY121" s="1129"/>
      <c r="BZ121" s="1129"/>
      <c r="CA121" s="1129"/>
      <c r="CB121" s="1129"/>
      <c r="CC121" s="1129"/>
      <c r="CD121" s="1129"/>
      <c r="CE121" s="1129"/>
      <c r="CF121" s="1129"/>
      <c r="CG121" s="1129"/>
      <c r="CH121" s="1129"/>
      <c r="CI121" s="1130"/>
      <c r="CJ121" s="1130"/>
      <c r="CK121" s="1130"/>
      <c r="CL121" s="1130"/>
      <c r="CM121" s="1128" t="s">
        <v>602</v>
      </c>
      <c r="CN121" s="1128"/>
      <c r="CO121" s="1128"/>
      <c r="CP121" s="1128"/>
      <c r="CQ121" s="1128"/>
      <c r="CR121" s="1129">
        <v>0</v>
      </c>
      <c r="CS121" s="1129"/>
      <c r="CT121" s="1129"/>
      <c r="CU121" s="1129"/>
      <c r="CV121" s="1129"/>
      <c r="CW121" s="1129"/>
      <c r="CX121" s="1129"/>
      <c r="CY121" s="1129"/>
      <c r="CZ121" s="1129"/>
      <c r="DA121" s="1129"/>
      <c r="DB121" s="1129"/>
      <c r="DC121" s="1129"/>
      <c r="DD121" s="1129"/>
      <c r="DE121" s="330"/>
      <c r="DF121" s="23"/>
      <c r="DG121" s="23"/>
      <c r="DH121" s="23"/>
      <c r="DI121" s="23"/>
      <c r="DJ121" s="23"/>
      <c r="DK121" s="23"/>
    </row>
    <row r="122" spans="1:115" ht="14.1" customHeight="1" x14ac:dyDescent="0.2">
      <c r="A122" s="23"/>
      <c r="B122" s="329"/>
      <c r="C122" s="1241"/>
      <c r="D122" s="1242"/>
      <c r="E122" s="1242"/>
      <c r="F122" s="1242"/>
      <c r="G122" s="1124" t="s">
        <v>623</v>
      </c>
      <c r="H122" s="1124"/>
      <c r="I122" s="1124"/>
      <c r="J122" s="1124"/>
      <c r="K122" s="1124" t="s">
        <v>624</v>
      </c>
      <c r="L122" s="1124"/>
      <c r="M122" s="1124"/>
      <c r="N122" s="1124"/>
      <c r="O122" s="1124"/>
      <c r="P122" s="1124"/>
      <c r="Q122" s="1124"/>
      <c r="R122" s="1124"/>
      <c r="S122" s="1124"/>
      <c r="T122" s="1124"/>
      <c r="U122" s="1124"/>
      <c r="V122" s="1124"/>
      <c r="W122" s="1124"/>
      <c r="X122" s="1124"/>
      <c r="Y122" s="1124"/>
      <c r="Z122" s="1124"/>
      <c r="AA122" s="1124"/>
      <c r="AB122" s="1124"/>
      <c r="AC122" s="1124"/>
      <c r="AD122" s="1124"/>
      <c r="AE122" s="1124"/>
      <c r="AF122" s="1124"/>
      <c r="AG122" s="1124"/>
      <c r="AH122" s="1124"/>
      <c r="AI122" s="1124"/>
      <c r="AJ122" s="1124"/>
      <c r="AK122" s="1124"/>
      <c r="AL122" s="1124"/>
      <c r="AM122" s="1124"/>
      <c r="AN122" s="1124"/>
      <c r="AO122" s="1124"/>
      <c r="AP122" s="1124"/>
      <c r="AQ122" s="1124"/>
      <c r="AR122" s="1124"/>
      <c r="AS122" s="1124"/>
      <c r="AT122" s="1124"/>
      <c r="AU122" s="1124"/>
      <c r="AV122" s="1124"/>
      <c r="AW122" s="1124"/>
      <c r="AX122" s="1124"/>
      <c r="AY122" s="1124"/>
      <c r="AZ122" s="1124"/>
      <c r="BA122" s="1124"/>
      <c r="BB122" s="1124"/>
      <c r="BC122" s="1124"/>
      <c r="BD122" s="1124"/>
      <c r="BE122" s="1124"/>
      <c r="BF122" s="1124"/>
      <c r="BG122" s="1124"/>
      <c r="BH122" s="1124"/>
      <c r="BI122" s="1124"/>
      <c r="BJ122" s="1124"/>
      <c r="BK122" s="1124"/>
      <c r="BL122" s="1124"/>
      <c r="BM122" s="1124"/>
      <c r="BN122" s="1124"/>
      <c r="BO122" s="1124"/>
      <c r="BP122" s="1124"/>
      <c r="BQ122" s="1128" t="s">
        <v>602</v>
      </c>
      <c r="BR122" s="1128"/>
      <c r="BS122" s="1128"/>
      <c r="BT122" s="1128"/>
      <c r="BU122" s="1128"/>
      <c r="BV122" s="1129">
        <v>0</v>
      </c>
      <c r="BW122" s="1129"/>
      <c r="BX122" s="1129"/>
      <c r="BY122" s="1129"/>
      <c r="BZ122" s="1129"/>
      <c r="CA122" s="1129"/>
      <c r="CB122" s="1129"/>
      <c r="CC122" s="1129"/>
      <c r="CD122" s="1129"/>
      <c r="CE122" s="1129"/>
      <c r="CF122" s="1129"/>
      <c r="CG122" s="1129"/>
      <c r="CH122" s="1129"/>
      <c r="CI122" s="1130"/>
      <c r="CJ122" s="1130"/>
      <c r="CK122" s="1130"/>
      <c r="CL122" s="1130"/>
      <c r="CM122" s="1128" t="s">
        <v>602</v>
      </c>
      <c r="CN122" s="1128"/>
      <c r="CO122" s="1128"/>
      <c r="CP122" s="1128"/>
      <c r="CQ122" s="1128"/>
      <c r="CR122" s="1129">
        <v>0</v>
      </c>
      <c r="CS122" s="1129"/>
      <c r="CT122" s="1129"/>
      <c r="CU122" s="1129"/>
      <c r="CV122" s="1129"/>
      <c r="CW122" s="1129"/>
      <c r="CX122" s="1129"/>
      <c r="CY122" s="1129"/>
      <c r="CZ122" s="1129"/>
      <c r="DA122" s="1129"/>
      <c r="DB122" s="1129"/>
      <c r="DC122" s="1129"/>
      <c r="DD122" s="1129"/>
      <c r="DE122" s="330"/>
      <c r="DF122" s="23"/>
      <c r="DG122" s="23"/>
      <c r="DH122" s="23"/>
      <c r="DI122" s="23"/>
      <c r="DJ122" s="23"/>
      <c r="DK122" s="23"/>
    </row>
    <row r="123" spans="1:115" ht="14.1" customHeight="1" x14ac:dyDescent="0.2">
      <c r="A123" s="23"/>
      <c r="B123" s="329"/>
      <c r="C123" s="1241"/>
      <c r="D123" s="1242"/>
      <c r="E123" s="1242"/>
      <c r="F123" s="1242"/>
      <c r="G123" s="1124" t="s">
        <v>637</v>
      </c>
      <c r="H123" s="1124"/>
      <c r="I123" s="1124"/>
      <c r="J123" s="1124"/>
      <c r="K123" s="1124" t="s">
        <v>625</v>
      </c>
      <c r="L123" s="1124"/>
      <c r="M123" s="1124"/>
      <c r="N123" s="1124"/>
      <c r="O123" s="1124"/>
      <c r="P123" s="1124"/>
      <c r="Q123" s="1124"/>
      <c r="R123" s="1124"/>
      <c r="S123" s="1124"/>
      <c r="T123" s="1124"/>
      <c r="U123" s="1124"/>
      <c r="V123" s="1124"/>
      <c r="W123" s="1124"/>
      <c r="X123" s="1124"/>
      <c r="Y123" s="1124"/>
      <c r="Z123" s="1124"/>
      <c r="AA123" s="1124"/>
      <c r="AB123" s="1124"/>
      <c r="AC123" s="1124"/>
      <c r="AD123" s="1124"/>
      <c r="AE123" s="1124"/>
      <c r="AF123" s="1124"/>
      <c r="AG123" s="1124"/>
      <c r="AH123" s="1124"/>
      <c r="AI123" s="1124"/>
      <c r="AJ123" s="1124"/>
      <c r="AK123" s="1124"/>
      <c r="AL123" s="1124"/>
      <c r="AM123" s="1124"/>
      <c r="AN123" s="1124"/>
      <c r="AO123" s="1124"/>
      <c r="AP123" s="1124"/>
      <c r="AQ123" s="1124"/>
      <c r="AR123" s="1124"/>
      <c r="AS123" s="1124"/>
      <c r="AT123" s="1124"/>
      <c r="AU123" s="1124"/>
      <c r="AV123" s="1124"/>
      <c r="AW123" s="1124"/>
      <c r="AX123" s="1124"/>
      <c r="AY123" s="1124"/>
      <c r="AZ123" s="1124"/>
      <c r="BA123" s="1124"/>
      <c r="BB123" s="1124"/>
      <c r="BC123" s="1124"/>
      <c r="BD123" s="1124"/>
      <c r="BE123" s="1124"/>
      <c r="BF123" s="1124"/>
      <c r="BG123" s="1124"/>
      <c r="BH123" s="1124"/>
      <c r="BI123" s="1124"/>
      <c r="BJ123" s="1124"/>
      <c r="BK123" s="1124"/>
      <c r="BL123" s="1124"/>
      <c r="BM123" s="1124"/>
      <c r="BN123" s="1124"/>
      <c r="BO123" s="1124"/>
      <c r="BP123" s="1124"/>
      <c r="BQ123" s="1128" t="s">
        <v>602</v>
      </c>
      <c r="BR123" s="1128"/>
      <c r="BS123" s="1128"/>
      <c r="BT123" s="1128"/>
      <c r="BU123" s="1128"/>
      <c r="BV123" s="1129">
        <v>0</v>
      </c>
      <c r="BW123" s="1129"/>
      <c r="BX123" s="1129"/>
      <c r="BY123" s="1129"/>
      <c r="BZ123" s="1129"/>
      <c r="CA123" s="1129"/>
      <c r="CB123" s="1129"/>
      <c r="CC123" s="1129"/>
      <c r="CD123" s="1129"/>
      <c r="CE123" s="1129"/>
      <c r="CF123" s="1129"/>
      <c r="CG123" s="1129"/>
      <c r="CH123" s="1129"/>
      <c r="CI123" s="1130"/>
      <c r="CJ123" s="1130"/>
      <c r="CK123" s="1130"/>
      <c r="CL123" s="1130"/>
      <c r="CM123" s="1128" t="s">
        <v>602</v>
      </c>
      <c r="CN123" s="1128"/>
      <c r="CO123" s="1128"/>
      <c r="CP123" s="1128"/>
      <c r="CQ123" s="1128"/>
      <c r="CR123" s="1129">
        <v>0</v>
      </c>
      <c r="CS123" s="1129"/>
      <c r="CT123" s="1129"/>
      <c r="CU123" s="1129"/>
      <c r="CV123" s="1129"/>
      <c r="CW123" s="1129"/>
      <c r="CX123" s="1129"/>
      <c r="CY123" s="1129"/>
      <c r="CZ123" s="1129"/>
      <c r="DA123" s="1129"/>
      <c r="DB123" s="1129"/>
      <c r="DC123" s="1129"/>
      <c r="DD123" s="1129"/>
      <c r="DE123" s="330"/>
      <c r="DF123" s="23"/>
      <c r="DG123" s="23"/>
      <c r="DH123" s="23"/>
      <c r="DI123" s="23"/>
      <c r="DJ123" s="23"/>
      <c r="DK123" s="23"/>
    </row>
    <row r="124" spans="1:115" ht="14.1" customHeight="1" x14ac:dyDescent="0.2">
      <c r="A124" s="23"/>
      <c r="B124" s="329"/>
      <c r="C124" s="1241"/>
      <c r="D124" s="1242"/>
      <c r="E124" s="1242"/>
      <c r="F124" s="1242"/>
      <c r="G124" s="1124" t="s">
        <v>638</v>
      </c>
      <c r="H124" s="1124"/>
      <c r="I124" s="1124"/>
      <c r="J124" s="1124"/>
      <c r="K124" s="1124" t="s">
        <v>626</v>
      </c>
      <c r="L124" s="1124"/>
      <c r="M124" s="1124"/>
      <c r="N124" s="1124"/>
      <c r="O124" s="1124"/>
      <c r="P124" s="1124"/>
      <c r="Q124" s="1124"/>
      <c r="R124" s="1124"/>
      <c r="S124" s="1124"/>
      <c r="T124" s="1124"/>
      <c r="U124" s="1124"/>
      <c r="V124" s="1124"/>
      <c r="W124" s="1124"/>
      <c r="X124" s="1124"/>
      <c r="Y124" s="1124"/>
      <c r="Z124" s="1124"/>
      <c r="AA124" s="1124"/>
      <c r="AB124" s="1124"/>
      <c r="AC124" s="1124"/>
      <c r="AD124" s="1124"/>
      <c r="AE124" s="1124"/>
      <c r="AF124" s="1124"/>
      <c r="AG124" s="1124"/>
      <c r="AH124" s="1124"/>
      <c r="AI124" s="1124"/>
      <c r="AJ124" s="1124"/>
      <c r="AK124" s="1124"/>
      <c r="AL124" s="1124"/>
      <c r="AM124" s="1124"/>
      <c r="AN124" s="1124"/>
      <c r="AO124" s="1124"/>
      <c r="AP124" s="1124"/>
      <c r="AQ124" s="1124"/>
      <c r="AR124" s="1124"/>
      <c r="AS124" s="1124"/>
      <c r="AT124" s="1124"/>
      <c r="AU124" s="1124"/>
      <c r="AV124" s="1124"/>
      <c r="AW124" s="1124"/>
      <c r="AX124" s="1124"/>
      <c r="AY124" s="1124"/>
      <c r="AZ124" s="1124"/>
      <c r="BA124" s="1124"/>
      <c r="BB124" s="1124"/>
      <c r="BC124" s="1124"/>
      <c r="BD124" s="1124"/>
      <c r="BE124" s="1124"/>
      <c r="BF124" s="1124"/>
      <c r="BG124" s="1124"/>
      <c r="BH124" s="1124"/>
      <c r="BI124" s="1124"/>
      <c r="BJ124" s="1124"/>
      <c r="BK124" s="1124"/>
      <c r="BL124" s="1124"/>
      <c r="BM124" s="1124"/>
      <c r="BN124" s="1124"/>
      <c r="BO124" s="1124"/>
      <c r="BP124" s="1124"/>
      <c r="BQ124" s="1128"/>
      <c r="BR124" s="1128"/>
      <c r="BS124" s="1128"/>
      <c r="BT124" s="1128"/>
      <c r="BU124" s="1128"/>
      <c r="BV124" s="1172">
        <f>Data_Income!E943</f>
        <v>0</v>
      </c>
      <c r="BW124" s="1172"/>
      <c r="BX124" s="1172"/>
      <c r="BY124" s="1172"/>
      <c r="BZ124" s="1172"/>
      <c r="CA124" s="1172"/>
      <c r="CB124" s="1172"/>
      <c r="CC124" s="1172"/>
      <c r="CD124" s="1172"/>
      <c r="CE124" s="1172"/>
      <c r="CF124" s="1172"/>
      <c r="CG124" s="1172"/>
      <c r="CH124" s="1172"/>
      <c r="CI124" s="1130"/>
      <c r="CJ124" s="1130"/>
      <c r="CK124" s="1130"/>
      <c r="CL124" s="1130"/>
      <c r="CM124" s="1128"/>
      <c r="CN124" s="1128"/>
      <c r="CO124" s="1128"/>
      <c r="CP124" s="1128"/>
      <c r="CQ124" s="1128"/>
      <c r="CR124" s="1172">
        <f>Data_Income!F943</f>
        <v>0</v>
      </c>
      <c r="CS124" s="1172"/>
      <c r="CT124" s="1172"/>
      <c r="CU124" s="1172"/>
      <c r="CV124" s="1172"/>
      <c r="CW124" s="1172"/>
      <c r="CX124" s="1172"/>
      <c r="CY124" s="1172"/>
      <c r="CZ124" s="1172"/>
      <c r="DA124" s="1172"/>
      <c r="DB124" s="1172"/>
      <c r="DC124" s="1172"/>
      <c r="DD124" s="1172"/>
      <c r="DE124" s="330"/>
      <c r="DF124" s="23"/>
      <c r="DG124" s="23"/>
      <c r="DH124" s="23"/>
      <c r="DI124" s="23"/>
      <c r="DJ124" s="23"/>
      <c r="DK124" s="23"/>
    </row>
    <row r="125" spans="1:115" ht="14.1" customHeight="1" x14ac:dyDescent="0.2">
      <c r="A125" s="23"/>
      <c r="B125" s="329"/>
      <c r="C125" s="1241"/>
      <c r="D125" s="1242"/>
      <c r="E125" s="1242"/>
      <c r="F125" s="1242"/>
      <c r="G125" s="1124" t="s">
        <v>639</v>
      </c>
      <c r="H125" s="1124"/>
      <c r="I125" s="1124"/>
      <c r="J125" s="1124"/>
      <c r="K125" s="1124" t="s">
        <v>647</v>
      </c>
      <c r="L125" s="1124"/>
      <c r="M125" s="1124"/>
      <c r="N125" s="1124"/>
      <c r="O125" s="1124"/>
      <c r="P125" s="1124"/>
      <c r="Q125" s="1124"/>
      <c r="R125" s="1124"/>
      <c r="S125" s="1124"/>
      <c r="T125" s="1124"/>
      <c r="U125" s="1124"/>
      <c r="V125" s="1124"/>
      <c r="W125" s="1124"/>
      <c r="X125" s="1124"/>
      <c r="Y125" s="1124"/>
      <c r="Z125" s="1124"/>
      <c r="AA125" s="1124"/>
      <c r="AB125" s="1124"/>
      <c r="AC125" s="1124"/>
      <c r="AD125" s="1124"/>
      <c r="AE125" s="1124"/>
      <c r="AF125" s="1124"/>
      <c r="AG125" s="1124"/>
      <c r="AH125" s="1124"/>
      <c r="AI125" s="1124"/>
      <c r="AJ125" s="1124"/>
      <c r="AK125" s="1124"/>
      <c r="AL125" s="1124"/>
      <c r="AM125" s="1124"/>
      <c r="AN125" s="1124"/>
      <c r="AO125" s="1124"/>
      <c r="AP125" s="1124"/>
      <c r="AQ125" s="1124"/>
      <c r="AR125" s="1124"/>
      <c r="AS125" s="1124"/>
      <c r="AT125" s="1124"/>
      <c r="AU125" s="1124"/>
      <c r="AV125" s="1124"/>
      <c r="AW125" s="1124"/>
      <c r="AX125" s="1124"/>
      <c r="AY125" s="1124"/>
      <c r="AZ125" s="1124"/>
      <c r="BA125" s="1124"/>
      <c r="BB125" s="1124"/>
      <c r="BC125" s="1124"/>
      <c r="BD125" s="1124"/>
      <c r="BE125" s="1124"/>
      <c r="BF125" s="1124"/>
      <c r="BG125" s="1124"/>
      <c r="BH125" s="1124"/>
      <c r="BI125" s="1124"/>
      <c r="BJ125" s="1124"/>
      <c r="BK125" s="1124"/>
      <c r="BL125" s="1124"/>
      <c r="BM125" s="1124"/>
      <c r="BN125" s="1124"/>
      <c r="BO125" s="1124"/>
      <c r="BP125" s="1124"/>
      <c r="BQ125" s="1128" t="s">
        <v>602</v>
      </c>
      <c r="BR125" s="1128"/>
      <c r="BS125" s="1128"/>
      <c r="BT125" s="1128"/>
      <c r="BU125" s="1128"/>
      <c r="BV125" s="1129">
        <v>0</v>
      </c>
      <c r="BW125" s="1129"/>
      <c r="BX125" s="1129"/>
      <c r="BY125" s="1129"/>
      <c r="BZ125" s="1129"/>
      <c r="CA125" s="1129"/>
      <c r="CB125" s="1129"/>
      <c r="CC125" s="1129"/>
      <c r="CD125" s="1129"/>
      <c r="CE125" s="1129"/>
      <c r="CF125" s="1129"/>
      <c r="CG125" s="1129"/>
      <c r="CH125" s="1129"/>
      <c r="CI125" s="1130"/>
      <c r="CJ125" s="1130"/>
      <c r="CK125" s="1130"/>
      <c r="CL125" s="1130"/>
      <c r="CM125" s="1128" t="s">
        <v>602</v>
      </c>
      <c r="CN125" s="1128"/>
      <c r="CO125" s="1128"/>
      <c r="CP125" s="1128"/>
      <c r="CQ125" s="1128"/>
      <c r="CR125" s="1129">
        <v>0</v>
      </c>
      <c r="CS125" s="1129"/>
      <c r="CT125" s="1129"/>
      <c r="CU125" s="1129"/>
      <c r="CV125" s="1129"/>
      <c r="CW125" s="1129"/>
      <c r="CX125" s="1129"/>
      <c r="CY125" s="1129"/>
      <c r="CZ125" s="1129"/>
      <c r="DA125" s="1129"/>
      <c r="DB125" s="1129"/>
      <c r="DC125" s="1129"/>
      <c r="DD125" s="1129"/>
      <c r="DE125" s="330"/>
      <c r="DF125" s="23"/>
      <c r="DG125" s="23"/>
      <c r="DH125" s="23"/>
      <c r="DI125" s="23"/>
      <c r="DJ125" s="23"/>
      <c r="DK125" s="23"/>
    </row>
    <row r="126" spans="1:115" ht="14.1" customHeight="1" x14ac:dyDescent="0.2">
      <c r="A126" s="23"/>
      <c r="B126" s="329"/>
      <c r="C126" s="1241"/>
      <c r="D126" s="1242"/>
      <c r="E126" s="1242"/>
      <c r="F126" s="1242"/>
      <c r="G126" s="1124" t="s">
        <v>640</v>
      </c>
      <c r="H126" s="1124"/>
      <c r="I126" s="1124"/>
      <c r="J126" s="1124"/>
      <c r="K126" s="1124" t="s">
        <v>648</v>
      </c>
      <c r="L126" s="1124"/>
      <c r="M126" s="1124"/>
      <c r="N126" s="1124"/>
      <c r="O126" s="1124"/>
      <c r="P126" s="1124"/>
      <c r="Q126" s="1124"/>
      <c r="R126" s="1124"/>
      <c r="S126" s="1124"/>
      <c r="T126" s="1124"/>
      <c r="U126" s="1124"/>
      <c r="V126" s="1124"/>
      <c r="W126" s="1124"/>
      <c r="X126" s="1124"/>
      <c r="Y126" s="1124"/>
      <c r="Z126" s="1124"/>
      <c r="AA126" s="1124"/>
      <c r="AB126" s="1124"/>
      <c r="AC126" s="1124"/>
      <c r="AD126" s="1124"/>
      <c r="AE126" s="1124"/>
      <c r="AF126" s="1124"/>
      <c r="AG126" s="1124"/>
      <c r="AH126" s="1124"/>
      <c r="AI126" s="1124"/>
      <c r="AJ126" s="1124"/>
      <c r="AK126" s="1124"/>
      <c r="AL126" s="1124"/>
      <c r="AM126" s="1124"/>
      <c r="AN126" s="1124"/>
      <c r="AO126" s="1124"/>
      <c r="AP126" s="1124"/>
      <c r="AQ126" s="1124"/>
      <c r="AR126" s="1124"/>
      <c r="AS126" s="1124"/>
      <c r="AT126" s="1124"/>
      <c r="AU126" s="1124"/>
      <c r="AV126" s="1124"/>
      <c r="AW126" s="1124"/>
      <c r="AX126" s="1124"/>
      <c r="AY126" s="1124"/>
      <c r="AZ126" s="1124"/>
      <c r="BA126" s="1124"/>
      <c r="BB126" s="1124"/>
      <c r="BC126" s="1124"/>
      <c r="BD126" s="1124"/>
      <c r="BE126" s="1124"/>
      <c r="BF126" s="1124"/>
      <c r="BG126" s="1124"/>
      <c r="BH126" s="1124"/>
      <c r="BI126" s="1124"/>
      <c r="BJ126" s="1124"/>
      <c r="BK126" s="1124"/>
      <c r="BL126" s="1124"/>
      <c r="BM126" s="1124"/>
      <c r="BN126" s="1124"/>
      <c r="BO126" s="1124"/>
      <c r="BP126" s="1124"/>
      <c r="BQ126" s="1128"/>
      <c r="BR126" s="1128"/>
      <c r="BS126" s="1128"/>
      <c r="BT126" s="1128"/>
      <c r="BU126" s="1128"/>
      <c r="BV126" s="1172">
        <f>Data_Income!E945</f>
        <v>0</v>
      </c>
      <c r="BW126" s="1172"/>
      <c r="BX126" s="1172"/>
      <c r="BY126" s="1172"/>
      <c r="BZ126" s="1172"/>
      <c r="CA126" s="1172"/>
      <c r="CB126" s="1172"/>
      <c r="CC126" s="1172"/>
      <c r="CD126" s="1172"/>
      <c r="CE126" s="1172"/>
      <c r="CF126" s="1172"/>
      <c r="CG126" s="1172"/>
      <c r="CH126" s="1172"/>
      <c r="CI126" s="1130"/>
      <c r="CJ126" s="1130"/>
      <c r="CK126" s="1130"/>
      <c r="CL126" s="1130"/>
      <c r="CM126" s="1128"/>
      <c r="CN126" s="1128"/>
      <c r="CO126" s="1128"/>
      <c r="CP126" s="1128"/>
      <c r="CQ126" s="1128"/>
      <c r="CR126" s="1172">
        <f>Data_Income!F945</f>
        <v>0</v>
      </c>
      <c r="CS126" s="1172"/>
      <c r="CT126" s="1172"/>
      <c r="CU126" s="1172"/>
      <c r="CV126" s="1172"/>
      <c r="CW126" s="1172"/>
      <c r="CX126" s="1172"/>
      <c r="CY126" s="1172"/>
      <c r="CZ126" s="1172"/>
      <c r="DA126" s="1172"/>
      <c r="DB126" s="1172"/>
      <c r="DC126" s="1172"/>
      <c r="DD126" s="1172"/>
      <c r="DE126" s="330"/>
      <c r="DF126" s="23"/>
      <c r="DG126" s="23"/>
      <c r="DH126" s="23"/>
      <c r="DI126" s="23"/>
      <c r="DJ126" s="23"/>
      <c r="DK126" s="23"/>
    </row>
    <row r="127" spans="1:115" ht="14.1" customHeight="1" thickBot="1" x14ac:dyDescent="0.25">
      <c r="A127" s="23"/>
      <c r="B127" s="132"/>
      <c r="C127" s="1243"/>
      <c r="D127" s="1243"/>
      <c r="E127" s="1243"/>
      <c r="F127" s="1243"/>
      <c r="G127" s="1243"/>
      <c r="H127" s="1243"/>
      <c r="I127" s="1243"/>
      <c r="J127" s="1243"/>
      <c r="K127" s="1243"/>
      <c r="L127" s="1243"/>
      <c r="M127" s="1243"/>
      <c r="N127" s="1243"/>
      <c r="O127" s="1243"/>
      <c r="P127" s="1243"/>
      <c r="Q127" s="1243"/>
      <c r="R127" s="1243"/>
      <c r="S127" s="1243"/>
      <c r="T127" s="1243"/>
      <c r="U127" s="1243"/>
      <c r="V127" s="1243"/>
      <c r="W127" s="1243"/>
      <c r="X127" s="1243"/>
      <c r="Y127" s="1243"/>
      <c r="Z127" s="1243"/>
      <c r="AA127" s="1243"/>
      <c r="AB127" s="1243"/>
      <c r="AC127" s="1243"/>
      <c r="AD127" s="1243"/>
      <c r="AE127" s="1243"/>
      <c r="AF127" s="1243"/>
      <c r="AG127" s="1243"/>
      <c r="AH127" s="1243"/>
      <c r="AI127" s="1243"/>
      <c r="AJ127" s="1243"/>
      <c r="AK127" s="1243"/>
      <c r="AL127" s="1243"/>
      <c r="AM127" s="1243"/>
      <c r="AN127" s="1243"/>
      <c r="AO127" s="1243"/>
      <c r="AP127" s="1243"/>
      <c r="AQ127" s="1243"/>
      <c r="AR127" s="1243"/>
      <c r="AS127" s="1243"/>
      <c r="AT127" s="1243"/>
      <c r="AU127" s="1243"/>
      <c r="AV127" s="1243"/>
      <c r="AW127" s="1243"/>
      <c r="AX127" s="1243"/>
      <c r="AY127" s="1243"/>
      <c r="AZ127" s="1243"/>
      <c r="BA127" s="1243"/>
      <c r="BB127" s="1243"/>
      <c r="BC127" s="1243"/>
      <c r="BD127" s="1243"/>
      <c r="BE127" s="1243"/>
      <c r="BF127" s="1243"/>
      <c r="BG127" s="1243"/>
      <c r="BH127" s="1243"/>
      <c r="BI127" s="1243"/>
      <c r="BJ127" s="1243"/>
      <c r="BK127" s="1243"/>
      <c r="BL127" s="1243"/>
      <c r="BM127" s="1243"/>
      <c r="BN127" s="1243"/>
      <c r="BO127" s="1243"/>
      <c r="BP127" s="1243"/>
      <c r="BQ127" s="1243"/>
      <c r="BR127" s="1243"/>
      <c r="BS127" s="1243"/>
      <c r="BT127" s="1243"/>
      <c r="BU127" s="1243"/>
      <c r="BV127" s="1243"/>
      <c r="BW127" s="1243"/>
      <c r="BX127" s="1243"/>
      <c r="BY127" s="1243"/>
      <c r="BZ127" s="1243"/>
      <c r="CA127" s="1243"/>
      <c r="CB127" s="1243"/>
      <c r="CC127" s="1243"/>
      <c r="CD127" s="1243"/>
      <c r="CE127" s="1243"/>
      <c r="CF127" s="1243"/>
      <c r="CG127" s="1243"/>
      <c r="CH127" s="1243"/>
      <c r="CI127" s="1243"/>
      <c r="CJ127" s="1243"/>
      <c r="CK127" s="1243"/>
      <c r="CL127" s="1243"/>
      <c r="CM127" s="1243"/>
      <c r="CN127" s="1243"/>
      <c r="CO127" s="1243"/>
      <c r="CP127" s="1243"/>
      <c r="CQ127" s="1243"/>
      <c r="CR127" s="1243"/>
      <c r="CS127" s="1243"/>
      <c r="CT127" s="1243"/>
      <c r="CU127" s="1243"/>
      <c r="CV127" s="1243"/>
      <c r="CW127" s="1243"/>
      <c r="CX127" s="1243"/>
      <c r="CY127" s="1243"/>
      <c r="CZ127" s="1243"/>
      <c r="DA127" s="1243"/>
      <c r="DB127" s="1243"/>
      <c r="DC127" s="1243"/>
      <c r="DD127" s="1243"/>
      <c r="DE127" s="133"/>
      <c r="DF127" s="23"/>
      <c r="DG127" s="23"/>
      <c r="DH127" s="23"/>
      <c r="DI127" s="23"/>
      <c r="DJ127" s="23"/>
      <c r="DK127" s="23"/>
    </row>
    <row r="128" spans="1:115" s="507" customFormat="1" ht="9.9499999999999993" customHeight="1" thickBot="1" x14ac:dyDescent="0.25">
      <c r="A128" s="23"/>
      <c r="B128" s="1135"/>
      <c r="C128" s="1135"/>
      <c r="D128" s="1135"/>
      <c r="E128" s="1135"/>
      <c r="F128" s="1135"/>
      <c r="G128" s="1135"/>
      <c r="H128" s="1135"/>
      <c r="I128" s="1135"/>
      <c r="J128" s="1135"/>
      <c r="K128" s="1135"/>
      <c r="L128" s="1135"/>
      <c r="M128" s="1135"/>
      <c r="N128" s="1135"/>
      <c r="O128" s="1135"/>
      <c r="P128" s="1135"/>
      <c r="Q128" s="1135"/>
      <c r="R128" s="1135"/>
      <c r="S128" s="1135"/>
      <c r="T128" s="1135"/>
      <c r="U128" s="1135"/>
      <c r="V128" s="1135"/>
      <c r="W128" s="1135"/>
      <c r="X128" s="1135"/>
      <c r="Y128" s="1135"/>
      <c r="Z128" s="1135"/>
      <c r="AA128" s="1135"/>
      <c r="AB128" s="1135"/>
      <c r="AC128" s="1135"/>
      <c r="AD128" s="1135"/>
      <c r="AE128" s="1135"/>
      <c r="AF128" s="1135"/>
      <c r="AG128" s="1135"/>
      <c r="AH128" s="1135"/>
      <c r="AI128" s="1135"/>
      <c r="AJ128" s="1135"/>
      <c r="AK128" s="1135"/>
      <c r="AL128" s="1135"/>
      <c r="AM128" s="1135"/>
      <c r="AN128" s="1135"/>
      <c r="AO128" s="1135"/>
      <c r="AP128" s="1135"/>
      <c r="AQ128" s="1135"/>
      <c r="AR128" s="1135"/>
      <c r="AS128" s="1135"/>
      <c r="AT128" s="1135"/>
      <c r="AU128" s="1135"/>
      <c r="AV128" s="1135"/>
      <c r="AW128" s="1135"/>
      <c r="AX128" s="1135"/>
      <c r="AY128" s="1135"/>
      <c r="AZ128" s="1135"/>
      <c r="BA128" s="1135"/>
      <c r="BB128" s="1135"/>
      <c r="BC128" s="1135"/>
      <c r="BD128" s="1135"/>
      <c r="BE128" s="1135"/>
      <c r="BF128" s="1135"/>
      <c r="BG128" s="1135"/>
      <c r="BH128" s="1135"/>
      <c r="BI128" s="1135"/>
      <c r="BJ128" s="1135"/>
      <c r="BK128" s="1135"/>
      <c r="BL128" s="1135"/>
      <c r="BM128" s="1135"/>
      <c r="BN128" s="1135"/>
      <c r="BO128" s="1135"/>
      <c r="BP128" s="1135"/>
      <c r="BQ128" s="1135"/>
      <c r="BR128" s="1135"/>
      <c r="BS128" s="1135"/>
      <c r="BT128" s="1135"/>
      <c r="BU128" s="1135"/>
      <c r="BV128" s="1135"/>
      <c r="BW128" s="1135"/>
      <c r="BX128" s="1135"/>
      <c r="BY128" s="1135"/>
      <c r="BZ128" s="1135"/>
      <c r="CA128" s="1135"/>
      <c r="CB128" s="1135"/>
      <c r="CC128" s="1135"/>
      <c r="CD128" s="1135"/>
      <c r="CE128" s="1135"/>
      <c r="CF128" s="1135"/>
      <c r="CG128" s="1135"/>
      <c r="CH128" s="1135"/>
      <c r="CI128" s="1135"/>
      <c r="CJ128" s="1135"/>
      <c r="CK128" s="1135"/>
      <c r="CL128" s="1135"/>
      <c r="CM128" s="1135"/>
      <c r="CN128" s="1135"/>
      <c r="CO128" s="1135"/>
      <c r="CP128" s="1135"/>
      <c r="CQ128" s="1135"/>
      <c r="CR128" s="1135"/>
      <c r="CS128" s="1135"/>
      <c r="CT128" s="1135"/>
      <c r="CU128" s="1135"/>
      <c r="CV128" s="1135"/>
      <c r="CW128" s="1135"/>
      <c r="CX128" s="1135"/>
      <c r="CY128" s="1135"/>
      <c r="CZ128" s="1135"/>
      <c r="DA128" s="1135"/>
      <c r="DB128" s="1135"/>
      <c r="DC128" s="1135"/>
      <c r="DD128" s="1135"/>
      <c r="DE128" s="1135"/>
      <c r="DF128" s="23"/>
      <c r="DG128" s="23"/>
      <c r="DH128" s="23"/>
      <c r="DI128" s="23"/>
      <c r="DJ128" s="23"/>
      <c r="DK128" s="23"/>
    </row>
    <row r="129" spans="1:115" ht="20.100000000000001" customHeight="1" thickBot="1" x14ac:dyDescent="0.25">
      <c r="A129" s="23"/>
      <c r="B129" s="378"/>
      <c r="C129" s="1238" t="s">
        <v>855</v>
      </c>
      <c r="D129" s="1238"/>
      <c r="E129" s="1238"/>
      <c r="F129" s="1238"/>
      <c r="G129" s="1238"/>
      <c r="H129" s="1238"/>
      <c r="I129" s="1238"/>
      <c r="J129" s="1238"/>
      <c r="K129" s="1238"/>
      <c r="L129" s="1238"/>
      <c r="M129" s="1238"/>
      <c r="N129" s="1238"/>
      <c r="O129" s="1238"/>
      <c r="P129" s="1238"/>
      <c r="Q129" s="1238"/>
      <c r="R129" s="1238"/>
      <c r="S129" s="1238"/>
      <c r="T129" s="1238"/>
      <c r="U129" s="1238"/>
      <c r="V129" s="1238"/>
      <c r="W129" s="1238"/>
      <c r="X129" s="1238"/>
      <c r="Y129" s="1238"/>
      <c r="Z129" s="1238"/>
      <c r="AA129" s="1238"/>
      <c r="AB129" s="1238"/>
      <c r="AC129" s="1238"/>
      <c r="AD129" s="1238"/>
      <c r="AE129" s="1238"/>
      <c r="AF129" s="1238"/>
      <c r="AG129" s="1238"/>
      <c r="AH129" s="1238"/>
      <c r="AI129" s="1238"/>
      <c r="AJ129" s="1238"/>
      <c r="AK129" s="1238"/>
      <c r="AL129" s="1238"/>
      <c r="AM129" s="1238"/>
      <c r="AN129" s="1238"/>
      <c r="AO129" s="1238"/>
      <c r="AP129" s="1238"/>
      <c r="AQ129" s="1238"/>
      <c r="AR129" s="1238"/>
      <c r="AS129" s="1238"/>
      <c r="AT129" s="1238"/>
      <c r="AU129" s="1238"/>
      <c r="AV129" s="1238"/>
      <c r="AW129" s="1238"/>
      <c r="AX129" s="1238"/>
      <c r="AY129" s="1238"/>
      <c r="AZ129" s="1238"/>
      <c r="BA129" s="1238"/>
      <c r="BB129" s="1238"/>
      <c r="BC129" s="1238"/>
      <c r="BD129" s="1238"/>
      <c r="BE129" s="1238"/>
      <c r="BF129" s="1238"/>
      <c r="BG129" s="1238"/>
      <c r="BH129" s="1238"/>
      <c r="BI129" s="1238"/>
      <c r="BJ129" s="1238"/>
      <c r="BK129" s="1238"/>
      <c r="BL129" s="1238"/>
      <c r="BM129" s="1238"/>
      <c r="BN129" s="1238"/>
      <c r="BO129" s="1238"/>
      <c r="BP129" s="1238"/>
      <c r="BQ129" s="1238"/>
      <c r="BR129" s="1238"/>
      <c r="BS129" s="1238"/>
      <c r="BT129" s="1238"/>
      <c r="BU129" s="1238"/>
      <c r="BV129" s="1238"/>
      <c r="BW129" s="1238"/>
      <c r="BX129" s="1238"/>
      <c r="BY129" s="1238"/>
      <c r="BZ129" s="1238"/>
      <c r="CA129" s="1238"/>
      <c r="CB129" s="1238"/>
      <c r="CC129" s="1238"/>
      <c r="CD129" s="1238"/>
      <c r="CE129" s="1238"/>
      <c r="CF129" s="1238"/>
      <c r="CG129" s="1238"/>
      <c r="CH129" s="1238"/>
      <c r="CI129" s="1238"/>
      <c r="CJ129" s="1238"/>
      <c r="CK129" s="1238"/>
      <c r="CL129" s="1238"/>
      <c r="CM129" s="1238"/>
      <c r="CN129" s="1238"/>
      <c r="CO129" s="1238"/>
      <c r="CP129" s="1238"/>
      <c r="CQ129" s="1238"/>
      <c r="CR129" s="1238"/>
      <c r="CS129" s="1238"/>
      <c r="CT129" s="1238"/>
      <c r="CU129" s="1238"/>
      <c r="CV129" s="1238"/>
      <c r="CW129" s="1238"/>
      <c r="CX129" s="1238"/>
      <c r="CY129" s="1238"/>
      <c r="CZ129" s="1238"/>
      <c r="DA129" s="1238"/>
      <c r="DB129" s="1238"/>
      <c r="DC129" s="1238"/>
      <c r="DD129" s="1238"/>
      <c r="DE129" s="1239"/>
      <c r="DF129" s="23"/>
      <c r="DG129" s="23"/>
      <c r="DH129" s="23"/>
      <c r="DI129" s="23"/>
      <c r="DJ129" s="23"/>
      <c r="DK129" s="23"/>
    </row>
    <row r="130" spans="1:115" ht="12" customHeight="1" x14ac:dyDescent="0.2">
      <c r="A130" s="23"/>
      <c r="B130" s="132"/>
      <c r="C130" s="1240"/>
      <c r="D130" s="1240"/>
      <c r="E130" s="1240"/>
      <c r="F130" s="1240"/>
      <c r="G130" s="1240"/>
      <c r="H130" s="1240"/>
      <c r="I130" s="1240"/>
      <c r="J130" s="1240"/>
      <c r="K130" s="1240"/>
      <c r="L130" s="1240"/>
      <c r="M130" s="1240"/>
      <c r="N130" s="1240"/>
      <c r="O130" s="1240"/>
      <c r="P130" s="1240"/>
      <c r="Q130" s="1240"/>
      <c r="R130" s="1240"/>
      <c r="S130" s="1240"/>
      <c r="T130" s="1240"/>
      <c r="U130" s="1240"/>
      <c r="V130" s="1240"/>
      <c r="W130" s="1240"/>
      <c r="X130" s="1240"/>
      <c r="Y130" s="1240"/>
      <c r="Z130" s="1240"/>
      <c r="AA130" s="1240"/>
      <c r="AB130" s="1240"/>
      <c r="AC130" s="1240"/>
      <c r="AD130" s="1240"/>
      <c r="AE130" s="1240"/>
      <c r="AF130" s="1240"/>
      <c r="AG130" s="1240"/>
      <c r="AH130" s="1240"/>
      <c r="AI130" s="1240"/>
      <c r="AJ130" s="1240"/>
      <c r="AK130" s="1240"/>
      <c r="AL130" s="1240"/>
      <c r="AM130" s="1240"/>
      <c r="AN130" s="1240"/>
      <c r="AO130" s="1240"/>
      <c r="AP130" s="1240"/>
      <c r="AQ130" s="1240"/>
      <c r="AR130" s="1240"/>
      <c r="AS130" s="1240"/>
      <c r="AT130" s="1240"/>
      <c r="AU130" s="1240"/>
      <c r="AV130" s="1240"/>
      <c r="AW130" s="1240"/>
      <c r="AX130" s="1240"/>
      <c r="AY130" s="1240"/>
      <c r="AZ130" s="1240"/>
      <c r="BA130" s="1240"/>
      <c r="BB130" s="1240"/>
      <c r="BC130" s="1240"/>
      <c r="BD130" s="1240"/>
      <c r="BE130" s="1240"/>
      <c r="BF130" s="1240"/>
      <c r="BG130" s="1240"/>
      <c r="BH130" s="1240"/>
      <c r="BI130" s="1240"/>
      <c r="BJ130" s="1240"/>
      <c r="BK130" s="1240"/>
      <c r="BL130" s="1240"/>
      <c r="BM130" s="1240"/>
      <c r="BN130" s="1240"/>
      <c r="BO130" s="1240"/>
      <c r="BP130" s="1240"/>
      <c r="BQ130" s="1240"/>
      <c r="BR130" s="1240"/>
      <c r="BS130" s="1240"/>
      <c r="BT130" s="1240"/>
      <c r="BU130" s="1240"/>
      <c r="BV130" s="1240"/>
      <c r="BW130" s="1240"/>
      <c r="BX130" s="1240"/>
      <c r="BY130" s="1240"/>
      <c r="BZ130" s="1240"/>
      <c r="CA130" s="1240"/>
      <c r="CB130" s="1240"/>
      <c r="CC130" s="1240"/>
      <c r="CD130" s="1240"/>
      <c r="CE130" s="1240"/>
      <c r="CF130" s="1240"/>
      <c r="CG130" s="1240"/>
      <c r="CH130" s="1240"/>
      <c r="CI130" s="1240"/>
      <c r="CJ130" s="1240"/>
      <c r="CK130" s="1240"/>
      <c r="CL130" s="1240"/>
      <c r="CM130" s="1240"/>
      <c r="CN130" s="1240"/>
      <c r="CO130" s="1240"/>
      <c r="CP130" s="1240"/>
      <c r="CQ130" s="1240"/>
      <c r="CR130" s="1240"/>
      <c r="CS130" s="1240"/>
      <c r="CT130" s="1240"/>
      <c r="CU130" s="1240"/>
      <c r="CV130" s="1240"/>
      <c r="CW130" s="1240"/>
      <c r="CX130" s="1240"/>
      <c r="CY130" s="1240"/>
      <c r="CZ130" s="1240"/>
      <c r="DA130" s="1240"/>
      <c r="DB130" s="1240"/>
      <c r="DC130" s="1240"/>
      <c r="DD130" s="1240"/>
      <c r="DE130" s="133"/>
      <c r="DF130" s="23"/>
      <c r="DG130" s="23"/>
      <c r="DH130" s="23"/>
      <c r="DI130" s="23"/>
      <c r="DJ130" s="23"/>
      <c r="DK130" s="23"/>
    </row>
    <row r="131" spans="1:115" ht="15.95" customHeight="1" x14ac:dyDescent="0.2">
      <c r="A131" s="23"/>
      <c r="B131" s="132"/>
      <c r="C131" s="1233" t="s">
        <v>826</v>
      </c>
      <c r="D131" s="1234"/>
      <c r="E131" s="1234"/>
      <c r="F131" s="1234"/>
      <c r="G131" s="1234"/>
      <c r="H131" s="1234"/>
      <c r="I131" s="1234"/>
      <c r="J131" s="1234"/>
      <c r="K131" s="1234"/>
      <c r="L131" s="1234"/>
      <c r="M131" s="1234"/>
      <c r="N131" s="1234"/>
      <c r="O131" s="1234"/>
      <c r="P131" s="1234"/>
      <c r="Q131" s="1234"/>
      <c r="R131" s="1234"/>
      <c r="S131" s="1234"/>
      <c r="T131" s="1234"/>
      <c r="U131" s="1234"/>
      <c r="V131" s="1234"/>
      <c r="W131" s="1234"/>
      <c r="X131" s="1234"/>
      <c r="Y131" s="1234"/>
      <c r="Z131" s="1234"/>
      <c r="AA131" s="1234"/>
      <c r="AB131" s="1234"/>
      <c r="AC131" s="1234"/>
      <c r="AD131" s="1234"/>
      <c r="AE131" s="1234"/>
      <c r="AF131" s="1234"/>
      <c r="AG131" s="1234"/>
      <c r="AH131" s="1234"/>
      <c r="AI131" s="1234"/>
      <c r="AJ131" s="1234"/>
      <c r="AK131" s="1234"/>
      <c r="AL131" s="1234"/>
      <c r="AM131" s="1234"/>
      <c r="AN131" s="1234"/>
      <c r="AO131" s="1234"/>
      <c r="AP131" s="1234"/>
      <c r="AQ131" s="1234"/>
      <c r="AR131" s="1234"/>
      <c r="AS131" s="1234"/>
      <c r="AT131" s="1234"/>
      <c r="AU131" s="1234"/>
      <c r="AV131" s="1234"/>
      <c r="AW131" s="1234"/>
      <c r="AX131" s="1234"/>
      <c r="AY131" s="1235"/>
      <c r="AZ131" s="1236" t="s">
        <v>69</v>
      </c>
      <c r="BA131" s="1237"/>
      <c r="BB131" s="1237"/>
      <c r="BC131" s="1237"/>
      <c r="BD131" s="1237"/>
      <c r="BE131" s="1237"/>
      <c r="BF131" s="1211" t="str">
        <f>$BW$12</f>
        <v>Select Year</v>
      </c>
      <c r="BG131" s="1212"/>
      <c r="BH131" s="1212"/>
      <c r="BI131" s="1212"/>
      <c r="BJ131" s="1212"/>
      <c r="BK131" s="1212"/>
      <c r="BL131" s="1212"/>
      <c r="BM131" s="1212"/>
      <c r="BN131" s="1212"/>
      <c r="BO131" s="1212"/>
      <c r="BP131" s="1212"/>
      <c r="BQ131" s="1213"/>
      <c r="BR131" s="1236" t="s">
        <v>69</v>
      </c>
      <c r="BS131" s="1237"/>
      <c r="BT131" s="1237"/>
      <c r="BU131" s="1237"/>
      <c r="BV131" s="1237"/>
      <c r="BW131" s="1237"/>
      <c r="BX131" s="1211" t="str">
        <f>$CS$12</f>
        <v>Select Year</v>
      </c>
      <c r="BY131" s="1212"/>
      <c r="BZ131" s="1212"/>
      <c r="CA131" s="1212"/>
      <c r="CB131" s="1212"/>
      <c r="CC131" s="1212"/>
      <c r="CD131" s="1212"/>
      <c r="CE131" s="1212"/>
      <c r="CF131" s="1212"/>
      <c r="CG131" s="1212"/>
      <c r="CH131" s="1212"/>
      <c r="CI131" s="1213"/>
      <c r="CJ131" s="1214" t="s">
        <v>199</v>
      </c>
      <c r="CK131" s="1215"/>
      <c r="CL131" s="1215"/>
      <c r="CM131" s="1215"/>
      <c r="CN131" s="1215"/>
      <c r="CO131" s="1215"/>
      <c r="CP131" s="1232" t="s">
        <v>809</v>
      </c>
      <c r="CQ131" s="1232"/>
      <c r="CR131" s="1232"/>
      <c r="CS131" s="1232"/>
      <c r="CT131" s="1232"/>
      <c r="CU131" s="1232"/>
      <c r="CV131" s="1232"/>
      <c r="CW131" s="1232"/>
      <c r="CX131" s="1232"/>
      <c r="CY131" s="1232"/>
      <c r="CZ131" s="1232"/>
      <c r="DA131" s="1232"/>
      <c r="DB131" s="1232"/>
      <c r="DC131" s="1232"/>
      <c r="DD131" s="1232"/>
      <c r="DE131" s="133"/>
      <c r="DF131" s="23"/>
      <c r="DG131" s="23"/>
      <c r="DH131" s="23"/>
      <c r="DI131" s="23"/>
      <c r="DJ131" s="23"/>
      <c r="DK131" s="23"/>
    </row>
    <row r="132" spans="1:115" ht="3.95" customHeight="1" x14ac:dyDescent="0.2">
      <c r="A132" s="23"/>
      <c r="B132" s="132"/>
      <c r="C132" s="1185" t="s">
        <v>581</v>
      </c>
      <c r="D132" s="1186"/>
      <c r="E132" s="1186"/>
      <c r="F132" s="1186"/>
      <c r="G132" s="1187"/>
      <c r="H132" s="1194" t="s">
        <v>857</v>
      </c>
      <c r="I132" s="1195"/>
      <c r="J132" s="1195"/>
      <c r="K132" s="1195"/>
      <c r="L132" s="1195"/>
      <c r="M132" s="1195"/>
      <c r="N132" s="1195"/>
      <c r="O132" s="1195"/>
      <c r="P132" s="1195"/>
      <c r="Q132" s="1195"/>
      <c r="R132" s="1195"/>
      <c r="S132" s="1195"/>
      <c r="T132" s="1195"/>
      <c r="U132" s="1195"/>
      <c r="V132" s="1195"/>
      <c r="W132" s="1195"/>
      <c r="X132" s="1195"/>
      <c r="Y132" s="1195"/>
      <c r="Z132" s="1195"/>
      <c r="AA132" s="1195"/>
      <c r="AB132" s="1195"/>
      <c r="AC132" s="1195"/>
      <c r="AD132" s="1195"/>
      <c r="AE132" s="1195"/>
      <c r="AF132" s="1195"/>
      <c r="AG132" s="1195"/>
      <c r="AH132" s="1195"/>
      <c r="AI132" s="1195"/>
      <c r="AJ132" s="1195"/>
      <c r="AK132" s="1195"/>
      <c r="AL132" s="1195"/>
      <c r="AM132" s="1195"/>
      <c r="AN132" s="1195"/>
      <c r="AO132" s="1195"/>
      <c r="AP132" s="1195"/>
      <c r="AQ132" s="1195"/>
      <c r="AR132" s="1195"/>
      <c r="AS132" s="1195"/>
      <c r="AT132" s="1195"/>
      <c r="AU132" s="1195"/>
      <c r="AV132" s="1195"/>
      <c r="AW132" s="1195"/>
      <c r="AX132" s="1195"/>
      <c r="AY132" s="1196"/>
      <c r="AZ132" s="371"/>
      <c r="BA132" s="1203"/>
      <c r="BB132" s="1203"/>
      <c r="BC132" s="1204">
        <f>Data_Income!F951</f>
        <v>0</v>
      </c>
      <c r="BD132" s="1204"/>
      <c r="BE132" s="1204"/>
      <c r="BF132" s="1204"/>
      <c r="BG132" s="1204"/>
      <c r="BH132" s="1204"/>
      <c r="BI132" s="1204"/>
      <c r="BJ132" s="1204"/>
      <c r="BK132" s="1204"/>
      <c r="BL132" s="1204"/>
      <c r="BM132" s="1204"/>
      <c r="BN132" s="1204"/>
      <c r="BO132" s="1204"/>
      <c r="BP132" s="1204"/>
      <c r="BQ132" s="1205"/>
      <c r="BR132" s="371"/>
      <c r="BS132" s="1203"/>
      <c r="BT132" s="1203"/>
      <c r="BU132" s="1204">
        <f>Data_Income!H951</f>
        <v>0</v>
      </c>
      <c r="BV132" s="1204"/>
      <c r="BW132" s="1204"/>
      <c r="BX132" s="1204"/>
      <c r="BY132" s="1204"/>
      <c r="BZ132" s="1204"/>
      <c r="CA132" s="1204"/>
      <c r="CB132" s="1204"/>
      <c r="CC132" s="1204"/>
      <c r="CD132" s="1204"/>
      <c r="CE132" s="1204"/>
      <c r="CF132" s="1204"/>
      <c r="CG132" s="1204"/>
      <c r="CH132" s="1204"/>
      <c r="CI132" s="1205"/>
      <c r="CJ132" s="1228" t="str">
        <f>Data_Income!I951</f>
        <v/>
      </c>
      <c r="CK132" s="1186"/>
      <c r="CL132" s="1186"/>
      <c r="CM132" s="1186"/>
      <c r="CN132" s="1186"/>
      <c r="CO132" s="1187"/>
      <c r="CP132" s="1229">
        <f>Data_Income!J951</f>
        <v>0</v>
      </c>
      <c r="CQ132" s="1204"/>
      <c r="CR132" s="1204"/>
      <c r="CS132" s="1204"/>
      <c r="CT132" s="1204"/>
      <c r="CU132" s="1204"/>
      <c r="CV132" s="1204"/>
      <c r="CW132" s="1204"/>
      <c r="CX132" s="1204"/>
      <c r="CY132" s="1204"/>
      <c r="CZ132" s="1204"/>
      <c r="DA132" s="1204"/>
      <c r="DB132" s="1204"/>
      <c r="DC132" s="1204"/>
      <c r="DD132" s="1205"/>
      <c r="DE132" s="133"/>
      <c r="DF132" s="23"/>
      <c r="DG132" s="23"/>
      <c r="DH132" s="23"/>
      <c r="DI132" s="23"/>
      <c r="DJ132" s="23"/>
      <c r="DK132" s="23"/>
    </row>
    <row r="133" spans="1:115" ht="9.9499999999999993" customHeight="1" x14ac:dyDescent="0.2">
      <c r="A133" s="23"/>
      <c r="B133" s="132"/>
      <c r="C133" s="1188"/>
      <c r="D133" s="1189"/>
      <c r="E133" s="1189"/>
      <c r="F133" s="1189"/>
      <c r="G133" s="1190"/>
      <c r="H133" s="1197"/>
      <c r="I133" s="1198"/>
      <c r="J133" s="1198"/>
      <c r="K133" s="1198"/>
      <c r="L133" s="1198"/>
      <c r="M133" s="1198"/>
      <c r="N133" s="1198"/>
      <c r="O133" s="1198"/>
      <c r="P133" s="1198"/>
      <c r="Q133" s="1198"/>
      <c r="R133" s="1198"/>
      <c r="S133" s="1198"/>
      <c r="T133" s="1198"/>
      <c r="U133" s="1198"/>
      <c r="V133" s="1198"/>
      <c r="W133" s="1198"/>
      <c r="X133" s="1198"/>
      <c r="Y133" s="1198"/>
      <c r="Z133" s="1198"/>
      <c r="AA133" s="1198"/>
      <c r="AB133" s="1198"/>
      <c r="AC133" s="1198"/>
      <c r="AD133" s="1198"/>
      <c r="AE133" s="1198"/>
      <c r="AF133" s="1198"/>
      <c r="AG133" s="1198"/>
      <c r="AH133" s="1198"/>
      <c r="AI133" s="1198"/>
      <c r="AJ133" s="1198"/>
      <c r="AK133" s="1198"/>
      <c r="AL133" s="1198"/>
      <c r="AM133" s="1198"/>
      <c r="AN133" s="1198"/>
      <c r="AO133" s="1198"/>
      <c r="AP133" s="1198"/>
      <c r="AQ133" s="1198"/>
      <c r="AR133" s="1198"/>
      <c r="AS133" s="1198"/>
      <c r="AT133" s="1198"/>
      <c r="AU133" s="1198"/>
      <c r="AV133" s="1198"/>
      <c r="AW133" s="1198"/>
      <c r="AX133" s="1198"/>
      <c r="AY133" s="1199"/>
      <c r="AZ133" s="368"/>
      <c r="BA133" s="840"/>
      <c r="BB133" s="840"/>
      <c r="BC133" s="1206"/>
      <c r="BD133" s="1206"/>
      <c r="BE133" s="1206"/>
      <c r="BF133" s="1206"/>
      <c r="BG133" s="1206"/>
      <c r="BH133" s="1206"/>
      <c r="BI133" s="1206"/>
      <c r="BJ133" s="1206"/>
      <c r="BK133" s="1206"/>
      <c r="BL133" s="1206"/>
      <c r="BM133" s="1206"/>
      <c r="BN133" s="1206"/>
      <c r="BO133" s="1206"/>
      <c r="BP133" s="1206"/>
      <c r="BQ133" s="1207"/>
      <c r="BR133" s="368"/>
      <c r="BS133" s="840"/>
      <c r="BT133" s="840"/>
      <c r="BU133" s="1206"/>
      <c r="BV133" s="1206"/>
      <c r="BW133" s="1206"/>
      <c r="BX133" s="1206"/>
      <c r="BY133" s="1206"/>
      <c r="BZ133" s="1206"/>
      <c r="CA133" s="1206"/>
      <c r="CB133" s="1206"/>
      <c r="CC133" s="1206"/>
      <c r="CD133" s="1206"/>
      <c r="CE133" s="1206"/>
      <c r="CF133" s="1206"/>
      <c r="CG133" s="1206"/>
      <c r="CH133" s="1206"/>
      <c r="CI133" s="1207"/>
      <c r="CJ133" s="1188"/>
      <c r="CK133" s="1189"/>
      <c r="CL133" s="1189"/>
      <c r="CM133" s="1189"/>
      <c r="CN133" s="1189"/>
      <c r="CO133" s="1190"/>
      <c r="CP133" s="1230"/>
      <c r="CQ133" s="1206"/>
      <c r="CR133" s="1206"/>
      <c r="CS133" s="1206"/>
      <c r="CT133" s="1206"/>
      <c r="CU133" s="1206"/>
      <c r="CV133" s="1206"/>
      <c r="CW133" s="1206"/>
      <c r="CX133" s="1206"/>
      <c r="CY133" s="1206"/>
      <c r="CZ133" s="1206"/>
      <c r="DA133" s="1206"/>
      <c r="DB133" s="1206"/>
      <c r="DC133" s="1206"/>
      <c r="DD133" s="1207"/>
      <c r="DE133" s="133"/>
      <c r="DF133" s="23"/>
      <c r="DG133" s="23"/>
      <c r="DH133" s="23"/>
      <c r="DI133" s="23"/>
      <c r="DJ133" s="23"/>
      <c r="DK133" s="23"/>
    </row>
    <row r="134" spans="1:115" ht="3.95" customHeight="1" x14ac:dyDescent="0.2">
      <c r="A134" s="23"/>
      <c r="B134" s="132"/>
      <c r="C134" s="1191"/>
      <c r="D134" s="1192"/>
      <c r="E134" s="1192"/>
      <c r="F134" s="1192"/>
      <c r="G134" s="1193"/>
      <c r="H134" s="1200"/>
      <c r="I134" s="1201"/>
      <c r="J134" s="1201"/>
      <c r="K134" s="1201"/>
      <c r="L134" s="1201"/>
      <c r="M134" s="1201"/>
      <c r="N134" s="1201"/>
      <c r="O134" s="1201"/>
      <c r="P134" s="1201"/>
      <c r="Q134" s="1201"/>
      <c r="R134" s="1201"/>
      <c r="S134" s="1201"/>
      <c r="T134" s="1201"/>
      <c r="U134" s="1201"/>
      <c r="V134" s="1201"/>
      <c r="W134" s="1201"/>
      <c r="X134" s="1201"/>
      <c r="Y134" s="1201"/>
      <c r="Z134" s="1201"/>
      <c r="AA134" s="1201"/>
      <c r="AB134" s="1201"/>
      <c r="AC134" s="1201"/>
      <c r="AD134" s="1201"/>
      <c r="AE134" s="1201"/>
      <c r="AF134" s="1201"/>
      <c r="AG134" s="1201"/>
      <c r="AH134" s="1201"/>
      <c r="AI134" s="1201"/>
      <c r="AJ134" s="1201"/>
      <c r="AK134" s="1201"/>
      <c r="AL134" s="1201"/>
      <c r="AM134" s="1201"/>
      <c r="AN134" s="1201"/>
      <c r="AO134" s="1201"/>
      <c r="AP134" s="1201"/>
      <c r="AQ134" s="1201"/>
      <c r="AR134" s="1201"/>
      <c r="AS134" s="1201"/>
      <c r="AT134" s="1201"/>
      <c r="AU134" s="1201"/>
      <c r="AV134" s="1201"/>
      <c r="AW134" s="1201"/>
      <c r="AX134" s="1201"/>
      <c r="AY134" s="1202"/>
      <c r="AZ134" s="369"/>
      <c r="BA134" s="1180"/>
      <c r="BB134" s="1180"/>
      <c r="BC134" s="1208"/>
      <c r="BD134" s="1208"/>
      <c r="BE134" s="1208"/>
      <c r="BF134" s="1208"/>
      <c r="BG134" s="1208"/>
      <c r="BH134" s="1208"/>
      <c r="BI134" s="1208"/>
      <c r="BJ134" s="1208"/>
      <c r="BK134" s="1208"/>
      <c r="BL134" s="1208"/>
      <c r="BM134" s="1208"/>
      <c r="BN134" s="1208"/>
      <c r="BO134" s="1208"/>
      <c r="BP134" s="1208"/>
      <c r="BQ134" s="1209"/>
      <c r="BR134" s="369"/>
      <c r="BS134" s="1180"/>
      <c r="BT134" s="1180"/>
      <c r="BU134" s="1208"/>
      <c r="BV134" s="1208"/>
      <c r="BW134" s="1208"/>
      <c r="BX134" s="1208"/>
      <c r="BY134" s="1208"/>
      <c r="BZ134" s="1208"/>
      <c r="CA134" s="1208"/>
      <c r="CB134" s="1208"/>
      <c r="CC134" s="1208"/>
      <c r="CD134" s="1208"/>
      <c r="CE134" s="1208"/>
      <c r="CF134" s="1208"/>
      <c r="CG134" s="1208"/>
      <c r="CH134" s="1208"/>
      <c r="CI134" s="1209"/>
      <c r="CJ134" s="1191"/>
      <c r="CK134" s="1192"/>
      <c r="CL134" s="1192"/>
      <c r="CM134" s="1192"/>
      <c r="CN134" s="1192"/>
      <c r="CO134" s="1193"/>
      <c r="CP134" s="1231"/>
      <c r="CQ134" s="1208"/>
      <c r="CR134" s="1208"/>
      <c r="CS134" s="1208"/>
      <c r="CT134" s="1208"/>
      <c r="CU134" s="1208"/>
      <c r="CV134" s="1208"/>
      <c r="CW134" s="1208"/>
      <c r="CX134" s="1208"/>
      <c r="CY134" s="1208"/>
      <c r="CZ134" s="1208"/>
      <c r="DA134" s="1208"/>
      <c r="DB134" s="1208"/>
      <c r="DC134" s="1208"/>
      <c r="DD134" s="1209"/>
      <c r="DE134" s="133"/>
      <c r="DF134" s="23"/>
      <c r="DG134" s="23"/>
      <c r="DH134" s="23"/>
      <c r="DI134" s="23"/>
      <c r="DJ134" s="23"/>
      <c r="DK134" s="23"/>
    </row>
    <row r="135" spans="1:115" ht="3.95" customHeight="1" x14ac:dyDescent="0.2">
      <c r="A135" s="23"/>
      <c r="B135" s="132"/>
      <c r="C135" s="1185" t="s">
        <v>582</v>
      </c>
      <c r="D135" s="1186"/>
      <c r="E135" s="1186"/>
      <c r="F135" s="1186"/>
      <c r="G135" s="1187"/>
      <c r="H135" s="1194" t="s">
        <v>858</v>
      </c>
      <c r="I135" s="1195"/>
      <c r="J135" s="1195"/>
      <c r="K135" s="1195"/>
      <c r="L135" s="1195"/>
      <c r="M135" s="1195"/>
      <c r="N135" s="1195"/>
      <c r="O135" s="1195"/>
      <c r="P135" s="1195"/>
      <c r="Q135" s="1195"/>
      <c r="R135" s="1195"/>
      <c r="S135" s="1195"/>
      <c r="T135" s="1195"/>
      <c r="U135" s="1195"/>
      <c r="V135" s="1195"/>
      <c r="W135" s="1195"/>
      <c r="X135" s="1195"/>
      <c r="Y135" s="1195"/>
      <c r="Z135" s="1195"/>
      <c r="AA135" s="1195"/>
      <c r="AB135" s="1195"/>
      <c r="AC135" s="1195"/>
      <c r="AD135" s="1195"/>
      <c r="AE135" s="1195"/>
      <c r="AF135" s="1195"/>
      <c r="AG135" s="1195"/>
      <c r="AH135" s="1195"/>
      <c r="AI135" s="1195"/>
      <c r="AJ135" s="1195"/>
      <c r="AK135" s="1195"/>
      <c r="AL135" s="1195"/>
      <c r="AM135" s="1195"/>
      <c r="AN135" s="1195"/>
      <c r="AO135" s="1195"/>
      <c r="AP135" s="1195"/>
      <c r="AQ135" s="1195"/>
      <c r="AR135" s="1195"/>
      <c r="AS135" s="1195"/>
      <c r="AT135" s="1195"/>
      <c r="AU135" s="1195"/>
      <c r="AV135" s="1195"/>
      <c r="AW135" s="1195"/>
      <c r="AX135" s="1195"/>
      <c r="AY135" s="1196"/>
      <c r="AZ135" s="371"/>
      <c r="BA135" s="1203"/>
      <c r="BB135" s="1203"/>
      <c r="BC135" s="1204">
        <f>Data_Income!F952</f>
        <v>0</v>
      </c>
      <c r="BD135" s="1204"/>
      <c r="BE135" s="1204"/>
      <c r="BF135" s="1204"/>
      <c r="BG135" s="1204"/>
      <c r="BH135" s="1204"/>
      <c r="BI135" s="1204"/>
      <c r="BJ135" s="1204"/>
      <c r="BK135" s="1204"/>
      <c r="BL135" s="1204"/>
      <c r="BM135" s="1204"/>
      <c r="BN135" s="1204"/>
      <c r="BO135" s="1204"/>
      <c r="BP135" s="1204"/>
      <c r="BQ135" s="1205"/>
      <c r="BR135" s="371"/>
      <c r="BS135" s="1203"/>
      <c r="BT135" s="1203"/>
      <c r="BU135" s="1204">
        <f>Data_Income!H952</f>
        <v>0</v>
      </c>
      <c r="BV135" s="1204"/>
      <c r="BW135" s="1204"/>
      <c r="BX135" s="1204"/>
      <c r="BY135" s="1204"/>
      <c r="BZ135" s="1204"/>
      <c r="CA135" s="1204"/>
      <c r="CB135" s="1204"/>
      <c r="CC135" s="1204"/>
      <c r="CD135" s="1204"/>
      <c r="CE135" s="1204"/>
      <c r="CF135" s="1204"/>
      <c r="CG135" s="1204"/>
      <c r="CH135" s="1204"/>
      <c r="CI135" s="1205"/>
      <c r="CJ135" s="1228" t="str">
        <f>Data_Income!I952</f>
        <v/>
      </c>
      <c r="CK135" s="1186"/>
      <c r="CL135" s="1186"/>
      <c r="CM135" s="1186"/>
      <c r="CN135" s="1186"/>
      <c r="CO135" s="1187"/>
      <c r="CP135" s="1229">
        <f>Data_Income!J952</f>
        <v>0</v>
      </c>
      <c r="CQ135" s="1204"/>
      <c r="CR135" s="1204"/>
      <c r="CS135" s="1204"/>
      <c r="CT135" s="1204"/>
      <c r="CU135" s="1204"/>
      <c r="CV135" s="1204"/>
      <c r="CW135" s="1204"/>
      <c r="CX135" s="1204"/>
      <c r="CY135" s="1204"/>
      <c r="CZ135" s="1204"/>
      <c r="DA135" s="1204"/>
      <c r="DB135" s="1204"/>
      <c r="DC135" s="1204"/>
      <c r="DD135" s="1205"/>
      <c r="DE135" s="133"/>
      <c r="DF135" s="23"/>
      <c r="DG135" s="23"/>
      <c r="DH135" s="23"/>
      <c r="DI135" s="23"/>
      <c r="DJ135" s="23"/>
      <c r="DK135" s="23"/>
    </row>
    <row r="136" spans="1:115" ht="9.9499999999999993" customHeight="1" x14ac:dyDescent="0.2">
      <c r="A136" s="23"/>
      <c r="B136" s="132"/>
      <c r="C136" s="1188"/>
      <c r="D136" s="1189"/>
      <c r="E136" s="1189"/>
      <c r="F136" s="1189"/>
      <c r="G136" s="1190"/>
      <c r="H136" s="1197"/>
      <c r="I136" s="1198"/>
      <c r="J136" s="1198"/>
      <c r="K136" s="1198"/>
      <c r="L136" s="1198"/>
      <c r="M136" s="1198"/>
      <c r="N136" s="1198"/>
      <c r="O136" s="1198"/>
      <c r="P136" s="1198"/>
      <c r="Q136" s="1198"/>
      <c r="R136" s="1198"/>
      <c r="S136" s="1198"/>
      <c r="T136" s="1198"/>
      <c r="U136" s="1198"/>
      <c r="V136" s="1198"/>
      <c r="W136" s="1198"/>
      <c r="X136" s="1198"/>
      <c r="Y136" s="1198"/>
      <c r="Z136" s="1198"/>
      <c r="AA136" s="1198"/>
      <c r="AB136" s="1198"/>
      <c r="AC136" s="1198"/>
      <c r="AD136" s="1198"/>
      <c r="AE136" s="1198"/>
      <c r="AF136" s="1198"/>
      <c r="AG136" s="1198"/>
      <c r="AH136" s="1198"/>
      <c r="AI136" s="1198"/>
      <c r="AJ136" s="1198"/>
      <c r="AK136" s="1198"/>
      <c r="AL136" s="1198"/>
      <c r="AM136" s="1198"/>
      <c r="AN136" s="1198"/>
      <c r="AO136" s="1198"/>
      <c r="AP136" s="1198"/>
      <c r="AQ136" s="1198"/>
      <c r="AR136" s="1198"/>
      <c r="AS136" s="1198"/>
      <c r="AT136" s="1198"/>
      <c r="AU136" s="1198"/>
      <c r="AV136" s="1198"/>
      <c r="AW136" s="1198"/>
      <c r="AX136" s="1198"/>
      <c r="AY136" s="1199"/>
      <c r="AZ136" s="368"/>
      <c r="BA136" s="840"/>
      <c r="BB136" s="840"/>
      <c r="BC136" s="1206"/>
      <c r="BD136" s="1206"/>
      <c r="BE136" s="1206"/>
      <c r="BF136" s="1206"/>
      <c r="BG136" s="1206"/>
      <c r="BH136" s="1206"/>
      <c r="BI136" s="1206"/>
      <c r="BJ136" s="1206"/>
      <c r="BK136" s="1206"/>
      <c r="BL136" s="1206"/>
      <c r="BM136" s="1206"/>
      <c r="BN136" s="1206"/>
      <c r="BO136" s="1206"/>
      <c r="BP136" s="1206"/>
      <c r="BQ136" s="1207"/>
      <c r="BR136" s="368"/>
      <c r="BS136" s="840"/>
      <c r="BT136" s="840"/>
      <c r="BU136" s="1206"/>
      <c r="BV136" s="1206"/>
      <c r="BW136" s="1206"/>
      <c r="BX136" s="1206"/>
      <c r="BY136" s="1206"/>
      <c r="BZ136" s="1206"/>
      <c r="CA136" s="1206"/>
      <c r="CB136" s="1206"/>
      <c r="CC136" s="1206"/>
      <c r="CD136" s="1206"/>
      <c r="CE136" s="1206"/>
      <c r="CF136" s="1206"/>
      <c r="CG136" s="1206"/>
      <c r="CH136" s="1206"/>
      <c r="CI136" s="1207"/>
      <c r="CJ136" s="1188"/>
      <c r="CK136" s="1189"/>
      <c r="CL136" s="1189"/>
      <c r="CM136" s="1189"/>
      <c r="CN136" s="1189"/>
      <c r="CO136" s="1190"/>
      <c r="CP136" s="1230"/>
      <c r="CQ136" s="1206"/>
      <c r="CR136" s="1206"/>
      <c r="CS136" s="1206"/>
      <c r="CT136" s="1206"/>
      <c r="CU136" s="1206"/>
      <c r="CV136" s="1206"/>
      <c r="CW136" s="1206"/>
      <c r="CX136" s="1206"/>
      <c r="CY136" s="1206"/>
      <c r="CZ136" s="1206"/>
      <c r="DA136" s="1206"/>
      <c r="DB136" s="1206"/>
      <c r="DC136" s="1206"/>
      <c r="DD136" s="1207"/>
      <c r="DE136" s="133"/>
      <c r="DF136" s="23"/>
      <c r="DG136" s="23"/>
      <c r="DH136" s="23"/>
      <c r="DI136" s="23"/>
      <c r="DJ136" s="23"/>
      <c r="DK136" s="23"/>
    </row>
    <row r="137" spans="1:115" ht="3.95" customHeight="1" x14ac:dyDescent="0.2">
      <c r="A137" s="23"/>
      <c r="B137" s="132"/>
      <c r="C137" s="1191"/>
      <c r="D137" s="1192"/>
      <c r="E137" s="1192"/>
      <c r="F137" s="1192"/>
      <c r="G137" s="1193"/>
      <c r="H137" s="1200"/>
      <c r="I137" s="1201"/>
      <c r="J137" s="1201"/>
      <c r="K137" s="1201"/>
      <c r="L137" s="1201"/>
      <c r="M137" s="1201"/>
      <c r="N137" s="1201"/>
      <c r="O137" s="1201"/>
      <c r="P137" s="1201"/>
      <c r="Q137" s="1201"/>
      <c r="R137" s="1201"/>
      <c r="S137" s="1201"/>
      <c r="T137" s="1201"/>
      <c r="U137" s="1201"/>
      <c r="V137" s="1201"/>
      <c r="W137" s="1201"/>
      <c r="X137" s="1201"/>
      <c r="Y137" s="1201"/>
      <c r="Z137" s="1201"/>
      <c r="AA137" s="1201"/>
      <c r="AB137" s="1201"/>
      <c r="AC137" s="1201"/>
      <c r="AD137" s="1201"/>
      <c r="AE137" s="1201"/>
      <c r="AF137" s="1201"/>
      <c r="AG137" s="1201"/>
      <c r="AH137" s="1201"/>
      <c r="AI137" s="1201"/>
      <c r="AJ137" s="1201"/>
      <c r="AK137" s="1201"/>
      <c r="AL137" s="1201"/>
      <c r="AM137" s="1201"/>
      <c r="AN137" s="1201"/>
      <c r="AO137" s="1201"/>
      <c r="AP137" s="1201"/>
      <c r="AQ137" s="1201"/>
      <c r="AR137" s="1201"/>
      <c r="AS137" s="1201"/>
      <c r="AT137" s="1201"/>
      <c r="AU137" s="1201"/>
      <c r="AV137" s="1201"/>
      <c r="AW137" s="1201"/>
      <c r="AX137" s="1201"/>
      <c r="AY137" s="1202"/>
      <c r="AZ137" s="369"/>
      <c r="BA137" s="1180"/>
      <c r="BB137" s="1180"/>
      <c r="BC137" s="1208"/>
      <c r="BD137" s="1208"/>
      <c r="BE137" s="1208"/>
      <c r="BF137" s="1208"/>
      <c r="BG137" s="1208"/>
      <c r="BH137" s="1208"/>
      <c r="BI137" s="1208"/>
      <c r="BJ137" s="1208"/>
      <c r="BK137" s="1208"/>
      <c r="BL137" s="1208"/>
      <c r="BM137" s="1208"/>
      <c r="BN137" s="1208"/>
      <c r="BO137" s="1208"/>
      <c r="BP137" s="1208"/>
      <c r="BQ137" s="1209"/>
      <c r="BR137" s="369"/>
      <c r="BS137" s="1180"/>
      <c r="BT137" s="1180"/>
      <c r="BU137" s="1208"/>
      <c r="BV137" s="1208"/>
      <c r="BW137" s="1208"/>
      <c r="BX137" s="1208"/>
      <c r="BY137" s="1208"/>
      <c r="BZ137" s="1208"/>
      <c r="CA137" s="1208"/>
      <c r="CB137" s="1208"/>
      <c r="CC137" s="1208"/>
      <c r="CD137" s="1208"/>
      <c r="CE137" s="1208"/>
      <c r="CF137" s="1208"/>
      <c r="CG137" s="1208"/>
      <c r="CH137" s="1208"/>
      <c r="CI137" s="1209"/>
      <c r="CJ137" s="1191"/>
      <c r="CK137" s="1192"/>
      <c r="CL137" s="1192"/>
      <c r="CM137" s="1192"/>
      <c r="CN137" s="1192"/>
      <c r="CO137" s="1193"/>
      <c r="CP137" s="1231"/>
      <c r="CQ137" s="1208"/>
      <c r="CR137" s="1208"/>
      <c r="CS137" s="1208"/>
      <c r="CT137" s="1208"/>
      <c r="CU137" s="1208"/>
      <c r="CV137" s="1208"/>
      <c r="CW137" s="1208"/>
      <c r="CX137" s="1208"/>
      <c r="CY137" s="1208"/>
      <c r="CZ137" s="1208"/>
      <c r="DA137" s="1208"/>
      <c r="DB137" s="1208"/>
      <c r="DC137" s="1208"/>
      <c r="DD137" s="1209"/>
      <c r="DE137" s="133"/>
      <c r="DF137" s="23"/>
      <c r="DG137" s="23"/>
      <c r="DH137" s="23"/>
      <c r="DI137" s="23"/>
      <c r="DJ137" s="23"/>
      <c r="DK137" s="23"/>
    </row>
    <row r="138" spans="1:115" ht="3.95" customHeight="1" x14ac:dyDescent="0.2">
      <c r="A138" s="23"/>
      <c r="B138" s="132"/>
      <c r="C138" s="1185" t="s">
        <v>585</v>
      </c>
      <c r="D138" s="1186"/>
      <c r="E138" s="1186"/>
      <c r="F138" s="1186"/>
      <c r="G138" s="1187"/>
      <c r="H138" s="1194" t="s">
        <v>859</v>
      </c>
      <c r="I138" s="1195"/>
      <c r="J138" s="1195"/>
      <c r="K138" s="1195"/>
      <c r="L138" s="1195"/>
      <c r="M138" s="1195"/>
      <c r="N138" s="1195"/>
      <c r="O138" s="1195"/>
      <c r="P138" s="1195"/>
      <c r="Q138" s="1195"/>
      <c r="R138" s="1195"/>
      <c r="S138" s="1195"/>
      <c r="T138" s="1195"/>
      <c r="U138" s="1195"/>
      <c r="V138" s="1195"/>
      <c r="W138" s="1195"/>
      <c r="X138" s="1195"/>
      <c r="Y138" s="1195"/>
      <c r="Z138" s="1195"/>
      <c r="AA138" s="1195"/>
      <c r="AB138" s="1195"/>
      <c r="AC138" s="1195"/>
      <c r="AD138" s="1195"/>
      <c r="AE138" s="1195"/>
      <c r="AF138" s="1195"/>
      <c r="AG138" s="1195"/>
      <c r="AH138" s="1195"/>
      <c r="AI138" s="1195"/>
      <c r="AJ138" s="1195"/>
      <c r="AK138" s="1195"/>
      <c r="AL138" s="1195"/>
      <c r="AM138" s="1195"/>
      <c r="AN138" s="1195"/>
      <c r="AO138" s="1195"/>
      <c r="AP138" s="1195"/>
      <c r="AQ138" s="1195"/>
      <c r="AR138" s="1195"/>
      <c r="AS138" s="1195"/>
      <c r="AT138" s="1195"/>
      <c r="AU138" s="1195"/>
      <c r="AV138" s="1195"/>
      <c r="AW138" s="1195"/>
      <c r="AX138" s="1195"/>
      <c r="AY138" s="1196"/>
      <c r="AZ138" s="371"/>
      <c r="BA138" s="1203"/>
      <c r="BB138" s="1203"/>
      <c r="BC138" s="1204">
        <f>Data_Income!F953</f>
        <v>0</v>
      </c>
      <c r="BD138" s="1204"/>
      <c r="BE138" s="1204"/>
      <c r="BF138" s="1204"/>
      <c r="BG138" s="1204"/>
      <c r="BH138" s="1204"/>
      <c r="BI138" s="1204"/>
      <c r="BJ138" s="1204"/>
      <c r="BK138" s="1204"/>
      <c r="BL138" s="1204"/>
      <c r="BM138" s="1204"/>
      <c r="BN138" s="1204"/>
      <c r="BO138" s="1204"/>
      <c r="BP138" s="1204"/>
      <c r="BQ138" s="1205"/>
      <c r="BR138" s="371"/>
      <c r="BS138" s="1203"/>
      <c r="BT138" s="1203"/>
      <c r="BU138" s="1204">
        <f>Data_Income!H953</f>
        <v>0</v>
      </c>
      <c r="BV138" s="1204"/>
      <c r="BW138" s="1204"/>
      <c r="BX138" s="1204"/>
      <c r="BY138" s="1204"/>
      <c r="BZ138" s="1204"/>
      <c r="CA138" s="1204"/>
      <c r="CB138" s="1204"/>
      <c r="CC138" s="1204"/>
      <c r="CD138" s="1204"/>
      <c r="CE138" s="1204"/>
      <c r="CF138" s="1204"/>
      <c r="CG138" s="1204"/>
      <c r="CH138" s="1204"/>
      <c r="CI138" s="1205"/>
      <c r="CJ138" s="1228" t="str">
        <f>Data_Income!I953</f>
        <v/>
      </c>
      <c r="CK138" s="1186"/>
      <c r="CL138" s="1186"/>
      <c r="CM138" s="1186"/>
      <c r="CN138" s="1186"/>
      <c r="CO138" s="1187"/>
      <c r="CP138" s="1229">
        <f>Data_Income!J953</f>
        <v>0</v>
      </c>
      <c r="CQ138" s="1204"/>
      <c r="CR138" s="1204"/>
      <c r="CS138" s="1204"/>
      <c r="CT138" s="1204"/>
      <c r="CU138" s="1204"/>
      <c r="CV138" s="1204"/>
      <c r="CW138" s="1204"/>
      <c r="CX138" s="1204"/>
      <c r="CY138" s="1204"/>
      <c r="CZ138" s="1204"/>
      <c r="DA138" s="1204"/>
      <c r="DB138" s="1204"/>
      <c r="DC138" s="1204"/>
      <c r="DD138" s="1205"/>
      <c r="DE138" s="133"/>
      <c r="DF138" s="23"/>
      <c r="DG138" s="23"/>
      <c r="DH138" s="23"/>
      <c r="DI138" s="23"/>
      <c r="DJ138" s="23"/>
      <c r="DK138" s="23"/>
    </row>
    <row r="139" spans="1:115" ht="9.9499999999999993" customHeight="1" x14ac:dyDescent="0.2">
      <c r="A139" s="23"/>
      <c r="B139" s="132"/>
      <c r="C139" s="1188"/>
      <c r="D139" s="1189"/>
      <c r="E139" s="1189"/>
      <c r="F139" s="1189"/>
      <c r="G139" s="1190"/>
      <c r="H139" s="1197"/>
      <c r="I139" s="1198"/>
      <c r="J139" s="1198"/>
      <c r="K139" s="1198"/>
      <c r="L139" s="1198"/>
      <c r="M139" s="1198"/>
      <c r="N139" s="1198"/>
      <c r="O139" s="1198"/>
      <c r="P139" s="1198"/>
      <c r="Q139" s="1198"/>
      <c r="R139" s="1198"/>
      <c r="S139" s="1198"/>
      <c r="T139" s="1198"/>
      <c r="U139" s="1198"/>
      <c r="V139" s="1198"/>
      <c r="W139" s="1198"/>
      <c r="X139" s="1198"/>
      <c r="Y139" s="1198"/>
      <c r="Z139" s="1198"/>
      <c r="AA139" s="1198"/>
      <c r="AB139" s="1198"/>
      <c r="AC139" s="1198"/>
      <c r="AD139" s="1198"/>
      <c r="AE139" s="1198"/>
      <c r="AF139" s="1198"/>
      <c r="AG139" s="1198"/>
      <c r="AH139" s="1198"/>
      <c r="AI139" s="1198"/>
      <c r="AJ139" s="1198"/>
      <c r="AK139" s="1198"/>
      <c r="AL139" s="1198"/>
      <c r="AM139" s="1198"/>
      <c r="AN139" s="1198"/>
      <c r="AO139" s="1198"/>
      <c r="AP139" s="1198"/>
      <c r="AQ139" s="1198"/>
      <c r="AR139" s="1198"/>
      <c r="AS139" s="1198"/>
      <c r="AT139" s="1198"/>
      <c r="AU139" s="1198"/>
      <c r="AV139" s="1198"/>
      <c r="AW139" s="1198"/>
      <c r="AX139" s="1198"/>
      <c r="AY139" s="1199"/>
      <c r="AZ139" s="368"/>
      <c r="BA139" s="840"/>
      <c r="BB139" s="840"/>
      <c r="BC139" s="1206"/>
      <c r="BD139" s="1206"/>
      <c r="BE139" s="1206"/>
      <c r="BF139" s="1206"/>
      <c r="BG139" s="1206"/>
      <c r="BH139" s="1206"/>
      <c r="BI139" s="1206"/>
      <c r="BJ139" s="1206"/>
      <c r="BK139" s="1206"/>
      <c r="BL139" s="1206"/>
      <c r="BM139" s="1206"/>
      <c r="BN139" s="1206"/>
      <c r="BO139" s="1206"/>
      <c r="BP139" s="1206"/>
      <c r="BQ139" s="1207"/>
      <c r="BR139" s="368"/>
      <c r="BS139" s="840"/>
      <c r="BT139" s="840"/>
      <c r="BU139" s="1206"/>
      <c r="BV139" s="1206"/>
      <c r="BW139" s="1206"/>
      <c r="BX139" s="1206"/>
      <c r="BY139" s="1206"/>
      <c r="BZ139" s="1206"/>
      <c r="CA139" s="1206"/>
      <c r="CB139" s="1206"/>
      <c r="CC139" s="1206"/>
      <c r="CD139" s="1206"/>
      <c r="CE139" s="1206"/>
      <c r="CF139" s="1206"/>
      <c r="CG139" s="1206"/>
      <c r="CH139" s="1206"/>
      <c r="CI139" s="1207"/>
      <c r="CJ139" s="1188"/>
      <c r="CK139" s="1189"/>
      <c r="CL139" s="1189"/>
      <c r="CM139" s="1189"/>
      <c r="CN139" s="1189"/>
      <c r="CO139" s="1190"/>
      <c r="CP139" s="1230"/>
      <c r="CQ139" s="1206"/>
      <c r="CR139" s="1206"/>
      <c r="CS139" s="1206"/>
      <c r="CT139" s="1206"/>
      <c r="CU139" s="1206"/>
      <c r="CV139" s="1206"/>
      <c r="CW139" s="1206"/>
      <c r="CX139" s="1206"/>
      <c r="CY139" s="1206"/>
      <c r="CZ139" s="1206"/>
      <c r="DA139" s="1206"/>
      <c r="DB139" s="1206"/>
      <c r="DC139" s="1206"/>
      <c r="DD139" s="1207"/>
      <c r="DE139" s="133"/>
      <c r="DF139" s="23"/>
      <c r="DG139" s="23"/>
      <c r="DH139" s="23"/>
      <c r="DI139" s="23"/>
      <c r="DJ139" s="23"/>
      <c r="DK139" s="23"/>
    </row>
    <row r="140" spans="1:115" ht="3.95" customHeight="1" x14ac:dyDescent="0.2">
      <c r="A140" s="23"/>
      <c r="B140" s="132"/>
      <c r="C140" s="1191"/>
      <c r="D140" s="1192"/>
      <c r="E140" s="1192"/>
      <c r="F140" s="1192"/>
      <c r="G140" s="1193"/>
      <c r="H140" s="1200"/>
      <c r="I140" s="1201"/>
      <c r="J140" s="1201"/>
      <c r="K140" s="1201"/>
      <c r="L140" s="1201"/>
      <c r="M140" s="1201"/>
      <c r="N140" s="1201"/>
      <c r="O140" s="1201"/>
      <c r="P140" s="1201"/>
      <c r="Q140" s="1201"/>
      <c r="R140" s="1201"/>
      <c r="S140" s="1201"/>
      <c r="T140" s="1201"/>
      <c r="U140" s="1201"/>
      <c r="V140" s="1201"/>
      <c r="W140" s="1201"/>
      <c r="X140" s="1201"/>
      <c r="Y140" s="1201"/>
      <c r="Z140" s="1201"/>
      <c r="AA140" s="1201"/>
      <c r="AB140" s="1201"/>
      <c r="AC140" s="1201"/>
      <c r="AD140" s="1201"/>
      <c r="AE140" s="1201"/>
      <c r="AF140" s="1201"/>
      <c r="AG140" s="1201"/>
      <c r="AH140" s="1201"/>
      <c r="AI140" s="1201"/>
      <c r="AJ140" s="1201"/>
      <c r="AK140" s="1201"/>
      <c r="AL140" s="1201"/>
      <c r="AM140" s="1201"/>
      <c r="AN140" s="1201"/>
      <c r="AO140" s="1201"/>
      <c r="AP140" s="1201"/>
      <c r="AQ140" s="1201"/>
      <c r="AR140" s="1201"/>
      <c r="AS140" s="1201"/>
      <c r="AT140" s="1201"/>
      <c r="AU140" s="1201"/>
      <c r="AV140" s="1201"/>
      <c r="AW140" s="1201"/>
      <c r="AX140" s="1201"/>
      <c r="AY140" s="1202"/>
      <c r="AZ140" s="369"/>
      <c r="BA140" s="1180"/>
      <c r="BB140" s="1180"/>
      <c r="BC140" s="1208"/>
      <c r="BD140" s="1208"/>
      <c r="BE140" s="1208"/>
      <c r="BF140" s="1208"/>
      <c r="BG140" s="1208"/>
      <c r="BH140" s="1208"/>
      <c r="BI140" s="1208"/>
      <c r="BJ140" s="1208"/>
      <c r="BK140" s="1208"/>
      <c r="BL140" s="1208"/>
      <c r="BM140" s="1208"/>
      <c r="BN140" s="1208"/>
      <c r="BO140" s="1208"/>
      <c r="BP140" s="1208"/>
      <c r="BQ140" s="1209"/>
      <c r="BR140" s="369"/>
      <c r="BS140" s="1180"/>
      <c r="BT140" s="1180"/>
      <c r="BU140" s="1208"/>
      <c r="BV140" s="1208"/>
      <c r="BW140" s="1208"/>
      <c r="BX140" s="1208"/>
      <c r="BY140" s="1208"/>
      <c r="BZ140" s="1208"/>
      <c r="CA140" s="1208"/>
      <c r="CB140" s="1208"/>
      <c r="CC140" s="1208"/>
      <c r="CD140" s="1208"/>
      <c r="CE140" s="1208"/>
      <c r="CF140" s="1208"/>
      <c r="CG140" s="1208"/>
      <c r="CH140" s="1208"/>
      <c r="CI140" s="1209"/>
      <c r="CJ140" s="1191"/>
      <c r="CK140" s="1192"/>
      <c r="CL140" s="1192"/>
      <c r="CM140" s="1192"/>
      <c r="CN140" s="1192"/>
      <c r="CO140" s="1193"/>
      <c r="CP140" s="1231"/>
      <c r="CQ140" s="1208"/>
      <c r="CR140" s="1208"/>
      <c r="CS140" s="1208"/>
      <c r="CT140" s="1208"/>
      <c r="CU140" s="1208"/>
      <c r="CV140" s="1208"/>
      <c r="CW140" s="1208"/>
      <c r="CX140" s="1208"/>
      <c r="CY140" s="1208"/>
      <c r="CZ140" s="1208"/>
      <c r="DA140" s="1208"/>
      <c r="DB140" s="1208"/>
      <c r="DC140" s="1208"/>
      <c r="DD140" s="1209"/>
      <c r="DE140" s="133"/>
      <c r="DF140" s="23"/>
      <c r="DG140" s="23"/>
      <c r="DH140" s="23"/>
      <c r="DI140" s="23"/>
      <c r="DJ140" s="23"/>
      <c r="DK140" s="23"/>
    </row>
    <row r="141" spans="1:115" ht="3.95" customHeight="1" x14ac:dyDescent="0.2">
      <c r="A141" s="23"/>
      <c r="B141" s="132"/>
      <c r="C141" s="1185" t="s">
        <v>599</v>
      </c>
      <c r="D141" s="1186"/>
      <c r="E141" s="1186"/>
      <c r="F141" s="1186"/>
      <c r="G141" s="1187"/>
      <c r="H141" s="1194" t="s">
        <v>64</v>
      </c>
      <c r="I141" s="1195"/>
      <c r="J141" s="1195"/>
      <c r="K141" s="1195"/>
      <c r="L141" s="1195"/>
      <c r="M141" s="1195"/>
      <c r="N141" s="1195"/>
      <c r="O141" s="1195"/>
      <c r="P141" s="1195"/>
      <c r="Q141" s="1195"/>
      <c r="R141" s="1195"/>
      <c r="S141" s="1195"/>
      <c r="T141" s="1195"/>
      <c r="U141" s="1195"/>
      <c r="V141" s="1195"/>
      <c r="W141" s="1195"/>
      <c r="X141" s="1195"/>
      <c r="Y141" s="1195"/>
      <c r="Z141" s="1195"/>
      <c r="AA141" s="1195"/>
      <c r="AB141" s="1195"/>
      <c r="AC141" s="1195"/>
      <c r="AD141" s="1195"/>
      <c r="AE141" s="1195"/>
      <c r="AF141" s="1195"/>
      <c r="AG141" s="1195"/>
      <c r="AH141" s="1195"/>
      <c r="AI141" s="1195"/>
      <c r="AJ141" s="1195"/>
      <c r="AK141" s="1195"/>
      <c r="AL141" s="1195"/>
      <c r="AM141" s="1195"/>
      <c r="AN141" s="1195"/>
      <c r="AO141" s="1195"/>
      <c r="AP141" s="1195"/>
      <c r="AQ141" s="1195"/>
      <c r="AR141" s="1195"/>
      <c r="AS141" s="1195"/>
      <c r="AT141" s="1195"/>
      <c r="AU141" s="1195"/>
      <c r="AV141" s="1195"/>
      <c r="AW141" s="1195"/>
      <c r="AX141" s="1195"/>
      <c r="AY141" s="1196"/>
      <c r="AZ141" s="371"/>
      <c r="BA141" s="1203"/>
      <c r="BB141" s="1203"/>
      <c r="BC141" s="1204">
        <f>Data_Income!F954</f>
        <v>0</v>
      </c>
      <c r="BD141" s="1204"/>
      <c r="BE141" s="1204"/>
      <c r="BF141" s="1204"/>
      <c r="BG141" s="1204"/>
      <c r="BH141" s="1204"/>
      <c r="BI141" s="1204"/>
      <c r="BJ141" s="1204"/>
      <c r="BK141" s="1204"/>
      <c r="BL141" s="1204"/>
      <c r="BM141" s="1204"/>
      <c r="BN141" s="1204"/>
      <c r="BO141" s="1204"/>
      <c r="BP141" s="1204"/>
      <c r="BQ141" s="1205"/>
      <c r="BR141" s="371"/>
      <c r="BS141" s="1203"/>
      <c r="BT141" s="1203"/>
      <c r="BU141" s="1204">
        <f>Data_Income!H954</f>
        <v>0</v>
      </c>
      <c r="BV141" s="1204"/>
      <c r="BW141" s="1204"/>
      <c r="BX141" s="1204"/>
      <c r="BY141" s="1204"/>
      <c r="BZ141" s="1204"/>
      <c r="CA141" s="1204"/>
      <c r="CB141" s="1204"/>
      <c r="CC141" s="1204"/>
      <c r="CD141" s="1204"/>
      <c r="CE141" s="1204"/>
      <c r="CF141" s="1204"/>
      <c r="CG141" s="1204"/>
      <c r="CH141" s="1204"/>
      <c r="CI141" s="1205"/>
      <c r="CJ141" s="1228" t="str">
        <f>Data_Income!I954</f>
        <v/>
      </c>
      <c r="CK141" s="1186"/>
      <c r="CL141" s="1186"/>
      <c r="CM141" s="1186"/>
      <c r="CN141" s="1186"/>
      <c r="CO141" s="1187"/>
      <c r="CP141" s="1229">
        <f>Data_Income!J954</f>
        <v>0</v>
      </c>
      <c r="CQ141" s="1204"/>
      <c r="CR141" s="1204"/>
      <c r="CS141" s="1204"/>
      <c r="CT141" s="1204"/>
      <c r="CU141" s="1204"/>
      <c r="CV141" s="1204"/>
      <c r="CW141" s="1204"/>
      <c r="CX141" s="1204"/>
      <c r="CY141" s="1204"/>
      <c r="CZ141" s="1204"/>
      <c r="DA141" s="1204"/>
      <c r="DB141" s="1204"/>
      <c r="DC141" s="1204"/>
      <c r="DD141" s="1205"/>
      <c r="DE141" s="133"/>
      <c r="DF141" s="23"/>
      <c r="DG141" s="23"/>
      <c r="DH141" s="23"/>
      <c r="DI141" s="23"/>
      <c r="DJ141" s="23"/>
      <c r="DK141" s="23"/>
    </row>
    <row r="142" spans="1:115" ht="9.9499999999999993" customHeight="1" x14ac:dyDescent="0.2">
      <c r="A142" s="23"/>
      <c r="B142" s="132"/>
      <c r="C142" s="1188"/>
      <c r="D142" s="1189"/>
      <c r="E142" s="1189"/>
      <c r="F142" s="1189"/>
      <c r="G142" s="1190"/>
      <c r="H142" s="1197"/>
      <c r="I142" s="1198"/>
      <c r="J142" s="1198"/>
      <c r="K142" s="1198"/>
      <c r="L142" s="1198"/>
      <c r="M142" s="1198"/>
      <c r="N142" s="1198"/>
      <c r="O142" s="1198"/>
      <c r="P142" s="1198"/>
      <c r="Q142" s="1198"/>
      <c r="R142" s="1198"/>
      <c r="S142" s="1198"/>
      <c r="T142" s="1198"/>
      <c r="U142" s="1198"/>
      <c r="V142" s="1198"/>
      <c r="W142" s="1198"/>
      <c r="X142" s="1198"/>
      <c r="Y142" s="1198"/>
      <c r="Z142" s="1198"/>
      <c r="AA142" s="1198"/>
      <c r="AB142" s="1198"/>
      <c r="AC142" s="1198"/>
      <c r="AD142" s="1198"/>
      <c r="AE142" s="1198"/>
      <c r="AF142" s="1198"/>
      <c r="AG142" s="1198"/>
      <c r="AH142" s="1198"/>
      <c r="AI142" s="1198"/>
      <c r="AJ142" s="1198"/>
      <c r="AK142" s="1198"/>
      <c r="AL142" s="1198"/>
      <c r="AM142" s="1198"/>
      <c r="AN142" s="1198"/>
      <c r="AO142" s="1198"/>
      <c r="AP142" s="1198"/>
      <c r="AQ142" s="1198"/>
      <c r="AR142" s="1198"/>
      <c r="AS142" s="1198"/>
      <c r="AT142" s="1198"/>
      <c r="AU142" s="1198"/>
      <c r="AV142" s="1198"/>
      <c r="AW142" s="1198"/>
      <c r="AX142" s="1198"/>
      <c r="AY142" s="1199"/>
      <c r="AZ142" s="368"/>
      <c r="BA142" s="840"/>
      <c r="BB142" s="840"/>
      <c r="BC142" s="1206"/>
      <c r="BD142" s="1206"/>
      <c r="BE142" s="1206"/>
      <c r="BF142" s="1206"/>
      <c r="BG142" s="1206"/>
      <c r="BH142" s="1206"/>
      <c r="BI142" s="1206"/>
      <c r="BJ142" s="1206"/>
      <c r="BK142" s="1206"/>
      <c r="BL142" s="1206"/>
      <c r="BM142" s="1206"/>
      <c r="BN142" s="1206"/>
      <c r="BO142" s="1206"/>
      <c r="BP142" s="1206"/>
      <c r="BQ142" s="1207"/>
      <c r="BR142" s="368"/>
      <c r="BS142" s="840"/>
      <c r="BT142" s="840"/>
      <c r="BU142" s="1206"/>
      <c r="BV142" s="1206"/>
      <c r="BW142" s="1206"/>
      <c r="BX142" s="1206"/>
      <c r="BY142" s="1206"/>
      <c r="BZ142" s="1206"/>
      <c r="CA142" s="1206"/>
      <c r="CB142" s="1206"/>
      <c r="CC142" s="1206"/>
      <c r="CD142" s="1206"/>
      <c r="CE142" s="1206"/>
      <c r="CF142" s="1206"/>
      <c r="CG142" s="1206"/>
      <c r="CH142" s="1206"/>
      <c r="CI142" s="1207"/>
      <c r="CJ142" s="1188"/>
      <c r="CK142" s="1189"/>
      <c r="CL142" s="1189"/>
      <c r="CM142" s="1189"/>
      <c r="CN142" s="1189"/>
      <c r="CO142" s="1190"/>
      <c r="CP142" s="1230"/>
      <c r="CQ142" s="1206"/>
      <c r="CR142" s="1206"/>
      <c r="CS142" s="1206"/>
      <c r="CT142" s="1206"/>
      <c r="CU142" s="1206"/>
      <c r="CV142" s="1206"/>
      <c r="CW142" s="1206"/>
      <c r="CX142" s="1206"/>
      <c r="CY142" s="1206"/>
      <c r="CZ142" s="1206"/>
      <c r="DA142" s="1206"/>
      <c r="DB142" s="1206"/>
      <c r="DC142" s="1206"/>
      <c r="DD142" s="1207"/>
      <c r="DE142" s="133"/>
      <c r="DF142" s="23"/>
      <c r="DG142" s="23"/>
      <c r="DH142" s="23"/>
      <c r="DI142" s="23"/>
      <c r="DJ142" s="23"/>
      <c r="DK142" s="23"/>
    </row>
    <row r="143" spans="1:115" ht="3.95" customHeight="1" x14ac:dyDescent="0.2">
      <c r="A143" s="23"/>
      <c r="B143" s="132"/>
      <c r="C143" s="1191"/>
      <c r="D143" s="1192"/>
      <c r="E143" s="1192"/>
      <c r="F143" s="1192"/>
      <c r="G143" s="1193"/>
      <c r="H143" s="1200"/>
      <c r="I143" s="1201"/>
      <c r="J143" s="1201"/>
      <c r="K143" s="1201"/>
      <c r="L143" s="1201"/>
      <c r="M143" s="1201"/>
      <c r="N143" s="1201"/>
      <c r="O143" s="1201"/>
      <c r="P143" s="1201"/>
      <c r="Q143" s="1201"/>
      <c r="R143" s="1201"/>
      <c r="S143" s="1201"/>
      <c r="T143" s="1201"/>
      <c r="U143" s="1201"/>
      <c r="V143" s="1201"/>
      <c r="W143" s="1201"/>
      <c r="X143" s="1201"/>
      <c r="Y143" s="1201"/>
      <c r="Z143" s="1201"/>
      <c r="AA143" s="1201"/>
      <c r="AB143" s="1201"/>
      <c r="AC143" s="1201"/>
      <c r="AD143" s="1201"/>
      <c r="AE143" s="1201"/>
      <c r="AF143" s="1201"/>
      <c r="AG143" s="1201"/>
      <c r="AH143" s="1201"/>
      <c r="AI143" s="1201"/>
      <c r="AJ143" s="1201"/>
      <c r="AK143" s="1201"/>
      <c r="AL143" s="1201"/>
      <c r="AM143" s="1201"/>
      <c r="AN143" s="1201"/>
      <c r="AO143" s="1201"/>
      <c r="AP143" s="1201"/>
      <c r="AQ143" s="1201"/>
      <c r="AR143" s="1201"/>
      <c r="AS143" s="1201"/>
      <c r="AT143" s="1201"/>
      <c r="AU143" s="1201"/>
      <c r="AV143" s="1201"/>
      <c r="AW143" s="1201"/>
      <c r="AX143" s="1201"/>
      <c r="AY143" s="1202"/>
      <c r="AZ143" s="369"/>
      <c r="BA143" s="1180"/>
      <c r="BB143" s="1180"/>
      <c r="BC143" s="1208"/>
      <c r="BD143" s="1208"/>
      <c r="BE143" s="1208"/>
      <c r="BF143" s="1208"/>
      <c r="BG143" s="1208"/>
      <c r="BH143" s="1208"/>
      <c r="BI143" s="1208"/>
      <c r="BJ143" s="1208"/>
      <c r="BK143" s="1208"/>
      <c r="BL143" s="1208"/>
      <c r="BM143" s="1208"/>
      <c r="BN143" s="1208"/>
      <c r="BO143" s="1208"/>
      <c r="BP143" s="1208"/>
      <c r="BQ143" s="1209"/>
      <c r="BR143" s="369"/>
      <c r="BS143" s="1180"/>
      <c r="BT143" s="1180"/>
      <c r="BU143" s="1208"/>
      <c r="BV143" s="1208"/>
      <c r="BW143" s="1208"/>
      <c r="BX143" s="1208"/>
      <c r="BY143" s="1208"/>
      <c r="BZ143" s="1208"/>
      <c r="CA143" s="1208"/>
      <c r="CB143" s="1208"/>
      <c r="CC143" s="1208"/>
      <c r="CD143" s="1208"/>
      <c r="CE143" s="1208"/>
      <c r="CF143" s="1208"/>
      <c r="CG143" s="1208"/>
      <c r="CH143" s="1208"/>
      <c r="CI143" s="1209"/>
      <c r="CJ143" s="1191"/>
      <c r="CK143" s="1192"/>
      <c r="CL143" s="1192"/>
      <c r="CM143" s="1192"/>
      <c r="CN143" s="1192"/>
      <c r="CO143" s="1193"/>
      <c r="CP143" s="1231"/>
      <c r="CQ143" s="1208"/>
      <c r="CR143" s="1208"/>
      <c r="CS143" s="1208"/>
      <c r="CT143" s="1208"/>
      <c r="CU143" s="1208"/>
      <c r="CV143" s="1208"/>
      <c r="CW143" s="1208"/>
      <c r="CX143" s="1208"/>
      <c r="CY143" s="1208"/>
      <c r="CZ143" s="1208"/>
      <c r="DA143" s="1208"/>
      <c r="DB143" s="1208"/>
      <c r="DC143" s="1208"/>
      <c r="DD143" s="1209"/>
      <c r="DE143" s="133"/>
      <c r="DF143" s="23"/>
      <c r="DG143" s="23"/>
      <c r="DH143" s="23"/>
      <c r="DI143" s="23"/>
      <c r="DJ143" s="23"/>
      <c r="DK143" s="23"/>
    </row>
    <row r="144" spans="1:115" ht="3.95" customHeight="1" x14ac:dyDescent="0.2">
      <c r="A144" s="23"/>
      <c r="B144" s="132"/>
      <c r="C144" s="1185" t="s">
        <v>603</v>
      </c>
      <c r="D144" s="1186"/>
      <c r="E144" s="1186"/>
      <c r="F144" s="1186"/>
      <c r="G144" s="1187"/>
      <c r="H144" s="1194" t="s">
        <v>860</v>
      </c>
      <c r="I144" s="1195"/>
      <c r="J144" s="1195"/>
      <c r="K144" s="1195"/>
      <c r="L144" s="1195"/>
      <c r="M144" s="1195"/>
      <c r="N144" s="1195"/>
      <c r="O144" s="1195"/>
      <c r="P144" s="1195"/>
      <c r="Q144" s="1195"/>
      <c r="R144" s="1195"/>
      <c r="S144" s="1195"/>
      <c r="T144" s="1195"/>
      <c r="U144" s="1195"/>
      <c r="V144" s="1195"/>
      <c r="W144" s="1195"/>
      <c r="X144" s="1195"/>
      <c r="Y144" s="1195"/>
      <c r="Z144" s="1195"/>
      <c r="AA144" s="1195"/>
      <c r="AB144" s="1195"/>
      <c r="AC144" s="1195"/>
      <c r="AD144" s="1195"/>
      <c r="AE144" s="1195"/>
      <c r="AF144" s="1195"/>
      <c r="AG144" s="1195"/>
      <c r="AH144" s="1195"/>
      <c r="AI144" s="1195"/>
      <c r="AJ144" s="1195"/>
      <c r="AK144" s="1195"/>
      <c r="AL144" s="1195"/>
      <c r="AM144" s="1195"/>
      <c r="AN144" s="1195"/>
      <c r="AO144" s="1195"/>
      <c r="AP144" s="1195"/>
      <c r="AQ144" s="1195"/>
      <c r="AR144" s="1195"/>
      <c r="AS144" s="1195"/>
      <c r="AT144" s="1195"/>
      <c r="AU144" s="1195"/>
      <c r="AV144" s="1195"/>
      <c r="AW144" s="1195"/>
      <c r="AX144" s="1195"/>
      <c r="AY144" s="1196"/>
      <c r="AZ144" s="371"/>
      <c r="BA144" s="1203"/>
      <c r="BB144" s="1203"/>
      <c r="BC144" s="1204">
        <f>Data_Income!F955</f>
        <v>0</v>
      </c>
      <c r="BD144" s="1204"/>
      <c r="BE144" s="1204"/>
      <c r="BF144" s="1204"/>
      <c r="BG144" s="1204"/>
      <c r="BH144" s="1204"/>
      <c r="BI144" s="1204"/>
      <c r="BJ144" s="1204"/>
      <c r="BK144" s="1204"/>
      <c r="BL144" s="1204"/>
      <c r="BM144" s="1204"/>
      <c r="BN144" s="1204"/>
      <c r="BO144" s="1204"/>
      <c r="BP144" s="1204"/>
      <c r="BQ144" s="1205"/>
      <c r="BR144" s="371"/>
      <c r="BS144" s="1203"/>
      <c r="BT144" s="1203"/>
      <c r="BU144" s="1204">
        <f>Data_Income!H955</f>
        <v>0</v>
      </c>
      <c r="BV144" s="1204"/>
      <c r="BW144" s="1204"/>
      <c r="BX144" s="1204"/>
      <c r="BY144" s="1204"/>
      <c r="BZ144" s="1204"/>
      <c r="CA144" s="1204"/>
      <c r="CB144" s="1204"/>
      <c r="CC144" s="1204"/>
      <c r="CD144" s="1204"/>
      <c r="CE144" s="1204"/>
      <c r="CF144" s="1204"/>
      <c r="CG144" s="1204"/>
      <c r="CH144" s="1204"/>
      <c r="CI144" s="1205"/>
      <c r="CJ144" s="1228" t="str">
        <f>Data_Income!I955</f>
        <v/>
      </c>
      <c r="CK144" s="1186"/>
      <c r="CL144" s="1186"/>
      <c r="CM144" s="1186"/>
      <c r="CN144" s="1186"/>
      <c r="CO144" s="1187"/>
      <c r="CP144" s="1229">
        <f>Data_Income!J955</f>
        <v>0</v>
      </c>
      <c r="CQ144" s="1204"/>
      <c r="CR144" s="1204"/>
      <c r="CS144" s="1204"/>
      <c r="CT144" s="1204"/>
      <c r="CU144" s="1204"/>
      <c r="CV144" s="1204"/>
      <c r="CW144" s="1204"/>
      <c r="CX144" s="1204"/>
      <c r="CY144" s="1204"/>
      <c r="CZ144" s="1204"/>
      <c r="DA144" s="1204"/>
      <c r="DB144" s="1204"/>
      <c r="DC144" s="1204"/>
      <c r="DD144" s="1205"/>
      <c r="DE144" s="133"/>
      <c r="DF144" s="23"/>
      <c r="DG144" s="23"/>
      <c r="DH144" s="23"/>
      <c r="DI144" s="23"/>
      <c r="DJ144" s="23"/>
      <c r="DK144" s="23"/>
    </row>
    <row r="145" spans="1:115" ht="9.9499999999999993" customHeight="1" x14ac:dyDescent="0.2">
      <c r="A145" s="23"/>
      <c r="B145" s="132"/>
      <c r="C145" s="1188"/>
      <c r="D145" s="1189"/>
      <c r="E145" s="1189"/>
      <c r="F145" s="1189"/>
      <c r="G145" s="1190"/>
      <c r="H145" s="1197"/>
      <c r="I145" s="1198"/>
      <c r="J145" s="1198"/>
      <c r="K145" s="1198"/>
      <c r="L145" s="1198"/>
      <c r="M145" s="1198"/>
      <c r="N145" s="1198"/>
      <c r="O145" s="1198"/>
      <c r="P145" s="1198"/>
      <c r="Q145" s="1198"/>
      <c r="R145" s="1198"/>
      <c r="S145" s="1198"/>
      <c r="T145" s="1198"/>
      <c r="U145" s="1198"/>
      <c r="V145" s="1198"/>
      <c r="W145" s="1198"/>
      <c r="X145" s="1198"/>
      <c r="Y145" s="1198"/>
      <c r="Z145" s="1198"/>
      <c r="AA145" s="1198"/>
      <c r="AB145" s="1198"/>
      <c r="AC145" s="1198"/>
      <c r="AD145" s="1198"/>
      <c r="AE145" s="1198"/>
      <c r="AF145" s="1198"/>
      <c r="AG145" s="1198"/>
      <c r="AH145" s="1198"/>
      <c r="AI145" s="1198"/>
      <c r="AJ145" s="1198"/>
      <c r="AK145" s="1198"/>
      <c r="AL145" s="1198"/>
      <c r="AM145" s="1198"/>
      <c r="AN145" s="1198"/>
      <c r="AO145" s="1198"/>
      <c r="AP145" s="1198"/>
      <c r="AQ145" s="1198"/>
      <c r="AR145" s="1198"/>
      <c r="AS145" s="1198"/>
      <c r="AT145" s="1198"/>
      <c r="AU145" s="1198"/>
      <c r="AV145" s="1198"/>
      <c r="AW145" s="1198"/>
      <c r="AX145" s="1198"/>
      <c r="AY145" s="1199"/>
      <c r="AZ145" s="368"/>
      <c r="BA145" s="840"/>
      <c r="BB145" s="840"/>
      <c r="BC145" s="1206"/>
      <c r="BD145" s="1206"/>
      <c r="BE145" s="1206"/>
      <c r="BF145" s="1206"/>
      <c r="BG145" s="1206"/>
      <c r="BH145" s="1206"/>
      <c r="BI145" s="1206"/>
      <c r="BJ145" s="1206"/>
      <c r="BK145" s="1206"/>
      <c r="BL145" s="1206"/>
      <c r="BM145" s="1206"/>
      <c r="BN145" s="1206"/>
      <c r="BO145" s="1206"/>
      <c r="BP145" s="1206"/>
      <c r="BQ145" s="1207"/>
      <c r="BR145" s="368"/>
      <c r="BS145" s="840"/>
      <c r="BT145" s="840"/>
      <c r="BU145" s="1206"/>
      <c r="BV145" s="1206"/>
      <c r="BW145" s="1206"/>
      <c r="BX145" s="1206"/>
      <c r="BY145" s="1206"/>
      <c r="BZ145" s="1206"/>
      <c r="CA145" s="1206"/>
      <c r="CB145" s="1206"/>
      <c r="CC145" s="1206"/>
      <c r="CD145" s="1206"/>
      <c r="CE145" s="1206"/>
      <c r="CF145" s="1206"/>
      <c r="CG145" s="1206"/>
      <c r="CH145" s="1206"/>
      <c r="CI145" s="1207"/>
      <c r="CJ145" s="1188"/>
      <c r="CK145" s="1189"/>
      <c r="CL145" s="1189"/>
      <c r="CM145" s="1189"/>
      <c r="CN145" s="1189"/>
      <c r="CO145" s="1190"/>
      <c r="CP145" s="1230"/>
      <c r="CQ145" s="1206"/>
      <c r="CR145" s="1206"/>
      <c r="CS145" s="1206"/>
      <c r="CT145" s="1206"/>
      <c r="CU145" s="1206"/>
      <c r="CV145" s="1206"/>
      <c r="CW145" s="1206"/>
      <c r="CX145" s="1206"/>
      <c r="CY145" s="1206"/>
      <c r="CZ145" s="1206"/>
      <c r="DA145" s="1206"/>
      <c r="DB145" s="1206"/>
      <c r="DC145" s="1206"/>
      <c r="DD145" s="1207"/>
      <c r="DE145" s="133"/>
      <c r="DF145" s="23"/>
      <c r="DG145" s="23"/>
      <c r="DH145" s="23"/>
      <c r="DI145" s="23"/>
      <c r="DJ145" s="23"/>
      <c r="DK145" s="23"/>
    </row>
    <row r="146" spans="1:115" ht="3.95" customHeight="1" x14ac:dyDescent="0.2">
      <c r="A146" s="23"/>
      <c r="B146" s="132"/>
      <c r="C146" s="1191"/>
      <c r="D146" s="1192"/>
      <c r="E146" s="1192"/>
      <c r="F146" s="1192"/>
      <c r="G146" s="1193"/>
      <c r="H146" s="1200"/>
      <c r="I146" s="1201"/>
      <c r="J146" s="1201"/>
      <c r="K146" s="1201"/>
      <c r="L146" s="1201"/>
      <c r="M146" s="1201"/>
      <c r="N146" s="1201"/>
      <c r="O146" s="1201"/>
      <c r="P146" s="1201"/>
      <c r="Q146" s="1201"/>
      <c r="R146" s="1201"/>
      <c r="S146" s="1201"/>
      <c r="T146" s="1201"/>
      <c r="U146" s="1201"/>
      <c r="V146" s="1201"/>
      <c r="W146" s="1201"/>
      <c r="X146" s="1201"/>
      <c r="Y146" s="1201"/>
      <c r="Z146" s="1201"/>
      <c r="AA146" s="1201"/>
      <c r="AB146" s="1201"/>
      <c r="AC146" s="1201"/>
      <c r="AD146" s="1201"/>
      <c r="AE146" s="1201"/>
      <c r="AF146" s="1201"/>
      <c r="AG146" s="1201"/>
      <c r="AH146" s="1201"/>
      <c r="AI146" s="1201"/>
      <c r="AJ146" s="1201"/>
      <c r="AK146" s="1201"/>
      <c r="AL146" s="1201"/>
      <c r="AM146" s="1201"/>
      <c r="AN146" s="1201"/>
      <c r="AO146" s="1201"/>
      <c r="AP146" s="1201"/>
      <c r="AQ146" s="1201"/>
      <c r="AR146" s="1201"/>
      <c r="AS146" s="1201"/>
      <c r="AT146" s="1201"/>
      <c r="AU146" s="1201"/>
      <c r="AV146" s="1201"/>
      <c r="AW146" s="1201"/>
      <c r="AX146" s="1201"/>
      <c r="AY146" s="1202"/>
      <c r="AZ146" s="369"/>
      <c r="BA146" s="1180"/>
      <c r="BB146" s="1180"/>
      <c r="BC146" s="1208"/>
      <c r="BD146" s="1208"/>
      <c r="BE146" s="1208"/>
      <c r="BF146" s="1208"/>
      <c r="BG146" s="1208"/>
      <c r="BH146" s="1208"/>
      <c r="BI146" s="1208"/>
      <c r="BJ146" s="1208"/>
      <c r="BK146" s="1208"/>
      <c r="BL146" s="1208"/>
      <c r="BM146" s="1208"/>
      <c r="BN146" s="1208"/>
      <c r="BO146" s="1208"/>
      <c r="BP146" s="1208"/>
      <c r="BQ146" s="1209"/>
      <c r="BR146" s="369"/>
      <c r="BS146" s="1180"/>
      <c r="BT146" s="1180"/>
      <c r="BU146" s="1208"/>
      <c r="BV146" s="1208"/>
      <c r="BW146" s="1208"/>
      <c r="BX146" s="1208"/>
      <c r="BY146" s="1208"/>
      <c r="BZ146" s="1208"/>
      <c r="CA146" s="1208"/>
      <c r="CB146" s="1208"/>
      <c r="CC146" s="1208"/>
      <c r="CD146" s="1208"/>
      <c r="CE146" s="1208"/>
      <c r="CF146" s="1208"/>
      <c r="CG146" s="1208"/>
      <c r="CH146" s="1208"/>
      <c r="CI146" s="1209"/>
      <c r="CJ146" s="1191"/>
      <c r="CK146" s="1192"/>
      <c r="CL146" s="1192"/>
      <c r="CM146" s="1192"/>
      <c r="CN146" s="1192"/>
      <c r="CO146" s="1193"/>
      <c r="CP146" s="1231"/>
      <c r="CQ146" s="1208"/>
      <c r="CR146" s="1208"/>
      <c r="CS146" s="1208"/>
      <c r="CT146" s="1208"/>
      <c r="CU146" s="1208"/>
      <c r="CV146" s="1208"/>
      <c r="CW146" s="1208"/>
      <c r="CX146" s="1208"/>
      <c r="CY146" s="1208"/>
      <c r="CZ146" s="1208"/>
      <c r="DA146" s="1208"/>
      <c r="DB146" s="1208"/>
      <c r="DC146" s="1208"/>
      <c r="DD146" s="1209"/>
      <c r="DE146" s="133"/>
      <c r="DF146" s="23"/>
      <c r="DG146" s="23"/>
      <c r="DH146" s="23"/>
      <c r="DI146" s="23"/>
      <c r="DJ146" s="23"/>
      <c r="DK146" s="23"/>
    </row>
    <row r="147" spans="1:115" ht="3.95" customHeight="1" x14ac:dyDescent="0.2">
      <c r="A147" s="23"/>
      <c r="B147" s="132"/>
      <c r="C147" s="1185" t="s">
        <v>607</v>
      </c>
      <c r="D147" s="1186"/>
      <c r="E147" s="1186"/>
      <c r="F147" s="1186"/>
      <c r="G147" s="1187"/>
      <c r="H147" s="1194" t="s">
        <v>861</v>
      </c>
      <c r="I147" s="1195"/>
      <c r="J147" s="1195"/>
      <c r="K147" s="1195"/>
      <c r="L147" s="1195"/>
      <c r="M147" s="1195"/>
      <c r="N147" s="1195"/>
      <c r="O147" s="1195"/>
      <c r="P147" s="1195"/>
      <c r="Q147" s="1195"/>
      <c r="R147" s="1195"/>
      <c r="S147" s="1195"/>
      <c r="T147" s="1195"/>
      <c r="U147" s="1195"/>
      <c r="V147" s="1195"/>
      <c r="W147" s="1195"/>
      <c r="X147" s="1195"/>
      <c r="Y147" s="1195"/>
      <c r="Z147" s="1195"/>
      <c r="AA147" s="1195"/>
      <c r="AB147" s="1195"/>
      <c r="AC147" s="1195"/>
      <c r="AD147" s="1195"/>
      <c r="AE147" s="1195"/>
      <c r="AF147" s="1195"/>
      <c r="AG147" s="1195"/>
      <c r="AH147" s="1195"/>
      <c r="AI147" s="1195"/>
      <c r="AJ147" s="1195"/>
      <c r="AK147" s="1195"/>
      <c r="AL147" s="1195"/>
      <c r="AM147" s="1195"/>
      <c r="AN147" s="1195"/>
      <c r="AO147" s="1195"/>
      <c r="AP147" s="1195"/>
      <c r="AQ147" s="1195"/>
      <c r="AR147" s="1195"/>
      <c r="AS147" s="1195"/>
      <c r="AT147" s="1195"/>
      <c r="AU147" s="1195"/>
      <c r="AV147" s="1195"/>
      <c r="AW147" s="1195"/>
      <c r="AX147" s="1195"/>
      <c r="AY147" s="1196"/>
      <c r="AZ147" s="371"/>
      <c r="BA147" s="1203"/>
      <c r="BB147" s="1203"/>
      <c r="BC147" s="1204">
        <f>Data_Income!F956</f>
        <v>0</v>
      </c>
      <c r="BD147" s="1204"/>
      <c r="BE147" s="1204"/>
      <c r="BF147" s="1204"/>
      <c r="BG147" s="1204"/>
      <c r="BH147" s="1204"/>
      <c r="BI147" s="1204"/>
      <c r="BJ147" s="1204"/>
      <c r="BK147" s="1204"/>
      <c r="BL147" s="1204"/>
      <c r="BM147" s="1204"/>
      <c r="BN147" s="1204"/>
      <c r="BO147" s="1204"/>
      <c r="BP147" s="1204"/>
      <c r="BQ147" s="1205"/>
      <c r="BR147" s="371"/>
      <c r="BS147" s="1203"/>
      <c r="BT147" s="1203"/>
      <c r="BU147" s="1204">
        <f>Data_Income!H956</f>
        <v>0</v>
      </c>
      <c r="BV147" s="1204"/>
      <c r="BW147" s="1204"/>
      <c r="BX147" s="1204"/>
      <c r="BY147" s="1204"/>
      <c r="BZ147" s="1204"/>
      <c r="CA147" s="1204"/>
      <c r="CB147" s="1204"/>
      <c r="CC147" s="1204"/>
      <c r="CD147" s="1204"/>
      <c r="CE147" s="1204"/>
      <c r="CF147" s="1204"/>
      <c r="CG147" s="1204"/>
      <c r="CH147" s="1204"/>
      <c r="CI147" s="1205"/>
      <c r="CJ147" s="1228" t="str">
        <f>Data_Income!I956</f>
        <v/>
      </c>
      <c r="CK147" s="1186"/>
      <c r="CL147" s="1186"/>
      <c r="CM147" s="1186"/>
      <c r="CN147" s="1186"/>
      <c r="CO147" s="1187"/>
      <c r="CP147" s="1229">
        <f>Data_Income!J956</f>
        <v>0</v>
      </c>
      <c r="CQ147" s="1204"/>
      <c r="CR147" s="1204"/>
      <c r="CS147" s="1204"/>
      <c r="CT147" s="1204"/>
      <c r="CU147" s="1204"/>
      <c r="CV147" s="1204"/>
      <c r="CW147" s="1204"/>
      <c r="CX147" s="1204"/>
      <c r="CY147" s="1204"/>
      <c r="CZ147" s="1204"/>
      <c r="DA147" s="1204"/>
      <c r="DB147" s="1204"/>
      <c r="DC147" s="1204"/>
      <c r="DD147" s="1205"/>
      <c r="DE147" s="133"/>
      <c r="DF147" s="23"/>
      <c r="DG147" s="23"/>
      <c r="DH147" s="23"/>
      <c r="DI147" s="23"/>
      <c r="DJ147" s="23"/>
      <c r="DK147" s="23"/>
    </row>
    <row r="148" spans="1:115" ht="9.9499999999999993" customHeight="1" x14ac:dyDescent="0.2">
      <c r="A148" s="23"/>
      <c r="B148" s="132"/>
      <c r="C148" s="1188"/>
      <c r="D148" s="1189"/>
      <c r="E148" s="1189"/>
      <c r="F148" s="1189"/>
      <c r="G148" s="1190"/>
      <c r="H148" s="1197"/>
      <c r="I148" s="1198"/>
      <c r="J148" s="1198"/>
      <c r="K148" s="1198"/>
      <c r="L148" s="1198"/>
      <c r="M148" s="1198"/>
      <c r="N148" s="1198"/>
      <c r="O148" s="1198"/>
      <c r="P148" s="1198"/>
      <c r="Q148" s="1198"/>
      <c r="R148" s="1198"/>
      <c r="S148" s="1198"/>
      <c r="T148" s="1198"/>
      <c r="U148" s="1198"/>
      <c r="V148" s="1198"/>
      <c r="W148" s="1198"/>
      <c r="X148" s="1198"/>
      <c r="Y148" s="1198"/>
      <c r="Z148" s="1198"/>
      <c r="AA148" s="1198"/>
      <c r="AB148" s="1198"/>
      <c r="AC148" s="1198"/>
      <c r="AD148" s="1198"/>
      <c r="AE148" s="1198"/>
      <c r="AF148" s="1198"/>
      <c r="AG148" s="1198"/>
      <c r="AH148" s="1198"/>
      <c r="AI148" s="1198"/>
      <c r="AJ148" s="1198"/>
      <c r="AK148" s="1198"/>
      <c r="AL148" s="1198"/>
      <c r="AM148" s="1198"/>
      <c r="AN148" s="1198"/>
      <c r="AO148" s="1198"/>
      <c r="AP148" s="1198"/>
      <c r="AQ148" s="1198"/>
      <c r="AR148" s="1198"/>
      <c r="AS148" s="1198"/>
      <c r="AT148" s="1198"/>
      <c r="AU148" s="1198"/>
      <c r="AV148" s="1198"/>
      <c r="AW148" s="1198"/>
      <c r="AX148" s="1198"/>
      <c r="AY148" s="1199"/>
      <c r="AZ148" s="368"/>
      <c r="BA148" s="840"/>
      <c r="BB148" s="840"/>
      <c r="BC148" s="1206"/>
      <c r="BD148" s="1206"/>
      <c r="BE148" s="1206"/>
      <c r="BF148" s="1206"/>
      <c r="BG148" s="1206"/>
      <c r="BH148" s="1206"/>
      <c r="BI148" s="1206"/>
      <c r="BJ148" s="1206"/>
      <c r="BK148" s="1206"/>
      <c r="BL148" s="1206"/>
      <c r="BM148" s="1206"/>
      <c r="BN148" s="1206"/>
      <c r="BO148" s="1206"/>
      <c r="BP148" s="1206"/>
      <c r="BQ148" s="1207"/>
      <c r="BR148" s="368"/>
      <c r="BS148" s="840"/>
      <c r="BT148" s="840"/>
      <c r="BU148" s="1206"/>
      <c r="BV148" s="1206"/>
      <c r="BW148" s="1206"/>
      <c r="BX148" s="1206"/>
      <c r="BY148" s="1206"/>
      <c r="BZ148" s="1206"/>
      <c r="CA148" s="1206"/>
      <c r="CB148" s="1206"/>
      <c r="CC148" s="1206"/>
      <c r="CD148" s="1206"/>
      <c r="CE148" s="1206"/>
      <c r="CF148" s="1206"/>
      <c r="CG148" s="1206"/>
      <c r="CH148" s="1206"/>
      <c r="CI148" s="1207"/>
      <c r="CJ148" s="1188"/>
      <c r="CK148" s="1189"/>
      <c r="CL148" s="1189"/>
      <c r="CM148" s="1189"/>
      <c r="CN148" s="1189"/>
      <c r="CO148" s="1190"/>
      <c r="CP148" s="1230"/>
      <c r="CQ148" s="1206"/>
      <c r="CR148" s="1206"/>
      <c r="CS148" s="1206"/>
      <c r="CT148" s="1206"/>
      <c r="CU148" s="1206"/>
      <c r="CV148" s="1206"/>
      <c r="CW148" s="1206"/>
      <c r="CX148" s="1206"/>
      <c r="CY148" s="1206"/>
      <c r="CZ148" s="1206"/>
      <c r="DA148" s="1206"/>
      <c r="DB148" s="1206"/>
      <c r="DC148" s="1206"/>
      <c r="DD148" s="1207"/>
      <c r="DE148" s="133"/>
      <c r="DF148" s="23"/>
      <c r="DG148" s="23"/>
      <c r="DH148" s="23"/>
      <c r="DI148" s="23"/>
      <c r="DJ148" s="23"/>
      <c r="DK148" s="23"/>
    </row>
    <row r="149" spans="1:115" ht="3.95" customHeight="1" x14ac:dyDescent="0.2">
      <c r="A149" s="23"/>
      <c r="B149" s="132"/>
      <c r="C149" s="1191"/>
      <c r="D149" s="1192"/>
      <c r="E149" s="1192"/>
      <c r="F149" s="1192"/>
      <c r="G149" s="1193"/>
      <c r="H149" s="1200"/>
      <c r="I149" s="1201"/>
      <c r="J149" s="1201"/>
      <c r="K149" s="1201"/>
      <c r="L149" s="1201"/>
      <c r="M149" s="1201"/>
      <c r="N149" s="1201"/>
      <c r="O149" s="1201"/>
      <c r="P149" s="1201"/>
      <c r="Q149" s="1201"/>
      <c r="R149" s="1201"/>
      <c r="S149" s="1201"/>
      <c r="T149" s="1201"/>
      <c r="U149" s="1201"/>
      <c r="V149" s="1201"/>
      <c r="W149" s="1201"/>
      <c r="X149" s="1201"/>
      <c r="Y149" s="1201"/>
      <c r="Z149" s="1201"/>
      <c r="AA149" s="1201"/>
      <c r="AB149" s="1201"/>
      <c r="AC149" s="1201"/>
      <c r="AD149" s="1201"/>
      <c r="AE149" s="1201"/>
      <c r="AF149" s="1201"/>
      <c r="AG149" s="1201"/>
      <c r="AH149" s="1201"/>
      <c r="AI149" s="1201"/>
      <c r="AJ149" s="1201"/>
      <c r="AK149" s="1201"/>
      <c r="AL149" s="1201"/>
      <c r="AM149" s="1201"/>
      <c r="AN149" s="1201"/>
      <c r="AO149" s="1201"/>
      <c r="AP149" s="1201"/>
      <c r="AQ149" s="1201"/>
      <c r="AR149" s="1201"/>
      <c r="AS149" s="1201"/>
      <c r="AT149" s="1201"/>
      <c r="AU149" s="1201"/>
      <c r="AV149" s="1201"/>
      <c r="AW149" s="1201"/>
      <c r="AX149" s="1201"/>
      <c r="AY149" s="1202"/>
      <c r="AZ149" s="369"/>
      <c r="BA149" s="1180"/>
      <c r="BB149" s="1180"/>
      <c r="BC149" s="1208"/>
      <c r="BD149" s="1208"/>
      <c r="BE149" s="1208"/>
      <c r="BF149" s="1208"/>
      <c r="BG149" s="1208"/>
      <c r="BH149" s="1208"/>
      <c r="BI149" s="1208"/>
      <c r="BJ149" s="1208"/>
      <c r="BK149" s="1208"/>
      <c r="BL149" s="1208"/>
      <c r="BM149" s="1208"/>
      <c r="BN149" s="1208"/>
      <c r="BO149" s="1208"/>
      <c r="BP149" s="1208"/>
      <c r="BQ149" s="1209"/>
      <c r="BR149" s="369"/>
      <c r="BS149" s="1180"/>
      <c r="BT149" s="1180"/>
      <c r="BU149" s="1208"/>
      <c r="BV149" s="1208"/>
      <c r="BW149" s="1208"/>
      <c r="BX149" s="1208"/>
      <c r="BY149" s="1208"/>
      <c r="BZ149" s="1208"/>
      <c r="CA149" s="1208"/>
      <c r="CB149" s="1208"/>
      <c r="CC149" s="1208"/>
      <c r="CD149" s="1208"/>
      <c r="CE149" s="1208"/>
      <c r="CF149" s="1208"/>
      <c r="CG149" s="1208"/>
      <c r="CH149" s="1208"/>
      <c r="CI149" s="1209"/>
      <c r="CJ149" s="1191"/>
      <c r="CK149" s="1192"/>
      <c r="CL149" s="1192"/>
      <c r="CM149" s="1192"/>
      <c r="CN149" s="1192"/>
      <c r="CO149" s="1193"/>
      <c r="CP149" s="1231"/>
      <c r="CQ149" s="1208"/>
      <c r="CR149" s="1208"/>
      <c r="CS149" s="1208"/>
      <c r="CT149" s="1208"/>
      <c r="CU149" s="1208"/>
      <c r="CV149" s="1208"/>
      <c r="CW149" s="1208"/>
      <c r="CX149" s="1208"/>
      <c r="CY149" s="1208"/>
      <c r="CZ149" s="1208"/>
      <c r="DA149" s="1208"/>
      <c r="DB149" s="1208"/>
      <c r="DC149" s="1208"/>
      <c r="DD149" s="1209"/>
      <c r="DE149" s="133"/>
      <c r="DF149" s="23"/>
      <c r="DG149" s="23"/>
      <c r="DH149" s="23"/>
      <c r="DI149" s="23"/>
      <c r="DJ149" s="23"/>
      <c r="DK149" s="23"/>
    </row>
    <row r="150" spans="1:115" ht="15.95" customHeight="1" x14ac:dyDescent="0.2">
      <c r="A150" s="23"/>
      <c r="B150" s="132"/>
      <c r="C150" s="1233" t="s">
        <v>1516</v>
      </c>
      <c r="D150" s="1234"/>
      <c r="E150" s="1234"/>
      <c r="F150" s="1234"/>
      <c r="G150" s="1234"/>
      <c r="H150" s="1234"/>
      <c r="I150" s="1234"/>
      <c r="J150" s="1234"/>
      <c r="K150" s="1234"/>
      <c r="L150" s="1234"/>
      <c r="M150" s="1234"/>
      <c r="N150" s="1234"/>
      <c r="O150" s="1234"/>
      <c r="P150" s="1234"/>
      <c r="Q150" s="1234"/>
      <c r="R150" s="1234"/>
      <c r="S150" s="1234"/>
      <c r="T150" s="1234"/>
      <c r="U150" s="1234"/>
      <c r="V150" s="1234"/>
      <c r="W150" s="1234"/>
      <c r="X150" s="1234"/>
      <c r="Y150" s="1234"/>
      <c r="Z150" s="1234"/>
      <c r="AA150" s="1234"/>
      <c r="AB150" s="1234"/>
      <c r="AC150" s="1234"/>
      <c r="AD150" s="1234"/>
      <c r="AE150" s="1234"/>
      <c r="AF150" s="1234"/>
      <c r="AG150" s="1234"/>
      <c r="AH150" s="1234"/>
      <c r="AI150" s="1234"/>
      <c r="AJ150" s="1234"/>
      <c r="AK150" s="1234"/>
      <c r="AL150" s="1234"/>
      <c r="AM150" s="1234"/>
      <c r="AN150" s="1234"/>
      <c r="AO150" s="1234"/>
      <c r="AP150" s="1234"/>
      <c r="AQ150" s="1234"/>
      <c r="AR150" s="1234"/>
      <c r="AS150" s="1234"/>
      <c r="AT150" s="1234"/>
      <c r="AU150" s="1234"/>
      <c r="AV150" s="1234"/>
      <c r="AW150" s="1234"/>
      <c r="AX150" s="1234"/>
      <c r="AY150" s="1235"/>
      <c r="AZ150" s="1236" t="s">
        <v>69</v>
      </c>
      <c r="BA150" s="1237"/>
      <c r="BB150" s="1237"/>
      <c r="BC150" s="1237"/>
      <c r="BD150" s="1237"/>
      <c r="BE150" s="1237"/>
      <c r="BF150" s="1211" t="str">
        <f>$BW$67</f>
        <v>Select Yr</v>
      </c>
      <c r="BG150" s="1212"/>
      <c r="BH150" s="1212"/>
      <c r="BI150" s="1212"/>
      <c r="BJ150" s="1212"/>
      <c r="BK150" s="1212"/>
      <c r="BL150" s="1212"/>
      <c r="BM150" s="1212"/>
      <c r="BN150" s="1212"/>
      <c r="BO150" s="1212"/>
      <c r="BP150" s="1212"/>
      <c r="BQ150" s="1213"/>
      <c r="BR150" s="1236" t="s">
        <v>69</v>
      </c>
      <c r="BS150" s="1237"/>
      <c r="BT150" s="1237"/>
      <c r="BU150" s="1237"/>
      <c r="BV150" s="1237"/>
      <c r="BW150" s="1237"/>
      <c r="BX150" s="1211" t="str">
        <f>$CS$67</f>
        <v>Select Yr</v>
      </c>
      <c r="BY150" s="1212"/>
      <c r="BZ150" s="1212"/>
      <c r="CA150" s="1212"/>
      <c r="CB150" s="1212"/>
      <c r="CC150" s="1212"/>
      <c r="CD150" s="1212"/>
      <c r="CE150" s="1212"/>
      <c r="CF150" s="1212"/>
      <c r="CG150" s="1212"/>
      <c r="CH150" s="1212"/>
      <c r="CI150" s="1213"/>
      <c r="CJ150" s="1214" t="s">
        <v>199</v>
      </c>
      <c r="CK150" s="1215"/>
      <c r="CL150" s="1215"/>
      <c r="CM150" s="1215"/>
      <c r="CN150" s="1215"/>
      <c r="CO150" s="1215"/>
      <c r="CP150" s="1232" t="s">
        <v>809</v>
      </c>
      <c r="CQ150" s="1232"/>
      <c r="CR150" s="1232"/>
      <c r="CS150" s="1232"/>
      <c r="CT150" s="1232"/>
      <c r="CU150" s="1232"/>
      <c r="CV150" s="1232"/>
      <c r="CW150" s="1232"/>
      <c r="CX150" s="1232"/>
      <c r="CY150" s="1232"/>
      <c r="CZ150" s="1232"/>
      <c r="DA150" s="1232"/>
      <c r="DB150" s="1232"/>
      <c r="DC150" s="1232"/>
      <c r="DD150" s="1232"/>
      <c r="DE150" s="133"/>
      <c r="DF150" s="23"/>
      <c r="DG150" s="23"/>
      <c r="DH150" s="23"/>
      <c r="DI150" s="23"/>
      <c r="DJ150" s="23"/>
      <c r="DK150" s="23"/>
    </row>
    <row r="151" spans="1:115" ht="3.95" customHeight="1" x14ac:dyDescent="0.2">
      <c r="A151" s="23"/>
      <c r="B151" s="132"/>
      <c r="C151" s="1185" t="s">
        <v>614</v>
      </c>
      <c r="D151" s="1186"/>
      <c r="E151" s="1186"/>
      <c r="F151" s="1186"/>
      <c r="G151" s="1187"/>
      <c r="H151" s="1194" t="s">
        <v>349</v>
      </c>
      <c r="I151" s="1195"/>
      <c r="J151" s="1195"/>
      <c r="K151" s="1195"/>
      <c r="L151" s="1195"/>
      <c r="M151" s="1195"/>
      <c r="N151" s="1195"/>
      <c r="O151" s="1195"/>
      <c r="P151" s="1195"/>
      <c r="Q151" s="1195"/>
      <c r="R151" s="1195"/>
      <c r="S151" s="1195"/>
      <c r="T151" s="1195"/>
      <c r="U151" s="1195"/>
      <c r="V151" s="1195"/>
      <c r="W151" s="1195"/>
      <c r="X151" s="1195"/>
      <c r="Y151" s="1195"/>
      <c r="Z151" s="1195"/>
      <c r="AA151" s="1195"/>
      <c r="AB151" s="1195"/>
      <c r="AC151" s="1195"/>
      <c r="AD151" s="1195"/>
      <c r="AE151" s="1195"/>
      <c r="AF151" s="1195"/>
      <c r="AG151" s="1195"/>
      <c r="AH151" s="1195"/>
      <c r="AI151" s="1195"/>
      <c r="AJ151" s="1195"/>
      <c r="AK151" s="1195"/>
      <c r="AL151" s="1195"/>
      <c r="AM151" s="1195"/>
      <c r="AN151" s="1195"/>
      <c r="AO151" s="1195"/>
      <c r="AP151" s="1195"/>
      <c r="AQ151" s="1195"/>
      <c r="AR151" s="1195"/>
      <c r="AS151" s="1195"/>
      <c r="AT151" s="1195"/>
      <c r="AU151" s="1195"/>
      <c r="AV151" s="1195"/>
      <c r="AW151" s="1195"/>
      <c r="AX151" s="1195"/>
      <c r="AY151" s="1196"/>
      <c r="AZ151" s="371"/>
      <c r="BA151" s="1203"/>
      <c r="BB151" s="1203"/>
      <c r="BC151" s="1204">
        <f>Data_Income!F958</f>
        <v>0</v>
      </c>
      <c r="BD151" s="1204"/>
      <c r="BE151" s="1204"/>
      <c r="BF151" s="1204"/>
      <c r="BG151" s="1204"/>
      <c r="BH151" s="1204"/>
      <c r="BI151" s="1204"/>
      <c r="BJ151" s="1204"/>
      <c r="BK151" s="1204"/>
      <c r="BL151" s="1204"/>
      <c r="BM151" s="1204"/>
      <c r="BN151" s="1204"/>
      <c r="BO151" s="1204"/>
      <c r="BP151" s="1204"/>
      <c r="BQ151" s="1205"/>
      <c r="BR151" s="371"/>
      <c r="BS151" s="1203"/>
      <c r="BT151" s="1203"/>
      <c r="BU151" s="1204">
        <f>Data_Income!H958</f>
        <v>0</v>
      </c>
      <c r="BV151" s="1204"/>
      <c r="BW151" s="1204"/>
      <c r="BX151" s="1204"/>
      <c r="BY151" s="1204"/>
      <c r="BZ151" s="1204"/>
      <c r="CA151" s="1204"/>
      <c r="CB151" s="1204"/>
      <c r="CC151" s="1204"/>
      <c r="CD151" s="1204"/>
      <c r="CE151" s="1204"/>
      <c r="CF151" s="1204"/>
      <c r="CG151" s="1204"/>
      <c r="CH151" s="1204"/>
      <c r="CI151" s="1205"/>
      <c r="CJ151" s="1210" t="str">
        <f>Data_Income!I958</f>
        <v/>
      </c>
      <c r="CK151" s="1186"/>
      <c r="CL151" s="1186"/>
      <c r="CM151" s="1186"/>
      <c r="CN151" s="1186"/>
      <c r="CO151" s="1187"/>
      <c r="CP151" s="1219">
        <f>Data_Income!J958</f>
        <v>0</v>
      </c>
      <c r="CQ151" s="1220"/>
      <c r="CR151" s="1220"/>
      <c r="CS151" s="1220"/>
      <c r="CT151" s="1220"/>
      <c r="CU151" s="1220"/>
      <c r="CV151" s="1220"/>
      <c r="CW151" s="1220"/>
      <c r="CX151" s="1220"/>
      <c r="CY151" s="1220"/>
      <c r="CZ151" s="1220"/>
      <c r="DA151" s="1220"/>
      <c r="DB151" s="1220"/>
      <c r="DC151" s="1220"/>
      <c r="DD151" s="1221"/>
      <c r="DE151" s="133"/>
      <c r="DF151" s="23"/>
      <c r="DG151" s="23"/>
      <c r="DH151" s="23"/>
      <c r="DI151" s="23"/>
      <c r="DJ151" s="23"/>
      <c r="DK151" s="23"/>
    </row>
    <row r="152" spans="1:115" ht="9.9499999999999993" customHeight="1" x14ac:dyDescent="0.2">
      <c r="A152" s="23"/>
      <c r="B152" s="132"/>
      <c r="C152" s="1188"/>
      <c r="D152" s="1189"/>
      <c r="E152" s="1189"/>
      <c r="F152" s="1189"/>
      <c r="G152" s="1190"/>
      <c r="H152" s="1197"/>
      <c r="I152" s="1198"/>
      <c r="J152" s="1198"/>
      <c r="K152" s="1198"/>
      <c r="L152" s="1198"/>
      <c r="M152" s="1198"/>
      <c r="N152" s="1198"/>
      <c r="O152" s="1198"/>
      <c r="P152" s="1198"/>
      <c r="Q152" s="1198"/>
      <c r="R152" s="1198"/>
      <c r="S152" s="1198"/>
      <c r="T152" s="1198"/>
      <c r="U152" s="1198"/>
      <c r="V152" s="1198"/>
      <c r="W152" s="1198"/>
      <c r="X152" s="1198"/>
      <c r="Y152" s="1198"/>
      <c r="Z152" s="1198"/>
      <c r="AA152" s="1198"/>
      <c r="AB152" s="1198"/>
      <c r="AC152" s="1198"/>
      <c r="AD152" s="1198"/>
      <c r="AE152" s="1198"/>
      <c r="AF152" s="1198"/>
      <c r="AG152" s="1198"/>
      <c r="AH152" s="1198"/>
      <c r="AI152" s="1198"/>
      <c r="AJ152" s="1198"/>
      <c r="AK152" s="1198"/>
      <c r="AL152" s="1198"/>
      <c r="AM152" s="1198"/>
      <c r="AN152" s="1198"/>
      <c r="AO152" s="1198"/>
      <c r="AP152" s="1198"/>
      <c r="AQ152" s="1198"/>
      <c r="AR152" s="1198"/>
      <c r="AS152" s="1198"/>
      <c r="AT152" s="1198"/>
      <c r="AU152" s="1198"/>
      <c r="AV152" s="1198"/>
      <c r="AW152" s="1198"/>
      <c r="AX152" s="1198"/>
      <c r="AY152" s="1199"/>
      <c r="AZ152" s="368"/>
      <c r="BA152" s="840"/>
      <c r="BB152" s="840"/>
      <c r="BC152" s="1206"/>
      <c r="BD152" s="1206"/>
      <c r="BE152" s="1206"/>
      <c r="BF152" s="1206"/>
      <c r="BG152" s="1206"/>
      <c r="BH152" s="1206"/>
      <c r="BI152" s="1206"/>
      <c r="BJ152" s="1206"/>
      <c r="BK152" s="1206"/>
      <c r="BL152" s="1206"/>
      <c r="BM152" s="1206"/>
      <c r="BN152" s="1206"/>
      <c r="BO152" s="1206"/>
      <c r="BP152" s="1206"/>
      <c r="BQ152" s="1207"/>
      <c r="BR152" s="368"/>
      <c r="BS152" s="840"/>
      <c r="BT152" s="840"/>
      <c r="BU152" s="1206"/>
      <c r="BV152" s="1206"/>
      <c r="BW152" s="1206"/>
      <c r="BX152" s="1206"/>
      <c r="BY152" s="1206"/>
      <c r="BZ152" s="1206"/>
      <c r="CA152" s="1206"/>
      <c r="CB152" s="1206"/>
      <c r="CC152" s="1206"/>
      <c r="CD152" s="1206"/>
      <c r="CE152" s="1206"/>
      <c r="CF152" s="1206"/>
      <c r="CG152" s="1206"/>
      <c r="CH152" s="1206"/>
      <c r="CI152" s="1207"/>
      <c r="CJ152" s="1188"/>
      <c r="CK152" s="1189"/>
      <c r="CL152" s="1189"/>
      <c r="CM152" s="1189"/>
      <c r="CN152" s="1189"/>
      <c r="CO152" s="1190"/>
      <c r="CP152" s="1222"/>
      <c r="CQ152" s="1223"/>
      <c r="CR152" s="1223"/>
      <c r="CS152" s="1223"/>
      <c r="CT152" s="1223"/>
      <c r="CU152" s="1223"/>
      <c r="CV152" s="1223"/>
      <c r="CW152" s="1223"/>
      <c r="CX152" s="1223"/>
      <c r="CY152" s="1223"/>
      <c r="CZ152" s="1223"/>
      <c r="DA152" s="1223"/>
      <c r="DB152" s="1223"/>
      <c r="DC152" s="1223"/>
      <c r="DD152" s="1224"/>
      <c r="DE152" s="133"/>
      <c r="DF152" s="23"/>
      <c r="DG152" s="23"/>
      <c r="DH152" s="23"/>
      <c r="DI152" s="23"/>
      <c r="DJ152" s="23"/>
      <c r="DK152" s="23"/>
    </row>
    <row r="153" spans="1:115" ht="3.95" customHeight="1" x14ac:dyDescent="0.2">
      <c r="A153" s="23"/>
      <c r="B153" s="132"/>
      <c r="C153" s="1191"/>
      <c r="D153" s="1192"/>
      <c r="E153" s="1192"/>
      <c r="F153" s="1192"/>
      <c r="G153" s="1193"/>
      <c r="H153" s="1200"/>
      <c r="I153" s="1201"/>
      <c r="J153" s="1201"/>
      <c r="K153" s="1201"/>
      <c r="L153" s="1201"/>
      <c r="M153" s="1201"/>
      <c r="N153" s="1201"/>
      <c r="O153" s="1201"/>
      <c r="P153" s="1201"/>
      <c r="Q153" s="1201"/>
      <c r="R153" s="1201"/>
      <c r="S153" s="1201"/>
      <c r="T153" s="1201"/>
      <c r="U153" s="1201"/>
      <c r="V153" s="1201"/>
      <c r="W153" s="1201"/>
      <c r="X153" s="1201"/>
      <c r="Y153" s="1201"/>
      <c r="Z153" s="1201"/>
      <c r="AA153" s="1201"/>
      <c r="AB153" s="1201"/>
      <c r="AC153" s="1201"/>
      <c r="AD153" s="1201"/>
      <c r="AE153" s="1201"/>
      <c r="AF153" s="1201"/>
      <c r="AG153" s="1201"/>
      <c r="AH153" s="1201"/>
      <c r="AI153" s="1201"/>
      <c r="AJ153" s="1201"/>
      <c r="AK153" s="1201"/>
      <c r="AL153" s="1201"/>
      <c r="AM153" s="1201"/>
      <c r="AN153" s="1201"/>
      <c r="AO153" s="1201"/>
      <c r="AP153" s="1201"/>
      <c r="AQ153" s="1201"/>
      <c r="AR153" s="1201"/>
      <c r="AS153" s="1201"/>
      <c r="AT153" s="1201"/>
      <c r="AU153" s="1201"/>
      <c r="AV153" s="1201"/>
      <c r="AW153" s="1201"/>
      <c r="AX153" s="1201"/>
      <c r="AY153" s="1202"/>
      <c r="AZ153" s="369"/>
      <c r="BA153" s="1180"/>
      <c r="BB153" s="1180"/>
      <c r="BC153" s="1208"/>
      <c r="BD153" s="1208"/>
      <c r="BE153" s="1208"/>
      <c r="BF153" s="1208"/>
      <c r="BG153" s="1208"/>
      <c r="BH153" s="1208"/>
      <c r="BI153" s="1208"/>
      <c r="BJ153" s="1208"/>
      <c r="BK153" s="1208"/>
      <c r="BL153" s="1208"/>
      <c r="BM153" s="1208"/>
      <c r="BN153" s="1208"/>
      <c r="BO153" s="1208"/>
      <c r="BP153" s="1208"/>
      <c r="BQ153" s="1209"/>
      <c r="BR153" s="369"/>
      <c r="BS153" s="1180"/>
      <c r="BT153" s="1180"/>
      <c r="BU153" s="1208"/>
      <c r="BV153" s="1208"/>
      <c r="BW153" s="1208"/>
      <c r="BX153" s="1208"/>
      <c r="BY153" s="1208"/>
      <c r="BZ153" s="1208"/>
      <c r="CA153" s="1208"/>
      <c r="CB153" s="1208"/>
      <c r="CC153" s="1208"/>
      <c r="CD153" s="1208"/>
      <c r="CE153" s="1208"/>
      <c r="CF153" s="1208"/>
      <c r="CG153" s="1208"/>
      <c r="CH153" s="1208"/>
      <c r="CI153" s="1209"/>
      <c r="CJ153" s="1191"/>
      <c r="CK153" s="1192"/>
      <c r="CL153" s="1192"/>
      <c r="CM153" s="1192"/>
      <c r="CN153" s="1192"/>
      <c r="CO153" s="1193"/>
      <c r="CP153" s="1225"/>
      <c r="CQ153" s="1226"/>
      <c r="CR153" s="1226"/>
      <c r="CS153" s="1226"/>
      <c r="CT153" s="1226"/>
      <c r="CU153" s="1226"/>
      <c r="CV153" s="1226"/>
      <c r="CW153" s="1226"/>
      <c r="CX153" s="1226"/>
      <c r="CY153" s="1226"/>
      <c r="CZ153" s="1226"/>
      <c r="DA153" s="1226"/>
      <c r="DB153" s="1226"/>
      <c r="DC153" s="1226"/>
      <c r="DD153" s="1227"/>
      <c r="DE153" s="133"/>
      <c r="DF153" s="23"/>
      <c r="DG153" s="23"/>
      <c r="DH153" s="23"/>
      <c r="DI153" s="23"/>
      <c r="DJ153" s="23"/>
      <c r="DK153" s="23"/>
    </row>
    <row r="154" spans="1:115" ht="3.95" customHeight="1" x14ac:dyDescent="0.2">
      <c r="A154" s="23"/>
      <c r="B154" s="132"/>
      <c r="C154" s="1185" t="s">
        <v>619</v>
      </c>
      <c r="D154" s="1186"/>
      <c r="E154" s="1186"/>
      <c r="F154" s="1186"/>
      <c r="G154" s="1187"/>
      <c r="H154" s="1194" t="s">
        <v>827</v>
      </c>
      <c r="I154" s="1195"/>
      <c r="J154" s="1195"/>
      <c r="K154" s="1195"/>
      <c r="L154" s="1195"/>
      <c r="M154" s="1195"/>
      <c r="N154" s="1195"/>
      <c r="O154" s="1195"/>
      <c r="P154" s="1195"/>
      <c r="Q154" s="1195"/>
      <c r="R154" s="1195"/>
      <c r="S154" s="1195"/>
      <c r="T154" s="1195"/>
      <c r="U154" s="1195"/>
      <c r="V154" s="1195"/>
      <c r="W154" s="1195"/>
      <c r="X154" s="1195"/>
      <c r="Y154" s="1195"/>
      <c r="Z154" s="1195"/>
      <c r="AA154" s="1195"/>
      <c r="AB154" s="1195"/>
      <c r="AC154" s="1195"/>
      <c r="AD154" s="1195"/>
      <c r="AE154" s="1195"/>
      <c r="AF154" s="1195"/>
      <c r="AG154" s="1195"/>
      <c r="AH154" s="1195"/>
      <c r="AI154" s="1195"/>
      <c r="AJ154" s="1195"/>
      <c r="AK154" s="1195"/>
      <c r="AL154" s="1195"/>
      <c r="AM154" s="1195"/>
      <c r="AN154" s="1195"/>
      <c r="AO154" s="1195"/>
      <c r="AP154" s="1195"/>
      <c r="AQ154" s="1195"/>
      <c r="AR154" s="1195"/>
      <c r="AS154" s="1195"/>
      <c r="AT154" s="1195"/>
      <c r="AU154" s="1195"/>
      <c r="AV154" s="1195"/>
      <c r="AW154" s="1195"/>
      <c r="AX154" s="1195"/>
      <c r="AY154" s="1196"/>
      <c r="AZ154" s="371"/>
      <c r="BA154" s="1203"/>
      <c r="BB154" s="1203"/>
      <c r="BC154" s="1204">
        <f>Data_Income!F959</f>
        <v>0</v>
      </c>
      <c r="BD154" s="1204"/>
      <c r="BE154" s="1204"/>
      <c r="BF154" s="1204"/>
      <c r="BG154" s="1204"/>
      <c r="BH154" s="1204"/>
      <c r="BI154" s="1204"/>
      <c r="BJ154" s="1204"/>
      <c r="BK154" s="1204"/>
      <c r="BL154" s="1204"/>
      <c r="BM154" s="1204"/>
      <c r="BN154" s="1204"/>
      <c r="BO154" s="1204"/>
      <c r="BP154" s="1204"/>
      <c r="BQ154" s="1205"/>
      <c r="BR154" s="371"/>
      <c r="BS154" s="1203"/>
      <c r="BT154" s="1203"/>
      <c r="BU154" s="1204">
        <f>Data_Income!H959</f>
        <v>0</v>
      </c>
      <c r="BV154" s="1204"/>
      <c r="BW154" s="1204"/>
      <c r="BX154" s="1204"/>
      <c r="BY154" s="1204"/>
      <c r="BZ154" s="1204"/>
      <c r="CA154" s="1204"/>
      <c r="CB154" s="1204"/>
      <c r="CC154" s="1204"/>
      <c r="CD154" s="1204"/>
      <c r="CE154" s="1204"/>
      <c r="CF154" s="1204"/>
      <c r="CG154" s="1204"/>
      <c r="CH154" s="1204"/>
      <c r="CI154" s="1205"/>
      <c r="CJ154" s="1210" t="str">
        <f>Data_Income!I959</f>
        <v/>
      </c>
      <c r="CK154" s="1186"/>
      <c r="CL154" s="1186"/>
      <c r="CM154" s="1186"/>
      <c r="CN154" s="1186"/>
      <c r="CO154" s="1187"/>
      <c r="CP154" s="1219">
        <f>Data_Income!J959</f>
        <v>0</v>
      </c>
      <c r="CQ154" s="1220"/>
      <c r="CR154" s="1220"/>
      <c r="CS154" s="1220"/>
      <c r="CT154" s="1220"/>
      <c r="CU154" s="1220"/>
      <c r="CV154" s="1220"/>
      <c r="CW154" s="1220"/>
      <c r="CX154" s="1220"/>
      <c r="CY154" s="1220"/>
      <c r="CZ154" s="1220"/>
      <c r="DA154" s="1220"/>
      <c r="DB154" s="1220"/>
      <c r="DC154" s="1220"/>
      <c r="DD154" s="1221"/>
      <c r="DE154" s="133"/>
      <c r="DF154" s="23"/>
      <c r="DG154" s="23"/>
      <c r="DH154" s="23"/>
      <c r="DI154" s="23"/>
      <c r="DJ154" s="23"/>
      <c r="DK154" s="23"/>
    </row>
    <row r="155" spans="1:115" ht="9.9499999999999993" customHeight="1" x14ac:dyDescent="0.2">
      <c r="A155" s="23"/>
      <c r="B155" s="132"/>
      <c r="C155" s="1188"/>
      <c r="D155" s="1189"/>
      <c r="E155" s="1189"/>
      <c r="F155" s="1189"/>
      <c r="G155" s="1190"/>
      <c r="H155" s="1197"/>
      <c r="I155" s="1198"/>
      <c r="J155" s="1198"/>
      <c r="K155" s="1198"/>
      <c r="L155" s="1198"/>
      <c r="M155" s="1198"/>
      <c r="N155" s="1198"/>
      <c r="O155" s="1198"/>
      <c r="P155" s="1198"/>
      <c r="Q155" s="1198"/>
      <c r="R155" s="1198"/>
      <c r="S155" s="1198"/>
      <c r="T155" s="1198"/>
      <c r="U155" s="1198"/>
      <c r="V155" s="1198"/>
      <c r="W155" s="1198"/>
      <c r="X155" s="1198"/>
      <c r="Y155" s="1198"/>
      <c r="Z155" s="1198"/>
      <c r="AA155" s="1198"/>
      <c r="AB155" s="1198"/>
      <c r="AC155" s="1198"/>
      <c r="AD155" s="1198"/>
      <c r="AE155" s="1198"/>
      <c r="AF155" s="1198"/>
      <c r="AG155" s="1198"/>
      <c r="AH155" s="1198"/>
      <c r="AI155" s="1198"/>
      <c r="AJ155" s="1198"/>
      <c r="AK155" s="1198"/>
      <c r="AL155" s="1198"/>
      <c r="AM155" s="1198"/>
      <c r="AN155" s="1198"/>
      <c r="AO155" s="1198"/>
      <c r="AP155" s="1198"/>
      <c r="AQ155" s="1198"/>
      <c r="AR155" s="1198"/>
      <c r="AS155" s="1198"/>
      <c r="AT155" s="1198"/>
      <c r="AU155" s="1198"/>
      <c r="AV155" s="1198"/>
      <c r="AW155" s="1198"/>
      <c r="AX155" s="1198"/>
      <c r="AY155" s="1199"/>
      <c r="AZ155" s="368"/>
      <c r="BA155" s="840"/>
      <c r="BB155" s="840"/>
      <c r="BC155" s="1206"/>
      <c r="BD155" s="1206"/>
      <c r="BE155" s="1206"/>
      <c r="BF155" s="1206"/>
      <c r="BG155" s="1206"/>
      <c r="BH155" s="1206"/>
      <c r="BI155" s="1206"/>
      <c r="BJ155" s="1206"/>
      <c r="BK155" s="1206"/>
      <c r="BL155" s="1206"/>
      <c r="BM155" s="1206"/>
      <c r="BN155" s="1206"/>
      <c r="BO155" s="1206"/>
      <c r="BP155" s="1206"/>
      <c r="BQ155" s="1207"/>
      <c r="BR155" s="368"/>
      <c r="BS155" s="840"/>
      <c r="BT155" s="840"/>
      <c r="BU155" s="1206"/>
      <c r="BV155" s="1206"/>
      <c r="BW155" s="1206"/>
      <c r="BX155" s="1206"/>
      <c r="BY155" s="1206"/>
      <c r="BZ155" s="1206"/>
      <c r="CA155" s="1206"/>
      <c r="CB155" s="1206"/>
      <c r="CC155" s="1206"/>
      <c r="CD155" s="1206"/>
      <c r="CE155" s="1206"/>
      <c r="CF155" s="1206"/>
      <c r="CG155" s="1206"/>
      <c r="CH155" s="1206"/>
      <c r="CI155" s="1207"/>
      <c r="CJ155" s="1188"/>
      <c r="CK155" s="1189"/>
      <c r="CL155" s="1189"/>
      <c r="CM155" s="1189"/>
      <c r="CN155" s="1189"/>
      <c r="CO155" s="1190"/>
      <c r="CP155" s="1222"/>
      <c r="CQ155" s="1223"/>
      <c r="CR155" s="1223"/>
      <c r="CS155" s="1223"/>
      <c r="CT155" s="1223"/>
      <c r="CU155" s="1223"/>
      <c r="CV155" s="1223"/>
      <c r="CW155" s="1223"/>
      <c r="CX155" s="1223"/>
      <c r="CY155" s="1223"/>
      <c r="CZ155" s="1223"/>
      <c r="DA155" s="1223"/>
      <c r="DB155" s="1223"/>
      <c r="DC155" s="1223"/>
      <c r="DD155" s="1224"/>
      <c r="DE155" s="133"/>
      <c r="DF155" s="23"/>
      <c r="DG155" s="23"/>
      <c r="DH155" s="23"/>
      <c r="DI155" s="23"/>
      <c r="DJ155" s="23"/>
      <c r="DK155" s="23"/>
    </row>
    <row r="156" spans="1:115" ht="3.95" customHeight="1" x14ac:dyDescent="0.2">
      <c r="A156" s="23"/>
      <c r="B156" s="132"/>
      <c r="C156" s="1191"/>
      <c r="D156" s="1192"/>
      <c r="E156" s="1192"/>
      <c r="F156" s="1192"/>
      <c r="G156" s="1193"/>
      <c r="H156" s="1200"/>
      <c r="I156" s="1201"/>
      <c r="J156" s="1201"/>
      <c r="K156" s="1201"/>
      <c r="L156" s="1201"/>
      <c r="M156" s="1201"/>
      <c r="N156" s="1201"/>
      <c r="O156" s="1201"/>
      <c r="P156" s="1201"/>
      <c r="Q156" s="1201"/>
      <c r="R156" s="1201"/>
      <c r="S156" s="1201"/>
      <c r="T156" s="1201"/>
      <c r="U156" s="1201"/>
      <c r="V156" s="1201"/>
      <c r="W156" s="1201"/>
      <c r="X156" s="1201"/>
      <c r="Y156" s="1201"/>
      <c r="Z156" s="1201"/>
      <c r="AA156" s="1201"/>
      <c r="AB156" s="1201"/>
      <c r="AC156" s="1201"/>
      <c r="AD156" s="1201"/>
      <c r="AE156" s="1201"/>
      <c r="AF156" s="1201"/>
      <c r="AG156" s="1201"/>
      <c r="AH156" s="1201"/>
      <c r="AI156" s="1201"/>
      <c r="AJ156" s="1201"/>
      <c r="AK156" s="1201"/>
      <c r="AL156" s="1201"/>
      <c r="AM156" s="1201"/>
      <c r="AN156" s="1201"/>
      <c r="AO156" s="1201"/>
      <c r="AP156" s="1201"/>
      <c r="AQ156" s="1201"/>
      <c r="AR156" s="1201"/>
      <c r="AS156" s="1201"/>
      <c r="AT156" s="1201"/>
      <c r="AU156" s="1201"/>
      <c r="AV156" s="1201"/>
      <c r="AW156" s="1201"/>
      <c r="AX156" s="1201"/>
      <c r="AY156" s="1202"/>
      <c r="AZ156" s="369"/>
      <c r="BA156" s="1180"/>
      <c r="BB156" s="1180"/>
      <c r="BC156" s="1208"/>
      <c r="BD156" s="1208"/>
      <c r="BE156" s="1208"/>
      <c r="BF156" s="1208"/>
      <c r="BG156" s="1208"/>
      <c r="BH156" s="1208"/>
      <c r="BI156" s="1208"/>
      <c r="BJ156" s="1208"/>
      <c r="BK156" s="1208"/>
      <c r="BL156" s="1208"/>
      <c r="BM156" s="1208"/>
      <c r="BN156" s="1208"/>
      <c r="BO156" s="1208"/>
      <c r="BP156" s="1208"/>
      <c r="BQ156" s="1209"/>
      <c r="BR156" s="369"/>
      <c r="BS156" s="1180"/>
      <c r="BT156" s="1180"/>
      <c r="BU156" s="1208"/>
      <c r="BV156" s="1208"/>
      <c r="BW156" s="1208"/>
      <c r="BX156" s="1208"/>
      <c r="BY156" s="1208"/>
      <c r="BZ156" s="1208"/>
      <c r="CA156" s="1208"/>
      <c r="CB156" s="1208"/>
      <c r="CC156" s="1208"/>
      <c r="CD156" s="1208"/>
      <c r="CE156" s="1208"/>
      <c r="CF156" s="1208"/>
      <c r="CG156" s="1208"/>
      <c r="CH156" s="1208"/>
      <c r="CI156" s="1209"/>
      <c r="CJ156" s="1191"/>
      <c r="CK156" s="1192"/>
      <c r="CL156" s="1192"/>
      <c r="CM156" s="1192"/>
      <c r="CN156" s="1192"/>
      <c r="CO156" s="1193"/>
      <c r="CP156" s="1225"/>
      <c r="CQ156" s="1226"/>
      <c r="CR156" s="1226"/>
      <c r="CS156" s="1226"/>
      <c r="CT156" s="1226"/>
      <c r="CU156" s="1226"/>
      <c r="CV156" s="1226"/>
      <c r="CW156" s="1226"/>
      <c r="CX156" s="1226"/>
      <c r="CY156" s="1226"/>
      <c r="CZ156" s="1226"/>
      <c r="DA156" s="1226"/>
      <c r="DB156" s="1226"/>
      <c r="DC156" s="1226"/>
      <c r="DD156" s="1227"/>
      <c r="DE156" s="133"/>
      <c r="DF156" s="23"/>
      <c r="DG156" s="23"/>
      <c r="DH156" s="23"/>
      <c r="DI156" s="23"/>
      <c r="DJ156" s="23"/>
      <c r="DK156" s="23"/>
    </row>
    <row r="157" spans="1:115" s="507" customFormat="1" ht="15.95" customHeight="1" x14ac:dyDescent="0.2">
      <c r="A157" s="23"/>
      <c r="B157" s="132"/>
      <c r="C157" s="1233" t="s">
        <v>1515</v>
      </c>
      <c r="D157" s="1234"/>
      <c r="E157" s="1234"/>
      <c r="F157" s="1234"/>
      <c r="G157" s="1234"/>
      <c r="H157" s="1234"/>
      <c r="I157" s="1234"/>
      <c r="J157" s="1234"/>
      <c r="K157" s="1234"/>
      <c r="L157" s="1234"/>
      <c r="M157" s="1234"/>
      <c r="N157" s="1234"/>
      <c r="O157" s="1234"/>
      <c r="P157" s="1234"/>
      <c r="Q157" s="1234"/>
      <c r="R157" s="1234"/>
      <c r="S157" s="1234"/>
      <c r="T157" s="1234"/>
      <c r="U157" s="1234"/>
      <c r="V157" s="1234"/>
      <c r="W157" s="1234"/>
      <c r="X157" s="1234"/>
      <c r="Y157" s="1234"/>
      <c r="Z157" s="1234"/>
      <c r="AA157" s="1234"/>
      <c r="AB157" s="1234"/>
      <c r="AC157" s="1234"/>
      <c r="AD157" s="1234"/>
      <c r="AE157" s="1234"/>
      <c r="AF157" s="1234"/>
      <c r="AG157" s="1234"/>
      <c r="AH157" s="1234"/>
      <c r="AI157" s="1234"/>
      <c r="AJ157" s="1234"/>
      <c r="AK157" s="1234"/>
      <c r="AL157" s="1234"/>
      <c r="AM157" s="1234"/>
      <c r="AN157" s="1234"/>
      <c r="AO157" s="1234"/>
      <c r="AP157" s="1234"/>
      <c r="AQ157" s="1234"/>
      <c r="AR157" s="1234"/>
      <c r="AS157" s="1234"/>
      <c r="AT157" s="1234"/>
      <c r="AU157" s="1234"/>
      <c r="AV157" s="1234"/>
      <c r="AW157" s="1234"/>
      <c r="AX157" s="1234"/>
      <c r="AY157" s="1235"/>
      <c r="AZ157" s="1236" t="s">
        <v>69</v>
      </c>
      <c r="BA157" s="1237"/>
      <c r="BB157" s="1237"/>
      <c r="BC157" s="1237"/>
      <c r="BD157" s="1237"/>
      <c r="BE157" s="1237"/>
      <c r="BF157" s="1211" t="str">
        <f>$BW$92</f>
        <v>Select Year</v>
      </c>
      <c r="BG157" s="1212"/>
      <c r="BH157" s="1212"/>
      <c r="BI157" s="1212"/>
      <c r="BJ157" s="1212"/>
      <c r="BK157" s="1212"/>
      <c r="BL157" s="1212"/>
      <c r="BM157" s="1212"/>
      <c r="BN157" s="1212"/>
      <c r="BO157" s="1212"/>
      <c r="BP157" s="1212"/>
      <c r="BQ157" s="1213"/>
      <c r="BR157" s="1236" t="s">
        <v>69</v>
      </c>
      <c r="BS157" s="1237"/>
      <c r="BT157" s="1237"/>
      <c r="BU157" s="1237"/>
      <c r="BV157" s="1237"/>
      <c r="BW157" s="1237"/>
      <c r="BX157" s="1211" t="str">
        <f>$CS$92</f>
        <v>Select Year</v>
      </c>
      <c r="BY157" s="1212"/>
      <c r="BZ157" s="1212"/>
      <c r="CA157" s="1212"/>
      <c r="CB157" s="1212"/>
      <c r="CC157" s="1212"/>
      <c r="CD157" s="1212"/>
      <c r="CE157" s="1212"/>
      <c r="CF157" s="1212"/>
      <c r="CG157" s="1212"/>
      <c r="CH157" s="1212"/>
      <c r="CI157" s="1213"/>
      <c r="CJ157" s="1214" t="s">
        <v>199</v>
      </c>
      <c r="CK157" s="1215"/>
      <c r="CL157" s="1215"/>
      <c r="CM157" s="1215"/>
      <c r="CN157" s="1215"/>
      <c r="CO157" s="1215"/>
      <c r="CP157" s="1232" t="s">
        <v>809</v>
      </c>
      <c r="CQ157" s="1232"/>
      <c r="CR157" s="1232"/>
      <c r="CS157" s="1232"/>
      <c r="CT157" s="1232"/>
      <c r="CU157" s="1232"/>
      <c r="CV157" s="1232"/>
      <c r="CW157" s="1232"/>
      <c r="CX157" s="1232"/>
      <c r="CY157" s="1232"/>
      <c r="CZ157" s="1232"/>
      <c r="DA157" s="1232"/>
      <c r="DB157" s="1232"/>
      <c r="DC157" s="1232"/>
      <c r="DD157" s="1232"/>
      <c r="DE157" s="133"/>
      <c r="DF157" s="23"/>
      <c r="DG157" s="23"/>
      <c r="DH157" s="23"/>
      <c r="DI157" s="23"/>
      <c r="DJ157" s="23"/>
      <c r="DK157" s="23"/>
    </row>
    <row r="158" spans="1:115" ht="3.95" customHeight="1" x14ac:dyDescent="0.2">
      <c r="A158" s="23"/>
      <c r="B158" s="132"/>
      <c r="C158" s="1185" t="s">
        <v>631</v>
      </c>
      <c r="D158" s="1186"/>
      <c r="E158" s="1186"/>
      <c r="F158" s="1186"/>
      <c r="G158" s="1187"/>
      <c r="H158" s="1194" t="s">
        <v>375</v>
      </c>
      <c r="I158" s="1195"/>
      <c r="J158" s="1195"/>
      <c r="K158" s="1195"/>
      <c r="L158" s="1195"/>
      <c r="M158" s="1195"/>
      <c r="N158" s="1195"/>
      <c r="O158" s="1195"/>
      <c r="P158" s="1195"/>
      <c r="Q158" s="1195"/>
      <c r="R158" s="1195"/>
      <c r="S158" s="1195"/>
      <c r="T158" s="1195"/>
      <c r="U158" s="1195"/>
      <c r="V158" s="1195"/>
      <c r="W158" s="1195"/>
      <c r="X158" s="1195"/>
      <c r="Y158" s="1195"/>
      <c r="Z158" s="1195"/>
      <c r="AA158" s="1195"/>
      <c r="AB158" s="1195"/>
      <c r="AC158" s="1195"/>
      <c r="AD158" s="1195"/>
      <c r="AE158" s="1195"/>
      <c r="AF158" s="1195"/>
      <c r="AG158" s="1195"/>
      <c r="AH158" s="1195"/>
      <c r="AI158" s="1195"/>
      <c r="AJ158" s="1195"/>
      <c r="AK158" s="1195"/>
      <c r="AL158" s="1195"/>
      <c r="AM158" s="1195"/>
      <c r="AN158" s="1195"/>
      <c r="AO158" s="1195"/>
      <c r="AP158" s="1195"/>
      <c r="AQ158" s="1195"/>
      <c r="AR158" s="1195"/>
      <c r="AS158" s="1195"/>
      <c r="AT158" s="1195"/>
      <c r="AU158" s="1195"/>
      <c r="AV158" s="1195"/>
      <c r="AW158" s="1195"/>
      <c r="AX158" s="1195"/>
      <c r="AY158" s="1196"/>
      <c r="AZ158" s="371"/>
      <c r="BA158" s="1203"/>
      <c r="BB158" s="1203"/>
      <c r="BC158" s="1204">
        <f>Data_Income!F961</f>
        <v>0</v>
      </c>
      <c r="BD158" s="1204"/>
      <c r="BE158" s="1204"/>
      <c r="BF158" s="1204"/>
      <c r="BG158" s="1204"/>
      <c r="BH158" s="1204"/>
      <c r="BI158" s="1204"/>
      <c r="BJ158" s="1204"/>
      <c r="BK158" s="1204"/>
      <c r="BL158" s="1204"/>
      <c r="BM158" s="1204"/>
      <c r="BN158" s="1204"/>
      <c r="BO158" s="1204"/>
      <c r="BP158" s="1204"/>
      <c r="BQ158" s="1205"/>
      <c r="BR158" s="371"/>
      <c r="BS158" s="1203"/>
      <c r="BT158" s="1203"/>
      <c r="BU158" s="1204">
        <f>Data_Income!H961</f>
        <v>0</v>
      </c>
      <c r="BV158" s="1204"/>
      <c r="BW158" s="1204"/>
      <c r="BX158" s="1204"/>
      <c r="BY158" s="1204"/>
      <c r="BZ158" s="1204"/>
      <c r="CA158" s="1204"/>
      <c r="CB158" s="1204"/>
      <c r="CC158" s="1204"/>
      <c r="CD158" s="1204"/>
      <c r="CE158" s="1204"/>
      <c r="CF158" s="1204"/>
      <c r="CG158" s="1204"/>
      <c r="CH158" s="1204"/>
      <c r="CI158" s="1205"/>
      <c r="CJ158" s="1210" t="str">
        <f>Data_Income!I961</f>
        <v/>
      </c>
      <c r="CK158" s="1186"/>
      <c r="CL158" s="1186"/>
      <c r="CM158" s="1186"/>
      <c r="CN158" s="1186"/>
      <c r="CO158" s="1187"/>
      <c r="CP158" s="1219">
        <f>Data_Income!J961</f>
        <v>0</v>
      </c>
      <c r="CQ158" s="1220"/>
      <c r="CR158" s="1220"/>
      <c r="CS158" s="1220"/>
      <c r="CT158" s="1220"/>
      <c r="CU158" s="1220"/>
      <c r="CV158" s="1220"/>
      <c r="CW158" s="1220"/>
      <c r="CX158" s="1220"/>
      <c r="CY158" s="1220"/>
      <c r="CZ158" s="1220"/>
      <c r="DA158" s="1220"/>
      <c r="DB158" s="1220"/>
      <c r="DC158" s="1220"/>
      <c r="DD158" s="1221"/>
      <c r="DE158" s="133"/>
      <c r="DF158" s="23"/>
      <c r="DG158" s="23"/>
      <c r="DH158" s="23"/>
      <c r="DI158" s="23"/>
      <c r="DJ158" s="23"/>
      <c r="DK158" s="23"/>
    </row>
    <row r="159" spans="1:115" ht="9.9499999999999993" customHeight="1" x14ac:dyDescent="0.2">
      <c r="A159" s="23"/>
      <c r="B159" s="132"/>
      <c r="C159" s="1188"/>
      <c r="D159" s="1189"/>
      <c r="E159" s="1189"/>
      <c r="F159" s="1189"/>
      <c r="G159" s="1190"/>
      <c r="H159" s="1197"/>
      <c r="I159" s="1198"/>
      <c r="J159" s="1198"/>
      <c r="K159" s="1198"/>
      <c r="L159" s="1198"/>
      <c r="M159" s="1198"/>
      <c r="N159" s="1198"/>
      <c r="O159" s="1198"/>
      <c r="P159" s="1198"/>
      <c r="Q159" s="1198"/>
      <c r="R159" s="1198"/>
      <c r="S159" s="1198"/>
      <c r="T159" s="1198"/>
      <c r="U159" s="1198"/>
      <c r="V159" s="1198"/>
      <c r="W159" s="1198"/>
      <c r="X159" s="1198"/>
      <c r="Y159" s="1198"/>
      <c r="Z159" s="1198"/>
      <c r="AA159" s="1198"/>
      <c r="AB159" s="1198"/>
      <c r="AC159" s="1198"/>
      <c r="AD159" s="1198"/>
      <c r="AE159" s="1198"/>
      <c r="AF159" s="1198"/>
      <c r="AG159" s="1198"/>
      <c r="AH159" s="1198"/>
      <c r="AI159" s="1198"/>
      <c r="AJ159" s="1198"/>
      <c r="AK159" s="1198"/>
      <c r="AL159" s="1198"/>
      <c r="AM159" s="1198"/>
      <c r="AN159" s="1198"/>
      <c r="AO159" s="1198"/>
      <c r="AP159" s="1198"/>
      <c r="AQ159" s="1198"/>
      <c r="AR159" s="1198"/>
      <c r="AS159" s="1198"/>
      <c r="AT159" s="1198"/>
      <c r="AU159" s="1198"/>
      <c r="AV159" s="1198"/>
      <c r="AW159" s="1198"/>
      <c r="AX159" s="1198"/>
      <c r="AY159" s="1199"/>
      <c r="AZ159" s="368"/>
      <c r="BA159" s="840"/>
      <c r="BB159" s="840"/>
      <c r="BC159" s="1206"/>
      <c r="BD159" s="1206"/>
      <c r="BE159" s="1206"/>
      <c r="BF159" s="1206"/>
      <c r="BG159" s="1206"/>
      <c r="BH159" s="1206"/>
      <c r="BI159" s="1206"/>
      <c r="BJ159" s="1206"/>
      <c r="BK159" s="1206"/>
      <c r="BL159" s="1206"/>
      <c r="BM159" s="1206"/>
      <c r="BN159" s="1206"/>
      <c r="BO159" s="1206"/>
      <c r="BP159" s="1206"/>
      <c r="BQ159" s="1207"/>
      <c r="BR159" s="368"/>
      <c r="BS159" s="840"/>
      <c r="BT159" s="840"/>
      <c r="BU159" s="1206"/>
      <c r="BV159" s="1206"/>
      <c r="BW159" s="1206"/>
      <c r="BX159" s="1206"/>
      <c r="BY159" s="1206"/>
      <c r="BZ159" s="1206"/>
      <c r="CA159" s="1206"/>
      <c r="CB159" s="1206"/>
      <c r="CC159" s="1206"/>
      <c r="CD159" s="1206"/>
      <c r="CE159" s="1206"/>
      <c r="CF159" s="1206"/>
      <c r="CG159" s="1206"/>
      <c r="CH159" s="1206"/>
      <c r="CI159" s="1207"/>
      <c r="CJ159" s="1188"/>
      <c r="CK159" s="1189"/>
      <c r="CL159" s="1189"/>
      <c r="CM159" s="1189"/>
      <c r="CN159" s="1189"/>
      <c r="CO159" s="1190"/>
      <c r="CP159" s="1222"/>
      <c r="CQ159" s="1223"/>
      <c r="CR159" s="1223"/>
      <c r="CS159" s="1223"/>
      <c r="CT159" s="1223"/>
      <c r="CU159" s="1223"/>
      <c r="CV159" s="1223"/>
      <c r="CW159" s="1223"/>
      <c r="CX159" s="1223"/>
      <c r="CY159" s="1223"/>
      <c r="CZ159" s="1223"/>
      <c r="DA159" s="1223"/>
      <c r="DB159" s="1223"/>
      <c r="DC159" s="1223"/>
      <c r="DD159" s="1224"/>
      <c r="DE159" s="133"/>
      <c r="DF159" s="23"/>
      <c r="DG159" s="23"/>
      <c r="DH159" s="23"/>
      <c r="DI159" s="23"/>
      <c r="DJ159" s="23"/>
      <c r="DK159" s="23"/>
    </row>
    <row r="160" spans="1:115" ht="3.95" customHeight="1" x14ac:dyDescent="0.2">
      <c r="A160" s="23"/>
      <c r="B160" s="132"/>
      <c r="C160" s="1191"/>
      <c r="D160" s="1192"/>
      <c r="E160" s="1192"/>
      <c r="F160" s="1192"/>
      <c r="G160" s="1193"/>
      <c r="H160" s="1200"/>
      <c r="I160" s="1201"/>
      <c r="J160" s="1201"/>
      <c r="K160" s="1201"/>
      <c r="L160" s="1201"/>
      <c r="M160" s="1201"/>
      <c r="N160" s="1201"/>
      <c r="O160" s="1201"/>
      <c r="P160" s="1201"/>
      <c r="Q160" s="1201"/>
      <c r="R160" s="1201"/>
      <c r="S160" s="1201"/>
      <c r="T160" s="1201"/>
      <c r="U160" s="1201"/>
      <c r="V160" s="1201"/>
      <c r="W160" s="1201"/>
      <c r="X160" s="1201"/>
      <c r="Y160" s="1201"/>
      <c r="Z160" s="1201"/>
      <c r="AA160" s="1201"/>
      <c r="AB160" s="1201"/>
      <c r="AC160" s="1201"/>
      <c r="AD160" s="1201"/>
      <c r="AE160" s="1201"/>
      <c r="AF160" s="1201"/>
      <c r="AG160" s="1201"/>
      <c r="AH160" s="1201"/>
      <c r="AI160" s="1201"/>
      <c r="AJ160" s="1201"/>
      <c r="AK160" s="1201"/>
      <c r="AL160" s="1201"/>
      <c r="AM160" s="1201"/>
      <c r="AN160" s="1201"/>
      <c r="AO160" s="1201"/>
      <c r="AP160" s="1201"/>
      <c r="AQ160" s="1201"/>
      <c r="AR160" s="1201"/>
      <c r="AS160" s="1201"/>
      <c r="AT160" s="1201"/>
      <c r="AU160" s="1201"/>
      <c r="AV160" s="1201"/>
      <c r="AW160" s="1201"/>
      <c r="AX160" s="1201"/>
      <c r="AY160" s="1202"/>
      <c r="AZ160" s="369"/>
      <c r="BA160" s="1180"/>
      <c r="BB160" s="1180"/>
      <c r="BC160" s="1208"/>
      <c r="BD160" s="1208"/>
      <c r="BE160" s="1208"/>
      <c r="BF160" s="1208"/>
      <c r="BG160" s="1208"/>
      <c r="BH160" s="1208"/>
      <c r="BI160" s="1208"/>
      <c r="BJ160" s="1208"/>
      <c r="BK160" s="1208"/>
      <c r="BL160" s="1208"/>
      <c r="BM160" s="1208"/>
      <c r="BN160" s="1208"/>
      <c r="BO160" s="1208"/>
      <c r="BP160" s="1208"/>
      <c r="BQ160" s="1209"/>
      <c r="BR160" s="369"/>
      <c r="BS160" s="1180"/>
      <c r="BT160" s="1180"/>
      <c r="BU160" s="1208"/>
      <c r="BV160" s="1208"/>
      <c r="BW160" s="1208"/>
      <c r="BX160" s="1208"/>
      <c r="BY160" s="1208"/>
      <c r="BZ160" s="1208"/>
      <c r="CA160" s="1208"/>
      <c r="CB160" s="1208"/>
      <c r="CC160" s="1208"/>
      <c r="CD160" s="1208"/>
      <c r="CE160" s="1208"/>
      <c r="CF160" s="1208"/>
      <c r="CG160" s="1208"/>
      <c r="CH160" s="1208"/>
      <c r="CI160" s="1209"/>
      <c r="CJ160" s="1191"/>
      <c r="CK160" s="1192"/>
      <c r="CL160" s="1192"/>
      <c r="CM160" s="1192"/>
      <c r="CN160" s="1192"/>
      <c r="CO160" s="1193"/>
      <c r="CP160" s="1225"/>
      <c r="CQ160" s="1226"/>
      <c r="CR160" s="1226"/>
      <c r="CS160" s="1226"/>
      <c r="CT160" s="1226"/>
      <c r="CU160" s="1226"/>
      <c r="CV160" s="1226"/>
      <c r="CW160" s="1226"/>
      <c r="CX160" s="1226"/>
      <c r="CY160" s="1226"/>
      <c r="CZ160" s="1226"/>
      <c r="DA160" s="1226"/>
      <c r="DB160" s="1226"/>
      <c r="DC160" s="1226"/>
      <c r="DD160" s="1227"/>
      <c r="DE160" s="133"/>
      <c r="DF160" s="23"/>
      <c r="DG160" s="23"/>
      <c r="DH160" s="23"/>
      <c r="DI160" s="23"/>
      <c r="DJ160" s="23"/>
      <c r="DK160" s="23"/>
    </row>
    <row r="161" spans="1:115" ht="3.95" customHeight="1" x14ac:dyDescent="0.2">
      <c r="A161" s="23"/>
      <c r="B161" s="132"/>
      <c r="C161" s="1185" t="s">
        <v>632</v>
      </c>
      <c r="D161" s="1186"/>
      <c r="E161" s="1186"/>
      <c r="F161" s="1186"/>
      <c r="G161" s="1187"/>
      <c r="H161" s="1194" t="s">
        <v>828</v>
      </c>
      <c r="I161" s="1195"/>
      <c r="J161" s="1195"/>
      <c r="K161" s="1195"/>
      <c r="L161" s="1195"/>
      <c r="M161" s="1195"/>
      <c r="N161" s="1195"/>
      <c r="O161" s="1195"/>
      <c r="P161" s="1195"/>
      <c r="Q161" s="1195"/>
      <c r="R161" s="1195"/>
      <c r="S161" s="1195"/>
      <c r="T161" s="1195"/>
      <c r="U161" s="1195"/>
      <c r="V161" s="1195"/>
      <c r="W161" s="1195"/>
      <c r="X161" s="1195"/>
      <c r="Y161" s="1195"/>
      <c r="Z161" s="1195"/>
      <c r="AA161" s="1195"/>
      <c r="AB161" s="1195"/>
      <c r="AC161" s="1195"/>
      <c r="AD161" s="1195"/>
      <c r="AE161" s="1195"/>
      <c r="AF161" s="1195"/>
      <c r="AG161" s="1195"/>
      <c r="AH161" s="1195"/>
      <c r="AI161" s="1195"/>
      <c r="AJ161" s="1195"/>
      <c r="AK161" s="1195"/>
      <c r="AL161" s="1195"/>
      <c r="AM161" s="1195"/>
      <c r="AN161" s="1195"/>
      <c r="AO161" s="1195"/>
      <c r="AP161" s="1195"/>
      <c r="AQ161" s="1195"/>
      <c r="AR161" s="1195"/>
      <c r="AS161" s="1195"/>
      <c r="AT161" s="1195"/>
      <c r="AU161" s="1195"/>
      <c r="AV161" s="1195"/>
      <c r="AW161" s="1195"/>
      <c r="AX161" s="1195"/>
      <c r="AY161" s="1196"/>
      <c r="AZ161" s="371"/>
      <c r="BA161" s="1203"/>
      <c r="BB161" s="1203"/>
      <c r="BC161" s="1204">
        <f>Data_Income!F962</f>
        <v>0</v>
      </c>
      <c r="BD161" s="1204"/>
      <c r="BE161" s="1204"/>
      <c r="BF161" s="1204"/>
      <c r="BG161" s="1204"/>
      <c r="BH161" s="1204"/>
      <c r="BI161" s="1204"/>
      <c r="BJ161" s="1204"/>
      <c r="BK161" s="1204"/>
      <c r="BL161" s="1204"/>
      <c r="BM161" s="1204"/>
      <c r="BN161" s="1204"/>
      <c r="BO161" s="1204"/>
      <c r="BP161" s="1204"/>
      <c r="BQ161" s="1205"/>
      <c r="BR161" s="371"/>
      <c r="BS161" s="1203"/>
      <c r="BT161" s="1203"/>
      <c r="BU161" s="1204">
        <f>Data_Income!H962</f>
        <v>0</v>
      </c>
      <c r="BV161" s="1204"/>
      <c r="BW161" s="1204"/>
      <c r="BX161" s="1204"/>
      <c r="BY161" s="1204"/>
      <c r="BZ161" s="1204"/>
      <c r="CA161" s="1204"/>
      <c r="CB161" s="1204"/>
      <c r="CC161" s="1204"/>
      <c r="CD161" s="1204"/>
      <c r="CE161" s="1204"/>
      <c r="CF161" s="1204"/>
      <c r="CG161" s="1204"/>
      <c r="CH161" s="1204"/>
      <c r="CI161" s="1205"/>
      <c r="CJ161" s="1210" t="str">
        <f>Data_Income!I962</f>
        <v/>
      </c>
      <c r="CK161" s="1186"/>
      <c r="CL161" s="1186"/>
      <c r="CM161" s="1186"/>
      <c r="CN161" s="1186"/>
      <c r="CO161" s="1187"/>
      <c r="CP161" s="1219">
        <f>Data_Income!J962</f>
        <v>0</v>
      </c>
      <c r="CQ161" s="1220"/>
      <c r="CR161" s="1220"/>
      <c r="CS161" s="1220"/>
      <c r="CT161" s="1220"/>
      <c r="CU161" s="1220"/>
      <c r="CV161" s="1220"/>
      <c r="CW161" s="1220"/>
      <c r="CX161" s="1220"/>
      <c r="CY161" s="1220"/>
      <c r="CZ161" s="1220"/>
      <c r="DA161" s="1220"/>
      <c r="DB161" s="1220"/>
      <c r="DC161" s="1220"/>
      <c r="DD161" s="1221"/>
      <c r="DE161" s="133"/>
      <c r="DF161" s="23"/>
      <c r="DG161" s="23"/>
      <c r="DH161" s="23"/>
      <c r="DI161" s="23"/>
      <c r="DJ161" s="23"/>
      <c r="DK161" s="23"/>
    </row>
    <row r="162" spans="1:115" ht="9.9499999999999993" customHeight="1" x14ac:dyDescent="0.2">
      <c r="A162" s="23"/>
      <c r="B162" s="132"/>
      <c r="C162" s="1188"/>
      <c r="D162" s="1189"/>
      <c r="E162" s="1189"/>
      <c r="F162" s="1189"/>
      <c r="G162" s="1190"/>
      <c r="H162" s="1197"/>
      <c r="I162" s="1198"/>
      <c r="J162" s="1198"/>
      <c r="K162" s="1198"/>
      <c r="L162" s="1198"/>
      <c r="M162" s="1198"/>
      <c r="N162" s="1198"/>
      <c r="O162" s="1198"/>
      <c r="P162" s="1198"/>
      <c r="Q162" s="1198"/>
      <c r="R162" s="1198"/>
      <c r="S162" s="1198"/>
      <c r="T162" s="1198"/>
      <c r="U162" s="1198"/>
      <c r="V162" s="1198"/>
      <c r="W162" s="1198"/>
      <c r="X162" s="1198"/>
      <c r="Y162" s="1198"/>
      <c r="Z162" s="1198"/>
      <c r="AA162" s="1198"/>
      <c r="AB162" s="1198"/>
      <c r="AC162" s="1198"/>
      <c r="AD162" s="1198"/>
      <c r="AE162" s="1198"/>
      <c r="AF162" s="1198"/>
      <c r="AG162" s="1198"/>
      <c r="AH162" s="1198"/>
      <c r="AI162" s="1198"/>
      <c r="AJ162" s="1198"/>
      <c r="AK162" s="1198"/>
      <c r="AL162" s="1198"/>
      <c r="AM162" s="1198"/>
      <c r="AN162" s="1198"/>
      <c r="AO162" s="1198"/>
      <c r="AP162" s="1198"/>
      <c r="AQ162" s="1198"/>
      <c r="AR162" s="1198"/>
      <c r="AS162" s="1198"/>
      <c r="AT162" s="1198"/>
      <c r="AU162" s="1198"/>
      <c r="AV162" s="1198"/>
      <c r="AW162" s="1198"/>
      <c r="AX162" s="1198"/>
      <c r="AY162" s="1199"/>
      <c r="AZ162" s="368"/>
      <c r="BA162" s="840"/>
      <c r="BB162" s="840"/>
      <c r="BC162" s="1206"/>
      <c r="BD162" s="1206"/>
      <c r="BE162" s="1206"/>
      <c r="BF162" s="1206"/>
      <c r="BG162" s="1206"/>
      <c r="BH162" s="1206"/>
      <c r="BI162" s="1206"/>
      <c r="BJ162" s="1206"/>
      <c r="BK162" s="1206"/>
      <c r="BL162" s="1206"/>
      <c r="BM162" s="1206"/>
      <c r="BN162" s="1206"/>
      <c r="BO162" s="1206"/>
      <c r="BP162" s="1206"/>
      <c r="BQ162" s="1207"/>
      <c r="BR162" s="368"/>
      <c r="BS162" s="840"/>
      <c r="BT162" s="840"/>
      <c r="BU162" s="1206"/>
      <c r="BV162" s="1206"/>
      <c r="BW162" s="1206"/>
      <c r="BX162" s="1206"/>
      <c r="BY162" s="1206"/>
      <c r="BZ162" s="1206"/>
      <c r="CA162" s="1206"/>
      <c r="CB162" s="1206"/>
      <c r="CC162" s="1206"/>
      <c r="CD162" s="1206"/>
      <c r="CE162" s="1206"/>
      <c r="CF162" s="1206"/>
      <c r="CG162" s="1206"/>
      <c r="CH162" s="1206"/>
      <c r="CI162" s="1207"/>
      <c r="CJ162" s="1188"/>
      <c r="CK162" s="1189"/>
      <c r="CL162" s="1189"/>
      <c r="CM162" s="1189"/>
      <c r="CN162" s="1189"/>
      <c r="CO162" s="1190"/>
      <c r="CP162" s="1222"/>
      <c r="CQ162" s="1223"/>
      <c r="CR162" s="1223"/>
      <c r="CS162" s="1223"/>
      <c r="CT162" s="1223"/>
      <c r="CU162" s="1223"/>
      <c r="CV162" s="1223"/>
      <c r="CW162" s="1223"/>
      <c r="CX162" s="1223"/>
      <c r="CY162" s="1223"/>
      <c r="CZ162" s="1223"/>
      <c r="DA162" s="1223"/>
      <c r="DB162" s="1223"/>
      <c r="DC162" s="1223"/>
      <c r="DD162" s="1224"/>
      <c r="DE162" s="133"/>
      <c r="DF162" s="23"/>
      <c r="DG162" s="23"/>
      <c r="DH162" s="23"/>
      <c r="DI162" s="23"/>
      <c r="DJ162" s="23"/>
      <c r="DK162" s="23"/>
    </row>
    <row r="163" spans="1:115" ht="3.95" customHeight="1" x14ac:dyDescent="0.2">
      <c r="A163" s="23"/>
      <c r="B163" s="132"/>
      <c r="C163" s="1191"/>
      <c r="D163" s="1192"/>
      <c r="E163" s="1192"/>
      <c r="F163" s="1192"/>
      <c r="G163" s="1193"/>
      <c r="H163" s="1200"/>
      <c r="I163" s="1201"/>
      <c r="J163" s="1201"/>
      <c r="K163" s="1201"/>
      <c r="L163" s="1201"/>
      <c r="M163" s="1201"/>
      <c r="N163" s="1201"/>
      <c r="O163" s="1201"/>
      <c r="P163" s="1201"/>
      <c r="Q163" s="1201"/>
      <c r="R163" s="1201"/>
      <c r="S163" s="1201"/>
      <c r="T163" s="1201"/>
      <c r="U163" s="1201"/>
      <c r="V163" s="1201"/>
      <c r="W163" s="1201"/>
      <c r="X163" s="1201"/>
      <c r="Y163" s="1201"/>
      <c r="Z163" s="1201"/>
      <c r="AA163" s="1201"/>
      <c r="AB163" s="1201"/>
      <c r="AC163" s="1201"/>
      <c r="AD163" s="1201"/>
      <c r="AE163" s="1201"/>
      <c r="AF163" s="1201"/>
      <c r="AG163" s="1201"/>
      <c r="AH163" s="1201"/>
      <c r="AI163" s="1201"/>
      <c r="AJ163" s="1201"/>
      <c r="AK163" s="1201"/>
      <c r="AL163" s="1201"/>
      <c r="AM163" s="1201"/>
      <c r="AN163" s="1201"/>
      <c r="AO163" s="1201"/>
      <c r="AP163" s="1201"/>
      <c r="AQ163" s="1201"/>
      <c r="AR163" s="1201"/>
      <c r="AS163" s="1201"/>
      <c r="AT163" s="1201"/>
      <c r="AU163" s="1201"/>
      <c r="AV163" s="1201"/>
      <c r="AW163" s="1201"/>
      <c r="AX163" s="1201"/>
      <c r="AY163" s="1202"/>
      <c r="AZ163" s="369"/>
      <c r="BA163" s="1180"/>
      <c r="BB163" s="1180"/>
      <c r="BC163" s="1208"/>
      <c r="BD163" s="1208"/>
      <c r="BE163" s="1208"/>
      <c r="BF163" s="1208"/>
      <c r="BG163" s="1208"/>
      <c r="BH163" s="1208"/>
      <c r="BI163" s="1208"/>
      <c r="BJ163" s="1208"/>
      <c r="BK163" s="1208"/>
      <c r="BL163" s="1208"/>
      <c r="BM163" s="1208"/>
      <c r="BN163" s="1208"/>
      <c r="BO163" s="1208"/>
      <c r="BP163" s="1208"/>
      <c r="BQ163" s="1209"/>
      <c r="BR163" s="369"/>
      <c r="BS163" s="1180"/>
      <c r="BT163" s="1180"/>
      <c r="BU163" s="1208"/>
      <c r="BV163" s="1208"/>
      <c r="BW163" s="1208"/>
      <c r="BX163" s="1208"/>
      <c r="BY163" s="1208"/>
      <c r="BZ163" s="1208"/>
      <c r="CA163" s="1208"/>
      <c r="CB163" s="1208"/>
      <c r="CC163" s="1208"/>
      <c r="CD163" s="1208"/>
      <c r="CE163" s="1208"/>
      <c r="CF163" s="1208"/>
      <c r="CG163" s="1208"/>
      <c r="CH163" s="1208"/>
      <c r="CI163" s="1209"/>
      <c r="CJ163" s="1191"/>
      <c r="CK163" s="1192"/>
      <c r="CL163" s="1192"/>
      <c r="CM163" s="1192"/>
      <c r="CN163" s="1192"/>
      <c r="CO163" s="1193"/>
      <c r="CP163" s="1225"/>
      <c r="CQ163" s="1226"/>
      <c r="CR163" s="1226"/>
      <c r="CS163" s="1226"/>
      <c r="CT163" s="1226"/>
      <c r="CU163" s="1226"/>
      <c r="CV163" s="1226"/>
      <c r="CW163" s="1226"/>
      <c r="CX163" s="1226"/>
      <c r="CY163" s="1226"/>
      <c r="CZ163" s="1226"/>
      <c r="DA163" s="1226"/>
      <c r="DB163" s="1226"/>
      <c r="DC163" s="1226"/>
      <c r="DD163" s="1227"/>
      <c r="DE163" s="133"/>
      <c r="DF163" s="23"/>
      <c r="DG163" s="23"/>
      <c r="DH163" s="23"/>
      <c r="DI163" s="23"/>
      <c r="DJ163" s="23"/>
      <c r="DK163" s="23"/>
    </row>
    <row r="164" spans="1:115" ht="15.95" customHeight="1" x14ac:dyDescent="0.2">
      <c r="A164" s="23"/>
      <c r="B164" s="132"/>
      <c r="C164" s="1233" t="s">
        <v>829</v>
      </c>
      <c r="D164" s="1234"/>
      <c r="E164" s="1234"/>
      <c r="F164" s="1234"/>
      <c r="G164" s="1234"/>
      <c r="H164" s="1234"/>
      <c r="I164" s="1234"/>
      <c r="J164" s="1234"/>
      <c r="K164" s="1234"/>
      <c r="L164" s="1234"/>
      <c r="M164" s="1234"/>
      <c r="N164" s="1234"/>
      <c r="O164" s="1234"/>
      <c r="P164" s="1234"/>
      <c r="Q164" s="1234"/>
      <c r="R164" s="1234"/>
      <c r="S164" s="1234"/>
      <c r="T164" s="1234"/>
      <c r="U164" s="1234"/>
      <c r="V164" s="1234"/>
      <c r="W164" s="1234"/>
      <c r="X164" s="1234"/>
      <c r="Y164" s="1234"/>
      <c r="Z164" s="1234"/>
      <c r="AA164" s="1234"/>
      <c r="AB164" s="1234"/>
      <c r="AC164" s="1234"/>
      <c r="AD164" s="1234"/>
      <c r="AE164" s="1234"/>
      <c r="AF164" s="1234"/>
      <c r="AG164" s="1234"/>
      <c r="AH164" s="1234"/>
      <c r="AI164" s="1234"/>
      <c r="AJ164" s="1234"/>
      <c r="AK164" s="1234"/>
      <c r="AL164" s="1234"/>
      <c r="AM164" s="1234"/>
      <c r="AN164" s="1234"/>
      <c r="AO164" s="1234"/>
      <c r="AP164" s="1234"/>
      <c r="AQ164" s="1234"/>
      <c r="AR164" s="1234"/>
      <c r="AS164" s="1234"/>
      <c r="AT164" s="1234"/>
      <c r="AU164" s="1234"/>
      <c r="AV164" s="1234"/>
      <c r="AW164" s="1234"/>
      <c r="AX164" s="1234"/>
      <c r="AY164" s="1235"/>
      <c r="AZ164" s="1236" t="s">
        <v>69</v>
      </c>
      <c r="BA164" s="1237"/>
      <c r="BB164" s="1237"/>
      <c r="BC164" s="1237"/>
      <c r="BD164" s="1237"/>
      <c r="BE164" s="1237"/>
      <c r="BF164" s="1211" t="str">
        <f>$BW$113</f>
        <v>Select Yr</v>
      </c>
      <c r="BG164" s="1212"/>
      <c r="BH164" s="1212"/>
      <c r="BI164" s="1212"/>
      <c r="BJ164" s="1212"/>
      <c r="BK164" s="1212"/>
      <c r="BL164" s="1212"/>
      <c r="BM164" s="1212"/>
      <c r="BN164" s="1212"/>
      <c r="BO164" s="1212"/>
      <c r="BP164" s="1212"/>
      <c r="BQ164" s="1213"/>
      <c r="BR164" s="1236" t="s">
        <v>69</v>
      </c>
      <c r="BS164" s="1237"/>
      <c r="BT164" s="1237"/>
      <c r="BU164" s="1237"/>
      <c r="BV164" s="1237"/>
      <c r="BW164" s="1237"/>
      <c r="BX164" s="1211" t="str">
        <f>$CS$113</f>
        <v>Select Yr</v>
      </c>
      <c r="BY164" s="1212"/>
      <c r="BZ164" s="1212"/>
      <c r="CA164" s="1212"/>
      <c r="CB164" s="1212"/>
      <c r="CC164" s="1212"/>
      <c r="CD164" s="1212"/>
      <c r="CE164" s="1212"/>
      <c r="CF164" s="1212"/>
      <c r="CG164" s="1212"/>
      <c r="CH164" s="1212"/>
      <c r="CI164" s="1213"/>
      <c r="CJ164" s="1214" t="s">
        <v>199</v>
      </c>
      <c r="CK164" s="1215"/>
      <c r="CL164" s="1215"/>
      <c r="CM164" s="1215"/>
      <c r="CN164" s="1215"/>
      <c r="CO164" s="1215"/>
      <c r="CP164" s="1232" t="s">
        <v>809</v>
      </c>
      <c r="CQ164" s="1232"/>
      <c r="CR164" s="1232"/>
      <c r="CS164" s="1232"/>
      <c r="CT164" s="1232"/>
      <c r="CU164" s="1232"/>
      <c r="CV164" s="1232"/>
      <c r="CW164" s="1232"/>
      <c r="CX164" s="1232"/>
      <c r="CY164" s="1232"/>
      <c r="CZ164" s="1232"/>
      <c r="DA164" s="1232"/>
      <c r="DB164" s="1232"/>
      <c r="DC164" s="1232"/>
      <c r="DD164" s="1232"/>
      <c r="DE164" s="133"/>
      <c r="DF164" s="23"/>
      <c r="DG164" s="23"/>
      <c r="DH164" s="23"/>
      <c r="DI164" s="23"/>
      <c r="DJ164" s="23"/>
      <c r="DK164" s="23"/>
    </row>
    <row r="165" spans="1:115" ht="3.95" customHeight="1" x14ac:dyDescent="0.2">
      <c r="A165" s="23"/>
      <c r="B165" s="132"/>
      <c r="C165" s="1185" t="s">
        <v>636</v>
      </c>
      <c r="D165" s="1186"/>
      <c r="E165" s="1186"/>
      <c r="F165" s="1186"/>
      <c r="G165" s="1187"/>
      <c r="H165" s="1194" t="s">
        <v>856</v>
      </c>
      <c r="I165" s="1195"/>
      <c r="J165" s="1195"/>
      <c r="K165" s="1195"/>
      <c r="L165" s="1195"/>
      <c r="M165" s="1195"/>
      <c r="N165" s="1195"/>
      <c r="O165" s="1195"/>
      <c r="P165" s="1195"/>
      <c r="Q165" s="1195"/>
      <c r="R165" s="1195"/>
      <c r="S165" s="1195"/>
      <c r="T165" s="1195"/>
      <c r="U165" s="1195"/>
      <c r="V165" s="1195"/>
      <c r="W165" s="1195"/>
      <c r="X165" s="1195"/>
      <c r="Y165" s="1195"/>
      <c r="Z165" s="1195"/>
      <c r="AA165" s="1195"/>
      <c r="AB165" s="1195"/>
      <c r="AC165" s="1195"/>
      <c r="AD165" s="1195"/>
      <c r="AE165" s="1195"/>
      <c r="AF165" s="1195"/>
      <c r="AG165" s="1195"/>
      <c r="AH165" s="1195"/>
      <c r="AI165" s="1195"/>
      <c r="AJ165" s="1195"/>
      <c r="AK165" s="1195"/>
      <c r="AL165" s="1195"/>
      <c r="AM165" s="1195"/>
      <c r="AN165" s="1195"/>
      <c r="AO165" s="1195"/>
      <c r="AP165" s="1195"/>
      <c r="AQ165" s="1195"/>
      <c r="AR165" s="1195"/>
      <c r="AS165" s="1195"/>
      <c r="AT165" s="1195"/>
      <c r="AU165" s="1195"/>
      <c r="AV165" s="1195"/>
      <c r="AW165" s="1195"/>
      <c r="AX165" s="1195"/>
      <c r="AY165" s="1196"/>
      <c r="AZ165" s="371"/>
      <c r="BA165" s="1203"/>
      <c r="BB165" s="1203"/>
      <c r="BC165" s="1204">
        <f>Data_Income!F964</f>
        <v>0</v>
      </c>
      <c r="BD165" s="1204"/>
      <c r="BE165" s="1204"/>
      <c r="BF165" s="1204"/>
      <c r="BG165" s="1204"/>
      <c r="BH165" s="1204"/>
      <c r="BI165" s="1204"/>
      <c r="BJ165" s="1204"/>
      <c r="BK165" s="1204"/>
      <c r="BL165" s="1204"/>
      <c r="BM165" s="1204"/>
      <c r="BN165" s="1204"/>
      <c r="BO165" s="1204"/>
      <c r="BP165" s="1204"/>
      <c r="BQ165" s="1205"/>
      <c r="BR165" s="371"/>
      <c r="BS165" s="1203"/>
      <c r="BT165" s="1203"/>
      <c r="BU165" s="1204">
        <f>Data_Income!H964</f>
        <v>0</v>
      </c>
      <c r="BV165" s="1204"/>
      <c r="BW165" s="1204"/>
      <c r="BX165" s="1204"/>
      <c r="BY165" s="1204"/>
      <c r="BZ165" s="1204"/>
      <c r="CA165" s="1204"/>
      <c r="CB165" s="1204"/>
      <c r="CC165" s="1204"/>
      <c r="CD165" s="1204"/>
      <c r="CE165" s="1204"/>
      <c r="CF165" s="1204"/>
      <c r="CG165" s="1204"/>
      <c r="CH165" s="1204"/>
      <c r="CI165" s="1205"/>
      <c r="CJ165" s="1210" t="str">
        <f>Data_Income!I964</f>
        <v/>
      </c>
      <c r="CK165" s="1186"/>
      <c r="CL165" s="1186"/>
      <c r="CM165" s="1186"/>
      <c r="CN165" s="1186"/>
      <c r="CO165" s="1187"/>
      <c r="CP165" s="1219">
        <f>Data_Income!J964</f>
        <v>0</v>
      </c>
      <c r="CQ165" s="1220"/>
      <c r="CR165" s="1220"/>
      <c r="CS165" s="1220"/>
      <c r="CT165" s="1220"/>
      <c r="CU165" s="1220"/>
      <c r="CV165" s="1220"/>
      <c r="CW165" s="1220"/>
      <c r="CX165" s="1220"/>
      <c r="CY165" s="1220"/>
      <c r="CZ165" s="1220"/>
      <c r="DA165" s="1220"/>
      <c r="DB165" s="1220"/>
      <c r="DC165" s="1220"/>
      <c r="DD165" s="1221"/>
      <c r="DE165" s="133"/>
      <c r="DF165" s="23"/>
      <c r="DG165" s="23"/>
      <c r="DH165" s="23"/>
      <c r="DI165" s="23"/>
      <c r="DJ165" s="23"/>
      <c r="DK165" s="23"/>
    </row>
    <row r="166" spans="1:115" ht="9.9499999999999993" customHeight="1" x14ac:dyDescent="0.2">
      <c r="A166" s="23"/>
      <c r="B166" s="132"/>
      <c r="C166" s="1188"/>
      <c r="D166" s="1189"/>
      <c r="E166" s="1189"/>
      <c r="F166" s="1189"/>
      <c r="G166" s="1190"/>
      <c r="H166" s="1197"/>
      <c r="I166" s="1198"/>
      <c r="J166" s="1198"/>
      <c r="K166" s="1198"/>
      <c r="L166" s="1198"/>
      <c r="M166" s="1198"/>
      <c r="N166" s="1198"/>
      <c r="O166" s="1198"/>
      <c r="P166" s="1198"/>
      <c r="Q166" s="1198"/>
      <c r="R166" s="1198"/>
      <c r="S166" s="1198"/>
      <c r="T166" s="1198"/>
      <c r="U166" s="1198"/>
      <c r="V166" s="1198"/>
      <c r="W166" s="1198"/>
      <c r="X166" s="1198"/>
      <c r="Y166" s="1198"/>
      <c r="Z166" s="1198"/>
      <c r="AA166" s="1198"/>
      <c r="AB166" s="1198"/>
      <c r="AC166" s="1198"/>
      <c r="AD166" s="1198"/>
      <c r="AE166" s="1198"/>
      <c r="AF166" s="1198"/>
      <c r="AG166" s="1198"/>
      <c r="AH166" s="1198"/>
      <c r="AI166" s="1198"/>
      <c r="AJ166" s="1198"/>
      <c r="AK166" s="1198"/>
      <c r="AL166" s="1198"/>
      <c r="AM166" s="1198"/>
      <c r="AN166" s="1198"/>
      <c r="AO166" s="1198"/>
      <c r="AP166" s="1198"/>
      <c r="AQ166" s="1198"/>
      <c r="AR166" s="1198"/>
      <c r="AS166" s="1198"/>
      <c r="AT166" s="1198"/>
      <c r="AU166" s="1198"/>
      <c r="AV166" s="1198"/>
      <c r="AW166" s="1198"/>
      <c r="AX166" s="1198"/>
      <c r="AY166" s="1199"/>
      <c r="AZ166" s="368"/>
      <c r="BA166" s="840"/>
      <c r="BB166" s="840"/>
      <c r="BC166" s="1206"/>
      <c r="BD166" s="1206"/>
      <c r="BE166" s="1206"/>
      <c r="BF166" s="1206"/>
      <c r="BG166" s="1206"/>
      <c r="BH166" s="1206"/>
      <c r="BI166" s="1206"/>
      <c r="BJ166" s="1206"/>
      <c r="BK166" s="1206"/>
      <c r="BL166" s="1206"/>
      <c r="BM166" s="1206"/>
      <c r="BN166" s="1206"/>
      <c r="BO166" s="1206"/>
      <c r="BP166" s="1206"/>
      <c r="BQ166" s="1207"/>
      <c r="BR166" s="368"/>
      <c r="BS166" s="840"/>
      <c r="BT166" s="840"/>
      <c r="BU166" s="1206"/>
      <c r="BV166" s="1206"/>
      <c r="BW166" s="1206"/>
      <c r="BX166" s="1206"/>
      <c r="BY166" s="1206"/>
      <c r="BZ166" s="1206"/>
      <c r="CA166" s="1206"/>
      <c r="CB166" s="1206"/>
      <c r="CC166" s="1206"/>
      <c r="CD166" s="1206"/>
      <c r="CE166" s="1206"/>
      <c r="CF166" s="1206"/>
      <c r="CG166" s="1206"/>
      <c r="CH166" s="1206"/>
      <c r="CI166" s="1207"/>
      <c r="CJ166" s="1188"/>
      <c r="CK166" s="1189"/>
      <c r="CL166" s="1189"/>
      <c r="CM166" s="1189"/>
      <c r="CN166" s="1189"/>
      <c r="CO166" s="1190"/>
      <c r="CP166" s="1222"/>
      <c r="CQ166" s="1223"/>
      <c r="CR166" s="1223"/>
      <c r="CS166" s="1223"/>
      <c r="CT166" s="1223"/>
      <c r="CU166" s="1223"/>
      <c r="CV166" s="1223"/>
      <c r="CW166" s="1223"/>
      <c r="CX166" s="1223"/>
      <c r="CY166" s="1223"/>
      <c r="CZ166" s="1223"/>
      <c r="DA166" s="1223"/>
      <c r="DB166" s="1223"/>
      <c r="DC166" s="1223"/>
      <c r="DD166" s="1224"/>
      <c r="DE166" s="133"/>
      <c r="DF166" s="23"/>
      <c r="DG166" s="23"/>
      <c r="DH166" s="23"/>
      <c r="DI166" s="23"/>
      <c r="DJ166" s="23"/>
      <c r="DK166" s="23"/>
    </row>
    <row r="167" spans="1:115" ht="3.95" customHeight="1" x14ac:dyDescent="0.2">
      <c r="A167" s="23"/>
      <c r="B167" s="132"/>
      <c r="C167" s="1191"/>
      <c r="D167" s="1192"/>
      <c r="E167" s="1192"/>
      <c r="F167" s="1192"/>
      <c r="G167" s="1193"/>
      <c r="H167" s="1200"/>
      <c r="I167" s="1201"/>
      <c r="J167" s="1201"/>
      <c r="K167" s="1201"/>
      <c r="L167" s="1201"/>
      <c r="M167" s="1201"/>
      <c r="N167" s="1201"/>
      <c r="O167" s="1201"/>
      <c r="P167" s="1201"/>
      <c r="Q167" s="1201"/>
      <c r="R167" s="1201"/>
      <c r="S167" s="1201"/>
      <c r="T167" s="1201"/>
      <c r="U167" s="1201"/>
      <c r="V167" s="1201"/>
      <c r="W167" s="1201"/>
      <c r="X167" s="1201"/>
      <c r="Y167" s="1201"/>
      <c r="Z167" s="1201"/>
      <c r="AA167" s="1201"/>
      <c r="AB167" s="1201"/>
      <c r="AC167" s="1201"/>
      <c r="AD167" s="1201"/>
      <c r="AE167" s="1201"/>
      <c r="AF167" s="1201"/>
      <c r="AG167" s="1201"/>
      <c r="AH167" s="1201"/>
      <c r="AI167" s="1201"/>
      <c r="AJ167" s="1201"/>
      <c r="AK167" s="1201"/>
      <c r="AL167" s="1201"/>
      <c r="AM167" s="1201"/>
      <c r="AN167" s="1201"/>
      <c r="AO167" s="1201"/>
      <c r="AP167" s="1201"/>
      <c r="AQ167" s="1201"/>
      <c r="AR167" s="1201"/>
      <c r="AS167" s="1201"/>
      <c r="AT167" s="1201"/>
      <c r="AU167" s="1201"/>
      <c r="AV167" s="1201"/>
      <c r="AW167" s="1201"/>
      <c r="AX167" s="1201"/>
      <c r="AY167" s="1202"/>
      <c r="AZ167" s="369"/>
      <c r="BA167" s="1180"/>
      <c r="BB167" s="1180"/>
      <c r="BC167" s="1208"/>
      <c r="BD167" s="1208"/>
      <c r="BE167" s="1208"/>
      <c r="BF167" s="1208"/>
      <c r="BG167" s="1208"/>
      <c r="BH167" s="1208"/>
      <c r="BI167" s="1208"/>
      <c r="BJ167" s="1208"/>
      <c r="BK167" s="1208"/>
      <c r="BL167" s="1208"/>
      <c r="BM167" s="1208"/>
      <c r="BN167" s="1208"/>
      <c r="BO167" s="1208"/>
      <c r="BP167" s="1208"/>
      <c r="BQ167" s="1209"/>
      <c r="BR167" s="369"/>
      <c r="BS167" s="1180"/>
      <c r="BT167" s="1180"/>
      <c r="BU167" s="1208"/>
      <c r="BV167" s="1208"/>
      <c r="BW167" s="1208"/>
      <c r="BX167" s="1208"/>
      <c r="BY167" s="1208"/>
      <c r="BZ167" s="1208"/>
      <c r="CA167" s="1208"/>
      <c r="CB167" s="1208"/>
      <c r="CC167" s="1208"/>
      <c r="CD167" s="1208"/>
      <c r="CE167" s="1208"/>
      <c r="CF167" s="1208"/>
      <c r="CG167" s="1208"/>
      <c r="CH167" s="1208"/>
      <c r="CI167" s="1209"/>
      <c r="CJ167" s="1191"/>
      <c r="CK167" s="1192"/>
      <c r="CL167" s="1192"/>
      <c r="CM167" s="1192"/>
      <c r="CN167" s="1192"/>
      <c r="CO167" s="1193"/>
      <c r="CP167" s="1225"/>
      <c r="CQ167" s="1226"/>
      <c r="CR167" s="1226"/>
      <c r="CS167" s="1226"/>
      <c r="CT167" s="1226"/>
      <c r="CU167" s="1226"/>
      <c r="CV167" s="1226"/>
      <c r="CW167" s="1226"/>
      <c r="CX167" s="1226"/>
      <c r="CY167" s="1226"/>
      <c r="CZ167" s="1226"/>
      <c r="DA167" s="1226"/>
      <c r="DB167" s="1226"/>
      <c r="DC167" s="1226"/>
      <c r="DD167" s="1227"/>
      <c r="DE167" s="133"/>
      <c r="DF167" s="23"/>
      <c r="DG167" s="23"/>
      <c r="DH167" s="23"/>
      <c r="DI167" s="23"/>
      <c r="DJ167" s="23"/>
      <c r="DK167" s="23"/>
    </row>
    <row r="168" spans="1:115" ht="15.95" customHeight="1" x14ac:dyDescent="0.25">
      <c r="A168" s="23"/>
      <c r="B168" s="132"/>
      <c r="C168" s="660"/>
      <c r="D168" s="660"/>
      <c r="E168" s="660"/>
      <c r="F168" s="660"/>
      <c r="G168" s="661"/>
      <c r="H168" s="931" t="s">
        <v>830</v>
      </c>
      <c r="I168" s="1181"/>
      <c r="J168" s="1181"/>
      <c r="K168" s="1181"/>
      <c r="L168" s="1181"/>
      <c r="M168" s="1181"/>
      <c r="N168" s="1181"/>
      <c r="O168" s="1181"/>
      <c r="P168" s="1181"/>
      <c r="Q168" s="1181"/>
      <c r="R168" s="1181"/>
      <c r="S168" s="1181"/>
      <c r="T168" s="1181"/>
      <c r="U168" s="1181"/>
      <c r="V168" s="1181"/>
      <c r="W168" s="1181"/>
      <c r="X168" s="1181"/>
      <c r="Y168" s="1181"/>
      <c r="Z168" s="1181"/>
      <c r="AA168" s="1181"/>
      <c r="AB168" s="1181"/>
      <c r="AC168" s="1181"/>
      <c r="AD168" s="1181"/>
      <c r="AE168" s="1181"/>
      <c r="AF168" s="1181"/>
      <c r="AG168" s="1181"/>
      <c r="AH168" s="1181"/>
      <c r="AI168" s="1181"/>
      <c r="AJ168" s="1181"/>
      <c r="AK168" s="1181"/>
      <c r="AL168" s="1181"/>
      <c r="AM168" s="1181"/>
      <c r="AN168" s="1181"/>
      <c r="AO168" s="1181"/>
      <c r="AP168" s="1181"/>
      <c r="AQ168" s="1181"/>
      <c r="AR168" s="1181"/>
      <c r="AS168" s="1181"/>
      <c r="AT168" s="1181"/>
      <c r="AU168" s="1181"/>
      <c r="AV168" s="1181"/>
      <c r="AW168" s="1181"/>
      <c r="AX168" s="1181"/>
      <c r="AY168" s="1181"/>
      <c r="AZ168" s="1182"/>
      <c r="BA168" s="1182"/>
      <c r="BB168" s="1182"/>
      <c r="BC168" s="1182"/>
      <c r="BD168" s="1182"/>
      <c r="BE168" s="1182"/>
      <c r="BF168" s="1182"/>
      <c r="BG168" s="1182"/>
      <c r="BH168" s="1182"/>
      <c r="BI168" s="1182"/>
      <c r="BJ168" s="1182"/>
      <c r="BK168" s="1182"/>
      <c r="BL168" s="1182"/>
      <c r="BM168" s="1182"/>
      <c r="BN168" s="1182"/>
      <c r="BO168" s="1182"/>
      <c r="BP168" s="1182"/>
      <c r="BQ168" s="1183"/>
      <c r="BR168" s="1184"/>
      <c r="BS168" s="1182"/>
      <c r="BT168" s="1182"/>
      <c r="BU168" s="1182"/>
      <c r="BV168" s="1182"/>
      <c r="BW168" s="1182"/>
      <c r="BX168" s="1182"/>
      <c r="BY168" s="1182"/>
      <c r="BZ168" s="1182"/>
      <c r="CA168" s="1182"/>
      <c r="CB168" s="1182"/>
      <c r="CC168" s="1182"/>
      <c r="CD168" s="1182"/>
      <c r="CE168" s="1182"/>
      <c r="CF168" s="1182"/>
      <c r="CG168" s="1182"/>
      <c r="CH168" s="1182"/>
      <c r="CI168" s="1183"/>
      <c r="CJ168" s="1216"/>
      <c r="CK168" s="1217"/>
      <c r="CL168" s="1217"/>
      <c r="CM168" s="1217"/>
      <c r="CN168" s="1217"/>
      <c r="CO168" s="1217"/>
      <c r="CP168" s="1218">
        <f>Data_Income!J965</f>
        <v>0</v>
      </c>
      <c r="CQ168" s="1218"/>
      <c r="CR168" s="1218"/>
      <c r="CS168" s="1218"/>
      <c r="CT168" s="1218"/>
      <c r="CU168" s="1218"/>
      <c r="CV168" s="1218"/>
      <c r="CW168" s="1218"/>
      <c r="CX168" s="1218"/>
      <c r="CY168" s="1218"/>
      <c r="CZ168" s="1218"/>
      <c r="DA168" s="1218"/>
      <c r="DB168" s="1218"/>
      <c r="DC168" s="1218"/>
      <c r="DD168" s="1218"/>
      <c r="DE168" s="133"/>
      <c r="DF168" s="23"/>
      <c r="DG168" s="23"/>
      <c r="DH168" s="23"/>
      <c r="DI168" s="23"/>
      <c r="DJ168" s="23"/>
      <c r="DK168" s="23"/>
    </row>
    <row r="169" spans="1:115" ht="14.1" customHeight="1" thickBot="1" x14ac:dyDescent="0.25">
      <c r="A169" s="23"/>
      <c r="B169" s="132"/>
      <c r="C169" s="1176"/>
      <c r="D169" s="1176"/>
      <c r="E169" s="1176"/>
      <c r="F169" s="1176"/>
      <c r="G169" s="1176"/>
      <c r="H169" s="1176"/>
      <c r="I169" s="1176"/>
      <c r="J169" s="1176"/>
      <c r="K169" s="1176"/>
      <c r="L169" s="1176"/>
      <c r="M169" s="1176"/>
      <c r="N169" s="1176"/>
      <c r="O169" s="1176"/>
      <c r="P169" s="1176"/>
      <c r="Q169" s="1176"/>
      <c r="R169" s="1176"/>
      <c r="S169" s="1176"/>
      <c r="T169" s="1176"/>
      <c r="U169" s="1176"/>
      <c r="V169" s="1176"/>
      <c r="W169" s="1176"/>
      <c r="X169" s="1176"/>
      <c r="Y169" s="1176"/>
      <c r="Z169" s="1176"/>
      <c r="AA169" s="1176"/>
      <c r="AB169" s="1176"/>
      <c r="AC169" s="1176"/>
      <c r="AD169" s="1176"/>
      <c r="AE169" s="1176"/>
      <c r="AF169" s="1176"/>
      <c r="AG169" s="1176"/>
      <c r="AH169" s="1176"/>
      <c r="AI169" s="1176"/>
      <c r="AJ169" s="1176"/>
      <c r="AK169" s="1176"/>
      <c r="AL169" s="1176"/>
      <c r="AM169" s="1176"/>
      <c r="AN169" s="1176"/>
      <c r="AO169" s="1176"/>
      <c r="AP169" s="1176"/>
      <c r="AQ169" s="1176"/>
      <c r="AR169" s="1176"/>
      <c r="AS169" s="1176"/>
      <c r="AT169" s="1176"/>
      <c r="AU169" s="1176"/>
      <c r="AV169" s="1176"/>
      <c r="AW169" s="1176"/>
      <c r="AX169" s="1176"/>
      <c r="AY169" s="1176"/>
      <c r="AZ169" s="1176"/>
      <c r="BA169" s="1176"/>
      <c r="BB169" s="1176"/>
      <c r="BC169" s="1176"/>
      <c r="BD169" s="1176"/>
      <c r="BE169" s="1176"/>
      <c r="BF169" s="1176"/>
      <c r="BG169" s="1176"/>
      <c r="BH169" s="1176"/>
      <c r="BI169" s="1176"/>
      <c r="BJ169" s="1176"/>
      <c r="BK169" s="1176"/>
      <c r="BL169" s="1176"/>
      <c r="BM169" s="1176"/>
      <c r="BN169" s="1176"/>
      <c r="BO169" s="1176"/>
      <c r="BP169" s="1176"/>
      <c r="BQ169" s="1176"/>
      <c r="BR169" s="1176"/>
      <c r="BS169" s="1176"/>
      <c r="BT169" s="1176"/>
      <c r="BU169" s="1176"/>
      <c r="BV169" s="1176"/>
      <c r="BW169" s="1176"/>
      <c r="BX169" s="1176"/>
      <c r="BY169" s="1176"/>
      <c r="BZ169" s="1176"/>
      <c r="CA169" s="1176"/>
      <c r="CB169" s="1176"/>
      <c r="CC169" s="1176"/>
      <c r="CD169" s="1176"/>
      <c r="CE169" s="1176"/>
      <c r="CF169" s="1176"/>
      <c r="CG169" s="1176"/>
      <c r="CH169" s="1176"/>
      <c r="CI169" s="1176"/>
      <c r="CJ169" s="1176"/>
      <c r="CK169" s="1176"/>
      <c r="CL169" s="1176"/>
      <c r="CM169" s="1176"/>
      <c r="CN169" s="1176"/>
      <c r="CO169" s="1176"/>
      <c r="CP169" s="1176"/>
      <c r="CQ169" s="1176"/>
      <c r="CR169" s="1176"/>
      <c r="CS169" s="1176"/>
      <c r="CT169" s="1176"/>
      <c r="CU169" s="1176"/>
      <c r="CV169" s="1176"/>
      <c r="CW169" s="1176"/>
      <c r="CX169" s="1176"/>
      <c r="CY169" s="1176"/>
      <c r="CZ169" s="1176"/>
      <c r="DA169" s="1176"/>
      <c r="DB169" s="1176"/>
      <c r="DC169" s="1176"/>
      <c r="DD169" s="1176"/>
      <c r="DE169" s="133"/>
      <c r="DF169" s="23"/>
      <c r="DG169" s="23"/>
      <c r="DH169" s="23"/>
      <c r="DI169" s="23"/>
      <c r="DJ169" s="23"/>
      <c r="DK169" s="23"/>
    </row>
    <row r="170" spans="1:115" s="507" customFormat="1" ht="9.9499999999999993" customHeight="1" thickBot="1" x14ac:dyDescent="0.25">
      <c r="A170" s="23"/>
      <c r="B170" s="1135"/>
      <c r="C170" s="1135"/>
      <c r="D170" s="1135"/>
      <c r="E170" s="1135"/>
      <c r="F170" s="1135"/>
      <c r="G170" s="1135"/>
      <c r="H170" s="1135"/>
      <c r="I170" s="1135"/>
      <c r="J170" s="1135"/>
      <c r="K170" s="1135"/>
      <c r="L170" s="1135"/>
      <c r="M170" s="1135"/>
      <c r="N170" s="1135"/>
      <c r="O170" s="1135"/>
      <c r="P170" s="1135"/>
      <c r="Q170" s="1135"/>
      <c r="R170" s="1135"/>
      <c r="S170" s="1135"/>
      <c r="T170" s="1135"/>
      <c r="U170" s="1135"/>
      <c r="V170" s="1135"/>
      <c r="W170" s="1135"/>
      <c r="X170" s="1135"/>
      <c r="Y170" s="1135"/>
      <c r="Z170" s="1135"/>
      <c r="AA170" s="1135"/>
      <c r="AB170" s="1135"/>
      <c r="AC170" s="1135"/>
      <c r="AD170" s="1135"/>
      <c r="AE170" s="1135"/>
      <c r="AF170" s="1135"/>
      <c r="AG170" s="1135"/>
      <c r="AH170" s="1135"/>
      <c r="AI170" s="1135"/>
      <c r="AJ170" s="1135"/>
      <c r="AK170" s="1135"/>
      <c r="AL170" s="1135"/>
      <c r="AM170" s="1135"/>
      <c r="AN170" s="1135"/>
      <c r="AO170" s="1135"/>
      <c r="AP170" s="1135"/>
      <c r="AQ170" s="1135"/>
      <c r="AR170" s="1135"/>
      <c r="AS170" s="1135"/>
      <c r="AT170" s="1135"/>
      <c r="AU170" s="1135"/>
      <c r="AV170" s="1135"/>
      <c r="AW170" s="1135"/>
      <c r="AX170" s="1135"/>
      <c r="AY170" s="1135"/>
      <c r="AZ170" s="1135"/>
      <c r="BA170" s="1135"/>
      <c r="BB170" s="1135"/>
      <c r="BC170" s="1135"/>
      <c r="BD170" s="1135"/>
      <c r="BE170" s="1135"/>
      <c r="BF170" s="1135"/>
      <c r="BG170" s="1135"/>
      <c r="BH170" s="1135"/>
      <c r="BI170" s="1135"/>
      <c r="BJ170" s="1135"/>
      <c r="BK170" s="1135"/>
      <c r="BL170" s="1135"/>
      <c r="BM170" s="1135"/>
      <c r="BN170" s="1135"/>
      <c r="BO170" s="1135"/>
      <c r="BP170" s="1135"/>
      <c r="BQ170" s="1135"/>
      <c r="BR170" s="1135"/>
      <c r="BS170" s="1135"/>
      <c r="BT170" s="1135"/>
      <c r="BU170" s="1135"/>
      <c r="BV170" s="1135"/>
      <c r="BW170" s="1135"/>
      <c r="BX170" s="1135"/>
      <c r="BY170" s="1135"/>
      <c r="BZ170" s="1135"/>
      <c r="CA170" s="1135"/>
      <c r="CB170" s="1135"/>
      <c r="CC170" s="1135"/>
      <c r="CD170" s="1135"/>
      <c r="CE170" s="1135"/>
      <c r="CF170" s="1135"/>
      <c r="CG170" s="1135"/>
      <c r="CH170" s="1135"/>
      <c r="CI170" s="1135"/>
      <c r="CJ170" s="1135"/>
      <c r="CK170" s="1135"/>
      <c r="CL170" s="1135"/>
      <c r="CM170" s="1135"/>
      <c r="CN170" s="1135"/>
      <c r="CO170" s="1135"/>
      <c r="CP170" s="1135"/>
      <c r="CQ170" s="1135"/>
      <c r="CR170" s="1135"/>
      <c r="CS170" s="1135"/>
      <c r="CT170" s="1135"/>
      <c r="CU170" s="1135"/>
      <c r="CV170" s="1135"/>
      <c r="CW170" s="1135"/>
      <c r="CX170" s="1135"/>
      <c r="CY170" s="1135"/>
      <c r="CZ170" s="1135"/>
      <c r="DA170" s="1135"/>
      <c r="DB170" s="1135"/>
      <c r="DC170" s="1135"/>
      <c r="DD170" s="1135"/>
      <c r="DE170" s="1135"/>
      <c r="DF170" s="23"/>
      <c r="DG170" s="23"/>
      <c r="DH170" s="23"/>
      <c r="DI170" s="23"/>
      <c r="DJ170" s="23"/>
      <c r="DK170" s="23"/>
    </row>
    <row r="171" spans="1:115" ht="14.1" customHeight="1" x14ac:dyDescent="0.2">
      <c r="A171" s="23"/>
      <c r="B171" s="389"/>
      <c r="C171" s="1165"/>
      <c r="D171" s="1165"/>
      <c r="E171" s="1165"/>
      <c r="F171" s="1165"/>
      <c r="G171" s="1165"/>
      <c r="H171" s="1165"/>
      <c r="I171" s="1165"/>
      <c r="J171" s="1165"/>
      <c r="K171" s="1165"/>
      <c r="L171" s="1165"/>
      <c r="M171" s="1165"/>
      <c r="N171" s="1165"/>
      <c r="O171" s="1165"/>
      <c r="P171" s="1165"/>
      <c r="Q171" s="1165"/>
      <c r="R171" s="1165"/>
      <c r="S171" s="1165"/>
      <c r="T171" s="1165"/>
      <c r="U171" s="1165"/>
      <c r="V171" s="1165"/>
      <c r="W171" s="1165"/>
      <c r="X171" s="1165"/>
      <c r="Y171" s="1165"/>
      <c r="Z171" s="1165"/>
      <c r="AA171" s="1165"/>
      <c r="AB171" s="1165"/>
      <c r="AC171" s="1165"/>
      <c r="AD171" s="1165"/>
      <c r="AE171" s="1165"/>
      <c r="AF171" s="1165"/>
      <c r="AG171" s="1165"/>
      <c r="AH171" s="1165"/>
      <c r="AI171" s="1165"/>
      <c r="AJ171" s="1165"/>
      <c r="AK171" s="1165"/>
      <c r="AL171" s="1165"/>
      <c r="AM171" s="1165"/>
      <c r="AN171" s="1165"/>
      <c r="AO171" s="1165"/>
      <c r="AP171" s="1165"/>
      <c r="AQ171" s="1165"/>
      <c r="AR171" s="1165"/>
      <c r="AS171" s="1165"/>
      <c r="AT171" s="1165"/>
      <c r="AU171" s="1165"/>
      <c r="AV171" s="1165"/>
      <c r="AW171" s="1165"/>
      <c r="AX171" s="1165"/>
      <c r="AY171" s="1165"/>
      <c r="AZ171" s="1165"/>
      <c r="BA171" s="1165"/>
      <c r="BB171" s="1165"/>
      <c r="BC171" s="1165"/>
      <c r="BD171" s="1165"/>
      <c r="BE171" s="1165"/>
      <c r="BF171" s="1165"/>
      <c r="BG171" s="1165"/>
      <c r="BH171" s="1165"/>
      <c r="BI171" s="1165"/>
      <c r="BJ171" s="1165"/>
      <c r="BK171" s="1165"/>
      <c r="BL171" s="1165"/>
      <c r="BM171" s="1165"/>
      <c r="BN171" s="1165"/>
      <c r="BO171" s="1165"/>
      <c r="BP171" s="1165"/>
      <c r="BQ171" s="1165"/>
      <c r="BR171" s="1165"/>
      <c r="BS171" s="1165"/>
      <c r="BT171" s="1165"/>
      <c r="BU171" s="1165"/>
      <c r="BV171" s="1165"/>
      <c r="BW171" s="1165"/>
      <c r="BX171" s="1165"/>
      <c r="BY171" s="1165"/>
      <c r="BZ171" s="1165"/>
      <c r="CA171" s="1165"/>
      <c r="CB171" s="1165"/>
      <c r="CC171" s="1165"/>
      <c r="CD171" s="1165"/>
      <c r="CE171" s="1165"/>
      <c r="CF171" s="1165"/>
      <c r="CG171" s="1165"/>
      <c r="CH171" s="1165"/>
      <c r="CI171" s="1165"/>
      <c r="CJ171" s="1165"/>
      <c r="CK171" s="1165"/>
      <c r="CL171" s="1165"/>
      <c r="CM171" s="1165"/>
      <c r="CN171" s="1165"/>
      <c r="CO171" s="1165"/>
      <c r="CP171" s="1165"/>
      <c r="CQ171" s="1165"/>
      <c r="CR171" s="1165"/>
      <c r="CS171" s="1165"/>
      <c r="CT171" s="1165"/>
      <c r="CU171" s="1165"/>
      <c r="CV171" s="1165"/>
      <c r="CW171" s="1165"/>
      <c r="CX171" s="1165"/>
      <c r="CY171" s="1165"/>
      <c r="CZ171" s="1165"/>
      <c r="DA171" s="1165"/>
      <c r="DB171" s="1165"/>
      <c r="DC171" s="1165"/>
      <c r="DD171" s="1165"/>
      <c r="DE171" s="390"/>
      <c r="DF171" s="23"/>
      <c r="DG171" s="23"/>
      <c r="DH171" s="23"/>
      <c r="DI171" s="23"/>
      <c r="DJ171" s="23"/>
      <c r="DK171" s="23"/>
    </row>
    <row r="172" spans="1:115" ht="15.95" customHeight="1" x14ac:dyDescent="0.2">
      <c r="A172" s="23"/>
      <c r="B172" s="391"/>
      <c r="C172" s="1177" t="s">
        <v>882</v>
      </c>
      <c r="D172" s="1177"/>
      <c r="E172" s="1177"/>
      <c r="F172" s="1177"/>
      <c r="G172" s="1177"/>
      <c r="H172" s="1177"/>
      <c r="I172" s="1177"/>
      <c r="J172" s="1177"/>
      <c r="K172" s="1177"/>
      <c r="L172" s="1177"/>
      <c r="M172" s="1177"/>
      <c r="N172" s="1177"/>
      <c r="O172" s="1177"/>
      <c r="P172" s="1177"/>
      <c r="Q172" s="1177"/>
      <c r="R172" s="1177"/>
      <c r="S172" s="1177"/>
      <c r="T172" s="1177"/>
      <c r="U172" s="1177"/>
      <c r="V172" s="1177"/>
      <c r="W172" s="1177"/>
      <c r="X172" s="1177"/>
      <c r="Y172" s="1177"/>
      <c r="Z172" s="1177"/>
      <c r="AA172" s="1177"/>
      <c r="AB172" s="1177"/>
      <c r="AC172" s="1177"/>
      <c r="AD172" s="1177"/>
      <c r="AE172" s="1177"/>
      <c r="AF172" s="1177"/>
      <c r="AG172" s="1177"/>
      <c r="AH172" s="1177"/>
      <c r="AI172" s="1177"/>
      <c r="AJ172" s="1177"/>
      <c r="AK172" s="1177"/>
      <c r="AL172" s="1177"/>
      <c r="AM172" s="1177"/>
      <c r="AN172" s="1177"/>
      <c r="AO172" s="1177"/>
      <c r="AP172" s="1177"/>
      <c r="AQ172" s="1177"/>
      <c r="AR172" s="1177"/>
      <c r="AS172" s="1177"/>
      <c r="AT172" s="1177"/>
      <c r="AU172" s="1177"/>
      <c r="AV172" s="1177"/>
      <c r="AW172" s="1177"/>
      <c r="AX172" s="1177"/>
      <c r="AY172" s="1177"/>
      <c r="AZ172" s="1177"/>
      <c r="BA172" s="1177"/>
      <c r="BB172" s="1177"/>
      <c r="BC172" s="1177"/>
      <c r="BD172" s="1177"/>
      <c r="BE172" s="1177"/>
      <c r="BF172" s="1177"/>
      <c r="BG172" s="1177"/>
      <c r="BH172" s="1177"/>
      <c r="BI172" s="1177"/>
      <c r="BJ172" s="1177"/>
      <c r="BK172" s="1177"/>
      <c r="BL172" s="1177"/>
      <c r="BM172" s="1177"/>
      <c r="BN172" s="1177"/>
      <c r="BO172" s="1177"/>
      <c r="BP172" s="1177"/>
      <c r="BQ172" s="1178" t="s">
        <v>655</v>
      </c>
      <c r="BR172" s="1178"/>
      <c r="BS172" s="1178"/>
      <c r="BT172" s="1178"/>
      <c r="BU172" s="1178"/>
      <c r="BV172" s="1178"/>
      <c r="BW172" s="1178"/>
      <c r="BX172" s="1178"/>
      <c r="BY172" s="1178"/>
      <c r="BZ172" s="1178"/>
      <c r="CA172" s="1178"/>
      <c r="CB172" s="1178"/>
      <c r="CC172" s="1178"/>
      <c r="CD172" s="1178"/>
      <c r="CE172" s="1178"/>
      <c r="CF172" s="1178"/>
      <c r="CG172" s="1178"/>
      <c r="CH172" s="1178"/>
      <c r="CI172" s="1178"/>
      <c r="CJ172" s="1178"/>
      <c r="CK172" s="1178"/>
      <c r="CL172" s="1178"/>
      <c r="CM172" s="1178"/>
      <c r="CN172" s="1178"/>
      <c r="CO172" s="1178"/>
      <c r="CP172" s="1178"/>
      <c r="CQ172" s="1178"/>
      <c r="CR172" s="1179">
        <f ca="1">TODAY()</f>
        <v>43447</v>
      </c>
      <c r="CS172" s="1179"/>
      <c r="CT172" s="1179"/>
      <c r="CU172" s="1179"/>
      <c r="CV172" s="1179"/>
      <c r="CW172" s="1179"/>
      <c r="CX172" s="1179"/>
      <c r="CY172" s="1179"/>
      <c r="CZ172" s="1179"/>
      <c r="DA172" s="1179"/>
      <c r="DB172" s="1179"/>
      <c r="DC172" s="1179"/>
      <c r="DD172" s="1179"/>
      <c r="DE172" s="392"/>
      <c r="DF172" s="23"/>
      <c r="DG172" s="23"/>
      <c r="DH172" s="23"/>
      <c r="DI172" s="23"/>
      <c r="DJ172" s="23"/>
      <c r="DK172" s="23"/>
    </row>
    <row r="173" spans="1:115" ht="14.1" customHeight="1" x14ac:dyDescent="0.2">
      <c r="A173" s="23"/>
      <c r="B173" s="391"/>
      <c r="C173" s="1168" t="s">
        <v>650</v>
      </c>
      <c r="D173" s="1168"/>
      <c r="E173" s="1168"/>
      <c r="F173" s="1168"/>
      <c r="G173" s="1168"/>
      <c r="H173" s="1168"/>
      <c r="I173" s="1168"/>
      <c r="J173" s="1168"/>
      <c r="K173" s="1168"/>
      <c r="L173" s="1168"/>
      <c r="M173" s="1168"/>
      <c r="N173" s="1168"/>
      <c r="O173" s="1168"/>
      <c r="P173" s="1168"/>
      <c r="Q173" s="1168"/>
      <c r="R173" s="1168"/>
      <c r="S173" s="1168"/>
      <c r="T173" s="1168"/>
      <c r="U173" s="1168"/>
      <c r="V173" s="1168"/>
      <c r="W173" s="1168"/>
      <c r="X173" s="1168"/>
      <c r="Y173" s="1168"/>
      <c r="Z173" s="1168"/>
      <c r="AA173" s="1168"/>
      <c r="AB173" s="1168"/>
      <c r="AC173" s="1168"/>
      <c r="AD173" s="1168"/>
      <c r="AE173" s="1168"/>
      <c r="AF173" s="1168"/>
      <c r="AG173" s="1168"/>
      <c r="AH173" s="1168"/>
      <c r="AI173" s="1168"/>
      <c r="AJ173" s="1168"/>
      <c r="AK173" s="1168"/>
      <c r="AL173" s="1168"/>
      <c r="AM173" s="1168"/>
      <c r="AN173" s="1168"/>
      <c r="AO173" s="1168"/>
      <c r="AP173" s="1168"/>
      <c r="AQ173" s="1168"/>
      <c r="AR173" s="1168"/>
      <c r="AS173" s="1168"/>
      <c r="AT173" s="1168"/>
      <c r="AU173" s="1168"/>
      <c r="AV173" s="1168"/>
      <c r="AW173" s="1168"/>
      <c r="AX173" s="1168"/>
      <c r="AY173" s="1168"/>
      <c r="AZ173" s="1168"/>
      <c r="BA173" s="1168"/>
      <c r="BB173" s="1168"/>
      <c r="BC173" s="1168"/>
      <c r="BD173" s="1168"/>
      <c r="BE173" s="1168"/>
      <c r="BF173" s="1168"/>
      <c r="BG173" s="1168"/>
      <c r="BH173" s="1168"/>
      <c r="BI173" s="1168"/>
      <c r="BJ173" s="1168"/>
      <c r="BK173" s="1168"/>
      <c r="BL173" s="1168"/>
      <c r="BM173" s="1168"/>
      <c r="BN173" s="1168"/>
      <c r="BO173" s="1168"/>
      <c r="BP173" s="1168"/>
      <c r="BQ173" s="1169"/>
      <c r="BR173" s="1169"/>
      <c r="BS173" s="1169"/>
      <c r="BT173" s="1169"/>
      <c r="BU173" s="1169"/>
      <c r="BV173" s="1170"/>
      <c r="BW173" s="1170"/>
      <c r="BX173" s="1170"/>
      <c r="BY173" s="1170"/>
      <c r="BZ173" s="1170"/>
      <c r="CA173" s="1170"/>
      <c r="CB173" s="1170"/>
      <c r="CC173" s="1170"/>
      <c r="CD173" s="1170"/>
      <c r="CE173" s="1170"/>
      <c r="CF173" s="1170"/>
      <c r="CG173" s="1170"/>
      <c r="CH173" s="1170"/>
      <c r="CI173" s="1171"/>
      <c r="CJ173" s="1171"/>
      <c r="CK173" s="1171"/>
      <c r="CL173" s="1171"/>
      <c r="CM173" s="1169"/>
      <c r="CN173" s="1169"/>
      <c r="CO173" s="1169"/>
      <c r="CP173" s="1169"/>
      <c r="CQ173" s="1169"/>
      <c r="CR173" s="1129">
        <v>0</v>
      </c>
      <c r="CS173" s="1129"/>
      <c r="CT173" s="1129"/>
      <c r="CU173" s="1129"/>
      <c r="CV173" s="1129"/>
      <c r="CW173" s="1129"/>
      <c r="CX173" s="1129"/>
      <c r="CY173" s="1129"/>
      <c r="CZ173" s="1129"/>
      <c r="DA173" s="1129"/>
      <c r="DB173" s="1129"/>
      <c r="DC173" s="1129"/>
      <c r="DD173" s="1129"/>
      <c r="DE173" s="392"/>
      <c r="DF173" s="23"/>
      <c r="DG173" s="23"/>
      <c r="DH173" s="23"/>
      <c r="DI173" s="23"/>
      <c r="DJ173" s="23"/>
      <c r="DK173" s="23"/>
    </row>
    <row r="174" spans="1:115" ht="14.1" customHeight="1" x14ac:dyDescent="0.2">
      <c r="A174" s="23"/>
      <c r="B174" s="391"/>
      <c r="C174" s="1168" t="s">
        <v>652</v>
      </c>
      <c r="D174" s="1168"/>
      <c r="E174" s="1168"/>
      <c r="F174" s="1168"/>
      <c r="G174" s="1168"/>
      <c r="H174" s="1168"/>
      <c r="I174" s="1168"/>
      <c r="J174" s="1168"/>
      <c r="K174" s="1168"/>
      <c r="L174" s="1168"/>
      <c r="M174" s="1168"/>
      <c r="N174" s="1168"/>
      <c r="O174" s="1168"/>
      <c r="P174" s="1168"/>
      <c r="Q174" s="1168"/>
      <c r="R174" s="1168"/>
      <c r="S174" s="1168"/>
      <c r="T174" s="1168"/>
      <c r="U174" s="1168"/>
      <c r="V174" s="1168"/>
      <c r="W174" s="1168"/>
      <c r="X174" s="1168"/>
      <c r="Y174" s="1168"/>
      <c r="Z174" s="1168"/>
      <c r="AA174" s="1168"/>
      <c r="AB174" s="1168"/>
      <c r="AC174" s="1168"/>
      <c r="AD174" s="1168"/>
      <c r="AE174" s="1168"/>
      <c r="AF174" s="1168"/>
      <c r="AG174" s="1168"/>
      <c r="AH174" s="1168"/>
      <c r="AI174" s="1168"/>
      <c r="AJ174" s="1168"/>
      <c r="AK174" s="1168"/>
      <c r="AL174" s="1168"/>
      <c r="AM174" s="1168"/>
      <c r="AN174" s="1168"/>
      <c r="AO174" s="1168"/>
      <c r="AP174" s="1168"/>
      <c r="AQ174" s="1168"/>
      <c r="AR174" s="1168"/>
      <c r="AS174" s="1168"/>
      <c r="AT174" s="1168"/>
      <c r="AU174" s="1168"/>
      <c r="AV174" s="1168"/>
      <c r="AW174" s="1168"/>
      <c r="AX174" s="1168"/>
      <c r="AY174" s="1168"/>
      <c r="AZ174" s="1168"/>
      <c r="BA174" s="1168"/>
      <c r="BB174" s="1168"/>
      <c r="BC174" s="1168"/>
      <c r="BD174" s="1168"/>
      <c r="BE174" s="1168"/>
      <c r="BF174" s="1168"/>
      <c r="BG174" s="1168"/>
      <c r="BH174" s="1168"/>
      <c r="BI174" s="1168"/>
      <c r="BJ174" s="1168"/>
      <c r="BK174" s="1168"/>
      <c r="BL174" s="1168"/>
      <c r="BM174" s="1168"/>
      <c r="BN174" s="1168"/>
      <c r="BO174" s="1168"/>
      <c r="BP174" s="1168"/>
      <c r="BQ174" s="1169"/>
      <c r="BR174" s="1169"/>
      <c r="BS174" s="1169"/>
      <c r="BT174" s="1169"/>
      <c r="BU174" s="1169"/>
      <c r="BV174" s="1170"/>
      <c r="BW174" s="1170"/>
      <c r="BX174" s="1170"/>
      <c r="BY174" s="1170"/>
      <c r="BZ174" s="1170"/>
      <c r="CA174" s="1170"/>
      <c r="CB174" s="1170"/>
      <c r="CC174" s="1170"/>
      <c r="CD174" s="1170"/>
      <c r="CE174" s="1170"/>
      <c r="CF174" s="1170"/>
      <c r="CG174" s="1170"/>
      <c r="CH174" s="1170"/>
      <c r="CI174" s="1171"/>
      <c r="CJ174" s="1171"/>
      <c r="CK174" s="1171"/>
      <c r="CL174" s="1171"/>
      <c r="CM174" s="1169"/>
      <c r="CN174" s="1169"/>
      <c r="CO174" s="1169"/>
      <c r="CP174" s="1169"/>
      <c r="CQ174" s="1169"/>
      <c r="CR174" s="1129">
        <v>0</v>
      </c>
      <c r="CS174" s="1129"/>
      <c r="CT174" s="1129"/>
      <c r="CU174" s="1129"/>
      <c r="CV174" s="1129"/>
      <c r="CW174" s="1129"/>
      <c r="CX174" s="1129"/>
      <c r="CY174" s="1129"/>
      <c r="CZ174" s="1129"/>
      <c r="DA174" s="1129"/>
      <c r="DB174" s="1129"/>
      <c r="DC174" s="1129"/>
      <c r="DD174" s="1129"/>
      <c r="DE174" s="392"/>
      <c r="DF174" s="23"/>
      <c r="DG174" s="23"/>
      <c r="DH174" s="23"/>
      <c r="DI174" s="23"/>
      <c r="DJ174" s="23"/>
      <c r="DK174" s="23"/>
    </row>
    <row r="175" spans="1:115" ht="14.1" customHeight="1" x14ac:dyDescent="0.2">
      <c r="A175" s="23"/>
      <c r="B175" s="391"/>
      <c r="C175" s="1168" t="s">
        <v>653</v>
      </c>
      <c r="D175" s="1168"/>
      <c r="E175" s="1168"/>
      <c r="F175" s="1168"/>
      <c r="G175" s="1168"/>
      <c r="H175" s="1168"/>
      <c r="I175" s="1168"/>
      <c r="J175" s="1168"/>
      <c r="K175" s="1168"/>
      <c r="L175" s="1168"/>
      <c r="M175" s="1168"/>
      <c r="N175" s="1168"/>
      <c r="O175" s="1168"/>
      <c r="P175" s="1168"/>
      <c r="Q175" s="1168"/>
      <c r="R175" s="1168"/>
      <c r="S175" s="1168"/>
      <c r="T175" s="1168"/>
      <c r="U175" s="1168"/>
      <c r="V175" s="1168"/>
      <c r="W175" s="1168"/>
      <c r="X175" s="1168"/>
      <c r="Y175" s="1168"/>
      <c r="Z175" s="1168"/>
      <c r="AA175" s="1168"/>
      <c r="AB175" s="1168"/>
      <c r="AC175" s="1168"/>
      <c r="AD175" s="1168"/>
      <c r="AE175" s="1168"/>
      <c r="AF175" s="1168"/>
      <c r="AG175" s="1168"/>
      <c r="AH175" s="1168"/>
      <c r="AI175" s="1168"/>
      <c r="AJ175" s="1168"/>
      <c r="AK175" s="1168"/>
      <c r="AL175" s="1168"/>
      <c r="AM175" s="1168"/>
      <c r="AN175" s="1168"/>
      <c r="AO175" s="1168"/>
      <c r="AP175" s="1168"/>
      <c r="AQ175" s="1168"/>
      <c r="AR175" s="1168"/>
      <c r="AS175" s="1168"/>
      <c r="AT175" s="1168"/>
      <c r="AU175" s="1168"/>
      <c r="AV175" s="1168"/>
      <c r="AW175" s="1168"/>
      <c r="AX175" s="1168"/>
      <c r="AY175" s="1168"/>
      <c r="AZ175" s="1168"/>
      <c r="BA175" s="1168"/>
      <c r="BB175" s="1168"/>
      <c r="BC175" s="1168"/>
      <c r="BD175" s="1168"/>
      <c r="BE175" s="1168"/>
      <c r="BF175" s="1168"/>
      <c r="BG175" s="1168"/>
      <c r="BH175" s="1168"/>
      <c r="BI175" s="1168"/>
      <c r="BJ175" s="1168"/>
      <c r="BK175" s="1168"/>
      <c r="BL175" s="1168"/>
      <c r="BM175" s="1168"/>
      <c r="BN175" s="1168"/>
      <c r="BO175" s="1168"/>
      <c r="BP175" s="1168"/>
      <c r="BQ175" s="1169"/>
      <c r="BR175" s="1169"/>
      <c r="BS175" s="1169"/>
      <c r="BT175" s="1169"/>
      <c r="BU175" s="1169"/>
      <c r="BV175" s="1170"/>
      <c r="BW175" s="1170"/>
      <c r="BX175" s="1170"/>
      <c r="BY175" s="1170"/>
      <c r="BZ175" s="1170"/>
      <c r="CA175" s="1170"/>
      <c r="CB175" s="1170"/>
      <c r="CC175" s="1170"/>
      <c r="CD175" s="1170"/>
      <c r="CE175" s="1170"/>
      <c r="CF175" s="1170"/>
      <c r="CG175" s="1170"/>
      <c r="CH175" s="1170"/>
      <c r="CI175" s="1171"/>
      <c r="CJ175" s="1171"/>
      <c r="CK175" s="1171"/>
      <c r="CL175" s="1171"/>
      <c r="CM175" s="1169"/>
      <c r="CN175" s="1169"/>
      <c r="CO175" s="1169"/>
      <c r="CP175" s="1169"/>
      <c r="CQ175" s="1169"/>
      <c r="CR175" s="1129">
        <v>0</v>
      </c>
      <c r="CS175" s="1129"/>
      <c r="CT175" s="1129"/>
      <c r="CU175" s="1129"/>
      <c r="CV175" s="1129"/>
      <c r="CW175" s="1129"/>
      <c r="CX175" s="1129"/>
      <c r="CY175" s="1129"/>
      <c r="CZ175" s="1129"/>
      <c r="DA175" s="1129"/>
      <c r="DB175" s="1129"/>
      <c r="DC175" s="1129"/>
      <c r="DD175" s="1129"/>
      <c r="DE175" s="392"/>
      <c r="DF175" s="23"/>
      <c r="DG175" s="23"/>
      <c r="DH175" s="23"/>
      <c r="DI175" s="23"/>
      <c r="DJ175" s="23"/>
      <c r="DK175" s="23"/>
    </row>
    <row r="176" spans="1:115" ht="14.1" customHeight="1" x14ac:dyDescent="0.2">
      <c r="A176" s="23"/>
      <c r="B176" s="391"/>
      <c r="C176" s="1168" t="s">
        <v>651</v>
      </c>
      <c r="D176" s="1168"/>
      <c r="E176" s="1168"/>
      <c r="F176" s="1168"/>
      <c r="G176" s="1168"/>
      <c r="H176" s="1168"/>
      <c r="I176" s="1168"/>
      <c r="J176" s="1168"/>
      <c r="K176" s="1168"/>
      <c r="L176" s="1168"/>
      <c r="M176" s="1168"/>
      <c r="N176" s="1168"/>
      <c r="O176" s="1168"/>
      <c r="P176" s="1168"/>
      <c r="Q176" s="1168"/>
      <c r="R176" s="1168"/>
      <c r="S176" s="1168"/>
      <c r="T176" s="1168"/>
      <c r="U176" s="1168"/>
      <c r="V176" s="1168"/>
      <c r="W176" s="1168"/>
      <c r="X176" s="1168"/>
      <c r="Y176" s="1168"/>
      <c r="Z176" s="1168"/>
      <c r="AA176" s="1168"/>
      <c r="AB176" s="1168"/>
      <c r="AC176" s="1168"/>
      <c r="AD176" s="1168"/>
      <c r="AE176" s="1168"/>
      <c r="AF176" s="1168"/>
      <c r="AG176" s="1168"/>
      <c r="AH176" s="1168"/>
      <c r="AI176" s="1168"/>
      <c r="AJ176" s="1168"/>
      <c r="AK176" s="1168"/>
      <c r="AL176" s="1168"/>
      <c r="AM176" s="1168"/>
      <c r="AN176" s="1168"/>
      <c r="AO176" s="1168"/>
      <c r="AP176" s="1168"/>
      <c r="AQ176" s="1168"/>
      <c r="AR176" s="1168"/>
      <c r="AS176" s="1168"/>
      <c r="AT176" s="1168"/>
      <c r="AU176" s="1168"/>
      <c r="AV176" s="1168"/>
      <c r="AW176" s="1168"/>
      <c r="AX176" s="1168"/>
      <c r="AY176" s="1168"/>
      <c r="AZ176" s="1168"/>
      <c r="BA176" s="1168"/>
      <c r="BB176" s="1168"/>
      <c r="BC176" s="1168"/>
      <c r="BD176" s="1168"/>
      <c r="BE176" s="1168"/>
      <c r="BF176" s="1168"/>
      <c r="BG176" s="1168"/>
      <c r="BH176" s="1168"/>
      <c r="BI176" s="1168"/>
      <c r="BJ176" s="1168"/>
      <c r="BK176" s="1168"/>
      <c r="BL176" s="1168"/>
      <c r="BM176" s="1168"/>
      <c r="BN176" s="1168"/>
      <c r="BO176" s="1168"/>
      <c r="BP176" s="1168"/>
      <c r="BQ176" s="1169"/>
      <c r="BR176" s="1169"/>
      <c r="BS176" s="1169"/>
      <c r="BT176" s="1169"/>
      <c r="BU176" s="1169"/>
      <c r="BV176" s="1170"/>
      <c r="BW176" s="1170"/>
      <c r="BX176" s="1170"/>
      <c r="BY176" s="1170"/>
      <c r="BZ176" s="1170"/>
      <c r="CA176" s="1170"/>
      <c r="CB176" s="1170"/>
      <c r="CC176" s="1170"/>
      <c r="CD176" s="1170"/>
      <c r="CE176" s="1170"/>
      <c r="CF176" s="1170"/>
      <c r="CG176" s="1170"/>
      <c r="CH176" s="1170"/>
      <c r="CI176" s="1171"/>
      <c r="CJ176" s="1171"/>
      <c r="CK176" s="1171"/>
      <c r="CL176" s="1171"/>
      <c r="CM176" s="1169"/>
      <c r="CN176" s="1169"/>
      <c r="CO176" s="1169"/>
      <c r="CP176" s="1169"/>
      <c r="CQ176" s="1169"/>
      <c r="CR176" s="1172">
        <f>Data_Income!F971</f>
        <v>0</v>
      </c>
      <c r="CS176" s="1172"/>
      <c r="CT176" s="1172"/>
      <c r="CU176" s="1172"/>
      <c r="CV176" s="1172"/>
      <c r="CW176" s="1172"/>
      <c r="CX176" s="1172"/>
      <c r="CY176" s="1172"/>
      <c r="CZ176" s="1172"/>
      <c r="DA176" s="1172"/>
      <c r="DB176" s="1172"/>
      <c r="DC176" s="1172"/>
      <c r="DD176" s="1172"/>
      <c r="DE176" s="392"/>
      <c r="DF176" s="23"/>
      <c r="DG176" s="23"/>
      <c r="DH176" s="23"/>
      <c r="DI176" s="23"/>
      <c r="DJ176" s="23"/>
      <c r="DK176" s="23"/>
    </row>
    <row r="177" spans="1:115" ht="14.1" customHeight="1" x14ac:dyDescent="0.2">
      <c r="A177" s="23"/>
      <c r="B177" s="391"/>
      <c r="C177" s="1173" t="s">
        <v>654</v>
      </c>
      <c r="D177" s="1173"/>
      <c r="E177" s="1173"/>
      <c r="F177" s="1173"/>
      <c r="G177" s="1173"/>
      <c r="H177" s="1173"/>
      <c r="I177" s="1173"/>
      <c r="J177" s="1173"/>
      <c r="K177" s="1173"/>
      <c r="L177" s="1173"/>
      <c r="M177" s="1173"/>
      <c r="N177" s="1173"/>
      <c r="O177" s="1173"/>
      <c r="P177" s="1173"/>
      <c r="Q177" s="1173"/>
      <c r="R177" s="1173"/>
      <c r="S177" s="1173"/>
      <c r="T177" s="1173"/>
      <c r="U177" s="1173"/>
      <c r="V177" s="1173"/>
      <c r="W177" s="1173"/>
      <c r="X177" s="1173"/>
      <c r="Y177" s="1173"/>
      <c r="Z177" s="1173"/>
      <c r="AA177" s="1173"/>
      <c r="AB177" s="1173"/>
      <c r="AC177" s="1173"/>
      <c r="AD177" s="1173"/>
      <c r="AE177" s="1173"/>
      <c r="AF177" s="1173"/>
      <c r="AG177" s="1173"/>
      <c r="AH177" s="1173"/>
      <c r="AI177" s="1173"/>
      <c r="AJ177" s="1173"/>
      <c r="AK177" s="1173"/>
      <c r="AL177" s="1173"/>
      <c r="AM177" s="1173"/>
      <c r="AN177" s="1173"/>
      <c r="AO177" s="1173"/>
      <c r="AP177" s="1173"/>
      <c r="AQ177" s="1173"/>
      <c r="AR177" s="1173"/>
      <c r="AS177" s="1173"/>
      <c r="AT177" s="1173"/>
      <c r="AU177" s="1173"/>
      <c r="AV177" s="1173"/>
      <c r="AW177" s="1173"/>
      <c r="AX177" s="1173"/>
      <c r="AY177" s="1173"/>
      <c r="AZ177" s="1173"/>
      <c r="BA177" s="1173"/>
      <c r="BB177" s="1173"/>
      <c r="BC177" s="1173"/>
      <c r="BD177" s="1173"/>
      <c r="BE177" s="1173"/>
      <c r="BF177" s="1173"/>
      <c r="BG177" s="1173"/>
      <c r="BH177" s="1173"/>
      <c r="BI177" s="1173"/>
      <c r="BJ177" s="1173"/>
      <c r="BK177" s="1173"/>
      <c r="BL177" s="1173"/>
      <c r="BM177" s="1173"/>
      <c r="BN177" s="1173"/>
      <c r="BO177" s="1173"/>
      <c r="BP177" s="1173"/>
      <c r="BQ177" s="1169"/>
      <c r="BR177" s="1169"/>
      <c r="BS177" s="1169"/>
      <c r="BT177" s="1169"/>
      <c r="BU177" s="1169"/>
      <c r="BV177" s="1170"/>
      <c r="BW177" s="1170"/>
      <c r="BX177" s="1170"/>
      <c r="BY177" s="1170"/>
      <c r="BZ177" s="1170"/>
      <c r="CA177" s="1170"/>
      <c r="CB177" s="1170"/>
      <c r="CC177" s="1170"/>
      <c r="CD177" s="1170"/>
      <c r="CE177" s="1170"/>
      <c r="CF177" s="1170"/>
      <c r="CG177" s="1170"/>
      <c r="CH177" s="1170"/>
      <c r="CI177" s="1171"/>
      <c r="CJ177" s="1171"/>
      <c r="CK177" s="1171"/>
      <c r="CL177" s="1171"/>
      <c r="CM177" s="1169"/>
      <c r="CN177" s="1169"/>
      <c r="CO177" s="1169"/>
      <c r="CP177" s="1169"/>
      <c r="CQ177" s="1169"/>
      <c r="CR177" s="1174">
        <f ca="1">Data_Income!F972</f>
        <v>11.4</v>
      </c>
      <c r="CS177" s="1175"/>
      <c r="CT177" s="1175"/>
      <c r="CU177" s="1175"/>
      <c r="CV177" s="1175"/>
      <c r="CW177" s="1175"/>
      <c r="CX177" s="1175"/>
      <c r="CY177" s="1175"/>
      <c r="CZ177" s="1175"/>
      <c r="DA177" s="1175"/>
      <c r="DB177" s="1175"/>
      <c r="DC177" s="1175"/>
      <c r="DD177" s="1175"/>
      <c r="DE177" s="392"/>
      <c r="DF177" s="23"/>
      <c r="DG177" s="349"/>
      <c r="DH177" s="23"/>
      <c r="DI177" s="23"/>
      <c r="DJ177" s="23"/>
      <c r="DK177" s="23"/>
    </row>
    <row r="178" spans="1:115" ht="14.1" customHeight="1" x14ac:dyDescent="0.2">
      <c r="A178" s="23"/>
      <c r="B178" s="391"/>
      <c r="C178" s="1173" t="s">
        <v>656</v>
      </c>
      <c r="D178" s="1173"/>
      <c r="E178" s="1173"/>
      <c r="F178" s="1173"/>
      <c r="G178" s="1173"/>
      <c r="H178" s="1173"/>
      <c r="I178" s="1173"/>
      <c r="J178" s="1173"/>
      <c r="K178" s="1173"/>
      <c r="L178" s="1173"/>
      <c r="M178" s="1173"/>
      <c r="N178" s="1173"/>
      <c r="O178" s="1173"/>
      <c r="P178" s="1173"/>
      <c r="Q178" s="1173"/>
      <c r="R178" s="1173"/>
      <c r="S178" s="1173"/>
      <c r="T178" s="1173"/>
      <c r="U178" s="1173"/>
      <c r="V178" s="1173"/>
      <c r="W178" s="1173"/>
      <c r="X178" s="1173"/>
      <c r="Y178" s="1173"/>
      <c r="Z178" s="1173"/>
      <c r="AA178" s="1173"/>
      <c r="AB178" s="1173"/>
      <c r="AC178" s="1173"/>
      <c r="AD178" s="1173"/>
      <c r="AE178" s="1173"/>
      <c r="AF178" s="1173"/>
      <c r="AG178" s="1173"/>
      <c r="AH178" s="1173"/>
      <c r="AI178" s="1173"/>
      <c r="AJ178" s="1173"/>
      <c r="AK178" s="1173"/>
      <c r="AL178" s="1173"/>
      <c r="AM178" s="1173"/>
      <c r="AN178" s="1173"/>
      <c r="AO178" s="1173"/>
      <c r="AP178" s="1173"/>
      <c r="AQ178" s="1173"/>
      <c r="AR178" s="1173"/>
      <c r="AS178" s="1173"/>
      <c r="AT178" s="1173"/>
      <c r="AU178" s="1173"/>
      <c r="AV178" s="1173"/>
      <c r="AW178" s="1173"/>
      <c r="AX178" s="1173"/>
      <c r="AY178" s="1173"/>
      <c r="AZ178" s="1173"/>
      <c r="BA178" s="1173"/>
      <c r="BB178" s="1173"/>
      <c r="BC178" s="1173"/>
      <c r="BD178" s="1173"/>
      <c r="BE178" s="1173"/>
      <c r="BF178" s="1173"/>
      <c r="BG178" s="1173"/>
      <c r="BH178" s="1173"/>
      <c r="BI178" s="1173"/>
      <c r="BJ178" s="1173"/>
      <c r="BK178" s="1173"/>
      <c r="BL178" s="1173"/>
      <c r="BM178" s="1173"/>
      <c r="BN178" s="1173"/>
      <c r="BO178" s="1173"/>
      <c r="BP178" s="1173"/>
      <c r="BQ178" s="1169"/>
      <c r="BR178" s="1169"/>
      <c r="BS178" s="1169"/>
      <c r="BT178" s="1169"/>
      <c r="BU178" s="1169"/>
      <c r="BV178" s="1170"/>
      <c r="BW178" s="1170"/>
      <c r="BX178" s="1170"/>
      <c r="BY178" s="1170"/>
      <c r="BZ178" s="1170"/>
      <c r="CA178" s="1170"/>
      <c r="CB178" s="1170"/>
      <c r="CC178" s="1170"/>
      <c r="CD178" s="1170"/>
      <c r="CE178" s="1170"/>
      <c r="CF178" s="1170"/>
      <c r="CG178" s="1170"/>
      <c r="CH178" s="1170"/>
      <c r="CI178" s="1171"/>
      <c r="CJ178" s="1171"/>
      <c r="CK178" s="1171"/>
      <c r="CL178" s="1171"/>
      <c r="CM178" s="1169"/>
      <c r="CN178" s="1169"/>
      <c r="CO178" s="1169"/>
      <c r="CP178" s="1169"/>
      <c r="CQ178" s="1169"/>
      <c r="CR178" s="1172">
        <f ca="1">Data_Income!F973</f>
        <v>0</v>
      </c>
      <c r="CS178" s="1172"/>
      <c r="CT178" s="1172"/>
      <c r="CU178" s="1172"/>
      <c r="CV178" s="1172"/>
      <c r="CW178" s="1172"/>
      <c r="CX178" s="1172"/>
      <c r="CY178" s="1172"/>
      <c r="CZ178" s="1172"/>
      <c r="DA178" s="1172"/>
      <c r="DB178" s="1172"/>
      <c r="DC178" s="1172"/>
      <c r="DD178" s="1172"/>
      <c r="DE178" s="392"/>
      <c r="DF178" s="23"/>
      <c r="DG178" s="23"/>
      <c r="DH178" s="23"/>
      <c r="DI178" s="23"/>
      <c r="DJ178" s="23"/>
      <c r="DK178" s="23"/>
    </row>
    <row r="179" spans="1:115" ht="14.1" customHeight="1" thickBot="1" x14ac:dyDescent="0.25">
      <c r="A179" s="23"/>
      <c r="B179" s="391"/>
      <c r="C179" s="1164"/>
      <c r="D179" s="1164"/>
      <c r="E179" s="1164"/>
      <c r="F179" s="1164"/>
      <c r="G179" s="1164"/>
      <c r="H179" s="1164"/>
      <c r="I179" s="1164"/>
      <c r="J179" s="1164"/>
      <c r="K179" s="1164"/>
      <c r="L179" s="1164"/>
      <c r="M179" s="1164"/>
      <c r="N179" s="1164"/>
      <c r="O179" s="1164"/>
      <c r="P179" s="1164"/>
      <c r="Q179" s="1164"/>
      <c r="R179" s="1164"/>
      <c r="S179" s="1164"/>
      <c r="T179" s="1164"/>
      <c r="U179" s="1164"/>
      <c r="V179" s="1164"/>
      <c r="W179" s="1164"/>
      <c r="X179" s="1164"/>
      <c r="Y179" s="1164"/>
      <c r="Z179" s="1164"/>
      <c r="AA179" s="1164"/>
      <c r="AB179" s="1164"/>
      <c r="AC179" s="1164"/>
      <c r="AD179" s="1164"/>
      <c r="AE179" s="1164"/>
      <c r="AF179" s="1164"/>
      <c r="AG179" s="1164"/>
      <c r="AH179" s="1164"/>
      <c r="AI179" s="1164"/>
      <c r="AJ179" s="1164"/>
      <c r="AK179" s="1164"/>
      <c r="AL179" s="1164"/>
      <c r="AM179" s="1164"/>
      <c r="AN179" s="1164"/>
      <c r="AO179" s="1164"/>
      <c r="AP179" s="1164"/>
      <c r="AQ179" s="1164"/>
      <c r="AR179" s="1164"/>
      <c r="AS179" s="1164"/>
      <c r="AT179" s="1164"/>
      <c r="AU179" s="1164"/>
      <c r="AV179" s="1164"/>
      <c r="AW179" s="1164"/>
      <c r="AX179" s="1164"/>
      <c r="AY179" s="1164"/>
      <c r="AZ179" s="1164"/>
      <c r="BA179" s="1164"/>
      <c r="BB179" s="1164"/>
      <c r="BC179" s="1164"/>
      <c r="BD179" s="1164"/>
      <c r="BE179" s="1164"/>
      <c r="BF179" s="1164"/>
      <c r="BG179" s="1164"/>
      <c r="BH179" s="1164"/>
      <c r="BI179" s="1164"/>
      <c r="BJ179" s="1164"/>
      <c r="BK179" s="1164"/>
      <c r="BL179" s="1164"/>
      <c r="BM179" s="1164"/>
      <c r="BN179" s="1164"/>
      <c r="BO179" s="1164"/>
      <c r="BP179" s="1164"/>
      <c r="BQ179" s="1164"/>
      <c r="BR179" s="1164"/>
      <c r="BS179" s="1164"/>
      <c r="BT179" s="1164"/>
      <c r="BU179" s="1164"/>
      <c r="BV179" s="1164"/>
      <c r="BW179" s="1164"/>
      <c r="BX179" s="1164"/>
      <c r="BY179" s="1164"/>
      <c r="BZ179" s="1164"/>
      <c r="CA179" s="1164"/>
      <c r="CB179" s="1164"/>
      <c r="CC179" s="1164"/>
      <c r="CD179" s="1164"/>
      <c r="CE179" s="1164"/>
      <c r="CF179" s="1164"/>
      <c r="CG179" s="1164"/>
      <c r="CH179" s="1164"/>
      <c r="CI179" s="1164"/>
      <c r="CJ179" s="1164"/>
      <c r="CK179" s="1164"/>
      <c r="CL179" s="1164"/>
      <c r="CM179" s="1164"/>
      <c r="CN179" s="1164"/>
      <c r="CO179" s="1164"/>
      <c r="CP179" s="1164"/>
      <c r="CQ179" s="1164"/>
      <c r="CR179" s="1164"/>
      <c r="CS179" s="1164"/>
      <c r="CT179" s="1164"/>
      <c r="CU179" s="1164"/>
      <c r="CV179" s="1164"/>
      <c r="CW179" s="1164"/>
      <c r="CX179" s="1164"/>
      <c r="CY179" s="1164"/>
      <c r="CZ179" s="1164"/>
      <c r="DA179" s="1164"/>
      <c r="DB179" s="1164"/>
      <c r="DC179" s="1164"/>
      <c r="DD179" s="1164"/>
      <c r="DE179" s="392"/>
      <c r="DF179" s="23"/>
      <c r="DG179" s="23"/>
      <c r="DH179" s="23"/>
      <c r="DI179" s="23"/>
      <c r="DJ179" s="23"/>
      <c r="DK179" s="23"/>
    </row>
    <row r="180" spans="1:115" s="507" customFormat="1" ht="9.9499999999999993" customHeight="1" thickBot="1" x14ac:dyDescent="0.25">
      <c r="A180" s="23"/>
      <c r="B180" s="1135"/>
      <c r="C180" s="1135"/>
      <c r="D180" s="1135"/>
      <c r="E180" s="1135"/>
      <c r="F180" s="1135"/>
      <c r="G180" s="1135"/>
      <c r="H180" s="1135"/>
      <c r="I180" s="1135"/>
      <c r="J180" s="1135"/>
      <c r="K180" s="1135"/>
      <c r="L180" s="1135"/>
      <c r="M180" s="1135"/>
      <c r="N180" s="1135"/>
      <c r="O180" s="1135"/>
      <c r="P180" s="1135"/>
      <c r="Q180" s="1135"/>
      <c r="R180" s="1135"/>
      <c r="S180" s="1135"/>
      <c r="T180" s="1135"/>
      <c r="U180" s="1135"/>
      <c r="V180" s="1135"/>
      <c r="W180" s="1135"/>
      <c r="X180" s="1135"/>
      <c r="Y180" s="1135"/>
      <c r="Z180" s="1135"/>
      <c r="AA180" s="1135"/>
      <c r="AB180" s="1135"/>
      <c r="AC180" s="1135"/>
      <c r="AD180" s="1135"/>
      <c r="AE180" s="1135"/>
      <c r="AF180" s="1135"/>
      <c r="AG180" s="1135"/>
      <c r="AH180" s="1135"/>
      <c r="AI180" s="1135"/>
      <c r="AJ180" s="1135"/>
      <c r="AK180" s="1135"/>
      <c r="AL180" s="1135"/>
      <c r="AM180" s="1135"/>
      <c r="AN180" s="1135"/>
      <c r="AO180" s="1135"/>
      <c r="AP180" s="1135"/>
      <c r="AQ180" s="1135"/>
      <c r="AR180" s="1135"/>
      <c r="AS180" s="1135"/>
      <c r="AT180" s="1135"/>
      <c r="AU180" s="1135"/>
      <c r="AV180" s="1135"/>
      <c r="AW180" s="1135"/>
      <c r="AX180" s="1135"/>
      <c r="AY180" s="1135"/>
      <c r="AZ180" s="1135"/>
      <c r="BA180" s="1135"/>
      <c r="BB180" s="1135"/>
      <c r="BC180" s="1135"/>
      <c r="BD180" s="1135"/>
      <c r="BE180" s="1135"/>
      <c r="BF180" s="1135"/>
      <c r="BG180" s="1135"/>
      <c r="BH180" s="1135"/>
      <c r="BI180" s="1135"/>
      <c r="BJ180" s="1135"/>
      <c r="BK180" s="1135"/>
      <c r="BL180" s="1135"/>
      <c r="BM180" s="1135"/>
      <c r="BN180" s="1135"/>
      <c r="BO180" s="1135"/>
      <c r="BP180" s="1135"/>
      <c r="BQ180" s="1135"/>
      <c r="BR180" s="1135"/>
      <c r="BS180" s="1135"/>
      <c r="BT180" s="1135"/>
      <c r="BU180" s="1135"/>
      <c r="BV180" s="1135"/>
      <c r="BW180" s="1135"/>
      <c r="BX180" s="1135"/>
      <c r="BY180" s="1135"/>
      <c r="BZ180" s="1135"/>
      <c r="CA180" s="1135"/>
      <c r="CB180" s="1135"/>
      <c r="CC180" s="1135"/>
      <c r="CD180" s="1135"/>
      <c r="CE180" s="1135"/>
      <c r="CF180" s="1135"/>
      <c r="CG180" s="1135"/>
      <c r="CH180" s="1135"/>
      <c r="CI180" s="1135"/>
      <c r="CJ180" s="1135"/>
      <c r="CK180" s="1135"/>
      <c r="CL180" s="1135"/>
      <c r="CM180" s="1135"/>
      <c r="CN180" s="1135"/>
      <c r="CO180" s="1135"/>
      <c r="CP180" s="1135"/>
      <c r="CQ180" s="1135"/>
      <c r="CR180" s="1135"/>
      <c r="CS180" s="1135"/>
      <c r="CT180" s="1135"/>
      <c r="CU180" s="1135"/>
      <c r="CV180" s="1135"/>
      <c r="CW180" s="1135"/>
      <c r="CX180" s="1135"/>
      <c r="CY180" s="1135"/>
      <c r="CZ180" s="1135"/>
      <c r="DA180" s="1135"/>
      <c r="DB180" s="1135"/>
      <c r="DC180" s="1135"/>
      <c r="DD180" s="1135"/>
      <c r="DE180" s="1135"/>
      <c r="DF180" s="23"/>
      <c r="DG180" s="23"/>
      <c r="DH180" s="23"/>
      <c r="DI180" s="23"/>
      <c r="DJ180" s="23"/>
      <c r="DK180" s="23"/>
    </row>
    <row r="181" spans="1:115" ht="9.9499999999999993" customHeight="1" x14ac:dyDescent="0.2">
      <c r="A181" s="23"/>
      <c r="B181" s="389"/>
      <c r="C181" s="1165"/>
      <c r="D181" s="1165"/>
      <c r="E181" s="1165"/>
      <c r="F181" s="1165"/>
      <c r="G181" s="1165"/>
      <c r="H181" s="1165"/>
      <c r="I181" s="1165"/>
      <c r="J181" s="1165"/>
      <c r="K181" s="1165"/>
      <c r="L181" s="1165"/>
      <c r="M181" s="1165"/>
      <c r="N181" s="1165"/>
      <c r="O181" s="1165"/>
      <c r="P181" s="1165"/>
      <c r="Q181" s="1165"/>
      <c r="R181" s="1165"/>
      <c r="S181" s="1165"/>
      <c r="T181" s="1165"/>
      <c r="U181" s="1165"/>
      <c r="V181" s="1165"/>
      <c r="W181" s="1165"/>
      <c r="X181" s="1165"/>
      <c r="Y181" s="1165"/>
      <c r="Z181" s="1165"/>
      <c r="AA181" s="1165"/>
      <c r="AB181" s="1165"/>
      <c r="AC181" s="1165"/>
      <c r="AD181" s="1165"/>
      <c r="AE181" s="1165"/>
      <c r="AF181" s="1165"/>
      <c r="AG181" s="1165"/>
      <c r="AH181" s="1165"/>
      <c r="AI181" s="1165"/>
      <c r="AJ181" s="1165"/>
      <c r="AK181" s="1165"/>
      <c r="AL181" s="1165"/>
      <c r="AM181" s="1165"/>
      <c r="AN181" s="1165"/>
      <c r="AO181" s="1165"/>
      <c r="AP181" s="1165"/>
      <c r="AQ181" s="1165"/>
      <c r="AR181" s="1165"/>
      <c r="AS181" s="1165"/>
      <c r="AT181" s="1165"/>
      <c r="AU181" s="1165"/>
      <c r="AV181" s="1165"/>
      <c r="AW181" s="1165"/>
      <c r="AX181" s="1165"/>
      <c r="AY181" s="1165"/>
      <c r="AZ181" s="1165"/>
      <c r="BA181" s="1165"/>
      <c r="BB181" s="1165"/>
      <c r="BC181" s="1165"/>
      <c r="BD181" s="1165"/>
      <c r="BE181" s="1165"/>
      <c r="BF181" s="1165"/>
      <c r="BG181" s="1165"/>
      <c r="BH181" s="1165"/>
      <c r="BI181" s="1165"/>
      <c r="BJ181" s="1165"/>
      <c r="BK181" s="1165"/>
      <c r="BL181" s="1165"/>
      <c r="BM181" s="1165"/>
      <c r="BN181" s="1165"/>
      <c r="BO181" s="1165"/>
      <c r="BP181" s="1165"/>
      <c r="BQ181" s="1165"/>
      <c r="BR181" s="1165"/>
      <c r="BS181" s="1165"/>
      <c r="BT181" s="1165"/>
      <c r="BU181" s="1165"/>
      <c r="BV181" s="1165"/>
      <c r="BW181" s="1165"/>
      <c r="BX181" s="1165"/>
      <c r="BY181" s="1165"/>
      <c r="BZ181" s="1165"/>
      <c r="CA181" s="1165"/>
      <c r="CB181" s="1165"/>
      <c r="CC181" s="1165"/>
      <c r="CD181" s="1165"/>
      <c r="CE181" s="1165"/>
      <c r="CF181" s="1165"/>
      <c r="CG181" s="1165"/>
      <c r="CH181" s="1165"/>
      <c r="CI181" s="1165"/>
      <c r="CJ181" s="1165"/>
      <c r="CK181" s="1165"/>
      <c r="CL181" s="1165"/>
      <c r="CM181" s="1165"/>
      <c r="CN181" s="1165"/>
      <c r="CO181" s="1165"/>
      <c r="CP181" s="1165"/>
      <c r="CQ181" s="1165"/>
      <c r="CR181" s="1165"/>
      <c r="CS181" s="1165"/>
      <c r="CT181" s="1165"/>
      <c r="CU181" s="1165"/>
      <c r="CV181" s="1165"/>
      <c r="CW181" s="1165"/>
      <c r="CX181" s="1165"/>
      <c r="CY181" s="1165"/>
      <c r="CZ181" s="1165"/>
      <c r="DA181" s="1165"/>
      <c r="DB181" s="1165"/>
      <c r="DC181" s="1165"/>
      <c r="DD181" s="1165"/>
      <c r="DE181" s="390"/>
      <c r="DF181" s="23"/>
      <c r="DG181" s="23"/>
      <c r="DH181" s="23"/>
      <c r="DI181" s="23"/>
      <c r="DJ181" s="23"/>
      <c r="DK181" s="23"/>
    </row>
    <row r="182" spans="1:115" ht="15.95" customHeight="1" x14ac:dyDescent="0.25">
      <c r="A182" s="23"/>
      <c r="B182" s="391"/>
      <c r="C182" s="1166" t="s">
        <v>658</v>
      </c>
      <c r="D182" s="1166"/>
      <c r="E182" s="1166"/>
      <c r="F182" s="1166"/>
      <c r="G182" s="1166"/>
      <c r="H182" s="1166"/>
      <c r="I182" s="1166"/>
      <c r="J182" s="1166"/>
      <c r="K182" s="1166"/>
      <c r="L182" s="1166"/>
      <c r="M182" s="1166"/>
      <c r="N182" s="1166"/>
      <c r="O182" s="1166"/>
      <c r="P182" s="1166"/>
      <c r="Q182" s="1166"/>
      <c r="R182" s="1166"/>
      <c r="S182" s="1166"/>
      <c r="T182" s="1166"/>
      <c r="U182" s="1166"/>
      <c r="V182" s="1166"/>
      <c r="W182" s="1166"/>
      <c r="X182" s="1166"/>
      <c r="Y182" s="1166"/>
      <c r="Z182" s="1166"/>
      <c r="AA182" s="1166"/>
      <c r="AB182" s="1166"/>
      <c r="AC182" s="1166"/>
      <c r="AD182" s="1166"/>
      <c r="AE182" s="1166"/>
      <c r="AF182" s="1166"/>
      <c r="AG182" s="1166"/>
      <c r="AH182" s="1166"/>
      <c r="AI182" s="1166"/>
      <c r="AJ182" s="1166"/>
      <c r="AK182" s="1166"/>
      <c r="AL182" s="1166"/>
      <c r="AM182" s="1166"/>
      <c r="AN182" s="1166"/>
      <c r="AO182" s="1166"/>
      <c r="AP182" s="1166"/>
      <c r="AQ182" s="1166"/>
      <c r="AR182" s="1166"/>
      <c r="AS182" s="1166"/>
      <c r="AT182" s="1166"/>
      <c r="AU182" s="1166"/>
      <c r="AV182" s="1166"/>
      <c r="AW182" s="1166"/>
      <c r="AX182" s="1166"/>
      <c r="AY182" s="1166"/>
      <c r="AZ182" s="1166"/>
      <c r="BA182" s="1166"/>
      <c r="BB182" s="1166"/>
      <c r="BC182" s="1166"/>
      <c r="BD182" s="1166"/>
      <c r="BE182" s="1166"/>
      <c r="BF182" s="1166"/>
      <c r="BG182" s="1166"/>
      <c r="BH182" s="1166"/>
      <c r="BI182" s="1166"/>
      <c r="BJ182" s="1166"/>
      <c r="BK182" s="1167" t="s">
        <v>843</v>
      </c>
      <c r="BL182" s="1167"/>
      <c r="BM182" s="1167"/>
      <c r="BN182" s="1167"/>
      <c r="BO182" s="1167"/>
      <c r="BP182" s="1167"/>
      <c r="BQ182" s="1167"/>
      <c r="BR182" s="1167"/>
      <c r="BS182" s="1167"/>
      <c r="BT182" s="1167"/>
      <c r="BU182" s="1167"/>
      <c r="BV182" s="1167"/>
      <c r="BW182" s="1167"/>
      <c r="BX182" s="1151"/>
      <c r="BY182" s="1151"/>
      <c r="BZ182" s="1151"/>
      <c r="CA182" s="1151"/>
      <c r="CB182" s="1167" t="s">
        <v>843</v>
      </c>
      <c r="CC182" s="1167"/>
      <c r="CD182" s="1167"/>
      <c r="CE182" s="1167"/>
      <c r="CF182" s="1167"/>
      <c r="CG182" s="1167"/>
      <c r="CH182" s="1167"/>
      <c r="CI182" s="1167"/>
      <c r="CJ182" s="1167"/>
      <c r="CK182" s="1167"/>
      <c r="CL182" s="1167"/>
      <c r="CM182" s="1167"/>
      <c r="CN182" s="1167"/>
      <c r="CO182" s="1151"/>
      <c r="CP182" s="1151"/>
      <c r="CQ182" s="1151"/>
      <c r="CR182" s="1151"/>
      <c r="CS182" s="1151" t="s">
        <v>865</v>
      </c>
      <c r="CT182" s="1151"/>
      <c r="CU182" s="1151"/>
      <c r="CV182" s="1151"/>
      <c r="CW182" s="1151"/>
      <c r="CX182" s="1151"/>
      <c r="CY182" s="1151"/>
      <c r="CZ182" s="1151"/>
      <c r="DA182" s="1151"/>
      <c r="DB182" s="1151"/>
      <c r="DC182" s="1151"/>
      <c r="DD182" s="1151"/>
      <c r="DE182" s="392"/>
      <c r="DF182" s="23"/>
    </row>
    <row r="183" spans="1:115" ht="6.95" customHeight="1" x14ac:dyDescent="0.2">
      <c r="A183" s="23"/>
      <c r="B183" s="391"/>
      <c r="C183" s="1150"/>
      <c r="D183" s="1150"/>
      <c r="E183" s="1150"/>
      <c r="F183" s="1150"/>
      <c r="G183" s="1150"/>
      <c r="H183" s="1150"/>
      <c r="I183" s="1150"/>
      <c r="J183" s="1150"/>
      <c r="K183" s="1150"/>
      <c r="L183" s="1150"/>
      <c r="M183" s="1150"/>
      <c r="N183" s="1150"/>
      <c r="O183" s="1150"/>
      <c r="P183" s="1150"/>
      <c r="Q183" s="1150"/>
      <c r="R183" s="1150"/>
      <c r="S183" s="1150"/>
      <c r="T183" s="1150"/>
      <c r="U183" s="1150"/>
      <c r="V183" s="1150"/>
      <c r="W183" s="1150"/>
      <c r="X183" s="1150"/>
      <c r="Y183" s="1150"/>
      <c r="Z183" s="1150"/>
      <c r="AA183" s="1150"/>
      <c r="AB183" s="1150"/>
      <c r="AC183" s="1150"/>
      <c r="AD183" s="1150"/>
      <c r="AE183" s="1150"/>
      <c r="AF183" s="1150"/>
      <c r="AG183" s="1150"/>
      <c r="AH183" s="1150"/>
      <c r="AI183" s="1150"/>
      <c r="AJ183" s="1150"/>
      <c r="AK183" s="1150"/>
      <c r="AL183" s="1150"/>
      <c r="AM183" s="1150"/>
      <c r="AN183" s="1150"/>
      <c r="AO183" s="1150"/>
      <c r="AP183" s="1150"/>
      <c r="AQ183" s="1150"/>
      <c r="AR183" s="1150"/>
      <c r="AS183" s="1150"/>
      <c r="AT183" s="1150"/>
      <c r="AU183" s="1150"/>
      <c r="AV183" s="1150"/>
      <c r="AW183" s="1150"/>
      <c r="AX183" s="1150"/>
      <c r="AY183" s="1150"/>
      <c r="AZ183" s="1150"/>
      <c r="BA183" s="1150"/>
      <c r="BB183" s="1150"/>
      <c r="BC183" s="1150"/>
      <c r="BD183" s="1150"/>
      <c r="BE183" s="1150"/>
      <c r="BF183" s="1150"/>
      <c r="BG183" s="1150"/>
      <c r="BH183" s="1150"/>
      <c r="BI183" s="1150"/>
      <c r="BJ183" s="1150"/>
      <c r="BK183" s="1150"/>
      <c r="BL183" s="1150"/>
      <c r="BM183" s="1150"/>
      <c r="BN183" s="1150"/>
      <c r="BO183" s="1150"/>
      <c r="BP183" s="1150"/>
      <c r="BQ183" s="1150"/>
      <c r="BR183" s="1150"/>
      <c r="BS183" s="1150"/>
      <c r="BT183" s="1150"/>
      <c r="BU183" s="1150"/>
      <c r="BV183" s="1150"/>
      <c r="BW183" s="1150"/>
      <c r="BX183" s="1150"/>
      <c r="BY183" s="1150"/>
      <c r="BZ183" s="1150"/>
      <c r="CA183" s="1150"/>
      <c r="CB183" s="1150"/>
      <c r="CC183" s="1150"/>
      <c r="CD183" s="1150"/>
      <c r="CE183" s="1150"/>
      <c r="CF183" s="1150"/>
      <c r="CG183" s="1150"/>
      <c r="CH183" s="1150"/>
      <c r="CI183" s="1150"/>
      <c r="CJ183" s="1150"/>
      <c r="CK183" s="1150"/>
      <c r="CL183" s="1150"/>
      <c r="CM183" s="1150"/>
      <c r="CN183" s="1150"/>
      <c r="CO183" s="1151"/>
      <c r="CP183" s="1151"/>
      <c r="CQ183" s="1151"/>
      <c r="CR183" s="1151"/>
      <c r="CS183" s="1152"/>
      <c r="CT183" s="1152"/>
      <c r="CU183" s="1152"/>
      <c r="CV183" s="1152"/>
      <c r="CW183" s="1152"/>
      <c r="CX183" s="1152"/>
      <c r="CY183" s="1152"/>
      <c r="CZ183" s="1152"/>
      <c r="DA183" s="1152"/>
      <c r="DB183" s="1152"/>
      <c r="DC183" s="1152"/>
      <c r="DD183" s="1152"/>
      <c r="DE183" s="392"/>
      <c r="DF183" s="23"/>
      <c r="DG183" s="23"/>
      <c r="DH183" s="23"/>
      <c r="DI183" s="23"/>
      <c r="DJ183" s="23"/>
      <c r="DK183" s="23"/>
    </row>
    <row r="184" spans="1:115" ht="14.1" customHeight="1" x14ac:dyDescent="0.2">
      <c r="A184" s="23"/>
      <c r="B184" s="391"/>
      <c r="C184" s="1156" t="s">
        <v>657</v>
      </c>
      <c r="D184" s="1156"/>
      <c r="E184" s="1156"/>
      <c r="F184" s="1156"/>
      <c r="G184" s="1156"/>
      <c r="H184" s="1156"/>
      <c r="I184" s="1156"/>
      <c r="J184" s="1156"/>
      <c r="K184" s="1156"/>
      <c r="L184" s="1156"/>
      <c r="M184" s="1156"/>
      <c r="N184" s="1156"/>
      <c r="O184" s="1156"/>
      <c r="P184" s="1156"/>
      <c r="Q184" s="1156"/>
      <c r="R184" s="1156"/>
      <c r="S184" s="1156"/>
      <c r="T184" s="1156"/>
      <c r="U184" s="1156"/>
      <c r="V184" s="1156"/>
      <c r="W184" s="1156"/>
      <c r="X184" s="1156"/>
      <c r="Y184" s="1156"/>
      <c r="Z184" s="1156"/>
      <c r="AA184" s="1156"/>
      <c r="AB184" s="1156"/>
      <c r="AC184" s="1156"/>
      <c r="AD184" s="1156"/>
      <c r="AE184" s="1156"/>
      <c r="AF184" s="1156"/>
      <c r="AG184" s="1156"/>
      <c r="AH184" s="1156"/>
      <c r="AI184" s="1156"/>
      <c r="AJ184" s="1156"/>
      <c r="AK184" s="1156"/>
      <c r="AL184" s="1156"/>
      <c r="AM184" s="1156"/>
      <c r="AN184" s="1156"/>
      <c r="AO184" s="1156"/>
      <c r="AP184" s="1156"/>
      <c r="AQ184" s="1156"/>
      <c r="AR184" s="1156"/>
      <c r="AS184" s="1156"/>
      <c r="AT184" s="1156"/>
      <c r="AU184" s="1156"/>
      <c r="AV184" s="1156"/>
      <c r="AW184" s="1156"/>
      <c r="AX184" s="1156"/>
      <c r="AY184" s="1156"/>
      <c r="AZ184" s="1156"/>
      <c r="BA184" s="1156"/>
      <c r="BB184" s="1156"/>
      <c r="BC184" s="1156"/>
      <c r="BD184" s="1156"/>
      <c r="BE184" s="1156"/>
      <c r="BF184" s="1156"/>
      <c r="BG184" s="1156"/>
      <c r="BH184" s="1156"/>
      <c r="BI184" s="1156"/>
      <c r="BJ184" s="1156"/>
      <c r="BK184" s="1157"/>
      <c r="BL184" s="1157"/>
      <c r="BM184" s="1157"/>
      <c r="BN184" s="1157"/>
      <c r="BO184" s="1157"/>
      <c r="BP184" s="1157"/>
      <c r="BQ184" s="1157"/>
      <c r="BR184" s="1157"/>
      <c r="BS184" s="1157"/>
      <c r="BT184" s="1157"/>
      <c r="BU184" s="1157"/>
      <c r="BV184" s="1157"/>
      <c r="BW184" s="1157"/>
      <c r="BX184" s="1158"/>
      <c r="BY184" s="1158"/>
      <c r="BZ184" s="1158"/>
      <c r="CA184" s="1158"/>
      <c r="CB184" s="1158"/>
      <c r="CC184" s="1158"/>
      <c r="CD184" s="1158"/>
      <c r="CE184" s="1158"/>
      <c r="CF184" s="1158"/>
      <c r="CG184" s="1158"/>
      <c r="CH184" s="1158"/>
      <c r="CI184" s="1158"/>
      <c r="CJ184" s="1158"/>
      <c r="CK184" s="1158"/>
      <c r="CL184" s="1158"/>
      <c r="CM184" s="1158"/>
      <c r="CN184" s="1158"/>
      <c r="CO184" s="1151"/>
      <c r="CP184" s="1151"/>
      <c r="CQ184" s="1151"/>
      <c r="CR184" s="1151"/>
      <c r="CS184" s="1159"/>
      <c r="CT184" s="1159"/>
      <c r="CU184" s="1159"/>
      <c r="CV184" s="1159"/>
      <c r="CW184" s="1159"/>
      <c r="CX184" s="1159"/>
      <c r="CY184" s="1159"/>
      <c r="CZ184" s="1159"/>
      <c r="DA184" s="1159"/>
      <c r="DB184" s="1159"/>
      <c r="DC184" s="1159"/>
      <c r="DD184" s="1159"/>
      <c r="DE184" s="392"/>
      <c r="DF184" s="23"/>
      <c r="DG184" s="23"/>
      <c r="DH184" s="23"/>
      <c r="DI184" s="23"/>
      <c r="DJ184" s="23"/>
      <c r="DK184" s="23"/>
    </row>
    <row r="185" spans="1:115" ht="14.1" customHeight="1" x14ac:dyDescent="0.2">
      <c r="A185" s="23"/>
      <c r="B185" s="391"/>
      <c r="C185" s="1153" t="s">
        <v>866</v>
      </c>
      <c r="D185" s="1153"/>
      <c r="E185" s="1153"/>
      <c r="F185" s="1153"/>
      <c r="G185" s="1153"/>
      <c r="H185" s="1153"/>
      <c r="I185" s="1153"/>
      <c r="J185" s="1153"/>
      <c r="K185" s="1153"/>
      <c r="L185" s="1153"/>
      <c r="M185" s="1153"/>
      <c r="N185" s="1153"/>
      <c r="O185" s="1153"/>
      <c r="P185" s="1153"/>
      <c r="Q185" s="1153"/>
      <c r="R185" s="1153"/>
      <c r="S185" s="1153"/>
      <c r="T185" s="1153"/>
      <c r="U185" s="1153"/>
      <c r="V185" s="1153"/>
      <c r="W185" s="1153"/>
      <c r="X185" s="1153"/>
      <c r="Y185" s="1153"/>
      <c r="Z185" s="1153"/>
      <c r="AA185" s="1153"/>
      <c r="AB185" s="1153"/>
      <c r="AC185" s="1153"/>
      <c r="AD185" s="1153"/>
      <c r="AE185" s="1153"/>
      <c r="AF185" s="1153"/>
      <c r="AG185" s="1153"/>
      <c r="AH185" s="1153"/>
      <c r="AI185" s="1153"/>
      <c r="AJ185" s="1153"/>
      <c r="AK185" s="1153"/>
      <c r="AL185" s="1153"/>
      <c r="AM185" s="1153"/>
      <c r="AN185" s="1153"/>
      <c r="AO185" s="1153"/>
      <c r="AP185" s="1153"/>
      <c r="AQ185" s="1153"/>
      <c r="AR185" s="1153"/>
      <c r="AS185" s="1153"/>
      <c r="AT185" s="1153"/>
      <c r="AU185" s="1153"/>
      <c r="AV185" s="1153"/>
      <c r="AW185" s="1153"/>
      <c r="AX185" s="1153"/>
      <c r="AY185" s="1153"/>
      <c r="AZ185" s="1153"/>
      <c r="BA185" s="1153"/>
      <c r="BB185" s="1153"/>
      <c r="BC185" s="1153"/>
      <c r="BD185" s="1153"/>
      <c r="BE185" s="1153"/>
      <c r="BF185" s="1153"/>
      <c r="BG185" s="1153"/>
      <c r="BH185" s="1153"/>
      <c r="BI185" s="1153"/>
      <c r="BJ185" s="1153"/>
      <c r="BK185" s="1129">
        <v>0</v>
      </c>
      <c r="BL185" s="1129"/>
      <c r="BM185" s="1129"/>
      <c r="BN185" s="1129"/>
      <c r="BO185" s="1129"/>
      <c r="BP185" s="1129"/>
      <c r="BQ185" s="1129"/>
      <c r="BR185" s="1129"/>
      <c r="BS185" s="1129"/>
      <c r="BT185" s="1129"/>
      <c r="BU185" s="1129"/>
      <c r="BV185" s="1129"/>
      <c r="BW185" s="1129"/>
      <c r="BX185" s="1151"/>
      <c r="BY185" s="1151"/>
      <c r="BZ185" s="1151"/>
      <c r="CA185" s="1151"/>
      <c r="CB185" s="1129">
        <v>0</v>
      </c>
      <c r="CC185" s="1129"/>
      <c r="CD185" s="1129"/>
      <c r="CE185" s="1129"/>
      <c r="CF185" s="1129"/>
      <c r="CG185" s="1129"/>
      <c r="CH185" s="1129"/>
      <c r="CI185" s="1129"/>
      <c r="CJ185" s="1129"/>
      <c r="CK185" s="1129"/>
      <c r="CL185" s="1129"/>
      <c r="CM185" s="1129"/>
      <c r="CN185" s="1129"/>
      <c r="CO185" s="1151"/>
      <c r="CP185" s="1151"/>
      <c r="CQ185" s="1151"/>
      <c r="CR185" s="1151"/>
      <c r="CS185" s="1151"/>
      <c r="CT185" s="1151"/>
      <c r="CU185" s="1151"/>
      <c r="CV185" s="1151"/>
      <c r="CW185" s="1151"/>
      <c r="CX185" s="1151"/>
      <c r="CY185" s="1151"/>
      <c r="CZ185" s="1151"/>
      <c r="DA185" s="1151"/>
      <c r="DB185" s="1151"/>
      <c r="DC185" s="1151"/>
      <c r="DD185" s="1151"/>
      <c r="DE185" s="392"/>
      <c r="DG185" s="23"/>
      <c r="DH185" s="23"/>
      <c r="DI185" s="23"/>
      <c r="DJ185" s="23"/>
      <c r="DK185" s="23"/>
    </row>
    <row r="186" spans="1:115" ht="14.1" customHeight="1" x14ac:dyDescent="0.2">
      <c r="A186" s="23"/>
      <c r="B186" s="391"/>
      <c r="C186" s="1153" t="s">
        <v>874</v>
      </c>
      <c r="D186" s="1153"/>
      <c r="E186" s="1153"/>
      <c r="F186" s="1153"/>
      <c r="G186" s="1153"/>
      <c r="H186" s="1153"/>
      <c r="I186" s="1153"/>
      <c r="J186" s="1153"/>
      <c r="K186" s="1153"/>
      <c r="L186" s="1153"/>
      <c r="M186" s="1153"/>
      <c r="N186" s="1153"/>
      <c r="O186" s="1153"/>
      <c r="P186" s="1153"/>
      <c r="Q186" s="1153"/>
      <c r="R186" s="1153"/>
      <c r="S186" s="1153"/>
      <c r="T186" s="1153"/>
      <c r="U186" s="1153"/>
      <c r="V186" s="1153"/>
      <c r="W186" s="1153"/>
      <c r="X186" s="1153"/>
      <c r="Y186" s="1153"/>
      <c r="Z186" s="1153"/>
      <c r="AA186" s="1153"/>
      <c r="AB186" s="1153"/>
      <c r="AC186" s="1153"/>
      <c r="AD186" s="1153"/>
      <c r="AE186" s="1153"/>
      <c r="AF186" s="1153"/>
      <c r="AG186" s="1153"/>
      <c r="AH186" s="1153"/>
      <c r="AI186" s="1153"/>
      <c r="AJ186" s="1153"/>
      <c r="AK186" s="1153"/>
      <c r="AL186" s="1153"/>
      <c r="AM186" s="1153"/>
      <c r="AN186" s="1153"/>
      <c r="AO186" s="1153"/>
      <c r="AP186" s="1153"/>
      <c r="AQ186" s="1153"/>
      <c r="AR186" s="1153"/>
      <c r="AS186" s="1153"/>
      <c r="AT186" s="1153"/>
      <c r="AU186" s="1153"/>
      <c r="AV186" s="1153"/>
      <c r="AW186" s="1153"/>
      <c r="AX186" s="1153"/>
      <c r="AY186" s="1153"/>
      <c r="AZ186" s="1153"/>
      <c r="BA186" s="1153"/>
      <c r="BB186" s="1153"/>
      <c r="BC186" s="1153"/>
      <c r="BD186" s="1153"/>
      <c r="BE186" s="1153"/>
      <c r="BF186" s="1153"/>
      <c r="BG186" s="1153"/>
      <c r="BH186" s="1153"/>
      <c r="BI186" s="1153"/>
      <c r="BJ186" s="1153"/>
      <c r="BK186" s="1129">
        <v>0</v>
      </c>
      <c r="BL186" s="1129"/>
      <c r="BM186" s="1129"/>
      <c r="BN186" s="1129"/>
      <c r="BO186" s="1129"/>
      <c r="BP186" s="1129"/>
      <c r="BQ186" s="1129"/>
      <c r="BR186" s="1129"/>
      <c r="BS186" s="1129"/>
      <c r="BT186" s="1129"/>
      <c r="BU186" s="1129"/>
      <c r="BV186" s="1129"/>
      <c r="BW186" s="1129"/>
      <c r="BX186" s="1151"/>
      <c r="BY186" s="1151"/>
      <c r="BZ186" s="1151"/>
      <c r="CA186" s="1151"/>
      <c r="CB186" s="1129">
        <v>0</v>
      </c>
      <c r="CC186" s="1129"/>
      <c r="CD186" s="1129"/>
      <c r="CE186" s="1129"/>
      <c r="CF186" s="1129"/>
      <c r="CG186" s="1129"/>
      <c r="CH186" s="1129"/>
      <c r="CI186" s="1129"/>
      <c r="CJ186" s="1129"/>
      <c r="CK186" s="1129"/>
      <c r="CL186" s="1129"/>
      <c r="CM186" s="1129"/>
      <c r="CN186" s="1129"/>
      <c r="CO186" s="1151"/>
      <c r="CP186" s="1151"/>
      <c r="CQ186" s="1151"/>
      <c r="CR186" s="1151"/>
      <c r="CS186" s="1151"/>
      <c r="CT186" s="1151"/>
      <c r="CU186" s="1151"/>
      <c r="CV186" s="1151"/>
      <c r="CW186" s="1151"/>
      <c r="CX186" s="1151"/>
      <c r="CY186" s="1151"/>
      <c r="CZ186" s="1151"/>
      <c r="DA186" s="1151"/>
      <c r="DB186" s="1151"/>
      <c r="DC186" s="1151"/>
      <c r="DD186" s="1151"/>
      <c r="DE186" s="392"/>
      <c r="DG186" s="23"/>
      <c r="DH186" s="23"/>
      <c r="DI186" s="23"/>
      <c r="DJ186" s="23"/>
      <c r="DK186" s="23"/>
    </row>
    <row r="187" spans="1:115" ht="14.1" customHeight="1" x14ac:dyDescent="0.2">
      <c r="A187" s="23"/>
      <c r="B187" s="391"/>
      <c r="C187" s="1153" t="s">
        <v>867</v>
      </c>
      <c r="D187" s="1153"/>
      <c r="E187" s="1153"/>
      <c r="F187" s="1153"/>
      <c r="G187" s="1153"/>
      <c r="H187" s="1153"/>
      <c r="I187" s="1153"/>
      <c r="J187" s="1153"/>
      <c r="K187" s="1153"/>
      <c r="L187" s="1153"/>
      <c r="M187" s="1153"/>
      <c r="N187" s="1153"/>
      <c r="O187" s="1153"/>
      <c r="P187" s="1153"/>
      <c r="Q187" s="1153"/>
      <c r="R187" s="1153"/>
      <c r="S187" s="1153"/>
      <c r="T187" s="1153"/>
      <c r="U187" s="1153"/>
      <c r="V187" s="1153"/>
      <c r="W187" s="1153"/>
      <c r="X187" s="1153"/>
      <c r="Y187" s="1153"/>
      <c r="Z187" s="1153"/>
      <c r="AA187" s="1153"/>
      <c r="AB187" s="1153"/>
      <c r="AC187" s="1153"/>
      <c r="AD187" s="1153"/>
      <c r="AE187" s="1153"/>
      <c r="AF187" s="1153"/>
      <c r="AG187" s="1153"/>
      <c r="AH187" s="1153"/>
      <c r="AI187" s="1153"/>
      <c r="AJ187" s="1153"/>
      <c r="AK187" s="1153"/>
      <c r="AL187" s="1153"/>
      <c r="AM187" s="1153"/>
      <c r="AN187" s="1153"/>
      <c r="AO187" s="1153"/>
      <c r="AP187" s="1153"/>
      <c r="AQ187" s="1153"/>
      <c r="AR187" s="1153"/>
      <c r="AS187" s="1153"/>
      <c r="AT187" s="1153"/>
      <c r="AU187" s="1153"/>
      <c r="AV187" s="1153"/>
      <c r="AW187" s="1153"/>
      <c r="AX187" s="1153"/>
      <c r="AY187" s="1153"/>
      <c r="AZ187" s="1153"/>
      <c r="BA187" s="1153"/>
      <c r="BB187" s="1153"/>
      <c r="BC187" s="1153"/>
      <c r="BD187" s="1153"/>
      <c r="BE187" s="1153"/>
      <c r="BF187" s="1153"/>
      <c r="BG187" s="1153"/>
      <c r="BH187" s="1153"/>
      <c r="BI187" s="1153"/>
      <c r="BJ187" s="1153"/>
      <c r="BK187" s="1129">
        <v>0</v>
      </c>
      <c r="BL187" s="1129"/>
      <c r="BM187" s="1129"/>
      <c r="BN187" s="1129"/>
      <c r="BO187" s="1129"/>
      <c r="BP187" s="1129"/>
      <c r="BQ187" s="1129"/>
      <c r="BR187" s="1129"/>
      <c r="BS187" s="1129"/>
      <c r="BT187" s="1129"/>
      <c r="BU187" s="1129"/>
      <c r="BV187" s="1129"/>
      <c r="BW187" s="1129"/>
      <c r="BX187" s="1151"/>
      <c r="BY187" s="1151"/>
      <c r="BZ187" s="1151"/>
      <c r="CA187" s="1151"/>
      <c r="CB187" s="1129">
        <v>0</v>
      </c>
      <c r="CC187" s="1129"/>
      <c r="CD187" s="1129"/>
      <c r="CE187" s="1129"/>
      <c r="CF187" s="1129"/>
      <c r="CG187" s="1129"/>
      <c r="CH187" s="1129"/>
      <c r="CI187" s="1129"/>
      <c r="CJ187" s="1129"/>
      <c r="CK187" s="1129"/>
      <c r="CL187" s="1129"/>
      <c r="CM187" s="1129"/>
      <c r="CN187" s="1129"/>
      <c r="CO187" s="1151"/>
      <c r="CP187" s="1151"/>
      <c r="CQ187" s="1151"/>
      <c r="CR187" s="1151"/>
      <c r="CS187" s="1151"/>
      <c r="CT187" s="1151"/>
      <c r="CU187" s="1151"/>
      <c r="CV187" s="1151"/>
      <c r="CW187" s="1151"/>
      <c r="CX187" s="1151"/>
      <c r="CY187" s="1151"/>
      <c r="CZ187" s="1151"/>
      <c r="DA187" s="1151"/>
      <c r="DB187" s="1151"/>
      <c r="DC187" s="1151"/>
      <c r="DD187" s="1151"/>
      <c r="DE187" s="392"/>
      <c r="DG187" s="23"/>
      <c r="DH187" s="23"/>
      <c r="DI187" s="23"/>
      <c r="DJ187" s="23"/>
      <c r="DK187" s="23"/>
    </row>
    <row r="188" spans="1:115" ht="14.1" customHeight="1" x14ac:dyDescent="0.2">
      <c r="A188" s="23"/>
      <c r="B188" s="391"/>
      <c r="C188" s="1153" t="s">
        <v>659</v>
      </c>
      <c r="D188" s="1153"/>
      <c r="E188" s="1153"/>
      <c r="F188" s="1153"/>
      <c r="G188" s="1153"/>
      <c r="H188" s="1153"/>
      <c r="I188" s="1153"/>
      <c r="J188" s="1153"/>
      <c r="K188" s="1153"/>
      <c r="L188" s="1153"/>
      <c r="M188" s="1153"/>
      <c r="N188" s="1153"/>
      <c r="O188" s="1153"/>
      <c r="P188" s="1153"/>
      <c r="Q188" s="1153"/>
      <c r="R188" s="1153"/>
      <c r="S188" s="1153"/>
      <c r="T188" s="1153"/>
      <c r="U188" s="1153"/>
      <c r="V188" s="1153"/>
      <c r="W188" s="1153"/>
      <c r="X188" s="1153"/>
      <c r="Y188" s="1153"/>
      <c r="Z188" s="1153"/>
      <c r="AA188" s="1153"/>
      <c r="AB188" s="1153"/>
      <c r="AC188" s="1153"/>
      <c r="AD188" s="1153"/>
      <c r="AE188" s="1153"/>
      <c r="AF188" s="1153"/>
      <c r="AG188" s="1153"/>
      <c r="AH188" s="1153"/>
      <c r="AI188" s="1153"/>
      <c r="AJ188" s="1153"/>
      <c r="AK188" s="1153"/>
      <c r="AL188" s="1153"/>
      <c r="AM188" s="1153"/>
      <c r="AN188" s="1153"/>
      <c r="AO188" s="1153"/>
      <c r="AP188" s="1153"/>
      <c r="AQ188" s="1153"/>
      <c r="AR188" s="1153"/>
      <c r="AS188" s="1153"/>
      <c r="AT188" s="1153"/>
      <c r="AU188" s="1153"/>
      <c r="AV188" s="1153"/>
      <c r="AW188" s="1153"/>
      <c r="AX188" s="1153"/>
      <c r="AY188" s="1153"/>
      <c r="AZ188" s="1153"/>
      <c r="BA188" s="1153"/>
      <c r="BB188" s="1153"/>
      <c r="BC188" s="1153"/>
      <c r="BD188" s="1153"/>
      <c r="BE188" s="1153"/>
      <c r="BF188" s="1153"/>
      <c r="BG188" s="1153"/>
      <c r="BH188" s="1153"/>
      <c r="BI188" s="1153"/>
      <c r="BJ188" s="1153"/>
      <c r="BK188" s="1160">
        <f>Data_Income!E981</f>
        <v>0</v>
      </c>
      <c r="BL188" s="1160"/>
      <c r="BM188" s="1160"/>
      <c r="BN188" s="1160"/>
      <c r="BO188" s="1160"/>
      <c r="BP188" s="1160"/>
      <c r="BQ188" s="1160"/>
      <c r="BR188" s="1160"/>
      <c r="BS188" s="1160"/>
      <c r="BT188" s="1160"/>
      <c r="BU188" s="1160"/>
      <c r="BV188" s="1160"/>
      <c r="BW188" s="1160"/>
      <c r="BX188" s="1151"/>
      <c r="BY188" s="1151"/>
      <c r="BZ188" s="1151"/>
      <c r="CA188" s="1151"/>
      <c r="CB188" s="1160">
        <f>Data_Income!F981</f>
        <v>0</v>
      </c>
      <c r="CC188" s="1160"/>
      <c r="CD188" s="1160"/>
      <c r="CE188" s="1160"/>
      <c r="CF188" s="1160"/>
      <c r="CG188" s="1160"/>
      <c r="CH188" s="1160"/>
      <c r="CI188" s="1160"/>
      <c r="CJ188" s="1160"/>
      <c r="CK188" s="1160"/>
      <c r="CL188" s="1160"/>
      <c r="CM188" s="1160"/>
      <c r="CN188" s="1160"/>
      <c r="CO188" s="1151"/>
      <c r="CP188" s="1151"/>
      <c r="CQ188" s="1151"/>
      <c r="CR188" s="1151"/>
      <c r="CS188" s="1155" t="str">
        <f>Data_Income!G981</f>
        <v/>
      </c>
      <c r="CT188" s="1155"/>
      <c r="CU188" s="1155"/>
      <c r="CV188" s="1155"/>
      <c r="CW188" s="1155"/>
      <c r="CX188" s="1155"/>
      <c r="CY188" s="1155"/>
      <c r="CZ188" s="1155"/>
      <c r="DA188" s="1155"/>
      <c r="DB188" s="1155"/>
      <c r="DC188" s="1155"/>
      <c r="DD188" s="1155"/>
      <c r="DE188" s="392"/>
      <c r="DG188" s="23"/>
      <c r="DH188" s="23"/>
      <c r="DI188" s="23"/>
      <c r="DJ188" s="23"/>
      <c r="DK188" s="23"/>
    </row>
    <row r="189" spans="1:115" ht="6.95" customHeight="1" x14ac:dyDescent="0.2">
      <c r="A189" s="23"/>
      <c r="B189" s="391"/>
      <c r="C189" s="1150"/>
      <c r="D189" s="1150"/>
      <c r="E189" s="1150"/>
      <c r="F189" s="1150"/>
      <c r="G189" s="1150"/>
      <c r="H189" s="1150"/>
      <c r="I189" s="1150"/>
      <c r="J189" s="1150"/>
      <c r="K189" s="1150"/>
      <c r="L189" s="1150"/>
      <c r="M189" s="1150"/>
      <c r="N189" s="1150"/>
      <c r="O189" s="1150"/>
      <c r="P189" s="1150"/>
      <c r="Q189" s="1150"/>
      <c r="R189" s="1150"/>
      <c r="S189" s="1150"/>
      <c r="T189" s="1150"/>
      <c r="U189" s="1150"/>
      <c r="V189" s="1150"/>
      <c r="W189" s="1150"/>
      <c r="X189" s="1150"/>
      <c r="Y189" s="1150"/>
      <c r="Z189" s="1150"/>
      <c r="AA189" s="1150"/>
      <c r="AB189" s="1150"/>
      <c r="AC189" s="1150"/>
      <c r="AD189" s="1150"/>
      <c r="AE189" s="1150"/>
      <c r="AF189" s="1150"/>
      <c r="AG189" s="1150"/>
      <c r="AH189" s="1150"/>
      <c r="AI189" s="1150"/>
      <c r="AJ189" s="1150"/>
      <c r="AK189" s="1150"/>
      <c r="AL189" s="1150"/>
      <c r="AM189" s="1150"/>
      <c r="AN189" s="1150"/>
      <c r="AO189" s="1150"/>
      <c r="AP189" s="1150"/>
      <c r="AQ189" s="1150"/>
      <c r="AR189" s="1150"/>
      <c r="AS189" s="1150"/>
      <c r="AT189" s="1150"/>
      <c r="AU189" s="1150"/>
      <c r="AV189" s="1150"/>
      <c r="AW189" s="1150"/>
      <c r="AX189" s="1150"/>
      <c r="AY189" s="1150"/>
      <c r="AZ189" s="1150"/>
      <c r="BA189" s="1150"/>
      <c r="BB189" s="1150"/>
      <c r="BC189" s="1150"/>
      <c r="BD189" s="1150"/>
      <c r="BE189" s="1150"/>
      <c r="BF189" s="1150"/>
      <c r="BG189" s="1150"/>
      <c r="BH189" s="1150"/>
      <c r="BI189" s="1150"/>
      <c r="BJ189" s="1150"/>
      <c r="BK189" s="1162"/>
      <c r="BL189" s="1162"/>
      <c r="BM189" s="1162"/>
      <c r="BN189" s="1162"/>
      <c r="BO189" s="1162"/>
      <c r="BP189" s="1162"/>
      <c r="BQ189" s="1162"/>
      <c r="BR189" s="1162"/>
      <c r="BS189" s="1162"/>
      <c r="BT189" s="1162"/>
      <c r="BU189" s="1162"/>
      <c r="BV189" s="1162"/>
      <c r="BW189" s="1162"/>
      <c r="BX189" s="1150"/>
      <c r="BY189" s="1150"/>
      <c r="BZ189" s="1150"/>
      <c r="CA189" s="1150"/>
      <c r="CB189" s="1162"/>
      <c r="CC189" s="1162"/>
      <c r="CD189" s="1162"/>
      <c r="CE189" s="1162"/>
      <c r="CF189" s="1162"/>
      <c r="CG189" s="1162"/>
      <c r="CH189" s="1162"/>
      <c r="CI189" s="1162"/>
      <c r="CJ189" s="1162"/>
      <c r="CK189" s="1162"/>
      <c r="CL189" s="1162"/>
      <c r="CM189" s="1162"/>
      <c r="CN189" s="1162"/>
      <c r="CO189" s="1151"/>
      <c r="CP189" s="1151"/>
      <c r="CQ189" s="1151"/>
      <c r="CR189" s="1151"/>
      <c r="CS189" s="1163"/>
      <c r="CT189" s="1163"/>
      <c r="CU189" s="1163"/>
      <c r="CV189" s="1163"/>
      <c r="CW189" s="1163"/>
      <c r="CX189" s="1163"/>
      <c r="CY189" s="1163"/>
      <c r="CZ189" s="1163"/>
      <c r="DA189" s="1163"/>
      <c r="DB189" s="1163"/>
      <c r="DC189" s="1163"/>
      <c r="DD189" s="1163"/>
      <c r="DE189" s="392"/>
      <c r="DG189" s="23"/>
      <c r="DH189" s="23"/>
      <c r="DI189" s="23"/>
      <c r="DJ189" s="23"/>
      <c r="DK189" s="23"/>
    </row>
    <row r="190" spans="1:115" ht="14.1" customHeight="1" x14ac:dyDescent="0.2">
      <c r="A190" s="23"/>
      <c r="B190" s="391"/>
      <c r="C190" s="1156" t="s">
        <v>660</v>
      </c>
      <c r="D190" s="1156"/>
      <c r="E190" s="1156"/>
      <c r="F190" s="1156"/>
      <c r="G190" s="1156"/>
      <c r="H190" s="1156"/>
      <c r="I190" s="1156"/>
      <c r="J190" s="1156"/>
      <c r="K190" s="1156"/>
      <c r="L190" s="1156"/>
      <c r="M190" s="1156"/>
      <c r="N190" s="1156"/>
      <c r="O190" s="1156"/>
      <c r="P190" s="1156"/>
      <c r="Q190" s="1156"/>
      <c r="R190" s="1156"/>
      <c r="S190" s="1156"/>
      <c r="T190" s="1156"/>
      <c r="U190" s="1156"/>
      <c r="V190" s="1156"/>
      <c r="W190" s="1156"/>
      <c r="X190" s="1156"/>
      <c r="Y190" s="1156"/>
      <c r="Z190" s="1156"/>
      <c r="AA190" s="1156"/>
      <c r="AB190" s="1156"/>
      <c r="AC190" s="1156"/>
      <c r="AD190" s="1156"/>
      <c r="AE190" s="1156"/>
      <c r="AF190" s="1156"/>
      <c r="AG190" s="1156"/>
      <c r="AH190" s="1156"/>
      <c r="AI190" s="1156"/>
      <c r="AJ190" s="1156"/>
      <c r="AK190" s="1156"/>
      <c r="AL190" s="1156"/>
      <c r="AM190" s="1156"/>
      <c r="AN190" s="1156"/>
      <c r="AO190" s="1156"/>
      <c r="AP190" s="1156"/>
      <c r="AQ190" s="1156"/>
      <c r="AR190" s="1156"/>
      <c r="AS190" s="1156"/>
      <c r="AT190" s="1156"/>
      <c r="AU190" s="1156"/>
      <c r="AV190" s="1156"/>
      <c r="AW190" s="1156"/>
      <c r="AX190" s="1156"/>
      <c r="AY190" s="1156"/>
      <c r="AZ190" s="1156"/>
      <c r="BA190" s="1156"/>
      <c r="BB190" s="1156"/>
      <c r="BC190" s="1156"/>
      <c r="BD190" s="1156"/>
      <c r="BE190" s="1156"/>
      <c r="BF190" s="1156"/>
      <c r="BG190" s="1156"/>
      <c r="BH190" s="1156"/>
      <c r="BI190" s="1156"/>
      <c r="BJ190" s="1156"/>
      <c r="BK190" s="1157"/>
      <c r="BL190" s="1157"/>
      <c r="BM190" s="1157"/>
      <c r="BN190" s="1157"/>
      <c r="BO190" s="1157"/>
      <c r="BP190" s="1157"/>
      <c r="BQ190" s="1157"/>
      <c r="BR190" s="1157"/>
      <c r="BS190" s="1157"/>
      <c r="BT190" s="1157"/>
      <c r="BU190" s="1157"/>
      <c r="BV190" s="1157"/>
      <c r="BW190" s="1157"/>
      <c r="BX190" s="1158"/>
      <c r="BY190" s="1158"/>
      <c r="BZ190" s="1158"/>
      <c r="CA190" s="1158"/>
      <c r="CB190" s="1158"/>
      <c r="CC190" s="1158"/>
      <c r="CD190" s="1158"/>
      <c r="CE190" s="1158"/>
      <c r="CF190" s="1158"/>
      <c r="CG190" s="1158"/>
      <c r="CH190" s="1158"/>
      <c r="CI190" s="1158"/>
      <c r="CJ190" s="1158"/>
      <c r="CK190" s="1158"/>
      <c r="CL190" s="1158"/>
      <c r="CM190" s="1158"/>
      <c r="CN190" s="1158"/>
      <c r="CO190" s="1151"/>
      <c r="CP190" s="1151"/>
      <c r="CQ190" s="1151"/>
      <c r="CR190" s="1151"/>
      <c r="CS190" s="1159"/>
      <c r="CT190" s="1159"/>
      <c r="CU190" s="1159"/>
      <c r="CV190" s="1159"/>
      <c r="CW190" s="1159"/>
      <c r="CX190" s="1159"/>
      <c r="CY190" s="1159"/>
      <c r="CZ190" s="1159"/>
      <c r="DA190" s="1159"/>
      <c r="DB190" s="1159"/>
      <c r="DC190" s="1159"/>
      <c r="DD190" s="1159"/>
      <c r="DE190" s="392"/>
      <c r="DG190" s="23"/>
      <c r="DH190" s="23"/>
      <c r="DI190" s="23"/>
      <c r="DJ190" s="23"/>
      <c r="DK190" s="23"/>
    </row>
    <row r="191" spans="1:115" ht="14.1" customHeight="1" x14ac:dyDescent="0.2">
      <c r="A191" s="23"/>
      <c r="B191" s="391"/>
      <c r="C191" s="1153" t="s">
        <v>868</v>
      </c>
      <c r="D191" s="1153"/>
      <c r="E191" s="1153"/>
      <c r="F191" s="1153"/>
      <c r="G191" s="1153"/>
      <c r="H191" s="1153"/>
      <c r="I191" s="1153"/>
      <c r="J191" s="1153"/>
      <c r="K191" s="1153"/>
      <c r="L191" s="1153"/>
      <c r="M191" s="1153"/>
      <c r="N191" s="1153"/>
      <c r="O191" s="1153"/>
      <c r="P191" s="1153"/>
      <c r="Q191" s="1153"/>
      <c r="R191" s="1153"/>
      <c r="S191" s="1153"/>
      <c r="T191" s="1153"/>
      <c r="U191" s="1153"/>
      <c r="V191" s="1153"/>
      <c r="W191" s="1153"/>
      <c r="X191" s="1153"/>
      <c r="Y191" s="1153"/>
      <c r="Z191" s="1153"/>
      <c r="AA191" s="1153"/>
      <c r="AB191" s="1153"/>
      <c r="AC191" s="1153"/>
      <c r="AD191" s="1153"/>
      <c r="AE191" s="1153"/>
      <c r="AF191" s="1153"/>
      <c r="AG191" s="1153"/>
      <c r="AH191" s="1153"/>
      <c r="AI191" s="1153"/>
      <c r="AJ191" s="1153"/>
      <c r="AK191" s="1153"/>
      <c r="AL191" s="1153"/>
      <c r="AM191" s="1153"/>
      <c r="AN191" s="1153"/>
      <c r="AO191" s="1153"/>
      <c r="AP191" s="1153"/>
      <c r="AQ191" s="1153"/>
      <c r="AR191" s="1153"/>
      <c r="AS191" s="1153"/>
      <c r="AT191" s="1153"/>
      <c r="AU191" s="1153"/>
      <c r="AV191" s="1153"/>
      <c r="AW191" s="1153"/>
      <c r="AX191" s="1153"/>
      <c r="AY191" s="1153"/>
      <c r="AZ191" s="1153"/>
      <c r="BA191" s="1153"/>
      <c r="BB191" s="1153"/>
      <c r="BC191" s="1153"/>
      <c r="BD191" s="1153"/>
      <c r="BE191" s="1153"/>
      <c r="BF191" s="1153"/>
      <c r="BG191" s="1153"/>
      <c r="BH191" s="1153"/>
      <c r="BI191" s="1153"/>
      <c r="BJ191" s="1153"/>
      <c r="BK191" s="1129">
        <v>0</v>
      </c>
      <c r="BL191" s="1129"/>
      <c r="BM191" s="1129"/>
      <c r="BN191" s="1129"/>
      <c r="BO191" s="1129"/>
      <c r="BP191" s="1129"/>
      <c r="BQ191" s="1129"/>
      <c r="BR191" s="1129"/>
      <c r="BS191" s="1129"/>
      <c r="BT191" s="1129"/>
      <c r="BU191" s="1129"/>
      <c r="BV191" s="1129"/>
      <c r="BW191" s="1129"/>
      <c r="BX191" s="1151"/>
      <c r="BY191" s="1151"/>
      <c r="BZ191" s="1151"/>
      <c r="CA191" s="1151"/>
      <c r="CB191" s="1129">
        <v>0</v>
      </c>
      <c r="CC191" s="1129"/>
      <c r="CD191" s="1129"/>
      <c r="CE191" s="1129"/>
      <c r="CF191" s="1129"/>
      <c r="CG191" s="1129"/>
      <c r="CH191" s="1129"/>
      <c r="CI191" s="1129"/>
      <c r="CJ191" s="1129"/>
      <c r="CK191" s="1129"/>
      <c r="CL191" s="1129"/>
      <c r="CM191" s="1129"/>
      <c r="CN191" s="1129"/>
      <c r="CO191" s="1151"/>
      <c r="CP191" s="1151"/>
      <c r="CQ191" s="1151"/>
      <c r="CR191" s="1151"/>
      <c r="CS191" s="1151"/>
      <c r="CT191" s="1151"/>
      <c r="CU191" s="1151"/>
      <c r="CV191" s="1151"/>
      <c r="CW191" s="1151"/>
      <c r="CX191" s="1151"/>
      <c r="CY191" s="1151"/>
      <c r="CZ191" s="1151"/>
      <c r="DA191" s="1151"/>
      <c r="DB191" s="1151"/>
      <c r="DC191" s="1151"/>
      <c r="DD191" s="1151"/>
      <c r="DE191" s="392"/>
      <c r="DG191" s="23"/>
      <c r="DH191" s="23"/>
      <c r="DI191" s="23"/>
      <c r="DJ191" s="23"/>
      <c r="DK191" s="23"/>
    </row>
    <row r="192" spans="1:115" ht="14.1" customHeight="1" x14ac:dyDescent="0.2">
      <c r="A192" s="23"/>
      <c r="B192" s="391"/>
      <c r="C192" s="1153" t="s">
        <v>869</v>
      </c>
      <c r="D192" s="1153"/>
      <c r="E192" s="1153"/>
      <c r="F192" s="1153"/>
      <c r="G192" s="1153"/>
      <c r="H192" s="1153"/>
      <c r="I192" s="1153"/>
      <c r="J192" s="1153"/>
      <c r="K192" s="1153"/>
      <c r="L192" s="1153"/>
      <c r="M192" s="1153"/>
      <c r="N192" s="1153"/>
      <c r="O192" s="1153"/>
      <c r="P192" s="1153"/>
      <c r="Q192" s="1153"/>
      <c r="R192" s="1153"/>
      <c r="S192" s="1153"/>
      <c r="T192" s="1153"/>
      <c r="U192" s="1153"/>
      <c r="V192" s="1153"/>
      <c r="W192" s="1153"/>
      <c r="X192" s="1153"/>
      <c r="Y192" s="1153"/>
      <c r="Z192" s="1153"/>
      <c r="AA192" s="1153"/>
      <c r="AB192" s="1153"/>
      <c r="AC192" s="1153"/>
      <c r="AD192" s="1153"/>
      <c r="AE192" s="1153"/>
      <c r="AF192" s="1153"/>
      <c r="AG192" s="1153"/>
      <c r="AH192" s="1153"/>
      <c r="AI192" s="1153"/>
      <c r="AJ192" s="1153"/>
      <c r="AK192" s="1153"/>
      <c r="AL192" s="1153"/>
      <c r="AM192" s="1153"/>
      <c r="AN192" s="1153"/>
      <c r="AO192" s="1153"/>
      <c r="AP192" s="1153"/>
      <c r="AQ192" s="1153"/>
      <c r="AR192" s="1153"/>
      <c r="AS192" s="1153"/>
      <c r="AT192" s="1153"/>
      <c r="AU192" s="1153"/>
      <c r="AV192" s="1153"/>
      <c r="AW192" s="1153"/>
      <c r="AX192" s="1153"/>
      <c r="AY192" s="1153"/>
      <c r="AZ192" s="1153"/>
      <c r="BA192" s="1153"/>
      <c r="BB192" s="1153"/>
      <c r="BC192" s="1153"/>
      <c r="BD192" s="1153"/>
      <c r="BE192" s="1153"/>
      <c r="BF192" s="1153"/>
      <c r="BG192" s="1153"/>
      <c r="BH192" s="1153"/>
      <c r="BI192" s="1153"/>
      <c r="BJ192" s="1153"/>
      <c r="BK192" s="1161"/>
      <c r="BL192" s="1161"/>
      <c r="BM192" s="1161"/>
      <c r="BN192" s="1161"/>
      <c r="BO192" s="1161"/>
      <c r="BP192" s="1161"/>
      <c r="BQ192" s="1161"/>
      <c r="BR192" s="1161"/>
      <c r="BS192" s="1161"/>
      <c r="BT192" s="1161"/>
      <c r="BU192" s="1161"/>
      <c r="BV192" s="1161"/>
      <c r="BW192" s="1161"/>
      <c r="BX192" s="1151"/>
      <c r="BY192" s="1151"/>
      <c r="BZ192" s="1151"/>
      <c r="CA192" s="1151"/>
      <c r="CB192" s="1161"/>
      <c r="CC192" s="1161"/>
      <c r="CD192" s="1161"/>
      <c r="CE192" s="1161"/>
      <c r="CF192" s="1161"/>
      <c r="CG192" s="1161"/>
      <c r="CH192" s="1161"/>
      <c r="CI192" s="1161"/>
      <c r="CJ192" s="1161"/>
      <c r="CK192" s="1161"/>
      <c r="CL192" s="1161"/>
      <c r="CM192" s="1161"/>
      <c r="CN192" s="1161"/>
      <c r="CO192" s="1151"/>
      <c r="CP192" s="1151"/>
      <c r="CQ192" s="1151"/>
      <c r="CR192" s="1151"/>
      <c r="CS192" s="1151"/>
      <c r="CT192" s="1151"/>
      <c r="CU192" s="1151"/>
      <c r="CV192" s="1151"/>
      <c r="CW192" s="1151"/>
      <c r="CX192" s="1151"/>
      <c r="CY192" s="1151"/>
      <c r="CZ192" s="1151"/>
      <c r="DA192" s="1151"/>
      <c r="DB192" s="1151"/>
      <c r="DC192" s="1151"/>
      <c r="DD192" s="1151"/>
      <c r="DE192" s="392"/>
      <c r="DG192" s="23"/>
      <c r="DH192" s="23"/>
      <c r="DI192" s="23"/>
      <c r="DJ192" s="23"/>
      <c r="DK192" s="23"/>
    </row>
    <row r="193" spans="1:115" ht="14.1" customHeight="1" x14ac:dyDescent="0.2">
      <c r="A193" s="23"/>
      <c r="B193" s="391"/>
      <c r="C193" s="1153" t="s">
        <v>870</v>
      </c>
      <c r="D193" s="1153"/>
      <c r="E193" s="1153"/>
      <c r="F193" s="1153"/>
      <c r="G193" s="1153"/>
      <c r="H193" s="1153"/>
      <c r="I193" s="1153"/>
      <c r="J193" s="1153"/>
      <c r="K193" s="1153"/>
      <c r="L193" s="1153"/>
      <c r="M193" s="1153"/>
      <c r="N193" s="1153"/>
      <c r="O193" s="1153"/>
      <c r="P193" s="1153"/>
      <c r="Q193" s="1153"/>
      <c r="R193" s="1153"/>
      <c r="S193" s="1153"/>
      <c r="T193" s="1153"/>
      <c r="U193" s="1153"/>
      <c r="V193" s="1153"/>
      <c r="W193" s="1153"/>
      <c r="X193" s="1153"/>
      <c r="Y193" s="1153"/>
      <c r="Z193" s="1153"/>
      <c r="AA193" s="1153"/>
      <c r="AB193" s="1153"/>
      <c r="AC193" s="1153"/>
      <c r="AD193" s="1153"/>
      <c r="AE193" s="1153"/>
      <c r="AF193" s="1153"/>
      <c r="AG193" s="1153"/>
      <c r="AH193" s="1153"/>
      <c r="AI193" s="1153"/>
      <c r="AJ193" s="1153"/>
      <c r="AK193" s="1153"/>
      <c r="AL193" s="1153"/>
      <c r="AM193" s="1153"/>
      <c r="AN193" s="1153"/>
      <c r="AO193" s="1153"/>
      <c r="AP193" s="1153"/>
      <c r="AQ193" s="1153"/>
      <c r="AR193" s="1153"/>
      <c r="AS193" s="1153"/>
      <c r="AT193" s="1153"/>
      <c r="AU193" s="1153"/>
      <c r="AV193" s="1153"/>
      <c r="AW193" s="1153"/>
      <c r="AX193" s="1153"/>
      <c r="AY193" s="1153"/>
      <c r="AZ193" s="1153"/>
      <c r="BA193" s="1153"/>
      <c r="BB193" s="1153"/>
      <c r="BC193" s="1153"/>
      <c r="BD193" s="1153"/>
      <c r="BE193" s="1153"/>
      <c r="BF193" s="1153"/>
      <c r="BG193" s="1153"/>
      <c r="BH193" s="1153"/>
      <c r="BI193" s="1153"/>
      <c r="BJ193" s="1153"/>
      <c r="BK193" s="1129">
        <v>0</v>
      </c>
      <c r="BL193" s="1129"/>
      <c r="BM193" s="1129"/>
      <c r="BN193" s="1129"/>
      <c r="BO193" s="1129"/>
      <c r="BP193" s="1129"/>
      <c r="BQ193" s="1129"/>
      <c r="BR193" s="1129"/>
      <c r="BS193" s="1129"/>
      <c r="BT193" s="1129"/>
      <c r="BU193" s="1129"/>
      <c r="BV193" s="1129"/>
      <c r="BW193" s="1129"/>
      <c r="BX193" s="1151"/>
      <c r="BY193" s="1151"/>
      <c r="BZ193" s="1151"/>
      <c r="CA193" s="1151"/>
      <c r="CB193" s="1129">
        <v>0</v>
      </c>
      <c r="CC193" s="1129"/>
      <c r="CD193" s="1129"/>
      <c r="CE193" s="1129"/>
      <c r="CF193" s="1129"/>
      <c r="CG193" s="1129"/>
      <c r="CH193" s="1129"/>
      <c r="CI193" s="1129"/>
      <c r="CJ193" s="1129"/>
      <c r="CK193" s="1129"/>
      <c r="CL193" s="1129"/>
      <c r="CM193" s="1129"/>
      <c r="CN193" s="1129"/>
      <c r="CO193" s="1151"/>
      <c r="CP193" s="1151"/>
      <c r="CQ193" s="1151"/>
      <c r="CR193" s="1151"/>
      <c r="CS193" s="1151"/>
      <c r="CT193" s="1151"/>
      <c r="CU193" s="1151"/>
      <c r="CV193" s="1151"/>
      <c r="CW193" s="1151"/>
      <c r="CX193" s="1151"/>
      <c r="CY193" s="1151"/>
      <c r="CZ193" s="1151"/>
      <c r="DA193" s="1151"/>
      <c r="DB193" s="1151"/>
      <c r="DC193" s="1151"/>
      <c r="DD193" s="1151"/>
      <c r="DE193" s="392"/>
      <c r="DG193" s="23"/>
      <c r="DH193" s="23"/>
      <c r="DI193" s="23"/>
      <c r="DJ193" s="23"/>
      <c r="DK193" s="23"/>
    </row>
    <row r="194" spans="1:115" ht="14.1" customHeight="1" x14ac:dyDescent="0.2">
      <c r="A194" s="23"/>
      <c r="B194" s="391"/>
      <c r="C194" s="1153" t="s">
        <v>871</v>
      </c>
      <c r="D194" s="1153"/>
      <c r="E194" s="1153"/>
      <c r="F194" s="1153"/>
      <c r="G194" s="1153"/>
      <c r="H194" s="1153"/>
      <c r="I194" s="1153"/>
      <c r="J194" s="1153"/>
      <c r="K194" s="1153"/>
      <c r="L194" s="1153"/>
      <c r="M194" s="1153"/>
      <c r="N194" s="1153"/>
      <c r="O194" s="1153"/>
      <c r="P194" s="1153"/>
      <c r="Q194" s="1153"/>
      <c r="R194" s="1153"/>
      <c r="S194" s="1153"/>
      <c r="T194" s="1153"/>
      <c r="U194" s="1153"/>
      <c r="V194" s="1153"/>
      <c r="W194" s="1153"/>
      <c r="X194" s="1153"/>
      <c r="Y194" s="1153"/>
      <c r="Z194" s="1153"/>
      <c r="AA194" s="1153"/>
      <c r="AB194" s="1153"/>
      <c r="AC194" s="1153"/>
      <c r="AD194" s="1153"/>
      <c r="AE194" s="1153"/>
      <c r="AF194" s="1153"/>
      <c r="AG194" s="1153"/>
      <c r="AH194" s="1153"/>
      <c r="AI194" s="1153"/>
      <c r="AJ194" s="1153"/>
      <c r="AK194" s="1153"/>
      <c r="AL194" s="1153"/>
      <c r="AM194" s="1153"/>
      <c r="AN194" s="1153"/>
      <c r="AO194" s="1153"/>
      <c r="AP194" s="1153"/>
      <c r="AQ194" s="1153"/>
      <c r="AR194" s="1153"/>
      <c r="AS194" s="1153"/>
      <c r="AT194" s="1153"/>
      <c r="AU194" s="1153"/>
      <c r="AV194" s="1153"/>
      <c r="AW194" s="1153"/>
      <c r="AX194" s="1153"/>
      <c r="AY194" s="1153"/>
      <c r="AZ194" s="1153"/>
      <c r="BA194" s="1153"/>
      <c r="BB194" s="1153"/>
      <c r="BC194" s="1153"/>
      <c r="BD194" s="1153"/>
      <c r="BE194" s="1153"/>
      <c r="BF194" s="1153"/>
      <c r="BG194" s="1153"/>
      <c r="BH194" s="1153"/>
      <c r="BI194" s="1153"/>
      <c r="BJ194" s="1153"/>
      <c r="BK194" s="1129">
        <v>0</v>
      </c>
      <c r="BL194" s="1129"/>
      <c r="BM194" s="1129"/>
      <c r="BN194" s="1129"/>
      <c r="BO194" s="1129"/>
      <c r="BP194" s="1129"/>
      <c r="BQ194" s="1129"/>
      <c r="BR194" s="1129"/>
      <c r="BS194" s="1129"/>
      <c r="BT194" s="1129"/>
      <c r="BU194" s="1129"/>
      <c r="BV194" s="1129"/>
      <c r="BW194" s="1129"/>
      <c r="BX194" s="1151"/>
      <c r="BY194" s="1151"/>
      <c r="BZ194" s="1151"/>
      <c r="CA194" s="1151"/>
      <c r="CB194" s="1129">
        <v>0</v>
      </c>
      <c r="CC194" s="1129"/>
      <c r="CD194" s="1129"/>
      <c r="CE194" s="1129"/>
      <c r="CF194" s="1129"/>
      <c r="CG194" s="1129"/>
      <c r="CH194" s="1129"/>
      <c r="CI194" s="1129"/>
      <c r="CJ194" s="1129"/>
      <c r="CK194" s="1129"/>
      <c r="CL194" s="1129"/>
      <c r="CM194" s="1129"/>
      <c r="CN194" s="1129"/>
      <c r="CO194" s="1151"/>
      <c r="CP194" s="1151"/>
      <c r="CQ194" s="1151"/>
      <c r="CR194" s="1151"/>
      <c r="CS194" s="1151"/>
      <c r="CT194" s="1151"/>
      <c r="CU194" s="1151"/>
      <c r="CV194" s="1151"/>
      <c r="CW194" s="1151"/>
      <c r="CX194" s="1151"/>
      <c r="CY194" s="1151"/>
      <c r="CZ194" s="1151"/>
      <c r="DA194" s="1151"/>
      <c r="DB194" s="1151"/>
      <c r="DC194" s="1151"/>
      <c r="DD194" s="1151"/>
      <c r="DE194" s="392"/>
      <c r="DG194" s="23"/>
      <c r="DH194" s="23"/>
      <c r="DI194" s="23"/>
      <c r="DJ194" s="23"/>
      <c r="DK194" s="23"/>
    </row>
    <row r="195" spans="1:115" ht="14.1" customHeight="1" x14ac:dyDescent="0.2">
      <c r="A195" s="23"/>
      <c r="B195" s="391"/>
      <c r="C195" s="1153" t="s">
        <v>663</v>
      </c>
      <c r="D195" s="1153"/>
      <c r="E195" s="1153"/>
      <c r="F195" s="1153"/>
      <c r="G195" s="1153"/>
      <c r="H195" s="1153"/>
      <c r="I195" s="1153"/>
      <c r="J195" s="1153"/>
      <c r="K195" s="1153"/>
      <c r="L195" s="1153"/>
      <c r="M195" s="1153"/>
      <c r="N195" s="1153"/>
      <c r="O195" s="1153"/>
      <c r="P195" s="1153"/>
      <c r="Q195" s="1153"/>
      <c r="R195" s="1153"/>
      <c r="S195" s="1153"/>
      <c r="T195" s="1153"/>
      <c r="U195" s="1153"/>
      <c r="V195" s="1153"/>
      <c r="W195" s="1153"/>
      <c r="X195" s="1153"/>
      <c r="Y195" s="1153"/>
      <c r="Z195" s="1153"/>
      <c r="AA195" s="1153"/>
      <c r="AB195" s="1153"/>
      <c r="AC195" s="1153"/>
      <c r="AD195" s="1153"/>
      <c r="AE195" s="1153"/>
      <c r="AF195" s="1153"/>
      <c r="AG195" s="1153"/>
      <c r="AH195" s="1153"/>
      <c r="AI195" s="1153"/>
      <c r="AJ195" s="1153"/>
      <c r="AK195" s="1153"/>
      <c r="AL195" s="1153"/>
      <c r="AM195" s="1153"/>
      <c r="AN195" s="1153"/>
      <c r="AO195" s="1153"/>
      <c r="AP195" s="1153"/>
      <c r="AQ195" s="1153"/>
      <c r="AR195" s="1153"/>
      <c r="AS195" s="1153"/>
      <c r="AT195" s="1153"/>
      <c r="AU195" s="1153"/>
      <c r="AV195" s="1153"/>
      <c r="AW195" s="1153"/>
      <c r="AX195" s="1153"/>
      <c r="AY195" s="1153"/>
      <c r="AZ195" s="1153"/>
      <c r="BA195" s="1153"/>
      <c r="BB195" s="1153"/>
      <c r="BC195" s="1153"/>
      <c r="BD195" s="1153"/>
      <c r="BE195" s="1153"/>
      <c r="BF195" s="1153"/>
      <c r="BG195" s="1153"/>
      <c r="BH195" s="1153"/>
      <c r="BI195" s="1153"/>
      <c r="BJ195" s="1153"/>
      <c r="BK195" s="1160">
        <f>Data_Income!E987</f>
        <v>0</v>
      </c>
      <c r="BL195" s="1160"/>
      <c r="BM195" s="1160"/>
      <c r="BN195" s="1160"/>
      <c r="BO195" s="1160"/>
      <c r="BP195" s="1160"/>
      <c r="BQ195" s="1160"/>
      <c r="BR195" s="1160"/>
      <c r="BS195" s="1160"/>
      <c r="BT195" s="1160"/>
      <c r="BU195" s="1160"/>
      <c r="BV195" s="1160"/>
      <c r="BW195" s="1160"/>
      <c r="BX195" s="1151"/>
      <c r="BY195" s="1151"/>
      <c r="BZ195" s="1151"/>
      <c r="CA195" s="1151"/>
      <c r="CB195" s="1160">
        <f>Data_Income!F987</f>
        <v>0</v>
      </c>
      <c r="CC195" s="1160"/>
      <c r="CD195" s="1160"/>
      <c r="CE195" s="1160"/>
      <c r="CF195" s="1160"/>
      <c r="CG195" s="1160"/>
      <c r="CH195" s="1160"/>
      <c r="CI195" s="1160"/>
      <c r="CJ195" s="1160"/>
      <c r="CK195" s="1160"/>
      <c r="CL195" s="1160"/>
      <c r="CM195" s="1160"/>
      <c r="CN195" s="1160"/>
      <c r="CO195" s="1151"/>
      <c r="CP195" s="1151"/>
      <c r="CQ195" s="1151"/>
      <c r="CR195" s="1151"/>
      <c r="CS195" s="1155" t="str">
        <f>Data_Income!G987</f>
        <v/>
      </c>
      <c r="CT195" s="1155"/>
      <c r="CU195" s="1155"/>
      <c r="CV195" s="1155"/>
      <c r="CW195" s="1155"/>
      <c r="CX195" s="1155"/>
      <c r="CY195" s="1155"/>
      <c r="CZ195" s="1155"/>
      <c r="DA195" s="1155"/>
      <c r="DB195" s="1155"/>
      <c r="DC195" s="1155"/>
      <c r="DD195" s="1155"/>
      <c r="DE195" s="392"/>
      <c r="DG195" s="23"/>
      <c r="DH195" s="23"/>
      <c r="DI195" s="23"/>
      <c r="DJ195" s="23"/>
      <c r="DK195" s="23"/>
    </row>
    <row r="196" spans="1:115" ht="6.95" customHeight="1" x14ac:dyDescent="0.2">
      <c r="A196" s="23"/>
      <c r="B196" s="391"/>
      <c r="C196" s="1150"/>
      <c r="D196" s="1150"/>
      <c r="E196" s="1150"/>
      <c r="F196" s="1150"/>
      <c r="G196" s="1150"/>
      <c r="H196" s="1150"/>
      <c r="I196" s="1150"/>
      <c r="J196" s="1150"/>
      <c r="K196" s="1150"/>
      <c r="L196" s="1150"/>
      <c r="M196" s="1150"/>
      <c r="N196" s="1150"/>
      <c r="O196" s="1150"/>
      <c r="P196" s="1150"/>
      <c r="Q196" s="1150"/>
      <c r="R196" s="1150"/>
      <c r="S196" s="1150"/>
      <c r="T196" s="1150"/>
      <c r="U196" s="1150"/>
      <c r="V196" s="1150"/>
      <c r="W196" s="1150"/>
      <c r="X196" s="1150"/>
      <c r="Y196" s="1150"/>
      <c r="Z196" s="1150"/>
      <c r="AA196" s="1150"/>
      <c r="AB196" s="1150"/>
      <c r="AC196" s="1150"/>
      <c r="AD196" s="1150"/>
      <c r="AE196" s="1150"/>
      <c r="AF196" s="1150"/>
      <c r="AG196" s="1150"/>
      <c r="AH196" s="1150"/>
      <c r="AI196" s="1150"/>
      <c r="AJ196" s="1150"/>
      <c r="AK196" s="1150"/>
      <c r="AL196" s="1150"/>
      <c r="AM196" s="1150"/>
      <c r="AN196" s="1150"/>
      <c r="AO196" s="1150"/>
      <c r="AP196" s="1150"/>
      <c r="AQ196" s="1150"/>
      <c r="AR196" s="1150"/>
      <c r="AS196" s="1150"/>
      <c r="AT196" s="1150"/>
      <c r="AU196" s="1150"/>
      <c r="AV196" s="1150"/>
      <c r="AW196" s="1150"/>
      <c r="AX196" s="1150"/>
      <c r="AY196" s="1150"/>
      <c r="AZ196" s="1150"/>
      <c r="BA196" s="1150"/>
      <c r="BB196" s="1150"/>
      <c r="BC196" s="1150"/>
      <c r="BD196" s="1150"/>
      <c r="BE196" s="1150"/>
      <c r="BF196" s="1150"/>
      <c r="BG196" s="1150"/>
      <c r="BH196" s="1150"/>
      <c r="BI196" s="1150"/>
      <c r="BJ196" s="1150"/>
      <c r="BK196" s="1150"/>
      <c r="BL196" s="1150"/>
      <c r="BM196" s="1150"/>
      <c r="BN196" s="1150"/>
      <c r="BO196" s="1150"/>
      <c r="BP196" s="1150"/>
      <c r="BQ196" s="1150"/>
      <c r="BR196" s="1150"/>
      <c r="BS196" s="1150"/>
      <c r="BT196" s="1150"/>
      <c r="BU196" s="1150"/>
      <c r="BV196" s="1150"/>
      <c r="BW196" s="1150"/>
      <c r="BX196" s="1150"/>
      <c r="BY196" s="1150"/>
      <c r="BZ196" s="1150"/>
      <c r="CA196" s="1150"/>
      <c r="CB196" s="1150"/>
      <c r="CC196" s="1150"/>
      <c r="CD196" s="1150"/>
      <c r="CE196" s="1150"/>
      <c r="CF196" s="1150"/>
      <c r="CG196" s="1150"/>
      <c r="CH196" s="1150"/>
      <c r="CI196" s="1150"/>
      <c r="CJ196" s="1150"/>
      <c r="CK196" s="1150"/>
      <c r="CL196" s="1150"/>
      <c r="CM196" s="1150"/>
      <c r="CN196" s="1150"/>
      <c r="CO196" s="1151"/>
      <c r="CP196" s="1151"/>
      <c r="CQ196" s="1151"/>
      <c r="CR196" s="1151"/>
      <c r="CS196" s="1152"/>
      <c r="CT196" s="1152"/>
      <c r="CU196" s="1152"/>
      <c r="CV196" s="1152"/>
      <c r="CW196" s="1152"/>
      <c r="CX196" s="1152"/>
      <c r="CY196" s="1152"/>
      <c r="CZ196" s="1152"/>
      <c r="DA196" s="1152"/>
      <c r="DB196" s="1152"/>
      <c r="DC196" s="1152"/>
      <c r="DD196" s="1152"/>
      <c r="DE196" s="392"/>
      <c r="DG196" s="23"/>
      <c r="DH196" s="23"/>
      <c r="DI196" s="23"/>
      <c r="DJ196" s="23"/>
      <c r="DK196" s="23"/>
    </row>
    <row r="197" spans="1:115" ht="14.1" customHeight="1" x14ac:dyDescent="0.2">
      <c r="A197" s="23"/>
      <c r="B197" s="391"/>
      <c r="C197" s="1156" t="s">
        <v>661</v>
      </c>
      <c r="D197" s="1156"/>
      <c r="E197" s="1156"/>
      <c r="F197" s="1156"/>
      <c r="G197" s="1156"/>
      <c r="H197" s="1156"/>
      <c r="I197" s="1156"/>
      <c r="J197" s="1156"/>
      <c r="K197" s="1156"/>
      <c r="L197" s="1156"/>
      <c r="M197" s="1156"/>
      <c r="N197" s="1156"/>
      <c r="O197" s="1156"/>
      <c r="P197" s="1156"/>
      <c r="Q197" s="1156"/>
      <c r="R197" s="1156"/>
      <c r="S197" s="1156"/>
      <c r="T197" s="1156"/>
      <c r="U197" s="1156"/>
      <c r="V197" s="1156"/>
      <c r="W197" s="1156"/>
      <c r="X197" s="1156"/>
      <c r="Y197" s="1156"/>
      <c r="Z197" s="1156"/>
      <c r="AA197" s="1156"/>
      <c r="AB197" s="1156"/>
      <c r="AC197" s="1156"/>
      <c r="AD197" s="1156"/>
      <c r="AE197" s="1156"/>
      <c r="AF197" s="1156"/>
      <c r="AG197" s="1156"/>
      <c r="AH197" s="1156"/>
      <c r="AI197" s="1156"/>
      <c r="AJ197" s="1156"/>
      <c r="AK197" s="1156"/>
      <c r="AL197" s="1156"/>
      <c r="AM197" s="1156"/>
      <c r="AN197" s="1156"/>
      <c r="AO197" s="1156"/>
      <c r="AP197" s="1156"/>
      <c r="AQ197" s="1156"/>
      <c r="AR197" s="1156"/>
      <c r="AS197" s="1156"/>
      <c r="AT197" s="1156"/>
      <c r="AU197" s="1156"/>
      <c r="AV197" s="1156"/>
      <c r="AW197" s="1156"/>
      <c r="AX197" s="1156"/>
      <c r="AY197" s="1156"/>
      <c r="AZ197" s="1156"/>
      <c r="BA197" s="1156"/>
      <c r="BB197" s="1156"/>
      <c r="BC197" s="1156"/>
      <c r="BD197" s="1156"/>
      <c r="BE197" s="1156"/>
      <c r="BF197" s="1156"/>
      <c r="BG197" s="1156"/>
      <c r="BH197" s="1156"/>
      <c r="BI197" s="1156"/>
      <c r="BJ197" s="1156"/>
      <c r="BK197" s="1157"/>
      <c r="BL197" s="1157"/>
      <c r="BM197" s="1157"/>
      <c r="BN197" s="1157"/>
      <c r="BO197" s="1157"/>
      <c r="BP197" s="1157"/>
      <c r="BQ197" s="1157"/>
      <c r="BR197" s="1157"/>
      <c r="BS197" s="1157"/>
      <c r="BT197" s="1157"/>
      <c r="BU197" s="1157"/>
      <c r="BV197" s="1157"/>
      <c r="BW197" s="1157"/>
      <c r="BX197" s="1158"/>
      <c r="BY197" s="1158"/>
      <c r="BZ197" s="1158"/>
      <c r="CA197" s="1158"/>
      <c r="CB197" s="1158"/>
      <c r="CC197" s="1158"/>
      <c r="CD197" s="1158"/>
      <c r="CE197" s="1158"/>
      <c r="CF197" s="1158"/>
      <c r="CG197" s="1158"/>
      <c r="CH197" s="1158"/>
      <c r="CI197" s="1158"/>
      <c r="CJ197" s="1158"/>
      <c r="CK197" s="1158"/>
      <c r="CL197" s="1158"/>
      <c r="CM197" s="1158"/>
      <c r="CN197" s="1158"/>
      <c r="CO197" s="1151"/>
      <c r="CP197" s="1151"/>
      <c r="CQ197" s="1151"/>
      <c r="CR197" s="1151"/>
      <c r="CS197" s="1159"/>
      <c r="CT197" s="1159"/>
      <c r="CU197" s="1159"/>
      <c r="CV197" s="1159"/>
      <c r="CW197" s="1159"/>
      <c r="CX197" s="1159"/>
      <c r="CY197" s="1159"/>
      <c r="CZ197" s="1159"/>
      <c r="DA197" s="1159"/>
      <c r="DB197" s="1159"/>
      <c r="DC197" s="1159"/>
      <c r="DD197" s="1159"/>
      <c r="DE197" s="392"/>
      <c r="DG197" s="23"/>
      <c r="DH197" s="23"/>
      <c r="DI197" s="23"/>
      <c r="DJ197" s="23"/>
      <c r="DK197" s="23"/>
    </row>
    <row r="198" spans="1:115" ht="14.1" customHeight="1" x14ac:dyDescent="0.2">
      <c r="A198" s="23"/>
      <c r="B198" s="391"/>
      <c r="C198" s="1153" t="s">
        <v>872</v>
      </c>
      <c r="D198" s="1153"/>
      <c r="E198" s="1153"/>
      <c r="F198" s="1153"/>
      <c r="G198" s="1153"/>
      <c r="H198" s="1153"/>
      <c r="I198" s="1153"/>
      <c r="J198" s="1153"/>
      <c r="K198" s="1153"/>
      <c r="L198" s="1153"/>
      <c r="M198" s="1153"/>
      <c r="N198" s="1153"/>
      <c r="O198" s="1153"/>
      <c r="P198" s="1153"/>
      <c r="Q198" s="1153"/>
      <c r="R198" s="1153"/>
      <c r="S198" s="1153"/>
      <c r="T198" s="1153"/>
      <c r="U198" s="1153"/>
      <c r="V198" s="1153"/>
      <c r="W198" s="1153"/>
      <c r="X198" s="1153"/>
      <c r="Y198" s="1153"/>
      <c r="Z198" s="1153"/>
      <c r="AA198" s="1153"/>
      <c r="AB198" s="1153"/>
      <c r="AC198" s="1153"/>
      <c r="AD198" s="1153"/>
      <c r="AE198" s="1153"/>
      <c r="AF198" s="1153"/>
      <c r="AG198" s="1153"/>
      <c r="AH198" s="1153"/>
      <c r="AI198" s="1153"/>
      <c r="AJ198" s="1153"/>
      <c r="AK198" s="1153"/>
      <c r="AL198" s="1153"/>
      <c r="AM198" s="1153"/>
      <c r="AN198" s="1153"/>
      <c r="AO198" s="1153"/>
      <c r="AP198" s="1153"/>
      <c r="AQ198" s="1153"/>
      <c r="AR198" s="1153"/>
      <c r="AS198" s="1153"/>
      <c r="AT198" s="1153"/>
      <c r="AU198" s="1153"/>
      <c r="AV198" s="1153"/>
      <c r="AW198" s="1153"/>
      <c r="AX198" s="1153"/>
      <c r="AY198" s="1153"/>
      <c r="AZ198" s="1153"/>
      <c r="BA198" s="1153"/>
      <c r="BB198" s="1153"/>
      <c r="BC198" s="1153"/>
      <c r="BD198" s="1153"/>
      <c r="BE198" s="1153"/>
      <c r="BF198" s="1153"/>
      <c r="BG198" s="1153"/>
      <c r="BH198" s="1153"/>
      <c r="BI198" s="1153"/>
      <c r="BJ198" s="1153"/>
      <c r="BK198" s="1154">
        <f>Data_Income!E990</f>
        <v>0</v>
      </c>
      <c r="BL198" s="1154"/>
      <c r="BM198" s="1154"/>
      <c r="BN198" s="1154"/>
      <c r="BO198" s="1154"/>
      <c r="BP198" s="1154"/>
      <c r="BQ198" s="1154"/>
      <c r="BR198" s="1154"/>
      <c r="BS198" s="1154"/>
      <c r="BT198" s="1154"/>
      <c r="BU198" s="1154"/>
      <c r="BV198" s="1154"/>
      <c r="BW198" s="1154"/>
      <c r="BX198" s="1151"/>
      <c r="BY198" s="1151"/>
      <c r="BZ198" s="1151"/>
      <c r="CA198" s="1151"/>
      <c r="CB198" s="1154">
        <f>Data_Income!F990</f>
        <v>0</v>
      </c>
      <c r="CC198" s="1154"/>
      <c r="CD198" s="1154"/>
      <c r="CE198" s="1154"/>
      <c r="CF198" s="1154"/>
      <c r="CG198" s="1154"/>
      <c r="CH198" s="1154"/>
      <c r="CI198" s="1154"/>
      <c r="CJ198" s="1154"/>
      <c r="CK198" s="1154"/>
      <c r="CL198" s="1154"/>
      <c r="CM198" s="1154"/>
      <c r="CN198" s="1154"/>
      <c r="CO198" s="1151"/>
      <c r="CP198" s="1151"/>
      <c r="CQ198" s="1151"/>
      <c r="CR198" s="1151"/>
      <c r="CS198" s="1155" t="str">
        <f>Data_Income!G990</f>
        <v/>
      </c>
      <c r="CT198" s="1155"/>
      <c r="CU198" s="1155"/>
      <c r="CV198" s="1155"/>
      <c r="CW198" s="1155"/>
      <c r="CX198" s="1155"/>
      <c r="CY198" s="1155"/>
      <c r="CZ198" s="1155"/>
      <c r="DA198" s="1155"/>
      <c r="DB198" s="1155"/>
      <c r="DC198" s="1155"/>
      <c r="DD198" s="1155"/>
      <c r="DE198" s="392"/>
      <c r="DG198" s="23"/>
      <c r="DH198" s="23"/>
      <c r="DI198" s="23"/>
      <c r="DJ198" s="23"/>
      <c r="DK198" s="23"/>
    </row>
    <row r="199" spans="1:115" ht="9.9499999999999993" customHeight="1" x14ac:dyDescent="0.2">
      <c r="A199" s="23"/>
      <c r="B199" s="391"/>
      <c r="C199" s="1150"/>
      <c r="D199" s="1150"/>
      <c r="E199" s="1150"/>
      <c r="F199" s="1150"/>
      <c r="G199" s="1150"/>
      <c r="H199" s="1150"/>
      <c r="I199" s="1150"/>
      <c r="J199" s="1150"/>
      <c r="K199" s="1150"/>
      <c r="L199" s="1150"/>
      <c r="M199" s="1150"/>
      <c r="N199" s="1150"/>
      <c r="O199" s="1150"/>
      <c r="P199" s="1150"/>
      <c r="Q199" s="1150"/>
      <c r="R199" s="1150"/>
      <c r="S199" s="1150"/>
      <c r="T199" s="1150"/>
      <c r="U199" s="1150"/>
      <c r="V199" s="1150"/>
      <c r="W199" s="1150"/>
      <c r="X199" s="1150"/>
      <c r="Y199" s="1150"/>
      <c r="Z199" s="1150"/>
      <c r="AA199" s="1150"/>
      <c r="AB199" s="1150"/>
      <c r="AC199" s="1150"/>
      <c r="AD199" s="1150"/>
      <c r="AE199" s="1150"/>
      <c r="AF199" s="1150"/>
      <c r="AG199" s="1150"/>
      <c r="AH199" s="1150"/>
      <c r="AI199" s="1150"/>
      <c r="AJ199" s="1150"/>
      <c r="AK199" s="1150"/>
      <c r="AL199" s="1150"/>
      <c r="AM199" s="1150"/>
      <c r="AN199" s="1150"/>
      <c r="AO199" s="1150"/>
      <c r="AP199" s="1150"/>
      <c r="AQ199" s="1150"/>
      <c r="AR199" s="1150"/>
      <c r="AS199" s="1150"/>
      <c r="AT199" s="1150"/>
      <c r="AU199" s="1150"/>
      <c r="AV199" s="1150"/>
      <c r="AW199" s="1150"/>
      <c r="AX199" s="1150"/>
      <c r="AY199" s="1150"/>
      <c r="AZ199" s="1150"/>
      <c r="BA199" s="1150"/>
      <c r="BB199" s="1150"/>
      <c r="BC199" s="1150"/>
      <c r="BD199" s="1150"/>
      <c r="BE199" s="1150"/>
      <c r="BF199" s="1150"/>
      <c r="BG199" s="1150"/>
      <c r="BH199" s="1150"/>
      <c r="BI199" s="1150"/>
      <c r="BJ199" s="1150"/>
      <c r="BK199" s="1150"/>
      <c r="BL199" s="1150"/>
      <c r="BM199" s="1150"/>
      <c r="BN199" s="1150"/>
      <c r="BO199" s="1150"/>
      <c r="BP199" s="1150"/>
      <c r="BQ199" s="1150"/>
      <c r="BR199" s="1150"/>
      <c r="BS199" s="1150"/>
      <c r="BT199" s="1150"/>
      <c r="BU199" s="1150"/>
      <c r="BV199" s="1150"/>
      <c r="BW199" s="1150"/>
      <c r="BX199" s="1150"/>
      <c r="BY199" s="1150"/>
      <c r="BZ199" s="1150"/>
      <c r="CA199" s="1150"/>
      <c r="CB199" s="1150"/>
      <c r="CC199" s="1150"/>
      <c r="CD199" s="1150"/>
      <c r="CE199" s="1150"/>
      <c r="CF199" s="1150"/>
      <c r="CG199" s="1150"/>
      <c r="CH199" s="1150"/>
      <c r="CI199" s="1150"/>
      <c r="CJ199" s="1150"/>
      <c r="CK199" s="1150"/>
      <c r="CL199" s="1150"/>
      <c r="CM199" s="1150"/>
      <c r="CN199" s="1150"/>
      <c r="CO199" s="1151"/>
      <c r="CP199" s="1151"/>
      <c r="CQ199" s="1151"/>
      <c r="CR199" s="1151"/>
      <c r="CS199" s="1152"/>
      <c r="CT199" s="1152"/>
      <c r="CU199" s="1152"/>
      <c r="CV199" s="1152"/>
      <c r="CW199" s="1152"/>
      <c r="CX199" s="1152"/>
      <c r="CY199" s="1152"/>
      <c r="CZ199" s="1152"/>
      <c r="DA199" s="1152"/>
      <c r="DB199" s="1152"/>
      <c r="DC199" s="1152"/>
      <c r="DD199" s="1152"/>
      <c r="DE199" s="392"/>
      <c r="DG199" s="23"/>
      <c r="DH199" s="23"/>
      <c r="DI199" s="23"/>
      <c r="DJ199" s="23"/>
      <c r="DK199" s="23"/>
    </row>
    <row r="200" spans="1:115" ht="14.1" customHeight="1" x14ac:dyDescent="0.2">
      <c r="A200" s="23"/>
      <c r="B200" s="391"/>
      <c r="C200" s="1156" t="s">
        <v>662</v>
      </c>
      <c r="D200" s="1156"/>
      <c r="E200" s="1156"/>
      <c r="F200" s="1156"/>
      <c r="G200" s="1156"/>
      <c r="H200" s="1156"/>
      <c r="I200" s="1156"/>
      <c r="J200" s="1156"/>
      <c r="K200" s="1156"/>
      <c r="L200" s="1156"/>
      <c r="M200" s="1156"/>
      <c r="N200" s="1156"/>
      <c r="O200" s="1156"/>
      <c r="P200" s="1156"/>
      <c r="Q200" s="1156"/>
      <c r="R200" s="1156"/>
      <c r="S200" s="1156"/>
      <c r="T200" s="1156"/>
      <c r="U200" s="1156"/>
      <c r="V200" s="1156"/>
      <c r="W200" s="1156"/>
      <c r="X200" s="1156"/>
      <c r="Y200" s="1156"/>
      <c r="Z200" s="1156"/>
      <c r="AA200" s="1156"/>
      <c r="AB200" s="1156"/>
      <c r="AC200" s="1156"/>
      <c r="AD200" s="1156"/>
      <c r="AE200" s="1156"/>
      <c r="AF200" s="1156"/>
      <c r="AG200" s="1156"/>
      <c r="AH200" s="1156"/>
      <c r="AI200" s="1156"/>
      <c r="AJ200" s="1156"/>
      <c r="AK200" s="1156"/>
      <c r="AL200" s="1156"/>
      <c r="AM200" s="1156"/>
      <c r="AN200" s="1156"/>
      <c r="AO200" s="1156"/>
      <c r="AP200" s="1156"/>
      <c r="AQ200" s="1156"/>
      <c r="AR200" s="1156"/>
      <c r="AS200" s="1156"/>
      <c r="AT200" s="1156"/>
      <c r="AU200" s="1156"/>
      <c r="AV200" s="1156"/>
      <c r="AW200" s="1156"/>
      <c r="AX200" s="1156"/>
      <c r="AY200" s="1156"/>
      <c r="AZ200" s="1156"/>
      <c r="BA200" s="1156"/>
      <c r="BB200" s="1156"/>
      <c r="BC200" s="1156"/>
      <c r="BD200" s="1156"/>
      <c r="BE200" s="1156"/>
      <c r="BF200" s="1156"/>
      <c r="BG200" s="1156"/>
      <c r="BH200" s="1156"/>
      <c r="BI200" s="1156"/>
      <c r="BJ200" s="1156"/>
      <c r="BK200" s="1157"/>
      <c r="BL200" s="1157"/>
      <c r="BM200" s="1157"/>
      <c r="BN200" s="1157"/>
      <c r="BO200" s="1157"/>
      <c r="BP200" s="1157"/>
      <c r="BQ200" s="1157"/>
      <c r="BR200" s="1157"/>
      <c r="BS200" s="1157"/>
      <c r="BT200" s="1157"/>
      <c r="BU200" s="1157"/>
      <c r="BV200" s="1157"/>
      <c r="BW200" s="1157"/>
      <c r="BX200" s="1158"/>
      <c r="BY200" s="1158"/>
      <c r="BZ200" s="1158"/>
      <c r="CA200" s="1158"/>
      <c r="CB200" s="1158"/>
      <c r="CC200" s="1158"/>
      <c r="CD200" s="1158"/>
      <c r="CE200" s="1158"/>
      <c r="CF200" s="1158"/>
      <c r="CG200" s="1158"/>
      <c r="CH200" s="1158"/>
      <c r="CI200" s="1158"/>
      <c r="CJ200" s="1158"/>
      <c r="CK200" s="1158"/>
      <c r="CL200" s="1158"/>
      <c r="CM200" s="1158"/>
      <c r="CN200" s="1158"/>
      <c r="CO200" s="1151"/>
      <c r="CP200" s="1151"/>
      <c r="CQ200" s="1151"/>
      <c r="CR200" s="1151"/>
      <c r="CS200" s="1159"/>
      <c r="CT200" s="1159"/>
      <c r="CU200" s="1159"/>
      <c r="CV200" s="1159"/>
      <c r="CW200" s="1159"/>
      <c r="CX200" s="1159"/>
      <c r="CY200" s="1159"/>
      <c r="CZ200" s="1159"/>
      <c r="DA200" s="1159"/>
      <c r="DB200" s="1159"/>
      <c r="DC200" s="1159"/>
      <c r="DD200" s="1159"/>
      <c r="DE200" s="392"/>
      <c r="DG200" s="23"/>
      <c r="DH200" s="23"/>
      <c r="DI200" s="23"/>
      <c r="DJ200" s="23"/>
      <c r="DK200" s="23"/>
    </row>
    <row r="201" spans="1:115" ht="14.1" customHeight="1" x14ac:dyDescent="0.2">
      <c r="A201" s="23"/>
      <c r="B201" s="391"/>
      <c r="C201" s="1153" t="s">
        <v>873</v>
      </c>
      <c r="D201" s="1153"/>
      <c r="E201" s="1153"/>
      <c r="F201" s="1153"/>
      <c r="G201" s="1153"/>
      <c r="H201" s="1153"/>
      <c r="I201" s="1153"/>
      <c r="J201" s="1153"/>
      <c r="K201" s="1153"/>
      <c r="L201" s="1153"/>
      <c r="M201" s="1153"/>
      <c r="N201" s="1153"/>
      <c r="O201" s="1153"/>
      <c r="P201" s="1153"/>
      <c r="Q201" s="1153"/>
      <c r="R201" s="1153"/>
      <c r="S201" s="1153"/>
      <c r="T201" s="1153"/>
      <c r="U201" s="1153"/>
      <c r="V201" s="1153"/>
      <c r="W201" s="1153"/>
      <c r="X201" s="1153"/>
      <c r="Y201" s="1153"/>
      <c r="Z201" s="1153"/>
      <c r="AA201" s="1153"/>
      <c r="AB201" s="1153"/>
      <c r="AC201" s="1153"/>
      <c r="AD201" s="1153"/>
      <c r="AE201" s="1153"/>
      <c r="AF201" s="1153"/>
      <c r="AG201" s="1153"/>
      <c r="AH201" s="1153"/>
      <c r="AI201" s="1153"/>
      <c r="AJ201" s="1153"/>
      <c r="AK201" s="1153"/>
      <c r="AL201" s="1153"/>
      <c r="AM201" s="1153"/>
      <c r="AN201" s="1153"/>
      <c r="AO201" s="1153"/>
      <c r="AP201" s="1153"/>
      <c r="AQ201" s="1153"/>
      <c r="AR201" s="1153"/>
      <c r="AS201" s="1153"/>
      <c r="AT201" s="1153"/>
      <c r="AU201" s="1153"/>
      <c r="AV201" s="1153"/>
      <c r="AW201" s="1153"/>
      <c r="AX201" s="1153"/>
      <c r="AY201" s="1153"/>
      <c r="AZ201" s="1153"/>
      <c r="BA201" s="1153"/>
      <c r="BB201" s="1153"/>
      <c r="BC201" s="1153"/>
      <c r="BD201" s="1153"/>
      <c r="BE201" s="1153"/>
      <c r="BF201" s="1153"/>
      <c r="BG201" s="1153"/>
      <c r="BH201" s="1153"/>
      <c r="BI201" s="1153"/>
      <c r="BJ201" s="1153"/>
      <c r="BK201" s="1154">
        <f>Data_Income!E993</f>
        <v>0</v>
      </c>
      <c r="BL201" s="1154"/>
      <c r="BM201" s="1154"/>
      <c r="BN201" s="1154"/>
      <c r="BO201" s="1154"/>
      <c r="BP201" s="1154"/>
      <c r="BQ201" s="1154"/>
      <c r="BR201" s="1154"/>
      <c r="BS201" s="1154"/>
      <c r="BT201" s="1154"/>
      <c r="BU201" s="1154"/>
      <c r="BV201" s="1154"/>
      <c r="BW201" s="1154"/>
      <c r="BX201" s="1151"/>
      <c r="BY201" s="1151"/>
      <c r="BZ201" s="1151"/>
      <c r="CA201" s="1151"/>
      <c r="CB201" s="1154">
        <f>Data_Income!F993</f>
        <v>0</v>
      </c>
      <c r="CC201" s="1154"/>
      <c r="CD201" s="1154"/>
      <c r="CE201" s="1154"/>
      <c r="CF201" s="1154"/>
      <c r="CG201" s="1154"/>
      <c r="CH201" s="1154"/>
      <c r="CI201" s="1154"/>
      <c r="CJ201" s="1154"/>
      <c r="CK201" s="1154"/>
      <c r="CL201" s="1154"/>
      <c r="CM201" s="1154"/>
      <c r="CN201" s="1154"/>
      <c r="CO201" s="1151"/>
      <c r="CP201" s="1151"/>
      <c r="CQ201" s="1151"/>
      <c r="CR201" s="1151"/>
      <c r="CS201" s="1155" t="str">
        <f>Data_Income!G993</f>
        <v/>
      </c>
      <c r="CT201" s="1155"/>
      <c r="CU201" s="1155"/>
      <c r="CV201" s="1155"/>
      <c r="CW201" s="1155"/>
      <c r="CX201" s="1155"/>
      <c r="CY201" s="1155"/>
      <c r="CZ201" s="1155"/>
      <c r="DA201" s="1155"/>
      <c r="DB201" s="1155"/>
      <c r="DC201" s="1155"/>
      <c r="DD201" s="1155"/>
      <c r="DE201" s="392"/>
      <c r="DG201" s="23"/>
      <c r="DH201" s="23"/>
      <c r="DI201" s="23"/>
      <c r="DJ201" s="23"/>
      <c r="DK201" s="23"/>
    </row>
    <row r="202" spans="1:115" ht="14.1" customHeight="1" thickBot="1" x14ac:dyDescent="0.25">
      <c r="A202" s="23"/>
      <c r="B202" s="391"/>
      <c r="C202" s="1150"/>
      <c r="D202" s="1150"/>
      <c r="E202" s="1150"/>
      <c r="F202" s="1150"/>
      <c r="G202" s="1150"/>
      <c r="H202" s="1150"/>
      <c r="I202" s="1150"/>
      <c r="J202" s="1150"/>
      <c r="K202" s="1150"/>
      <c r="L202" s="1150"/>
      <c r="M202" s="1150"/>
      <c r="N202" s="1150"/>
      <c r="O202" s="1150"/>
      <c r="P202" s="1150"/>
      <c r="Q202" s="1150"/>
      <c r="R202" s="1150"/>
      <c r="S202" s="1150"/>
      <c r="T202" s="1150"/>
      <c r="U202" s="1150"/>
      <c r="V202" s="1150"/>
      <c r="W202" s="1150"/>
      <c r="X202" s="1150"/>
      <c r="Y202" s="1150"/>
      <c r="Z202" s="1150"/>
      <c r="AA202" s="1150"/>
      <c r="AB202" s="1150"/>
      <c r="AC202" s="1150"/>
      <c r="AD202" s="1150"/>
      <c r="AE202" s="1150"/>
      <c r="AF202" s="1150"/>
      <c r="AG202" s="1150"/>
      <c r="AH202" s="1150"/>
      <c r="AI202" s="1150"/>
      <c r="AJ202" s="1150"/>
      <c r="AK202" s="1150"/>
      <c r="AL202" s="1150"/>
      <c r="AM202" s="1150"/>
      <c r="AN202" s="1150"/>
      <c r="AO202" s="1150"/>
      <c r="AP202" s="1150"/>
      <c r="AQ202" s="1150"/>
      <c r="AR202" s="1150"/>
      <c r="AS202" s="1150"/>
      <c r="AT202" s="1150"/>
      <c r="AU202" s="1150"/>
      <c r="AV202" s="1150"/>
      <c r="AW202" s="1150"/>
      <c r="AX202" s="1150"/>
      <c r="AY202" s="1150"/>
      <c r="AZ202" s="1150"/>
      <c r="BA202" s="1150"/>
      <c r="BB202" s="1150"/>
      <c r="BC202" s="1150"/>
      <c r="BD202" s="1150"/>
      <c r="BE202" s="1150"/>
      <c r="BF202" s="1150"/>
      <c r="BG202" s="1150"/>
      <c r="BH202" s="1150"/>
      <c r="BI202" s="1150"/>
      <c r="BJ202" s="1150"/>
      <c r="BK202" s="1150"/>
      <c r="BL202" s="1150"/>
      <c r="BM202" s="1150"/>
      <c r="BN202" s="1150"/>
      <c r="BO202" s="1150"/>
      <c r="BP202" s="1150"/>
      <c r="BQ202" s="1150"/>
      <c r="BR202" s="1150"/>
      <c r="BS202" s="1150"/>
      <c r="BT202" s="1150"/>
      <c r="BU202" s="1150"/>
      <c r="BV202" s="1150"/>
      <c r="BW202" s="1150"/>
      <c r="BX202" s="1150"/>
      <c r="BY202" s="1150"/>
      <c r="BZ202" s="1150"/>
      <c r="CA202" s="1150"/>
      <c r="CB202" s="1150"/>
      <c r="CC202" s="1150"/>
      <c r="CD202" s="1150"/>
      <c r="CE202" s="1150"/>
      <c r="CF202" s="1150"/>
      <c r="CG202" s="1150"/>
      <c r="CH202" s="1150"/>
      <c r="CI202" s="1150"/>
      <c r="CJ202" s="1150"/>
      <c r="CK202" s="1150"/>
      <c r="CL202" s="1150"/>
      <c r="CM202" s="1150"/>
      <c r="CN202" s="1150"/>
      <c r="CO202" s="1151"/>
      <c r="CP202" s="1151"/>
      <c r="CQ202" s="1151"/>
      <c r="CR202" s="1151"/>
      <c r="CS202" s="1152"/>
      <c r="CT202" s="1152"/>
      <c r="CU202" s="1152"/>
      <c r="CV202" s="1152"/>
      <c r="CW202" s="1152"/>
      <c r="CX202" s="1152"/>
      <c r="CY202" s="1152"/>
      <c r="CZ202" s="1152"/>
      <c r="DA202" s="1152"/>
      <c r="DB202" s="1152"/>
      <c r="DC202" s="1152"/>
      <c r="DD202" s="1152"/>
      <c r="DE202" s="392"/>
      <c r="DF202" s="23"/>
      <c r="DG202" s="23"/>
      <c r="DH202" s="23"/>
      <c r="DI202" s="23"/>
      <c r="DJ202" s="23"/>
      <c r="DK202" s="23"/>
    </row>
    <row r="203" spans="1:115" ht="15" customHeight="1" x14ac:dyDescent="0.2">
      <c r="A203" s="23"/>
      <c r="B203" s="387"/>
      <c r="C203" s="1145"/>
      <c r="D203" s="1145"/>
      <c r="E203" s="1145"/>
      <c r="F203" s="1145"/>
      <c r="G203" s="1145"/>
      <c r="H203" s="1145"/>
      <c r="I203" s="1145"/>
      <c r="J203" s="1145"/>
      <c r="K203" s="1145"/>
      <c r="L203" s="1145"/>
      <c r="M203" s="1145"/>
      <c r="N203" s="1145"/>
      <c r="O203" s="1145"/>
      <c r="P203" s="1145"/>
      <c r="Q203" s="1145"/>
      <c r="R203" s="1145"/>
      <c r="S203" s="1145"/>
      <c r="T203" s="1145"/>
      <c r="U203" s="1145"/>
      <c r="V203" s="1145"/>
      <c r="W203" s="1145"/>
      <c r="X203" s="1145"/>
      <c r="Y203" s="1145"/>
      <c r="Z203" s="1145"/>
      <c r="AA203" s="1145"/>
      <c r="AB203" s="1145"/>
      <c r="AC203" s="1145"/>
      <c r="AD203" s="1145"/>
      <c r="AE203" s="1145"/>
      <c r="AF203" s="1145"/>
      <c r="AG203" s="1145"/>
      <c r="AH203" s="1145"/>
      <c r="AI203" s="1145"/>
      <c r="AJ203" s="1145"/>
      <c r="AK203" s="1145"/>
      <c r="AL203" s="1145"/>
      <c r="AM203" s="1145"/>
      <c r="AN203" s="1145"/>
      <c r="AO203" s="1145"/>
      <c r="AP203" s="1145"/>
      <c r="AQ203" s="1145"/>
      <c r="AR203" s="1145"/>
      <c r="AS203" s="1145"/>
      <c r="AT203" s="1145"/>
      <c r="AU203" s="1145"/>
      <c r="AV203" s="1145"/>
      <c r="AW203" s="1145"/>
      <c r="AX203" s="1145"/>
      <c r="AY203" s="1145"/>
      <c r="AZ203" s="1145"/>
      <c r="BA203" s="1145"/>
      <c r="BB203" s="1145"/>
      <c r="BC203" s="1145"/>
      <c r="BD203" s="1145"/>
      <c r="BE203" s="1145"/>
      <c r="BF203" s="1145"/>
      <c r="BG203" s="1145"/>
      <c r="BH203" s="1145"/>
      <c r="BI203" s="1145"/>
      <c r="BJ203" s="1145"/>
      <c r="BK203" s="1145"/>
      <c r="BL203" s="1145"/>
      <c r="BM203" s="1145"/>
      <c r="BN203" s="1145"/>
      <c r="BO203" s="1145"/>
      <c r="BP203" s="1145"/>
      <c r="BQ203" s="1145"/>
      <c r="BR203" s="1145"/>
      <c r="BS203" s="1145"/>
      <c r="BT203" s="1145"/>
      <c r="BU203" s="1145"/>
      <c r="BV203" s="1145"/>
      <c r="BW203" s="1145"/>
      <c r="BX203" s="1145"/>
      <c r="BY203" s="1145"/>
      <c r="BZ203" s="1145"/>
      <c r="CA203" s="1145"/>
      <c r="CB203" s="1145"/>
      <c r="CC203" s="1145"/>
      <c r="CD203" s="1145"/>
      <c r="CE203" s="1145"/>
      <c r="CF203" s="1145"/>
      <c r="CG203" s="1145"/>
      <c r="CH203" s="1145"/>
      <c r="CI203" s="1145"/>
      <c r="CJ203" s="1145"/>
      <c r="CK203" s="1145"/>
      <c r="CL203" s="1145"/>
      <c r="CM203" s="1145"/>
      <c r="CN203" s="1145"/>
      <c r="CO203" s="1145"/>
      <c r="CP203" s="1145"/>
      <c r="CQ203" s="1145"/>
      <c r="CR203" s="1145"/>
      <c r="CS203" s="1145"/>
      <c r="CT203" s="1145"/>
      <c r="CU203" s="1145"/>
      <c r="CV203" s="1145"/>
      <c r="CW203" s="1145"/>
      <c r="CX203" s="1145"/>
      <c r="CY203" s="1145"/>
      <c r="CZ203" s="1145"/>
      <c r="DA203" s="1145"/>
      <c r="DB203" s="1145"/>
      <c r="DC203" s="1145"/>
      <c r="DD203" s="1145"/>
      <c r="DE203" s="388"/>
      <c r="DF203" s="23"/>
      <c r="DG203" s="23"/>
      <c r="DH203" s="23"/>
      <c r="DI203" s="23"/>
      <c r="DJ203" s="23"/>
      <c r="DK203" s="23"/>
    </row>
    <row r="204" spans="1:115" ht="15.95" customHeight="1" x14ac:dyDescent="0.2">
      <c r="A204" s="23"/>
      <c r="B204" s="102"/>
      <c r="C204" s="1146" t="s">
        <v>24</v>
      </c>
      <c r="D204" s="1146"/>
      <c r="E204" s="1146"/>
      <c r="F204" s="1146"/>
      <c r="G204" s="1146"/>
      <c r="H204" s="1146"/>
      <c r="I204" s="1146"/>
      <c r="J204" s="1146"/>
      <c r="K204" s="1146"/>
      <c r="L204" s="1146"/>
      <c r="M204" s="1146"/>
      <c r="N204" s="1146"/>
      <c r="O204" s="1146"/>
      <c r="P204" s="1146"/>
      <c r="Q204" s="1146"/>
      <c r="R204" s="1146"/>
      <c r="S204" s="1146"/>
      <c r="T204" s="1146"/>
      <c r="U204" s="1146"/>
      <c r="V204" s="1146"/>
      <c r="W204" s="1146"/>
      <c r="X204" s="1146"/>
      <c r="Y204" s="1146"/>
      <c r="Z204" s="1146"/>
      <c r="AA204" s="1146"/>
      <c r="AB204" s="1146"/>
      <c r="AC204" s="1146"/>
      <c r="AD204" s="1146"/>
      <c r="AE204" s="1146"/>
      <c r="AF204" s="1146"/>
      <c r="AG204" s="1146"/>
      <c r="AH204" s="1146"/>
      <c r="AI204" s="1146"/>
      <c r="AJ204" s="1146"/>
      <c r="AK204" s="1146"/>
      <c r="AL204" s="1146"/>
      <c r="AM204" s="1146"/>
      <c r="AN204" s="1146"/>
      <c r="AO204" s="1146"/>
      <c r="AP204" s="1146"/>
      <c r="AQ204" s="1146"/>
      <c r="AR204" s="1146"/>
      <c r="AS204" s="1146"/>
      <c r="AT204" s="1146"/>
      <c r="AU204" s="1146"/>
      <c r="AV204" s="1146"/>
      <c r="AW204" s="1146"/>
      <c r="AX204" s="1146"/>
      <c r="AY204" s="1146"/>
      <c r="AZ204" s="1146"/>
      <c r="BA204" s="1146"/>
      <c r="BB204" s="1146"/>
      <c r="BC204" s="1146"/>
      <c r="BD204" s="1146"/>
      <c r="BE204" s="1146"/>
      <c r="BF204" s="1146"/>
      <c r="BG204" s="1146"/>
      <c r="BH204" s="1146"/>
      <c r="BI204" s="1146"/>
      <c r="BJ204" s="1146"/>
      <c r="BK204" s="1146"/>
      <c r="BL204" s="1146"/>
      <c r="BM204" s="1146"/>
      <c r="BN204" s="1146"/>
      <c r="BO204" s="1146"/>
      <c r="BP204" s="1146"/>
      <c r="BQ204" s="1146"/>
      <c r="BR204" s="1146"/>
      <c r="BS204" s="1146"/>
      <c r="BT204" s="1146"/>
      <c r="BU204" s="1146"/>
      <c r="BV204" s="1146"/>
      <c r="BW204" s="1146"/>
      <c r="BX204" s="1146"/>
      <c r="BY204" s="1146"/>
      <c r="BZ204" s="1146"/>
      <c r="CA204" s="1146"/>
      <c r="CB204" s="1146"/>
      <c r="CC204" s="1146"/>
      <c r="CD204" s="1146"/>
      <c r="CE204" s="1146"/>
      <c r="CF204" s="1146"/>
      <c r="CG204" s="1146"/>
      <c r="CH204" s="1146"/>
      <c r="CI204" s="1146"/>
      <c r="CJ204" s="1146"/>
      <c r="CK204" s="1146"/>
      <c r="CL204" s="1146"/>
      <c r="CM204" s="1146"/>
      <c r="CN204" s="1146"/>
      <c r="CO204" s="1146"/>
      <c r="CP204" s="1146"/>
      <c r="CQ204" s="1146"/>
      <c r="CR204" s="1146"/>
      <c r="CS204" s="1146"/>
      <c r="CT204" s="1146"/>
      <c r="CU204" s="1146"/>
      <c r="CV204" s="1146"/>
      <c r="CW204" s="1146"/>
      <c r="CX204" s="1146"/>
      <c r="CY204" s="1146"/>
      <c r="CZ204" s="1146"/>
      <c r="DA204" s="1146"/>
      <c r="DB204" s="1146"/>
      <c r="DC204" s="1146"/>
      <c r="DD204" s="1146"/>
      <c r="DE204" s="103"/>
      <c r="DF204" s="23"/>
      <c r="DG204" s="23"/>
      <c r="DH204" s="23"/>
      <c r="DI204" s="23"/>
      <c r="DJ204" s="23"/>
      <c r="DK204" s="23"/>
    </row>
    <row r="205" spans="1:115" ht="60" customHeight="1" x14ac:dyDescent="0.2">
      <c r="A205" s="23"/>
      <c r="B205" s="102"/>
      <c r="C205" s="1147"/>
      <c r="D205" s="1147"/>
      <c r="E205" s="1147"/>
      <c r="F205" s="1147"/>
      <c r="G205" s="1147"/>
      <c r="H205" s="1147"/>
      <c r="I205" s="1147"/>
      <c r="J205" s="1147"/>
      <c r="K205" s="1147"/>
      <c r="L205" s="1147"/>
      <c r="M205" s="1147"/>
      <c r="N205" s="1147"/>
      <c r="O205" s="1147"/>
      <c r="P205" s="1147"/>
      <c r="Q205" s="1147"/>
      <c r="R205" s="1147"/>
      <c r="S205" s="1147"/>
      <c r="T205" s="1147"/>
      <c r="U205" s="1147"/>
      <c r="V205" s="1147"/>
      <c r="W205" s="1147"/>
      <c r="X205" s="1147"/>
      <c r="Y205" s="1147"/>
      <c r="Z205" s="1147"/>
      <c r="AA205" s="1147"/>
      <c r="AB205" s="1147"/>
      <c r="AC205" s="1147"/>
      <c r="AD205" s="1147"/>
      <c r="AE205" s="1147"/>
      <c r="AF205" s="1147"/>
      <c r="AG205" s="1147"/>
      <c r="AH205" s="1147"/>
      <c r="AI205" s="1147"/>
      <c r="AJ205" s="1147"/>
      <c r="AK205" s="1147"/>
      <c r="AL205" s="1147"/>
      <c r="AM205" s="1147"/>
      <c r="AN205" s="1147"/>
      <c r="AO205" s="1147"/>
      <c r="AP205" s="1147"/>
      <c r="AQ205" s="1147"/>
      <c r="AR205" s="1147"/>
      <c r="AS205" s="1147"/>
      <c r="AT205" s="1147"/>
      <c r="AU205" s="1147"/>
      <c r="AV205" s="1147"/>
      <c r="AW205" s="1147"/>
      <c r="AX205" s="1147"/>
      <c r="AY205" s="1147"/>
      <c r="AZ205" s="1147"/>
      <c r="BA205" s="1147"/>
      <c r="BB205" s="1147"/>
      <c r="BC205" s="1147"/>
      <c r="BD205" s="1147"/>
      <c r="BE205" s="1147"/>
      <c r="BF205" s="1147"/>
      <c r="BG205" s="1147"/>
      <c r="BH205" s="1147"/>
      <c r="BI205" s="1147"/>
      <c r="BJ205" s="1147"/>
      <c r="BK205" s="1147"/>
      <c r="BL205" s="1147"/>
      <c r="BM205" s="1147"/>
      <c r="BN205" s="1147"/>
      <c r="BO205" s="1147"/>
      <c r="BP205" s="1147"/>
      <c r="BQ205" s="1147"/>
      <c r="BR205" s="1147"/>
      <c r="BS205" s="1147"/>
      <c r="BT205" s="1147"/>
      <c r="BU205" s="1147"/>
      <c r="BV205" s="1147"/>
      <c r="BW205" s="1147"/>
      <c r="BX205" s="1147"/>
      <c r="BY205" s="1147"/>
      <c r="BZ205" s="1147"/>
      <c r="CA205" s="1147"/>
      <c r="CB205" s="1147"/>
      <c r="CC205" s="1147"/>
      <c r="CD205" s="1147"/>
      <c r="CE205" s="1147"/>
      <c r="CF205" s="1147"/>
      <c r="CG205" s="1147"/>
      <c r="CH205" s="1147"/>
      <c r="CI205" s="1147"/>
      <c r="CJ205" s="1147"/>
      <c r="CK205" s="1147"/>
      <c r="CL205" s="1147"/>
      <c r="CM205" s="1147"/>
      <c r="CN205" s="1147"/>
      <c r="CO205" s="1147"/>
      <c r="CP205" s="1147"/>
      <c r="CQ205" s="1147"/>
      <c r="CR205" s="1147"/>
      <c r="CS205" s="1147"/>
      <c r="CT205" s="1147"/>
      <c r="CU205" s="1147"/>
      <c r="CV205" s="1147"/>
      <c r="CW205" s="1147"/>
      <c r="CX205" s="1147"/>
      <c r="CY205" s="1147"/>
      <c r="CZ205" s="1147"/>
      <c r="DA205" s="1147"/>
      <c r="DB205" s="1147"/>
      <c r="DC205" s="1147"/>
      <c r="DD205" s="1147"/>
      <c r="DE205" s="103"/>
      <c r="DF205" s="23"/>
      <c r="DG205" s="23"/>
      <c r="DH205" s="23"/>
      <c r="DI205" s="23"/>
      <c r="DJ205" s="23"/>
      <c r="DK205" s="23"/>
    </row>
    <row r="206" spans="1:115" ht="15.95" customHeight="1" thickBot="1" x14ac:dyDescent="0.25">
      <c r="A206" s="23"/>
      <c r="B206" s="104"/>
      <c r="C206" s="1148"/>
      <c r="D206" s="1148"/>
      <c r="E206" s="1148"/>
      <c r="F206" s="1148"/>
      <c r="G206" s="1148"/>
      <c r="H206" s="1148"/>
      <c r="I206" s="1148"/>
      <c r="J206" s="1148"/>
      <c r="K206" s="1148"/>
      <c r="L206" s="1148"/>
      <c r="M206" s="1148"/>
      <c r="N206" s="1148"/>
      <c r="O206" s="1148"/>
      <c r="P206" s="1148"/>
      <c r="Q206" s="1148"/>
      <c r="R206" s="1148"/>
      <c r="S206" s="1148"/>
      <c r="T206" s="1148"/>
      <c r="U206" s="1148"/>
      <c r="V206" s="1148"/>
      <c r="W206" s="1148"/>
      <c r="X206" s="1148"/>
      <c r="Y206" s="1148"/>
      <c r="Z206" s="1148"/>
      <c r="AA206" s="1148"/>
      <c r="AB206" s="1148"/>
      <c r="AC206" s="1148"/>
      <c r="AD206" s="1148"/>
      <c r="AE206" s="1148"/>
      <c r="AF206" s="1148"/>
      <c r="AG206" s="1148"/>
      <c r="AH206" s="1148"/>
      <c r="AI206" s="1148"/>
      <c r="AJ206" s="1148"/>
      <c r="AK206" s="1148"/>
      <c r="AL206" s="1148"/>
      <c r="AM206" s="1148"/>
      <c r="AN206" s="1148"/>
      <c r="AO206" s="1148"/>
      <c r="AP206" s="1148"/>
      <c r="AQ206" s="1148"/>
      <c r="AR206" s="1148"/>
      <c r="AS206" s="1148"/>
      <c r="AT206" s="1148"/>
      <c r="AU206" s="1148"/>
      <c r="AV206" s="1148"/>
      <c r="AW206" s="1148"/>
      <c r="AX206" s="1148"/>
      <c r="AY206" s="1148"/>
      <c r="AZ206" s="1148"/>
      <c r="BA206" s="1148"/>
      <c r="BB206" s="1148"/>
      <c r="BC206" s="1148"/>
      <c r="BD206" s="1148"/>
      <c r="BE206" s="1148"/>
      <c r="BF206" s="1148"/>
      <c r="BG206" s="1148"/>
      <c r="BH206" s="1148"/>
      <c r="BI206" s="1148"/>
      <c r="BJ206" s="1148"/>
      <c r="BK206" s="1148"/>
      <c r="BL206" s="1148"/>
      <c r="BM206" s="1148"/>
      <c r="BN206" s="1148"/>
      <c r="BO206" s="1148"/>
      <c r="BP206" s="1148"/>
      <c r="BQ206" s="1148"/>
      <c r="BR206" s="1148"/>
      <c r="BS206" s="1148"/>
      <c r="BT206" s="1148"/>
      <c r="BU206" s="1148"/>
      <c r="BV206" s="1148"/>
      <c r="BW206" s="1148"/>
      <c r="BX206" s="1148"/>
      <c r="BY206" s="1148"/>
      <c r="BZ206" s="1148"/>
      <c r="CA206" s="1148"/>
      <c r="CB206" s="1148"/>
      <c r="CC206" s="1148"/>
      <c r="CD206" s="1148"/>
      <c r="CE206" s="1148"/>
      <c r="CF206" s="1148"/>
      <c r="CG206" s="1148"/>
      <c r="CH206" s="1148"/>
      <c r="CI206" s="1148"/>
      <c r="CJ206" s="1148"/>
      <c r="CK206" s="1148"/>
      <c r="CL206" s="1148"/>
      <c r="CM206" s="1148"/>
      <c r="CN206" s="1148"/>
      <c r="CO206" s="1148"/>
      <c r="CP206" s="1148"/>
      <c r="CQ206" s="1148"/>
      <c r="CR206" s="1148"/>
      <c r="CS206" s="1148"/>
      <c r="CT206" s="1148"/>
      <c r="CU206" s="1148"/>
      <c r="CV206" s="1148"/>
      <c r="CW206" s="1148"/>
      <c r="CX206" s="1148"/>
      <c r="CY206" s="1148"/>
      <c r="CZ206" s="1148"/>
      <c r="DA206" s="1148"/>
      <c r="DB206" s="1148"/>
      <c r="DC206" s="1148"/>
      <c r="DD206" s="1148"/>
      <c r="DE206" s="105"/>
      <c r="DF206" s="23"/>
      <c r="DG206" s="23"/>
      <c r="DH206" s="23"/>
      <c r="DI206" s="23"/>
      <c r="DJ206" s="23"/>
      <c r="DK206" s="23"/>
    </row>
    <row r="207" spans="1:115" ht="9.9499999999999993" customHeight="1" x14ac:dyDescent="0.2">
      <c r="A207" s="23"/>
      <c r="B207" s="1149"/>
      <c r="C207" s="1149"/>
      <c r="D207" s="1149"/>
      <c r="E207" s="1149"/>
      <c r="F207" s="1149"/>
      <c r="G207" s="1149"/>
      <c r="H207" s="1149"/>
      <c r="I207" s="1149"/>
      <c r="J207" s="1149"/>
      <c r="K207" s="1149"/>
      <c r="L207" s="1149"/>
      <c r="M207" s="1149"/>
      <c r="N207" s="1149"/>
      <c r="O207" s="1149"/>
      <c r="P207" s="1149"/>
      <c r="Q207" s="1149"/>
      <c r="R207" s="1149"/>
      <c r="S207" s="1149"/>
      <c r="T207" s="1149"/>
      <c r="U207" s="1149"/>
      <c r="V207" s="1149"/>
      <c r="W207" s="1149"/>
      <c r="X207" s="1149"/>
      <c r="Y207" s="1149"/>
      <c r="Z207" s="1149"/>
      <c r="AA207" s="1149"/>
      <c r="AB207" s="1149"/>
      <c r="AC207" s="1149"/>
      <c r="AD207" s="1149"/>
      <c r="AE207" s="1149"/>
      <c r="AF207" s="1149"/>
      <c r="AG207" s="1149"/>
      <c r="AH207" s="1149"/>
      <c r="AI207" s="1149"/>
      <c r="AJ207" s="1149"/>
      <c r="AK207" s="1149"/>
      <c r="AL207" s="1149"/>
      <c r="AM207" s="1149"/>
      <c r="AN207" s="1149"/>
      <c r="AO207" s="1149"/>
      <c r="AP207" s="1149"/>
      <c r="AQ207" s="1149"/>
      <c r="AR207" s="1149"/>
      <c r="AS207" s="1149"/>
      <c r="AT207" s="1149"/>
      <c r="AU207" s="1149"/>
      <c r="AV207" s="1149"/>
      <c r="AW207" s="1149"/>
      <c r="AX207" s="1149"/>
      <c r="AY207" s="1149"/>
      <c r="AZ207" s="1149"/>
      <c r="BA207" s="1149"/>
      <c r="BB207" s="1149"/>
      <c r="BC207" s="1149"/>
      <c r="BD207" s="1149"/>
      <c r="BE207" s="1149"/>
      <c r="BF207" s="1149"/>
      <c r="BG207" s="1149"/>
      <c r="BH207" s="1149"/>
      <c r="BI207" s="1149"/>
      <c r="BJ207" s="1149"/>
      <c r="BK207" s="1149"/>
      <c r="BL207" s="1149"/>
      <c r="BM207" s="1149"/>
      <c r="BN207" s="1149"/>
      <c r="BO207" s="1149"/>
      <c r="BP207" s="1149"/>
      <c r="BQ207" s="1149"/>
      <c r="BR207" s="1149"/>
      <c r="BS207" s="1149"/>
      <c r="BT207" s="1149"/>
      <c r="BU207" s="1149"/>
      <c r="BV207" s="1149"/>
      <c r="BW207" s="1149"/>
      <c r="BX207" s="1149"/>
      <c r="BY207" s="1149"/>
      <c r="BZ207" s="1149"/>
      <c r="CA207" s="1149"/>
      <c r="CB207" s="1149"/>
      <c r="CC207" s="1149"/>
      <c r="CD207" s="1149"/>
      <c r="CE207" s="1149"/>
      <c r="CF207" s="1149"/>
      <c r="CG207" s="1149"/>
      <c r="CH207" s="1149"/>
      <c r="CI207" s="1149"/>
      <c r="CJ207" s="1149"/>
      <c r="CK207" s="1149"/>
      <c r="CL207" s="1149"/>
      <c r="CM207" s="1149"/>
      <c r="CN207" s="1149"/>
      <c r="CO207" s="1149"/>
      <c r="CP207" s="1149"/>
      <c r="CQ207" s="1149"/>
      <c r="CR207" s="1149"/>
      <c r="CS207" s="1149"/>
      <c r="CT207" s="1149"/>
      <c r="CU207" s="1149"/>
      <c r="CV207" s="1149"/>
      <c r="CW207" s="1149"/>
      <c r="CX207" s="1149"/>
      <c r="CY207" s="1149"/>
      <c r="CZ207" s="1149"/>
      <c r="DA207" s="1149"/>
      <c r="DB207" s="1149"/>
      <c r="DC207" s="1149"/>
      <c r="DD207" s="1149"/>
      <c r="DE207" s="1149"/>
      <c r="DF207" s="23"/>
      <c r="DG207" s="23"/>
      <c r="DH207" s="23"/>
      <c r="DI207" s="23"/>
      <c r="DJ207" s="23"/>
      <c r="DK207" s="23"/>
    </row>
    <row r="208" spans="1:115" ht="7.9" customHeight="1" x14ac:dyDescent="0.2">
      <c r="A208" s="23"/>
      <c r="B208" s="673" t="s">
        <v>1169</v>
      </c>
      <c r="C208" s="673"/>
      <c r="D208" s="673"/>
      <c r="E208" s="673"/>
      <c r="F208" s="673"/>
      <c r="G208" s="673"/>
      <c r="H208" s="673"/>
      <c r="I208" s="673"/>
      <c r="J208" s="673"/>
      <c r="K208" s="673"/>
      <c r="L208" s="673"/>
      <c r="M208" s="673"/>
      <c r="N208" s="673"/>
      <c r="O208" s="673"/>
      <c r="P208" s="673"/>
      <c r="Q208" s="673"/>
      <c r="R208" s="673"/>
      <c r="S208" s="673"/>
      <c r="T208" s="673"/>
      <c r="U208" s="673"/>
      <c r="V208" s="673"/>
      <c r="W208" s="673"/>
      <c r="X208" s="673"/>
      <c r="Y208" s="673"/>
      <c r="Z208" s="673"/>
      <c r="AA208" s="673"/>
      <c r="AB208" s="673"/>
      <c r="AC208" s="673"/>
      <c r="AD208" s="673"/>
      <c r="AE208" s="673"/>
      <c r="AF208" s="673"/>
      <c r="AG208" s="673"/>
      <c r="AH208" s="673"/>
      <c r="AI208" s="673"/>
      <c r="AJ208" s="673"/>
      <c r="AK208" s="673"/>
      <c r="AL208" s="673"/>
      <c r="AM208" s="673"/>
      <c r="AN208" s="673"/>
      <c r="AO208" s="673"/>
      <c r="AP208" s="673"/>
      <c r="AQ208" s="673"/>
      <c r="AR208" s="673"/>
      <c r="AS208" s="673"/>
      <c r="AT208" s="673"/>
      <c r="AU208" s="673"/>
      <c r="AV208" s="673"/>
      <c r="AW208" s="673"/>
      <c r="AX208" s="673"/>
      <c r="AY208" s="673"/>
      <c r="AZ208" s="673"/>
      <c r="BA208" s="673"/>
      <c r="BB208" s="673"/>
      <c r="BC208" s="673"/>
      <c r="BD208" s="673"/>
      <c r="BE208" s="673"/>
      <c r="BF208" s="673"/>
      <c r="BG208" s="673"/>
      <c r="BH208" s="673"/>
      <c r="BI208" s="673"/>
      <c r="BJ208" s="673"/>
      <c r="BK208" s="673"/>
      <c r="BL208" s="673"/>
      <c r="BM208" s="673"/>
      <c r="BN208" s="673"/>
      <c r="BO208" s="673"/>
      <c r="BP208" s="673"/>
      <c r="BQ208" s="673"/>
      <c r="BR208" s="673"/>
      <c r="BS208" s="673"/>
      <c r="BT208" s="673"/>
      <c r="BU208" s="673"/>
      <c r="BV208" s="673"/>
      <c r="BW208" s="673"/>
      <c r="BX208" s="673"/>
      <c r="BY208" s="673"/>
      <c r="BZ208" s="673"/>
      <c r="CA208" s="673"/>
      <c r="CB208" s="673"/>
      <c r="CC208" s="673"/>
      <c r="CD208" s="673"/>
      <c r="CE208" s="673"/>
      <c r="CF208" s="673"/>
      <c r="CG208" s="673"/>
      <c r="CH208" s="673"/>
      <c r="CI208" s="673"/>
      <c r="CJ208" s="673"/>
      <c r="CK208" s="673"/>
      <c r="CL208" s="673"/>
      <c r="CM208" s="673"/>
      <c r="CN208" s="673"/>
      <c r="CO208" s="673"/>
      <c r="CP208" s="673"/>
      <c r="CQ208" s="673"/>
      <c r="CR208" s="673"/>
      <c r="CS208" s="673"/>
      <c r="CT208" s="673"/>
      <c r="CU208" s="673"/>
      <c r="CV208" s="673"/>
      <c r="CW208" s="673"/>
      <c r="CX208" s="673"/>
      <c r="CY208" s="673"/>
      <c r="CZ208" s="673"/>
      <c r="DA208" s="673"/>
      <c r="DB208" s="673"/>
      <c r="DC208" s="673"/>
      <c r="DD208" s="673"/>
      <c r="DE208" s="673"/>
      <c r="DF208" s="23"/>
      <c r="DG208" s="23"/>
      <c r="DH208" s="23"/>
      <c r="DI208" s="23"/>
      <c r="DJ208" s="23"/>
      <c r="DK208" s="23"/>
    </row>
    <row r="209" spans="1:115" ht="7.9" customHeight="1" x14ac:dyDescent="0.2">
      <c r="A209" s="23"/>
      <c r="B209" s="673" t="s">
        <v>1170</v>
      </c>
      <c r="C209" s="673"/>
      <c r="D209" s="673"/>
      <c r="E209" s="673"/>
      <c r="F209" s="673"/>
      <c r="G209" s="673"/>
      <c r="H209" s="673"/>
      <c r="I209" s="673"/>
      <c r="J209" s="673"/>
      <c r="K209" s="673"/>
      <c r="L209" s="673"/>
      <c r="M209" s="673"/>
      <c r="N209" s="673"/>
      <c r="O209" s="673"/>
      <c r="P209" s="673"/>
      <c r="Q209" s="673"/>
      <c r="R209" s="673"/>
      <c r="S209" s="673"/>
      <c r="T209" s="673"/>
      <c r="U209" s="673"/>
      <c r="V209" s="673"/>
      <c r="W209" s="673"/>
      <c r="X209" s="673"/>
      <c r="Y209" s="673"/>
      <c r="Z209" s="673"/>
      <c r="AA209" s="673"/>
      <c r="AB209" s="673"/>
      <c r="AC209" s="673"/>
      <c r="AD209" s="673"/>
      <c r="AE209" s="673"/>
      <c r="AF209" s="673"/>
      <c r="AG209" s="673"/>
      <c r="AH209" s="673"/>
      <c r="AI209" s="673"/>
      <c r="AJ209" s="673"/>
      <c r="AK209" s="673"/>
      <c r="AL209" s="673"/>
      <c r="AM209" s="673"/>
      <c r="AN209" s="673"/>
      <c r="AO209" s="673"/>
      <c r="AP209" s="673"/>
      <c r="AQ209" s="673"/>
      <c r="AR209" s="673"/>
      <c r="AS209" s="673"/>
      <c r="AT209" s="673"/>
      <c r="AU209" s="673"/>
      <c r="AV209" s="673"/>
      <c r="AW209" s="673"/>
      <c r="AX209" s="673"/>
      <c r="AY209" s="673"/>
      <c r="AZ209" s="673"/>
      <c r="BA209" s="673"/>
      <c r="BB209" s="673"/>
      <c r="BC209" s="673"/>
      <c r="BD209" s="673"/>
      <c r="BE209" s="673"/>
      <c r="BF209" s="673"/>
      <c r="BG209" s="673"/>
      <c r="BH209" s="673"/>
      <c r="BI209" s="673"/>
      <c r="BJ209" s="673"/>
      <c r="BK209" s="673"/>
      <c r="BL209" s="673"/>
      <c r="BM209" s="673"/>
      <c r="BN209" s="673"/>
      <c r="BO209" s="673"/>
      <c r="BP209" s="673"/>
      <c r="BQ209" s="673"/>
      <c r="BR209" s="673"/>
      <c r="BS209" s="673"/>
      <c r="BT209" s="673"/>
      <c r="BU209" s="673"/>
      <c r="BV209" s="673"/>
      <c r="BW209" s="673"/>
      <c r="BX209" s="673"/>
      <c r="BY209" s="673"/>
      <c r="BZ209" s="673"/>
      <c r="CA209" s="673"/>
      <c r="CB209" s="673"/>
      <c r="CC209" s="673"/>
      <c r="CD209" s="673"/>
      <c r="CE209" s="673"/>
      <c r="CF209" s="673"/>
      <c r="CG209" s="673"/>
      <c r="CH209" s="673"/>
      <c r="CI209" s="673"/>
      <c r="CJ209" s="673"/>
      <c r="CK209" s="673"/>
      <c r="CL209" s="673"/>
      <c r="CM209" s="673"/>
      <c r="CN209" s="673"/>
      <c r="CO209" s="673"/>
      <c r="CP209" s="673"/>
      <c r="CQ209" s="673"/>
      <c r="CR209" s="673"/>
      <c r="CS209" s="673"/>
      <c r="CT209" s="673"/>
      <c r="CU209" s="673"/>
      <c r="CV209" s="673"/>
      <c r="CW209" s="673"/>
      <c r="CX209" s="673"/>
      <c r="CY209" s="673"/>
      <c r="CZ209" s="673"/>
      <c r="DA209" s="673"/>
      <c r="DB209" s="673"/>
      <c r="DC209" s="673"/>
      <c r="DD209" s="673"/>
      <c r="DE209" s="673"/>
      <c r="DF209" s="23"/>
      <c r="DG209" s="23"/>
      <c r="DH209" s="23"/>
      <c r="DI209" s="23"/>
      <c r="DJ209" s="23"/>
      <c r="DK209" s="23"/>
    </row>
    <row r="210" spans="1:115" ht="7.9" customHeight="1" x14ac:dyDescent="0.2">
      <c r="A210" s="23"/>
      <c r="B210" s="673" t="s">
        <v>1171</v>
      </c>
      <c r="C210" s="673"/>
      <c r="D210" s="673"/>
      <c r="E210" s="673"/>
      <c r="F210" s="673"/>
      <c r="G210" s="673"/>
      <c r="H210" s="673"/>
      <c r="I210" s="673"/>
      <c r="J210" s="673"/>
      <c r="K210" s="673"/>
      <c r="L210" s="673"/>
      <c r="M210" s="673"/>
      <c r="N210" s="673"/>
      <c r="O210" s="673"/>
      <c r="P210" s="673"/>
      <c r="Q210" s="673"/>
      <c r="R210" s="673"/>
      <c r="S210" s="673"/>
      <c r="T210" s="673"/>
      <c r="U210" s="673"/>
      <c r="V210" s="673"/>
      <c r="W210" s="673"/>
      <c r="X210" s="673"/>
      <c r="Y210" s="673"/>
      <c r="Z210" s="673"/>
      <c r="AA210" s="673"/>
      <c r="AB210" s="673"/>
      <c r="AC210" s="673"/>
      <c r="AD210" s="673"/>
      <c r="AE210" s="673"/>
      <c r="AF210" s="673"/>
      <c r="AG210" s="673"/>
      <c r="AH210" s="673"/>
      <c r="AI210" s="673"/>
      <c r="AJ210" s="673"/>
      <c r="AK210" s="673"/>
      <c r="AL210" s="673"/>
      <c r="AM210" s="673"/>
      <c r="AN210" s="673"/>
      <c r="AO210" s="673"/>
      <c r="AP210" s="673"/>
      <c r="AQ210" s="673"/>
      <c r="AR210" s="673"/>
      <c r="AS210" s="673"/>
      <c r="AT210" s="673"/>
      <c r="AU210" s="673"/>
      <c r="AV210" s="673"/>
      <c r="AW210" s="673"/>
      <c r="AX210" s="673"/>
      <c r="AY210" s="673"/>
      <c r="AZ210" s="673"/>
      <c r="BA210" s="673"/>
      <c r="BB210" s="673"/>
      <c r="BC210" s="673"/>
      <c r="BD210" s="673"/>
      <c r="BE210" s="673"/>
      <c r="BF210" s="673"/>
      <c r="BG210" s="673"/>
      <c r="BH210" s="673"/>
      <c r="BI210" s="673"/>
      <c r="BJ210" s="673"/>
      <c r="BK210" s="673"/>
      <c r="BL210" s="673"/>
      <c r="BM210" s="673"/>
      <c r="BN210" s="673"/>
      <c r="BO210" s="673"/>
      <c r="BP210" s="673"/>
      <c r="BQ210" s="673"/>
      <c r="BR210" s="673"/>
      <c r="BS210" s="673"/>
      <c r="BT210" s="673"/>
      <c r="BU210" s="673"/>
      <c r="BV210" s="673"/>
      <c r="BW210" s="673"/>
      <c r="BX210" s="673"/>
      <c r="BY210" s="673"/>
      <c r="BZ210" s="673"/>
      <c r="CA210" s="673"/>
      <c r="CB210" s="673"/>
      <c r="CC210" s="673"/>
      <c r="CD210" s="673"/>
      <c r="CE210" s="673"/>
      <c r="CF210" s="673"/>
      <c r="CG210" s="673"/>
      <c r="CH210" s="673"/>
      <c r="CI210" s="673"/>
      <c r="CJ210" s="673"/>
      <c r="CK210" s="673"/>
      <c r="CL210" s="673"/>
      <c r="CM210" s="673"/>
      <c r="CN210" s="673"/>
      <c r="CO210" s="673"/>
      <c r="CP210" s="673"/>
      <c r="CQ210" s="673"/>
      <c r="CR210" s="673"/>
      <c r="CS210" s="673"/>
      <c r="CT210" s="673"/>
      <c r="CU210" s="673"/>
      <c r="CV210" s="673"/>
      <c r="CW210" s="673"/>
      <c r="CX210" s="673"/>
      <c r="CY210" s="673"/>
      <c r="CZ210" s="673"/>
      <c r="DA210" s="673"/>
      <c r="DB210" s="673"/>
      <c r="DC210" s="673"/>
      <c r="DD210" s="673"/>
      <c r="DE210" s="673"/>
      <c r="DF210" s="23"/>
      <c r="DG210" s="23"/>
      <c r="DH210" s="23"/>
      <c r="DI210" s="23"/>
      <c r="DJ210" s="23"/>
      <c r="DK210" s="23"/>
    </row>
    <row r="211" spans="1:115" ht="7.9" customHeight="1" x14ac:dyDescent="0.2">
      <c r="A211" s="23"/>
      <c r="B211" s="673" t="s">
        <v>1172</v>
      </c>
      <c r="C211" s="673"/>
      <c r="D211" s="673"/>
      <c r="E211" s="673"/>
      <c r="F211" s="673"/>
      <c r="G211" s="673"/>
      <c r="H211" s="673"/>
      <c r="I211" s="673"/>
      <c r="J211" s="673"/>
      <c r="K211" s="673"/>
      <c r="L211" s="673"/>
      <c r="M211" s="673"/>
      <c r="N211" s="673"/>
      <c r="O211" s="673"/>
      <c r="P211" s="673"/>
      <c r="Q211" s="673"/>
      <c r="R211" s="673"/>
      <c r="S211" s="673"/>
      <c r="T211" s="673"/>
      <c r="U211" s="673"/>
      <c r="V211" s="673"/>
      <c r="W211" s="673"/>
      <c r="X211" s="673"/>
      <c r="Y211" s="673"/>
      <c r="Z211" s="673"/>
      <c r="AA211" s="673"/>
      <c r="AB211" s="673"/>
      <c r="AC211" s="673"/>
      <c r="AD211" s="673"/>
      <c r="AE211" s="673"/>
      <c r="AF211" s="673"/>
      <c r="AG211" s="673"/>
      <c r="AH211" s="673"/>
      <c r="AI211" s="673"/>
      <c r="AJ211" s="673"/>
      <c r="AK211" s="673"/>
      <c r="AL211" s="673"/>
      <c r="AM211" s="673"/>
      <c r="AN211" s="673"/>
      <c r="AO211" s="673"/>
      <c r="AP211" s="673"/>
      <c r="AQ211" s="673"/>
      <c r="AR211" s="673"/>
      <c r="AS211" s="673"/>
      <c r="AT211" s="673"/>
      <c r="AU211" s="673"/>
      <c r="AV211" s="673"/>
      <c r="AW211" s="673"/>
      <c r="AX211" s="673"/>
      <c r="AY211" s="673"/>
      <c r="AZ211" s="673"/>
      <c r="BA211" s="673"/>
      <c r="BB211" s="673"/>
      <c r="BC211" s="673"/>
      <c r="BD211" s="673"/>
      <c r="BE211" s="673"/>
      <c r="BF211" s="673"/>
      <c r="BG211" s="673"/>
      <c r="BH211" s="673"/>
      <c r="BI211" s="673"/>
      <c r="BJ211" s="673"/>
      <c r="BK211" s="673"/>
      <c r="BL211" s="673"/>
      <c r="BM211" s="673"/>
      <c r="BN211" s="673"/>
      <c r="BO211" s="673"/>
      <c r="BP211" s="673"/>
      <c r="BQ211" s="673"/>
      <c r="BR211" s="673"/>
      <c r="BS211" s="673"/>
      <c r="BT211" s="673"/>
      <c r="BU211" s="673"/>
      <c r="BV211" s="673"/>
      <c r="BW211" s="673"/>
      <c r="BX211" s="673"/>
      <c r="BY211" s="673"/>
      <c r="BZ211" s="673"/>
      <c r="CA211" s="673"/>
      <c r="CB211" s="673"/>
      <c r="CC211" s="673"/>
      <c r="CD211" s="673"/>
      <c r="CE211" s="673"/>
      <c r="CF211" s="673"/>
      <c r="CG211" s="673"/>
      <c r="CH211" s="673"/>
      <c r="CI211" s="673"/>
      <c r="CJ211" s="673"/>
      <c r="CK211" s="673"/>
      <c r="CL211" s="673"/>
      <c r="CM211" s="673"/>
      <c r="CN211" s="673"/>
      <c r="CO211" s="673"/>
      <c r="CP211" s="673"/>
      <c r="CQ211" s="673"/>
      <c r="CR211" s="673"/>
      <c r="CS211" s="673"/>
      <c r="CT211" s="673"/>
      <c r="CU211" s="673"/>
      <c r="CV211" s="673"/>
      <c r="CW211" s="673"/>
      <c r="CX211" s="673"/>
      <c r="CY211" s="673"/>
      <c r="CZ211" s="673"/>
      <c r="DA211" s="673"/>
      <c r="DB211" s="673"/>
      <c r="DC211" s="673"/>
      <c r="DD211" s="673"/>
      <c r="DE211" s="673"/>
      <c r="DF211" s="23"/>
      <c r="DG211" s="23"/>
      <c r="DH211" s="23"/>
      <c r="DI211" s="23"/>
      <c r="DJ211" s="23"/>
      <c r="DK211" s="23"/>
    </row>
    <row r="212" spans="1:115" ht="15.95" customHeight="1" x14ac:dyDescent="0.2">
      <c r="A212" s="23"/>
      <c r="B212" s="23"/>
      <c r="C212" s="23"/>
      <c r="D212" s="23"/>
      <c r="E212" s="23"/>
      <c r="F212" s="23"/>
      <c r="G212" s="23"/>
      <c r="H212" s="23"/>
      <c r="I212" s="23"/>
      <c r="J212" s="23"/>
      <c r="K212" s="23"/>
      <c r="L212" s="23"/>
      <c r="M212" s="23"/>
      <c r="N212" s="23"/>
      <c r="O212" s="23"/>
      <c r="P212" s="23"/>
      <c r="Q212" s="23"/>
      <c r="R212" s="23"/>
      <c r="S212" s="23"/>
      <c r="T212" s="23"/>
      <c r="U212" s="23"/>
      <c r="V212" s="23"/>
      <c r="W212" s="23"/>
      <c r="X212" s="23"/>
      <c r="Y212" s="23"/>
      <c r="Z212" s="23"/>
      <c r="AA212" s="23"/>
      <c r="AB212" s="23"/>
      <c r="AC212" s="23"/>
      <c r="AD212" s="23"/>
      <c r="AE212" s="23"/>
      <c r="AF212" s="23"/>
      <c r="AG212" s="23"/>
      <c r="AH212" s="23"/>
      <c r="AI212" s="23"/>
      <c r="AJ212" s="23"/>
      <c r="AK212" s="23"/>
      <c r="AL212" s="23"/>
      <c r="AM212" s="23"/>
      <c r="AN212" s="23"/>
      <c r="AO212" s="23"/>
      <c r="AP212" s="23"/>
      <c r="AQ212" s="23"/>
      <c r="AR212" s="23"/>
      <c r="AS212" s="23"/>
      <c r="AT212" s="23"/>
      <c r="AU212" s="23"/>
      <c r="AV212" s="23"/>
      <c r="AW212" s="23"/>
      <c r="AX212" s="23"/>
      <c r="AY212" s="23"/>
      <c r="AZ212" s="23"/>
      <c r="BA212" s="23"/>
      <c r="BB212" s="23"/>
      <c r="BC212" s="23"/>
      <c r="BD212" s="23"/>
      <c r="BE212" s="23"/>
      <c r="BF212" s="23"/>
      <c r="BG212" s="23"/>
      <c r="BH212" s="23"/>
      <c r="BI212" s="23"/>
      <c r="BJ212" s="23"/>
      <c r="BK212" s="23"/>
      <c r="BL212" s="23"/>
      <c r="BM212" s="23"/>
      <c r="BN212" s="23"/>
      <c r="BO212" s="23"/>
      <c r="BP212" s="23"/>
      <c r="BQ212" s="23"/>
      <c r="BR212" s="23"/>
      <c r="BS212" s="23"/>
      <c r="BT212" s="23"/>
      <c r="BU212" s="23"/>
      <c r="BV212" s="23"/>
      <c r="BW212" s="23"/>
      <c r="BX212" s="23"/>
      <c r="BY212" s="23"/>
      <c r="BZ212" s="23"/>
      <c r="CA212" s="23"/>
      <c r="CB212" s="23"/>
      <c r="CC212" s="23"/>
      <c r="CD212" s="23"/>
      <c r="CE212" s="23"/>
      <c r="CF212" s="23"/>
      <c r="CG212" s="23"/>
      <c r="CH212" s="23"/>
      <c r="CI212" s="23"/>
      <c r="CJ212" s="23"/>
      <c r="CK212" s="23"/>
      <c r="CL212" s="23"/>
      <c r="CM212" s="23"/>
      <c r="CN212" s="23"/>
      <c r="CO212" s="23"/>
      <c r="CP212" s="23"/>
      <c r="CQ212" s="23"/>
      <c r="CR212" s="23"/>
      <c r="CS212" s="23"/>
      <c r="CT212" s="23"/>
      <c r="CU212" s="23"/>
      <c r="CV212" s="23"/>
      <c r="CW212" s="23"/>
      <c r="CX212" s="23"/>
      <c r="CY212" s="23"/>
      <c r="CZ212" s="23"/>
      <c r="DA212" s="23"/>
      <c r="DB212" s="23"/>
      <c r="DC212" s="23"/>
      <c r="DD212" s="23"/>
      <c r="DE212" s="23"/>
      <c r="DF212" s="23"/>
      <c r="DG212" s="23"/>
      <c r="DH212" s="23"/>
      <c r="DI212" s="23"/>
      <c r="DJ212" s="23"/>
      <c r="DK212" s="23"/>
    </row>
    <row r="213" spans="1:115" ht="15.95" customHeight="1" x14ac:dyDescent="0.2">
      <c r="A213" s="23"/>
      <c r="B213" s="23"/>
      <c r="C213" s="23"/>
      <c r="D213" s="23"/>
      <c r="E213" s="23"/>
      <c r="F213" s="23"/>
      <c r="G213" s="23"/>
      <c r="H213" s="23"/>
      <c r="I213" s="23"/>
      <c r="J213" s="23"/>
      <c r="K213" s="23"/>
      <c r="L213" s="23"/>
      <c r="M213" s="23"/>
      <c r="N213" s="23"/>
      <c r="O213" s="23"/>
      <c r="P213" s="23"/>
      <c r="Q213" s="23"/>
      <c r="R213" s="23"/>
      <c r="S213" s="23"/>
      <c r="T213" s="23"/>
      <c r="U213" s="23"/>
      <c r="V213" s="23"/>
      <c r="W213" s="23"/>
      <c r="X213" s="23"/>
      <c r="Y213" s="23"/>
      <c r="Z213" s="23"/>
      <c r="AA213" s="23"/>
      <c r="AB213" s="23"/>
      <c r="AC213" s="23"/>
      <c r="AD213" s="23"/>
      <c r="AE213" s="23"/>
      <c r="AF213" s="23"/>
      <c r="AG213" s="23"/>
      <c r="AH213" s="23"/>
      <c r="AI213" s="23"/>
      <c r="AJ213" s="23"/>
      <c r="AK213" s="23"/>
      <c r="AL213" s="23"/>
      <c r="AM213" s="23"/>
      <c r="AN213" s="23"/>
      <c r="AO213" s="23"/>
      <c r="AP213" s="23"/>
      <c r="AQ213" s="23"/>
      <c r="AR213" s="23"/>
      <c r="AS213" s="23"/>
      <c r="AT213" s="23"/>
      <c r="AU213" s="23"/>
      <c r="AV213" s="23"/>
      <c r="AW213" s="23"/>
      <c r="AX213" s="23"/>
      <c r="AY213" s="23"/>
      <c r="AZ213" s="23"/>
      <c r="BA213" s="23"/>
      <c r="BB213" s="23"/>
      <c r="BC213" s="23"/>
      <c r="BD213" s="23"/>
      <c r="BE213" s="23"/>
      <c r="BF213" s="23"/>
      <c r="BG213" s="23"/>
      <c r="BH213" s="23"/>
      <c r="BI213" s="23"/>
      <c r="BJ213" s="23"/>
      <c r="BK213" s="23"/>
      <c r="BL213" s="23"/>
      <c r="BM213" s="23"/>
      <c r="BN213" s="23"/>
      <c r="BO213" s="23"/>
      <c r="BP213" s="23"/>
      <c r="BQ213" s="23"/>
      <c r="BR213" s="23"/>
      <c r="BS213" s="23"/>
      <c r="BT213" s="23"/>
      <c r="BU213" s="23"/>
      <c r="BV213" s="23"/>
      <c r="BW213" s="23"/>
      <c r="BX213" s="23"/>
      <c r="BY213" s="23"/>
      <c r="BZ213" s="23"/>
      <c r="CA213" s="23"/>
      <c r="CB213" s="23"/>
      <c r="CC213" s="23"/>
      <c r="CD213" s="23"/>
      <c r="CE213" s="23"/>
      <c r="CF213" s="23"/>
      <c r="CG213" s="23"/>
      <c r="CH213" s="23"/>
      <c r="CI213" s="23"/>
      <c r="CJ213" s="23"/>
      <c r="CK213" s="23"/>
      <c r="CL213" s="23"/>
      <c r="CM213" s="23"/>
      <c r="CN213" s="23"/>
      <c r="CO213" s="23"/>
      <c r="CP213" s="23"/>
      <c r="CQ213" s="23"/>
      <c r="CR213" s="23"/>
      <c r="CS213" s="23"/>
      <c r="CT213" s="23"/>
      <c r="CU213" s="23"/>
      <c r="CV213" s="23"/>
      <c r="CW213" s="23"/>
      <c r="CX213" s="23"/>
      <c r="CY213" s="23"/>
      <c r="CZ213" s="23"/>
      <c r="DA213" s="23"/>
      <c r="DB213" s="23"/>
      <c r="DC213" s="23"/>
      <c r="DD213" s="23"/>
      <c r="DE213" s="23"/>
      <c r="DF213" s="23"/>
      <c r="DG213" s="23"/>
      <c r="DH213" s="23"/>
      <c r="DI213" s="23"/>
      <c r="DJ213" s="23"/>
      <c r="DK213" s="23"/>
    </row>
    <row r="214" spans="1:115" ht="15.95" customHeight="1" x14ac:dyDescent="0.2">
      <c r="A214" s="23"/>
      <c r="B214" s="23"/>
      <c r="C214" s="23"/>
      <c r="D214" s="23"/>
      <c r="E214" s="23"/>
      <c r="F214" s="23"/>
      <c r="G214" s="23"/>
      <c r="H214" s="23"/>
      <c r="I214" s="23"/>
      <c r="J214" s="23"/>
      <c r="K214" s="23"/>
      <c r="L214" s="23"/>
      <c r="M214" s="23"/>
      <c r="N214" s="23"/>
      <c r="O214" s="23"/>
      <c r="P214" s="23"/>
      <c r="Q214" s="23"/>
      <c r="R214" s="23"/>
      <c r="S214" s="23"/>
      <c r="T214" s="23"/>
      <c r="U214" s="23"/>
      <c r="V214" s="23"/>
      <c r="W214" s="23"/>
      <c r="X214" s="23"/>
      <c r="Y214" s="23"/>
      <c r="Z214" s="23"/>
      <c r="AA214" s="23"/>
      <c r="AB214" s="23"/>
      <c r="AC214" s="23"/>
      <c r="AD214" s="23"/>
      <c r="AE214" s="23"/>
      <c r="AF214" s="23"/>
      <c r="AG214" s="23"/>
      <c r="AH214" s="23"/>
      <c r="AI214" s="23"/>
      <c r="AJ214" s="23"/>
      <c r="AK214" s="23"/>
      <c r="AL214" s="23"/>
      <c r="AM214" s="23"/>
      <c r="AN214" s="23"/>
      <c r="AO214" s="23"/>
      <c r="AP214" s="23"/>
      <c r="AQ214" s="23"/>
      <c r="AR214" s="23"/>
      <c r="AS214" s="23"/>
      <c r="AT214" s="23"/>
      <c r="AU214" s="23"/>
      <c r="AV214" s="23"/>
      <c r="AW214" s="23"/>
      <c r="AX214" s="23"/>
      <c r="AY214" s="23"/>
      <c r="AZ214" s="23"/>
      <c r="BA214" s="23"/>
      <c r="BB214" s="23"/>
      <c r="BC214" s="23"/>
      <c r="BD214" s="23"/>
      <c r="BE214" s="23"/>
      <c r="BF214" s="23"/>
      <c r="BG214" s="23"/>
      <c r="BH214" s="23"/>
      <c r="BI214" s="23"/>
      <c r="BJ214" s="23"/>
      <c r="BK214" s="23"/>
      <c r="BL214" s="23"/>
      <c r="BM214" s="23"/>
      <c r="BN214" s="23"/>
      <c r="BO214" s="23"/>
      <c r="BP214" s="23"/>
      <c r="BQ214" s="23"/>
      <c r="BR214" s="23"/>
      <c r="BS214" s="23"/>
      <c r="BT214" s="23"/>
      <c r="BU214" s="23"/>
      <c r="BV214" s="23"/>
      <c r="BW214" s="23"/>
      <c r="BX214" s="23"/>
      <c r="BY214" s="23"/>
      <c r="BZ214" s="23"/>
      <c r="CA214" s="23"/>
      <c r="CB214" s="23"/>
      <c r="CC214" s="23"/>
      <c r="CD214" s="23"/>
      <c r="CE214" s="23"/>
      <c r="CF214" s="23"/>
      <c r="CG214" s="23"/>
      <c r="CH214" s="23"/>
      <c r="CI214" s="23"/>
      <c r="CJ214" s="23"/>
      <c r="CK214" s="23"/>
      <c r="CL214" s="23"/>
      <c r="CM214" s="23"/>
      <c r="CN214" s="23"/>
      <c r="CO214" s="23"/>
      <c r="CP214" s="23"/>
      <c r="CQ214" s="23"/>
      <c r="CR214" s="23"/>
      <c r="CS214" s="23"/>
      <c r="CT214" s="23"/>
      <c r="CU214" s="23"/>
      <c r="CV214" s="23"/>
      <c r="CW214" s="23"/>
      <c r="CX214" s="23"/>
      <c r="CY214" s="23"/>
      <c r="CZ214" s="23"/>
      <c r="DA214" s="23"/>
      <c r="DB214" s="23"/>
      <c r="DC214" s="23"/>
      <c r="DD214" s="23"/>
      <c r="DE214" s="23"/>
      <c r="DF214" s="23"/>
      <c r="DG214" s="23"/>
      <c r="DH214" s="23"/>
      <c r="DI214" s="23"/>
      <c r="DJ214" s="23"/>
      <c r="DK214" s="23"/>
    </row>
    <row r="215" spans="1:115" ht="15.95" customHeight="1" x14ac:dyDescent="0.2">
      <c r="A215" s="23"/>
      <c r="B215" s="1271" t="s">
        <v>1552</v>
      </c>
      <c r="C215" s="1271"/>
      <c r="D215" s="1271"/>
      <c r="E215" s="1271"/>
      <c r="F215" s="1271"/>
      <c r="G215" s="1271"/>
      <c r="H215" s="1271"/>
      <c r="I215" s="1271"/>
      <c r="J215" s="1271"/>
      <c r="K215" s="1271"/>
      <c r="L215" s="1271"/>
      <c r="M215" s="1271"/>
      <c r="N215" s="1271"/>
      <c r="O215" s="1271"/>
      <c r="P215" s="1271"/>
      <c r="Q215" s="1271"/>
      <c r="R215" s="1271"/>
      <c r="S215" s="1271"/>
      <c r="T215" s="1271"/>
      <c r="U215" s="1271"/>
      <c r="V215" s="1271"/>
      <c r="W215" s="1271"/>
      <c r="X215" s="1271"/>
      <c r="Y215" s="1271"/>
      <c r="Z215" s="1271"/>
      <c r="AA215" s="1271"/>
      <c r="AB215" s="1271"/>
      <c r="AC215" s="1271"/>
      <c r="AD215" s="1271"/>
      <c r="AE215" s="1271"/>
      <c r="AF215" s="1271"/>
      <c r="AG215" s="1271"/>
      <c r="AH215" s="1271"/>
      <c r="AI215" s="1271"/>
      <c r="AJ215" s="1271"/>
      <c r="AK215" s="1271"/>
      <c r="AL215" s="1271"/>
      <c r="AM215" s="1271"/>
      <c r="AN215" s="1271"/>
      <c r="AO215" s="1271"/>
      <c r="AP215" s="1271"/>
      <c r="AQ215" s="1271"/>
      <c r="AR215" s="1271"/>
      <c r="AS215" s="1271"/>
      <c r="AT215" s="1271"/>
      <c r="AU215" s="1271"/>
      <c r="AV215" s="1271"/>
      <c r="AW215" s="1271"/>
      <c r="AX215" s="1271"/>
      <c r="AY215" s="1271"/>
      <c r="AZ215" s="1271"/>
      <c r="BA215" s="1271"/>
      <c r="BB215" s="1271"/>
      <c r="BC215" s="1271"/>
      <c r="BD215" s="1271"/>
      <c r="BE215" s="1271"/>
      <c r="BF215" s="1271"/>
      <c r="BG215" s="1271"/>
      <c r="BH215" s="1271"/>
      <c r="BI215" s="1271"/>
      <c r="BJ215" s="1271"/>
      <c r="BK215" s="1271"/>
      <c r="BL215" s="1271"/>
      <c r="BM215" s="1271"/>
      <c r="BN215" s="1271"/>
      <c r="BO215" s="1271"/>
      <c r="BP215" s="1271"/>
      <c r="BQ215" s="1271"/>
      <c r="BR215" s="1271"/>
      <c r="BS215" s="1271"/>
      <c r="BT215" s="1271"/>
      <c r="BU215" s="1271"/>
      <c r="BV215" s="1271"/>
      <c r="BW215" s="1271"/>
      <c r="BX215" s="1271"/>
      <c r="BY215" s="1271"/>
      <c r="BZ215" s="1271"/>
      <c r="CA215" s="1271"/>
      <c r="CB215" s="1271"/>
      <c r="CC215" s="1271"/>
      <c r="CD215" s="1271"/>
      <c r="CE215" s="1271"/>
      <c r="CF215" s="1271"/>
      <c r="CG215" s="1271"/>
      <c r="CH215" s="1271"/>
      <c r="CI215" s="1271"/>
      <c r="CJ215" s="1271"/>
      <c r="CK215" s="1271"/>
      <c r="CL215" s="1271"/>
      <c r="CM215" s="1271"/>
      <c r="CN215" s="1271"/>
      <c r="CO215" s="1271"/>
      <c r="CP215" s="1271"/>
      <c r="CQ215" s="1271"/>
      <c r="CR215" s="1271"/>
      <c r="CS215" s="1271"/>
      <c r="CT215" s="1271"/>
      <c r="CU215" s="1271"/>
      <c r="CV215" s="1271"/>
      <c r="CW215" s="1271"/>
      <c r="CX215" s="1271"/>
      <c r="CY215" s="1271"/>
      <c r="CZ215" s="1271"/>
      <c r="DA215" s="1271"/>
      <c r="DB215" s="1271"/>
      <c r="DC215" s="1271"/>
      <c r="DD215" s="1271"/>
      <c r="DE215" s="1271"/>
      <c r="DF215" s="106"/>
      <c r="DG215" s="23"/>
      <c r="DH215" s="23"/>
      <c r="DI215" s="23"/>
      <c r="DJ215" s="23"/>
      <c r="DK215" s="23"/>
    </row>
    <row r="216" spans="1:115" ht="12" customHeight="1" x14ac:dyDescent="0.2">
      <c r="A216" s="23"/>
      <c r="B216" s="1271" t="s">
        <v>1553</v>
      </c>
      <c r="C216" s="1271"/>
      <c r="D216" s="1271"/>
      <c r="E216" s="1271"/>
      <c r="F216" s="1271"/>
      <c r="G216" s="1271"/>
      <c r="H216" s="1271"/>
      <c r="I216" s="1271"/>
      <c r="J216" s="1271"/>
      <c r="K216" s="1271"/>
      <c r="L216" s="1271"/>
      <c r="M216" s="1271"/>
      <c r="N216" s="1271"/>
      <c r="O216" s="1271"/>
      <c r="P216" s="1271"/>
      <c r="Q216" s="1271"/>
      <c r="R216" s="1271"/>
      <c r="S216" s="1271"/>
      <c r="T216" s="1271"/>
      <c r="U216" s="1271"/>
      <c r="V216" s="1271"/>
      <c r="W216" s="1271"/>
      <c r="X216" s="1271"/>
      <c r="Y216" s="1271"/>
      <c r="Z216" s="1271"/>
      <c r="AA216" s="1271"/>
      <c r="AB216" s="1271"/>
      <c r="AC216" s="1271"/>
      <c r="AD216" s="1271"/>
      <c r="AE216" s="1271"/>
      <c r="AF216" s="1271"/>
      <c r="AG216" s="1271"/>
      <c r="AH216" s="1271"/>
      <c r="AI216" s="1271"/>
      <c r="AJ216" s="1271"/>
      <c r="AK216" s="1271"/>
      <c r="AL216" s="1271"/>
      <c r="AM216" s="1271"/>
      <c r="AN216" s="1271"/>
      <c r="AO216" s="1271"/>
      <c r="AP216" s="1271"/>
      <c r="AQ216" s="1271"/>
      <c r="AR216" s="1271"/>
      <c r="AS216" s="1271"/>
      <c r="AT216" s="1271"/>
      <c r="AU216" s="1271"/>
      <c r="AV216" s="1271"/>
      <c r="AW216" s="1271"/>
      <c r="AX216" s="1271"/>
      <c r="AY216" s="1271"/>
      <c r="AZ216" s="1271"/>
      <c r="BA216" s="1271"/>
      <c r="BB216" s="1271"/>
      <c r="BC216" s="1271"/>
      <c r="BD216" s="1271"/>
      <c r="BE216" s="1271"/>
      <c r="BF216" s="1271"/>
      <c r="BG216" s="1271"/>
      <c r="BH216" s="1271"/>
      <c r="BI216" s="1271"/>
      <c r="BJ216" s="1271"/>
      <c r="BK216" s="1271"/>
      <c r="BL216" s="1271"/>
      <c r="BM216" s="1271"/>
      <c r="BN216" s="1271"/>
      <c r="BO216" s="1271"/>
      <c r="BP216" s="1271"/>
      <c r="BQ216" s="1271"/>
      <c r="BR216" s="1271"/>
      <c r="BS216" s="1271"/>
      <c r="BT216" s="1271"/>
      <c r="BU216" s="1271"/>
      <c r="BV216" s="1271"/>
      <c r="BW216" s="1271"/>
      <c r="BX216" s="1271"/>
      <c r="BY216" s="1271"/>
      <c r="BZ216" s="1271"/>
      <c r="CA216" s="1271"/>
      <c r="CB216" s="1271"/>
      <c r="CC216" s="1271"/>
      <c r="CD216" s="1271"/>
      <c r="CE216" s="1271"/>
      <c r="CF216" s="1271"/>
      <c r="CG216" s="1271"/>
      <c r="CH216" s="1271"/>
      <c r="CI216" s="1271"/>
      <c r="CJ216" s="1271"/>
      <c r="CK216" s="1271"/>
      <c r="CL216" s="1271"/>
      <c r="CM216" s="1271"/>
      <c r="CN216" s="1271"/>
      <c r="CO216" s="1271"/>
      <c r="CP216" s="1271"/>
      <c r="CQ216" s="1271"/>
      <c r="CR216" s="1271"/>
      <c r="CS216" s="1271"/>
      <c r="CT216" s="1271"/>
      <c r="CU216" s="1271"/>
      <c r="CV216" s="1271"/>
      <c r="CW216" s="1271"/>
      <c r="CX216" s="1271"/>
      <c r="CY216" s="1271"/>
      <c r="CZ216" s="1271"/>
      <c r="DA216" s="1271"/>
      <c r="DB216" s="1271"/>
      <c r="DC216" s="1271"/>
      <c r="DD216" s="1271"/>
      <c r="DE216" s="1271"/>
      <c r="DF216" s="106"/>
      <c r="DG216" s="23"/>
      <c r="DH216" s="23"/>
      <c r="DI216" s="23"/>
      <c r="DJ216" s="23"/>
      <c r="DK216" s="23"/>
    </row>
    <row r="217" spans="1:115" ht="12" customHeight="1" x14ac:dyDescent="0.2">
      <c r="A217" s="23"/>
      <c r="B217" s="1269" t="s">
        <v>1554</v>
      </c>
      <c r="C217" s="1269"/>
      <c r="D217" s="1269"/>
      <c r="E217" s="1269"/>
      <c r="F217" s="1269"/>
      <c r="G217" s="1269"/>
      <c r="H217" s="1269"/>
      <c r="I217" s="1269"/>
      <c r="J217" s="1269"/>
      <c r="K217" s="1269"/>
      <c r="L217" s="1269"/>
      <c r="M217" s="1269"/>
      <c r="N217" s="1269"/>
      <c r="O217" s="1269"/>
      <c r="P217" s="1269"/>
      <c r="Q217" s="1269"/>
      <c r="R217" s="1269"/>
      <c r="S217" s="1269"/>
      <c r="T217" s="1269"/>
      <c r="U217" s="1269"/>
      <c r="V217" s="1269"/>
      <c r="W217" s="1269"/>
      <c r="X217" s="1269"/>
      <c r="Y217" s="1269"/>
      <c r="Z217" s="1269"/>
      <c r="AA217" s="1269"/>
      <c r="AB217" s="1269"/>
      <c r="AC217" s="1269"/>
      <c r="AD217" s="1269"/>
      <c r="AE217" s="1269"/>
      <c r="AF217" s="1269"/>
      <c r="AG217" s="1269"/>
      <c r="AH217" s="1269"/>
      <c r="AI217" s="1269"/>
      <c r="AJ217" s="1269"/>
      <c r="AK217" s="1269"/>
      <c r="AL217" s="1269"/>
      <c r="AM217" s="1269"/>
      <c r="AN217" s="1269"/>
      <c r="AO217" s="1269"/>
      <c r="AP217" s="1269"/>
      <c r="AQ217" s="1269"/>
      <c r="AR217" s="1269"/>
      <c r="AS217" s="1269"/>
      <c r="AT217" s="1269"/>
      <c r="AU217" s="1269"/>
      <c r="AV217" s="1269"/>
      <c r="AW217" s="1269"/>
      <c r="AX217" s="1269"/>
      <c r="AY217" s="1269"/>
      <c r="AZ217" s="1269"/>
      <c r="BA217" s="1269"/>
      <c r="BB217" s="1269"/>
      <c r="BC217" s="1269"/>
      <c r="BD217" s="1269"/>
      <c r="BE217" s="1269"/>
      <c r="BF217" s="1269"/>
      <c r="BG217" s="1269"/>
      <c r="BH217" s="1269"/>
      <c r="BI217" s="1269"/>
      <c r="BJ217" s="1269"/>
      <c r="BK217" s="1269"/>
      <c r="BL217" s="1269"/>
      <c r="BM217" s="1269"/>
      <c r="BN217" s="1269"/>
      <c r="BO217" s="1269"/>
      <c r="BP217" s="1269"/>
      <c r="BQ217" s="1269"/>
      <c r="BR217" s="1269"/>
      <c r="BS217" s="1269"/>
      <c r="BT217" s="1269"/>
      <c r="BU217" s="1269"/>
      <c r="BV217" s="1269"/>
      <c r="BW217" s="1269"/>
      <c r="BX217" s="1269"/>
      <c r="BY217" s="1269"/>
      <c r="BZ217" s="1269"/>
      <c r="CA217" s="1269"/>
      <c r="CB217" s="1269"/>
      <c r="CC217" s="1269"/>
      <c r="CD217" s="1269"/>
      <c r="CE217" s="1269"/>
      <c r="CF217" s="1269"/>
      <c r="CG217" s="1269"/>
      <c r="CH217" s="1269"/>
      <c r="CI217" s="1269"/>
      <c r="CJ217" s="1269"/>
      <c r="CK217" s="1269"/>
      <c r="CL217" s="1269"/>
      <c r="CM217" s="1269"/>
      <c r="CN217" s="1269"/>
      <c r="CO217" s="1269"/>
      <c r="CP217" s="1269"/>
      <c r="CQ217" s="1269"/>
      <c r="CR217" s="1269"/>
      <c r="CS217" s="1269"/>
      <c r="CT217" s="1269"/>
      <c r="CU217" s="1269"/>
      <c r="CV217" s="1269"/>
      <c r="CW217" s="1269"/>
      <c r="CX217" s="1269"/>
      <c r="CY217" s="1269"/>
      <c r="CZ217" s="1269"/>
      <c r="DA217" s="1269"/>
      <c r="DB217" s="1269"/>
      <c r="DC217" s="1269"/>
      <c r="DD217" s="1269"/>
      <c r="DE217" s="1269"/>
      <c r="DF217" s="106"/>
      <c r="DG217" s="23"/>
      <c r="DH217" s="23"/>
      <c r="DI217" s="23"/>
      <c r="DJ217" s="23"/>
      <c r="DK217" s="23"/>
    </row>
    <row r="218" spans="1:115" ht="14.1" customHeight="1" x14ac:dyDescent="0.2">
      <c r="A218" s="23"/>
      <c r="B218" s="520" t="s">
        <v>123</v>
      </c>
      <c r="C218" s="1270" t="s">
        <v>1588</v>
      </c>
      <c r="D218" s="1270"/>
      <c r="E218" s="1270"/>
      <c r="F218" s="1270"/>
      <c r="G218" s="1270"/>
      <c r="H218" s="1270"/>
      <c r="I218" s="1270"/>
      <c r="J218" s="1270"/>
      <c r="K218" s="1270"/>
      <c r="L218" s="1270"/>
      <c r="M218" s="1270"/>
      <c r="N218" s="1270"/>
      <c r="O218" s="1270"/>
      <c r="P218" s="1270"/>
      <c r="Q218" s="1270"/>
      <c r="R218" s="1270"/>
      <c r="S218" s="1270"/>
      <c r="T218" s="1270"/>
      <c r="U218" s="1270"/>
      <c r="V218" s="1270"/>
      <c r="W218" s="1270"/>
      <c r="X218" s="1270"/>
      <c r="Y218" s="1270"/>
      <c r="Z218" s="1270"/>
      <c r="AA218" s="1270"/>
      <c r="AB218" s="1270"/>
      <c r="AC218" s="1270"/>
      <c r="AD218" s="1270"/>
      <c r="AE218" s="1270"/>
      <c r="AF218" s="1270"/>
      <c r="AG218" s="1270"/>
      <c r="AH218" s="1270"/>
      <c r="AI218" s="1270"/>
      <c r="AJ218" s="1270"/>
      <c r="AK218" s="1270"/>
      <c r="AL218" s="1270"/>
      <c r="AM218" s="1270"/>
      <c r="AN218" s="1270"/>
      <c r="AO218" s="1270"/>
      <c r="AP218" s="1270"/>
      <c r="AQ218" s="1270"/>
      <c r="AR218" s="1270"/>
      <c r="AS218" s="1270"/>
      <c r="AT218" s="1270"/>
      <c r="AU218" s="1270"/>
      <c r="AV218" s="1270"/>
      <c r="AW218" s="1270"/>
      <c r="AX218" s="1270"/>
      <c r="AY218" s="1270"/>
      <c r="AZ218" s="1270"/>
      <c r="BA218" s="1270"/>
      <c r="BB218" s="1270"/>
      <c r="BC218" s="1270"/>
      <c r="BD218" s="1270"/>
      <c r="BE218" s="1270"/>
      <c r="BF218" s="1270"/>
      <c r="BG218" s="1270"/>
      <c r="BH218" s="1270"/>
      <c r="BI218" s="1270"/>
      <c r="BJ218" s="1270"/>
      <c r="BK218" s="1270"/>
      <c r="BL218" s="1270"/>
      <c r="BM218" s="1270"/>
      <c r="BN218" s="1270"/>
      <c r="BO218" s="1270"/>
      <c r="BP218" s="1270"/>
      <c r="BQ218" s="1270"/>
      <c r="BR218" s="1270"/>
      <c r="BS218" s="1270"/>
      <c r="BT218" s="1270"/>
      <c r="BU218" s="1270"/>
      <c r="BV218" s="1270"/>
      <c r="BW218" s="1270"/>
      <c r="BX218" s="1270"/>
      <c r="BY218" s="1270"/>
      <c r="BZ218" s="1270"/>
      <c r="CA218" s="1270"/>
      <c r="CB218" s="1270"/>
      <c r="CC218" s="1270"/>
      <c r="CD218" s="1270"/>
      <c r="CE218" s="1270"/>
      <c r="CF218" s="1270"/>
      <c r="CG218" s="1270"/>
      <c r="CH218" s="1270"/>
      <c r="CI218" s="1270"/>
      <c r="CJ218" s="1270"/>
      <c r="CK218" s="1270"/>
      <c r="CL218" s="1270"/>
      <c r="CM218" s="1270"/>
      <c r="CN218" s="1270"/>
      <c r="CO218" s="1270"/>
      <c r="CP218" s="1270"/>
      <c r="CQ218" s="1270"/>
      <c r="CR218" s="1270"/>
      <c r="CS218" s="1270"/>
      <c r="CT218" s="1270"/>
      <c r="CU218" s="1270"/>
      <c r="CV218" s="1270"/>
      <c r="CW218" s="1270"/>
      <c r="CX218" s="1270"/>
      <c r="CY218" s="1270"/>
      <c r="CZ218" s="1270"/>
      <c r="DA218" s="1270"/>
      <c r="DB218" s="1270"/>
      <c r="DC218" s="1270"/>
      <c r="DD218" s="1270"/>
      <c r="DE218" s="1270"/>
      <c r="DF218" s="106"/>
      <c r="DG218" s="23"/>
      <c r="DH218" s="23"/>
      <c r="DI218" s="23"/>
      <c r="DJ218" s="23"/>
      <c r="DK218" s="23"/>
    </row>
    <row r="219" spans="1:115" ht="9.9499999999999993" customHeight="1" x14ac:dyDescent="0.2">
      <c r="A219" s="23"/>
      <c r="B219" s="520"/>
      <c r="C219" s="1270" t="s">
        <v>1589</v>
      </c>
      <c r="D219" s="1270"/>
      <c r="E219" s="1270"/>
      <c r="F219" s="1270"/>
      <c r="G219" s="1270"/>
      <c r="H219" s="1270"/>
      <c r="I219" s="1270"/>
      <c r="J219" s="1270"/>
      <c r="K219" s="1270"/>
      <c r="L219" s="1270"/>
      <c r="M219" s="1270"/>
      <c r="N219" s="1270"/>
      <c r="O219" s="1270"/>
      <c r="P219" s="1270"/>
      <c r="Q219" s="1270"/>
      <c r="R219" s="1270"/>
      <c r="S219" s="1270"/>
      <c r="T219" s="1270"/>
      <c r="U219" s="1270"/>
      <c r="V219" s="1270"/>
      <c r="W219" s="1270"/>
      <c r="X219" s="1270"/>
      <c r="Y219" s="1270"/>
      <c r="Z219" s="1270"/>
      <c r="AA219" s="1270"/>
      <c r="AB219" s="1270"/>
      <c r="AC219" s="1270"/>
      <c r="AD219" s="1270"/>
      <c r="AE219" s="1270"/>
      <c r="AF219" s="1270"/>
      <c r="AG219" s="1270"/>
      <c r="AH219" s="1270"/>
      <c r="AI219" s="1270"/>
      <c r="AJ219" s="1270"/>
      <c r="AK219" s="1270"/>
      <c r="AL219" s="1270"/>
      <c r="AM219" s="1270"/>
      <c r="AN219" s="1270"/>
      <c r="AO219" s="1270"/>
      <c r="AP219" s="1270"/>
      <c r="AQ219" s="1270"/>
      <c r="AR219" s="1270"/>
      <c r="AS219" s="1270"/>
      <c r="AT219" s="1270"/>
      <c r="AU219" s="1270"/>
      <c r="AV219" s="1270"/>
      <c r="AW219" s="1270"/>
      <c r="AX219" s="1270"/>
      <c r="AY219" s="1270"/>
      <c r="AZ219" s="1270"/>
      <c r="BA219" s="1270"/>
      <c r="BB219" s="1270"/>
      <c r="BC219" s="1270"/>
      <c r="BD219" s="1270"/>
      <c r="BE219" s="1270"/>
      <c r="BF219" s="1270"/>
      <c r="BG219" s="1270"/>
      <c r="BH219" s="1270"/>
      <c r="BI219" s="1270"/>
      <c r="BJ219" s="1270"/>
      <c r="BK219" s="1270"/>
      <c r="BL219" s="1270"/>
      <c r="BM219" s="1270"/>
      <c r="BN219" s="1270"/>
      <c r="BO219" s="1270"/>
      <c r="BP219" s="1270"/>
      <c r="BQ219" s="1270"/>
      <c r="BR219" s="1270"/>
      <c r="BS219" s="1270"/>
      <c r="BT219" s="1270"/>
      <c r="BU219" s="1270"/>
      <c r="BV219" s="1270"/>
      <c r="BW219" s="1270"/>
      <c r="BX219" s="1270"/>
      <c r="BY219" s="1270"/>
      <c r="BZ219" s="1270"/>
      <c r="CA219" s="1270"/>
      <c r="CB219" s="1270"/>
      <c r="CC219" s="1270"/>
      <c r="CD219" s="1270"/>
      <c r="CE219" s="1270"/>
      <c r="CF219" s="1270"/>
      <c r="CG219" s="1270"/>
      <c r="CH219" s="1270"/>
      <c r="CI219" s="1270"/>
      <c r="CJ219" s="1270"/>
      <c r="CK219" s="1270"/>
      <c r="CL219" s="1270"/>
      <c r="CM219" s="1270"/>
      <c r="CN219" s="1270"/>
      <c r="CO219" s="1270"/>
      <c r="CP219" s="1270"/>
      <c r="CQ219" s="1270"/>
      <c r="CR219" s="1270"/>
      <c r="CS219" s="1270"/>
      <c r="CT219" s="1270"/>
      <c r="CU219" s="1270"/>
      <c r="CV219" s="1270"/>
      <c r="CW219" s="1270"/>
      <c r="CX219" s="1270"/>
      <c r="CY219" s="1270"/>
      <c r="CZ219" s="1270"/>
      <c r="DA219" s="1270"/>
      <c r="DB219" s="1270"/>
      <c r="DC219" s="1270"/>
      <c r="DD219" s="1270"/>
      <c r="DE219" s="1270"/>
      <c r="DF219" s="106"/>
      <c r="DG219" s="23"/>
      <c r="DH219" s="23"/>
      <c r="DI219" s="23"/>
      <c r="DJ219" s="23"/>
      <c r="DK219" s="23"/>
    </row>
    <row r="220" spans="1:115" ht="9.9499999999999993" customHeight="1" x14ac:dyDescent="0.2">
      <c r="A220" s="23"/>
      <c r="B220" s="520"/>
      <c r="C220" s="1270" t="s">
        <v>1590</v>
      </c>
      <c r="D220" s="1270"/>
      <c r="E220" s="1270"/>
      <c r="F220" s="1270"/>
      <c r="G220" s="1270"/>
      <c r="H220" s="1270"/>
      <c r="I220" s="1270"/>
      <c r="J220" s="1270"/>
      <c r="K220" s="1270"/>
      <c r="L220" s="1270"/>
      <c r="M220" s="1270"/>
      <c r="N220" s="1270"/>
      <c r="O220" s="1270"/>
      <c r="P220" s="1270"/>
      <c r="Q220" s="1270"/>
      <c r="R220" s="1270"/>
      <c r="S220" s="1270"/>
      <c r="T220" s="1270"/>
      <c r="U220" s="1270"/>
      <c r="V220" s="1270"/>
      <c r="W220" s="1270"/>
      <c r="X220" s="1270"/>
      <c r="Y220" s="1270"/>
      <c r="Z220" s="1270"/>
      <c r="AA220" s="1270"/>
      <c r="AB220" s="1270"/>
      <c r="AC220" s="1270"/>
      <c r="AD220" s="1270"/>
      <c r="AE220" s="1270"/>
      <c r="AF220" s="1270"/>
      <c r="AG220" s="1270"/>
      <c r="AH220" s="1270"/>
      <c r="AI220" s="1270"/>
      <c r="AJ220" s="1270"/>
      <c r="AK220" s="1270"/>
      <c r="AL220" s="1270"/>
      <c r="AM220" s="1270"/>
      <c r="AN220" s="1270"/>
      <c r="AO220" s="1270"/>
      <c r="AP220" s="1270"/>
      <c r="AQ220" s="1270"/>
      <c r="AR220" s="1270"/>
      <c r="AS220" s="1270"/>
      <c r="AT220" s="1270"/>
      <c r="AU220" s="1270"/>
      <c r="AV220" s="1270"/>
      <c r="AW220" s="1270"/>
      <c r="AX220" s="1270"/>
      <c r="AY220" s="1270"/>
      <c r="AZ220" s="1270"/>
      <c r="BA220" s="1270"/>
      <c r="BB220" s="1270"/>
      <c r="BC220" s="1270"/>
      <c r="BD220" s="1270"/>
      <c r="BE220" s="1270"/>
      <c r="BF220" s="1270"/>
      <c r="BG220" s="1270"/>
      <c r="BH220" s="1270"/>
      <c r="BI220" s="1270"/>
      <c r="BJ220" s="1270"/>
      <c r="BK220" s="1270"/>
      <c r="BL220" s="1270"/>
      <c r="BM220" s="1270"/>
      <c r="BN220" s="1270"/>
      <c r="BO220" s="1270"/>
      <c r="BP220" s="1270"/>
      <c r="BQ220" s="1270"/>
      <c r="BR220" s="1270"/>
      <c r="BS220" s="1270"/>
      <c r="BT220" s="1270"/>
      <c r="BU220" s="1270"/>
      <c r="BV220" s="1270"/>
      <c r="BW220" s="1270"/>
      <c r="BX220" s="1270"/>
      <c r="BY220" s="1270"/>
      <c r="BZ220" s="1270"/>
      <c r="CA220" s="1270"/>
      <c r="CB220" s="1270"/>
      <c r="CC220" s="1270"/>
      <c r="CD220" s="1270"/>
      <c r="CE220" s="1270"/>
      <c r="CF220" s="1270"/>
      <c r="CG220" s="1270"/>
      <c r="CH220" s="1270"/>
      <c r="CI220" s="1270"/>
      <c r="CJ220" s="1270"/>
      <c r="CK220" s="1270"/>
      <c r="CL220" s="1270"/>
      <c r="CM220" s="1270"/>
      <c r="CN220" s="1270"/>
      <c r="CO220" s="1270"/>
      <c r="CP220" s="1270"/>
      <c r="CQ220" s="1270"/>
      <c r="CR220" s="1270"/>
      <c r="CS220" s="1270"/>
      <c r="CT220" s="1270"/>
      <c r="CU220" s="1270"/>
      <c r="CV220" s="1270"/>
      <c r="CW220" s="1270"/>
      <c r="CX220" s="1270"/>
      <c r="CY220" s="1270"/>
      <c r="CZ220" s="1270"/>
      <c r="DA220" s="1270"/>
      <c r="DB220" s="1270"/>
      <c r="DC220" s="1270"/>
      <c r="DD220" s="1270"/>
      <c r="DE220" s="1270"/>
      <c r="DF220" s="106"/>
      <c r="DG220" s="23"/>
      <c r="DH220" s="23"/>
      <c r="DI220" s="23"/>
      <c r="DJ220" s="23"/>
      <c r="DK220" s="23"/>
    </row>
    <row r="221" spans="1:115" ht="14.1" customHeight="1" x14ac:dyDescent="0.2">
      <c r="A221" s="23"/>
      <c r="B221" s="520" t="s">
        <v>123</v>
      </c>
      <c r="C221" s="1270" t="s">
        <v>1591</v>
      </c>
      <c r="D221" s="1270"/>
      <c r="E221" s="1270"/>
      <c r="F221" s="1270"/>
      <c r="G221" s="1270"/>
      <c r="H221" s="1270"/>
      <c r="I221" s="1270"/>
      <c r="J221" s="1270"/>
      <c r="K221" s="1270"/>
      <c r="L221" s="1270"/>
      <c r="M221" s="1270"/>
      <c r="N221" s="1270"/>
      <c r="O221" s="1270"/>
      <c r="P221" s="1270"/>
      <c r="Q221" s="1270"/>
      <c r="R221" s="1270"/>
      <c r="S221" s="1270"/>
      <c r="T221" s="1270"/>
      <c r="U221" s="1270"/>
      <c r="V221" s="1270"/>
      <c r="W221" s="1270"/>
      <c r="X221" s="1270"/>
      <c r="Y221" s="1270"/>
      <c r="Z221" s="1270"/>
      <c r="AA221" s="1270"/>
      <c r="AB221" s="1270"/>
      <c r="AC221" s="1270"/>
      <c r="AD221" s="1270"/>
      <c r="AE221" s="1270"/>
      <c r="AF221" s="1270"/>
      <c r="AG221" s="1270"/>
      <c r="AH221" s="1270"/>
      <c r="AI221" s="1270"/>
      <c r="AJ221" s="1270"/>
      <c r="AK221" s="1270"/>
      <c r="AL221" s="1270"/>
      <c r="AM221" s="1270"/>
      <c r="AN221" s="1270"/>
      <c r="AO221" s="1270"/>
      <c r="AP221" s="1270"/>
      <c r="AQ221" s="1270"/>
      <c r="AR221" s="1270"/>
      <c r="AS221" s="1270"/>
      <c r="AT221" s="1270"/>
      <c r="AU221" s="1270"/>
      <c r="AV221" s="1270"/>
      <c r="AW221" s="1270"/>
      <c r="AX221" s="1270"/>
      <c r="AY221" s="1270"/>
      <c r="AZ221" s="1270"/>
      <c r="BA221" s="1270"/>
      <c r="BB221" s="1270"/>
      <c r="BC221" s="1270"/>
      <c r="BD221" s="1270"/>
      <c r="BE221" s="1270"/>
      <c r="BF221" s="1270"/>
      <c r="BG221" s="1270"/>
      <c r="BH221" s="1270"/>
      <c r="BI221" s="1270"/>
      <c r="BJ221" s="1270"/>
      <c r="BK221" s="1270"/>
      <c r="BL221" s="1270"/>
      <c r="BM221" s="1270"/>
      <c r="BN221" s="1270"/>
      <c r="BO221" s="1270"/>
      <c r="BP221" s="1270"/>
      <c r="BQ221" s="1270"/>
      <c r="BR221" s="1270"/>
      <c r="BS221" s="1270"/>
      <c r="BT221" s="1270"/>
      <c r="BU221" s="1270"/>
      <c r="BV221" s="1270"/>
      <c r="BW221" s="1270"/>
      <c r="BX221" s="1270"/>
      <c r="BY221" s="1270"/>
      <c r="BZ221" s="1270"/>
      <c r="CA221" s="1270"/>
      <c r="CB221" s="1270"/>
      <c r="CC221" s="1270"/>
      <c r="CD221" s="1270"/>
      <c r="CE221" s="1270"/>
      <c r="CF221" s="1270"/>
      <c r="CG221" s="1270"/>
      <c r="CH221" s="1270"/>
      <c r="CI221" s="1270"/>
      <c r="CJ221" s="1270"/>
      <c r="CK221" s="1270"/>
      <c r="CL221" s="1270"/>
      <c r="CM221" s="1270"/>
      <c r="CN221" s="1270"/>
      <c r="CO221" s="1270"/>
      <c r="CP221" s="1270"/>
      <c r="CQ221" s="1270"/>
      <c r="CR221" s="1270"/>
      <c r="CS221" s="1270"/>
      <c r="CT221" s="1270"/>
      <c r="CU221" s="1270"/>
      <c r="CV221" s="1270"/>
      <c r="CW221" s="1270"/>
      <c r="CX221" s="1270"/>
      <c r="CY221" s="1270"/>
      <c r="CZ221" s="1270"/>
      <c r="DA221" s="1270"/>
      <c r="DB221" s="1270"/>
      <c r="DC221" s="1270"/>
      <c r="DD221" s="1270"/>
      <c r="DE221" s="1270"/>
      <c r="DF221" s="518"/>
      <c r="DG221" s="23"/>
      <c r="DH221" s="23"/>
      <c r="DI221" s="23"/>
      <c r="DJ221" s="23"/>
      <c r="DK221" s="23"/>
    </row>
    <row r="222" spans="1:115" ht="9.9499999999999993" customHeight="1" x14ac:dyDescent="0.2">
      <c r="A222" s="23"/>
      <c r="B222" s="521"/>
      <c r="C222" s="1270" t="s">
        <v>1592</v>
      </c>
      <c r="D222" s="1270"/>
      <c r="E222" s="1270"/>
      <c r="F222" s="1270"/>
      <c r="G222" s="1270"/>
      <c r="H222" s="1270"/>
      <c r="I222" s="1270"/>
      <c r="J222" s="1270"/>
      <c r="K222" s="1270"/>
      <c r="L222" s="1270"/>
      <c r="M222" s="1270"/>
      <c r="N222" s="1270"/>
      <c r="O222" s="1270"/>
      <c r="P222" s="1270"/>
      <c r="Q222" s="1270"/>
      <c r="R222" s="1270"/>
      <c r="S222" s="1270"/>
      <c r="T222" s="1270"/>
      <c r="U222" s="1270"/>
      <c r="V222" s="1270"/>
      <c r="W222" s="1270"/>
      <c r="X222" s="1270"/>
      <c r="Y222" s="1270"/>
      <c r="Z222" s="1270"/>
      <c r="AA222" s="1270"/>
      <c r="AB222" s="1270"/>
      <c r="AC222" s="1270"/>
      <c r="AD222" s="1270"/>
      <c r="AE222" s="1270"/>
      <c r="AF222" s="1270"/>
      <c r="AG222" s="1270"/>
      <c r="AH222" s="1270"/>
      <c r="AI222" s="1270"/>
      <c r="AJ222" s="1270"/>
      <c r="AK222" s="1270"/>
      <c r="AL222" s="1270"/>
      <c r="AM222" s="1270"/>
      <c r="AN222" s="1270"/>
      <c r="AO222" s="1270"/>
      <c r="AP222" s="1270"/>
      <c r="AQ222" s="1270"/>
      <c r="AR222" s="1270"/>
      <c r="AS222" s="1270"/>
      <c r="AT222" s="1270"/>
      <c r="AU222" s="1270"/>
      <c r="AV222" s="1270"/>
      <c r="AW222" s="1270"/>
      <c r="AX222" s="1270"/>
      <c r="AY222" s="1270"/>
      <c r="AZ222" s="1270"/>
      <c r="BA222" s="1270"/>
      <c r="BB222" s="1270"/>
      <c r="BC222" s="1270"/>
      <c r="BD222" s="1270"/>
      <c r="BE222" s="1270"/>
      <c r="BF222" s="1270"/>
      <c r="BG222" s="1270"/>
      <c r="BH222" s="1270"/>
      <c r="BI222" s="1270"/>
      <c r="BJ222" s="1270"/>
      <c r="BK222" s="1270"/>
      <c r="BL222" s="1270"/>
      <c r="BM222" s="1270"/>
      <c r="BN222" s="1270"/>
      <c r="BO222" s="1270"/>
      <c r="BP222" s="1270"/>
      <c r="BQ222" s="1270"/>
      <c r="BR222" s="1270"/>
      <c r="BS222" s="1270"/>
      <c r="BT222" s="1270"/>
      <c r="BU222" s="1270"/>
      <c r="BV222" s="1270"/>
      <c r="BW222" s="1270"/>
      <c r="BX222" s="1270"/>
      <c r="BY222" s="1270"/>
      <c r="BZ222" s="1270"/>
      <c r="CA222" s="1270"/>
      <c r="CB222" s="1270"/>
      <c r="CC222" s="1270"/>
      <c r="CD222" s="1270"/>
      <c r="CE222" s="1270"/>
      <c r="CF222" s="1270"/>
      <c r="CG222" s="1270"/>
      <c r="CH222" s="1270"/>
      <c r="CI222" s="1270"/>
      <c r="CJ222" s="1270"/>
      <c r="CK222" s="1270"/>
      <c r="CL222" s="1270"/>
      <c r="CM222" s="1270"/>
      <c r="CN222" s="1270"/>
      <c r="CO222" s="1270"/>
      <c r="CP222" s="1270"/>
      <c r="CQ222" s="1270"/>
      <c r="CR222" s="1270"/>
      <c r="CS222" s="1270"/>
      <c r="CT222" s="1270"/>
      <c r="CU222" s="1270"/>
      <c r="CV222" s="1270"/>
      <c r="CW222" s="1270"/>
      <c r="CX222" s="1270"/>
      <c r="CY222" s="1270"/>
      <c r="CZ222" s="1270"/>
      <c r="DA222" s="1270"/>
      <c r="DB222" s="1270"/>
      <c r="DC222" s="1270"/>
      <c r="DD222" s="1270"/>
      <c r="DE222" s="1270"/>
      <c r="DF222" s="518"/>
      <c r="DG222" s="23"/>
      <c r="DH222" s="23"/>
      <c r="DI222" s="23"/>
      <c r="DJ222" s="23"/>
      <c r="DK222" s="23"/>
    </row>
    <row r="223" spans="1:115" ht="9.9499999999999993" customHeight="1" x14ac:dyDescent="0.2">
      <c r="A223" s="23"/>
      <c r="B223" s="521"/>
      <c r="C223" s="1270" t="s">
        <v>1593</v>
      </c>
      <c r="D223" s="1270"/>
      <c r="E223" s="1270"/>
      <c r="F223" s="1270"/>
      <c r="G223" s="1270"/>
      <c r="H223" s="1270"/>
      <c r="I223" s="1270"/>
      <c r="J223" s="1270"/>
      <c r="K223" s="1270"/>
      <c r="L223" s="1270"/>
      <c r="M223" s="1270"/>
      <c r="N223" s="1270"/>
      <c r="O223" s="1270"/>
      <c r="P223" s="1270"/>
      <c r="Q223" s="1270"/>
      <c r="R223" s="1270"/>
      <c r="S223" s="1270"/>
      <c r="T223" s="1270"/>
      <c r="U223" s="1270"/>
      <c r="V223" s="1270"/>
      <c r="W223" s="1270"/>
      <c r="X223" s="1270"/>
      <c r="Y223" s="1270"/>
      <c r="Z223" s="1270"/>
      <c r="AA223" s="1270"/>
      <c r="AB223" s="1270"/>
      <c r="AC223" s="1270"/>
      <c r="AD223" s="1270"/>
      <c r="AE223" s="1270"/>
      <c r="AF223" s="1270"/>
      <c r="AG223" s="1270"/>
      <c r="AH223" s="1270"/>
      <c r="AI223" s="1270"/>
      <c r="AJ223" s="1270"/>
      <c r="AK223" s="1270"/>
      <c r="AL223" s="1270"/>
      <c r="AM223" s="1270"/>
      <c r="AN223" s="1270"/>
      <c r="AO223" s="1270"/>
      <c r="AP223" s="1270"/>
      <c r="AQ223" s="1270"/>
      <c r="AR223" s="1270"/>
      <c r="AS223" s="1270"/>
      <c r="AT223" s="1270"/>
      <c r="AU223" s="1270"/>
      <c r="AV223" s="1270"/>
      <c r="AW223" s="1270"/>
      <c r="AX223" s="1270"/>
      <c r="AY223" s="1270"/>
      <c r="AZ223" s="1270"/>
      <c r="BA223" s="1270"/>
      <c r="BB223" s="1270"/>
      <c r="BC223" s="1270"/>
      <c r="BD223" s="1270"/>
      <c r="BE223" s="1270"/>
      <c r="BF223" s="1270"/>
      <c r="BG223" s="1270"/>
      <c r="BH223" s="1270"/>
      <c r="BI223" s="1270"/>
      <c r="BJ223" s="1270"/>
      <c r="BK223" s="1270"/>
      <c r="BL223" s="1270"/>
      <c r="BM223" s="1270"/>
      <c r="BN223" s="1270"/>
      <c r="BO223" s="1270"/>
      <c r="BP223" s="1270"/>
      <c r="BQ223" s="1270"/>
      <c r="BR223" s="1270"/>
      <c r="BS223" s="1270"/>
      <c r="BT223" s="1270"/>
      <c r="BU223" s="1270"/>
      <c r="BV223" s="1270"/>
      <c r="BW223" s="1270"/>
      <c r="BX223" s="1270"/>
      <c r="BY223" s="1270"/>
      <c r="BZ223" s="1270"/>
      <c r="CA223" s="1270"/>
      <c r="CB223" s="1270"/>
      <c r="CC223" s="1270"/>
      <c r="CD223" s="1270"/>
      <c r="CE223" s="1270"/>
      <c r="CF223" s="1270"/>
      <c r="CG223" s="1270"/>
      <c r="CH223" s="1270"/>
      <c r="CI223" s="1270"/>
      <c r="CJ223" s="1270"/>
      <c r="CK223" s="1270"/>
      <c r="CL223" s="1270"/>
      <c r="CM223" s="1270"/>
      <c r="CN223" s="1270"/>
      <c r="CO223" s="1270"/>
      <c r="CP223" s="1270"/>
      <c r="CQ223" s="1270"/>
      <c r="CR223" s="1270"/>
      <c r="CS223" s="1270"/>
      <c r="CT223" s="1270"/>
      <c r="CU223" s="1270"/>
      <c r="CV223" s="1270"/>
      <c r="CW223" s="1270"/>
      <c r="CX223" s="1270"/>
      <c r="CY223" s="1270"/>
      <c r="CZ223" s="1270"/>
      <c r="DA223" s="1270"/>
      <c r="DB223" s="1270"/>
      <c r="DC223" s="1270"/>
      <c r="DD223" s="1270"/>
      <c r="DE223" s="1270"/>
      <c r="DF223" s="518"/>
      <c r="DG223" s="23"/>
      <c r="DH223" s="23"/>
      <c r="DI223" s="23"/>
      <c r="DJ223" s="23"/>
      <c r="DK223" s="23"/>
    </row>
    <row r="224" spans="1:115" ht="14.1" customHeight="1" x14ac:dyDescent="0.2">
      <c r="A224" s="23"/>
      <c r="B224" s="1269" t="s">
        <v>1555</v>
      </c>
      <c r="C224" s="1269"/>
      <c r="D224" s="1269"/>
      <c r="E224" s="1269"/>
      <c r="F224" s="1269"/>
      <c r="G224" s="1269"/>
      <c r="H224" s="1269"/>
      <c r="I224" s="1269"/>
      <c r="J224" s="1269"/>
      <c r="K224" s="1269"/>
      <c r="L224" s="1269"/>
      <c r="M224" s="1269"/>
      <c r="N224" s="1269"/>
      <c r="O224" s="1269"/>
      <c r="P224" s="1269"/>
      <c r="Q224" s="1269"/>
      <c r="R224" s="1269"/>
      <c r="S224" s="1269"/>
      <c r="T224" s="1269"/>
      <c r="U224" s="1269"/>
      <c r="V224" s="1269"/>
      <c r="W224" s="1269"/>
      <c r="X224" s="1269"/>
      <c r="Y224" s="1269"/>
      <c r="Z224" s="1269"/>
      <c r="AA224" s="1269"/>
      <c r="AB224" s="1269"/>
      <c r="AC224" s="1269"/>
      <c r="AD224" s="1269"/>
      <c r="AE224" s="1269"/>
      <c r="AF224" s="1269"/>
      <c r="AG224" s="1269"/>
      <c r="AH224" s="1269"/>
      <c r="AI224" s="1269"/>
      <c r="AJ224" s="1269"/>
      <c r="AK224" s="1269"/>
      <c r="AL224" s="1269"/>
      <c r="AM224" s="1269"/>
      <c r="AN224" s="1269"/>
      <c r="AO224" s="1269"/>
      <c r="AP224" s="1269"/>
      <c r="AQ224" s="1269"/>
      <c r="AR224" s="1269"/>
      <c r="AS224" s="1269"/>
      <c r="AT224" s="1269"/>
      <c r="AU224" s="1269"/>
      <c r="AV224" s="1269"/>
      <c r="AW224" s="1269"/>
      <c r="AX224" s="1269"/>
      <c r="AY224" s="1269"/>
      <c r="AZ224" s="1269"/>
      <c r="BA224" s="1269"/>
      <c r="BB224" s="1269"/>
      <c r="BC224" s="1269"/>
      <c r="BD224" s="1269"/>
      <c r="BE224" s="1269"/>
      <c r="BF224" s="1269"/>
      <c r="BG224" s="1269"/>
      <c r="BH224" s="1269"/>
      <c r="BI224" s="1269"/>
      <c r="BJ224" s="1269"/>
      <c r="BK224" s="1269"/>
      <c r="BL224" s="1269"/>
      <c r="BM224" s="1269"/>
      <c r="BN224" s="1269"/>
      <c r="BO224" s="1269"/>
      <c r="BP224" s="1269"/>
      <c r="BQ224" s="1269"/>
      <c r="BR224" s="1269"/>
      <c r="BS224" s="1269"/>
      <c r="BT224" s="1269"/>
      <c r="BU224" s="1269"/>
      <c r="BV224" s="1269"/>
      <c r="BW224" s="1269"/>
      <c r="BX224" s="1269"/>
      <c r="BY224" s="1269"/>
      <c r="BZ224" s="1269"/>
      <c r="CA224" s="1269"/>
      <c r="CB224" s="1269"/>
      <c r="CC224" s="1269"/>
      <c r="CD224" s="1269"/>
      <c r="CE224" s="1269"/>
      <c r="CF224" s="1269"/>
      <c r="CG224" s="1269"/>
      <c r="CH224" s="1269"/>
      <c r="CI224" s="1269"/>
      <c r="CJ224" s="1269"/>
      <c r="CK224" s="1269"/>
      <c r="CL224" s="1269"/>
      <c r="CM224" s="1269"/>
      <c r="CN224" s="1269"/>
      <c r="CO224" s="1269"/>
      <c r="CP224" s="1269"/>
      <c r="CQ224" s="1269"/>
      <c r="CR224" s="1269"/>
      <c r="CS224" s="1269"/>
      <c r="CT224" s="1269"/>
      <c r="CU224" s="1269"/>
      <c r="CV224" s="1269"/>
      <c r="CW224" s="1269"/>
      <c r="CX224" s="1269"/>
      <c r="CY224" s="1269"/>
      <c r="CZ224" s="1269"/>
      <c r="DA224" s="1269"/>
      <c r="DB224" s="1269"/>
      <c r="DC224" s="1269"/>
      <c r="DD224" s="1269"/>
      <c r="DE224" s="1269"/>
      <c r="DF224" s="518"/>
      <c r="DG224" s="23"/>
      <c r="DH224" s="23"/>
      <c r="DI224" s="23"/>
      <c r="DJ224" s="23"/>
      <c r="DK224" s="23"/>
    </row>
    <row r="225" spans="1:115" ht="14.1" customHeight="1" x14ac:dyDescent="0.2">
      <c r="A225" s="23"/>
      <c r="B225" s="522" t="s">
        <v>581</v>
      </c>
      <c r="C225" s="1270" t="s">
        <v>1594</v>
      </c>
      <c r="D225" s="1270"/>
      <c r="E225" s="1270"/>
      <c r="F225" s="1270"/>
      <c r="G225" s="1270"/>
      <c r="H225" s="1270"/>
      <c r="I225" s="1270"/>
      <c r="J225" s="1270"/>
      <c r="K225" s="1270"/>
      <c r="L225" s="1270"/>
      <c r="M225" s="1270"/>
      <c r="N225" s="1270"/>
      <c r="O225" s="1270"/>
      <c r="P225" s="1270"/>
      <c r="Q225" s="1270"/>
      <c r="R225" s="1270"/>
      <c r="S225" s="1270"/>
      <c r="T225" s="1270"/>
      <c r="U225" s="1270"/>
      <c r="V225" s="1270"/>
      <c r="W225" s="1270"/>
      <c r="X225" s="1270"/>
      <c r="Y225" s="1270"/>
      <c r="Z225" s="1270"/>
      <c r="AA225" s="1270"/>
      <c r="AB225" s="1270"/>
      <c r="AC225" s="1270"/>
      <c r="AD225" s="1270"/>
      <c r="AE225" s="1270"/>
      <c r="AF225" s="1270"/>
      <c r="AG225" s="1270"/>
      <c r="AH225" s="1270"/>
      <c r="AI225" s="1270"/>
      <c r="AJ225" s="1270"/>
      <c r="AK225" s="1270"/>
      <c r="AL225" s="1270"/>
      <c r="AM225" s="1270"/>
      <c r="AN225" s="1270"/>
      <c r="AO225" s="1270"/>
      <c r="AP225" s="1270"/>
      <c r="AQ225" s="1270"/>
      <c r="AR225" s="1270"/>
      <c r="AS225" s="1270"/>
      <c r="AT225" s="1270"/>
      <c r="AU225" s="1270"/>
      <c r="AV225" s="1270"/>
      <c r="AW225" s="1270"/>
      <c r="AX225" s="1270"/>
      <c r="AY225" s="1270"/>
      <c r="AZ225" s="1270"/>
      <c r="BA225" s="1270"/>
      <c r="BB225" s="1270"/>
      <c r="BC225" s="1270"/>
      <c r="BD225" s="1270"/>
      <c r="BE225" s="1270"/>
      <c r="BF225" s="1270"/>
      <c r="BG225" s="1270"/>
      <c r="BH225" s="1270"/>
      <c r="BI225" s="1270"/>
      <c r="BJ225" s="1270"/>
      <c r="BK225" s="1270"/>
      <c r="BL225" s="1270"/>
      <c r="BM225" s="1270"/>
      <c r="BN225" s="1270"/>
      <c r="BO225" s="1270"/>
      <c r="BP225" s="1270"/>
      <c r="BQ225" s="1270"/>
      <c r="BR225" s="1270"/>
      <c r="BS225" s="1270"/>
      <c r="BT225" s="1270"/>
      <c r="BU225" s="1270"/>
      <c r="BV225" s="1270"/>
      <c r="BW225" s="1270"/>
      <c r="BX225" s="1270"/>
      <c r="BY225" s="1270"/>
      <c r="BZ225" s="1270"/>
      <c r="CA225" s="1270"/>
      <c r="CB225" s="1270"/>
      <c r="CC225" s="1270"/>
      <c r="CD225" s="1270"/>
      <c r="CE225" s="1270"/>
      <c r="CF225" s="1270"/>
      <c r="CG225" s="1270"/>
      <c r="CH225" s="1270"/>
      <c r="CI225" s="1270"/>
      <c r="CJ225" s="1270"/>
      <c r="CK225" s="1270"/>
      <c r="CL225" s="1270"/>
      <c r="CM225" s="1270"/>
      <c r="CN225" s="1270"/>
      <c r="CO225" s="1270"/>
      <c r="CP225" s="1270"/>
      <c r="CQ225" s="1270"/>
      <c r="CR225" s="1270"/>
      <c r="CS225" s="1270"/>
      <c r="CT225" s="1270"/>
      <c r="CU225" s="1270"/>
      <c r="CV225" s="1270"/>
      <c r="CW225" s="1270"/>
      <c r="CX225" s="1270"/>
      <c r="CY225" s="1270"/>
      <c r="CZ225" s="1270"/>
      <c r="DA225" s="1270"/>
      <c r="DB225" s="1270"/>
      <c r="DC225" s="1270"/>
      <c r="DD225" s="1270"/>
      <c r="DE225" s="1270"/>
      <c r="DF225" s="518"/>
      <c r="DG225" s="23"/>
      <c r="DH225" s="23"/>
      <c r="DI225" s="23"/>
      <c r="DJ225" s="23"/>
      <c r="DK225" s="23"/>
    </row>
    <row r="226" spans="1:115" ht="9.9499999999999993" customHeight="1" x14ac:dyDescent="0.2">
      <c r="A226" s="23"/>
      <c r="B226" s="521"/>
      <c r="C226" s="1270" t="s">
        <v>1595</v>
      </c>
      <c r="D226" s="1270"/>
      <c r="E226" s="1270"/>
      <c r="F226" s="1270"/>
      <c r="G226" s="1270"/>
      <c r="H226" s="1270"/>
      <c r="I226" s="1270"/>
      <c r="J226" s="1270"/>
      <c r="K226" s="1270"/>
      <c r="L226" s="1270"/>
      <c r="M226" s="1270"/>
      <c r="N226" s="1270"/>
      <c r="O226" s="1270"/>
      <c r="P226" s="1270"/>
      <c r="Q226" s="1270"/>
      <c r="R226" s="1270"/>
      <c r="S226" s="1270"/>
      <c r="T226" s="1270"/>
      <c r="U226" s="1270"/>
      <c r="V226" s="1270"/>
      <c r="W226" s="1270"/>
      <c r="X226" s="1270"/>
      <c r="Y226" s="1270"/>
      <c r="Z226" s="1270"/>
      <c r="AA226" s="1270"/>
      <c r="AB226" s="1270"/>
      <c r="AC226" s="1270"/>
      <c r="AD226" s="1270"/>
      <c r="AE226" s="1270"/>
      <c r="AF226" s="1270"/>
      <c r="AG226" s="1270"/>
      <c r="AH226" s="1270"/>
      <c r="AI226" s="1270"/>
      <c r="AJ226" s="1270"/>
      <c r="AK226" s="1270"/>
      <c r="AL226" s="1270"/>
      <c r="AM226" s="1270"/>
      <c r="AN226" s="1270"/>
      <c r="AO226" s="1270"/>
      <c r="AP226" s="1270"/>
      <c r="AQ226" s="1270"/>
      <c r="AR226" s="1270"/>
      <c r="AS226" s="1270"/>
      <c r="AT226" s="1270"/>
      <c r="AU226" s="1270"/>
      <c r="AV226" s="1270"/>
      <c r="AW226" s="1270"/>
      <c r="AX226" s="1270"/>
      <c r="AY226" s="1270"/>
      <c r="AZ226" s="1270"/>
      <c r="BA226" s="1270"/>
      <c r="BB226" s="1270"/>
      <c r="BC226" s="1270"/>
      <c r="BD226" s="1270"/>
      <c r="BE226" s="1270"/>
      <c r="BF226" s="1270"/>
      <c r="BG226" s="1270"/>
      <c r="BH226" s="1270"/>
      <c r="BI226" s="1270"/>
      <c r="BJ226" s="1270"/>
      <c r="BK226" s="1270"/>
      <c r="BL226" s="1270"/>
      <c r="BM226" s="1270"/>
      <c r="BN226" s="1270"/>
      <c r="BO226" s="1270"/>
      <c r="BP226" s="1270"/>
      <c r="BQ226" s="1270"/>
      <c r="BR226" s="1270"/>
      <c r="BS226" s="1270"/>
      <c r="BT226" s="1270"/>
      <c r="BU226" s="1270"/>
      <c r="BV226" s="1270"/>
      <c r="BW226" s="1270"/>
      <c r="BX226" s="1270"/>
      <c r="BY226" s="1270"/>
      <c r="BZ226" s="1270"/>
      <c r="CA226" s="1270"/>
      <c r="CB226" s="1270"/>
      <c r="CC226" s="1270"/>
      <c r="CD226" s="1270"/>
      <c r="CE226" s="1270"/>
      <c r="CF226" s="1270"/>
      <c r="CG226" s="1270"/>
      <c r="CH226" s="1270"/>
      <c r="CI226" s="1270"/>
      <c r="CJ226" s="1270"/>
      <c r="CK226" s="1270"/>
      <c r="CL226" s="1270"/>
      <c r="CM226" s="1270"/>
      <c r="CN226" s="1270"/>
      <c r="CO226" s="1270"/>
      <c r="CP226" s="1270"/>
      <c r="CQ226" s="1270"/>
      <c r="CR226" s="1270"/>
      <c r="CS226" s="1270"/>
      <c r="CT226" s="1270"/>
      <c r="CU226" s="1270"/>
      <c r="CV226" s="1270"/>
      <c r="CW226" s="1270"/>
      <c r="CX226" s="1270"/>
      <c r="CY226" s="1270"/>
      <c r="CZ226" s="1270"/>
      <c r="DA226" s="1270"/>
      <c r="DB226" s="1270"/>
      <c r="DC226" s="1270"/>
      <c r="DD226" s="1270"/>
      <c r="DE226" s="1270"/>
      <c r="DF226" s="518"/>
      <c r="DG226" s="23"/>
      <c r="DH226" s="23"/>
      <c r="DI226" s="23"/>
      <c r="DJ226" s="23"/>
      <c r="DK226" s="23"/>
    </row>
    <row r="227" spans="1:115" ht="9.9499999999999993" customHeight="1" x14ac:dyDescent="0.2">
      <c r="A227" s="23"/>
      <c r="B227" s="521"/>
      <c r="C227" s="1270" t="s">
        <v>1596</v>
      </c>
      <c r="D227" s="1270"/>
      <c r="E227" s="1270"/>
      <c r="F227" s="1270"/>
      <c r="G227" s="1270"/>
      <c r="H227" s="1270"/>
      <c r="I227" s="1270"/>
      <c r="J227" s="1270"/>
      <c r="K227" s="1270"/>
      <c r="L227" s="1270"/>
      <c r="M227" s="1270"/>
      <c r="N227" s="1270"/>
      <c r="O227" s="1270"/>
      <c r="P227" s="1270"/>
      <c r="Q227" s="1270"/>
      <c r="R227" s="1270"/>
      <c r="S227" s="1270"/>
      <c r="T227" s="1270"/>
      <c r="U227" s="1270"/>
      <c r="V227" s="1270"/>
      <c r="W227" s="1270"/>
      <c r="X227" s="1270"/>
      <c r="Y227" s="1270"/>
      <c r="Z227" s="1270"/>
      <c r="AA227" s="1270"/>
      <c r="AB227" s="1270"/>
      <c r="AC227" s="1270"/>
      <c r="AD227" s="1270"/>
      <c r="AE227" s="1270"/>
      <c r="AF227" s="1270"/>
      <c r="AG227" s="1270"/>
      <c r="AH227" s="1270"/>
      <c r="AI227" s="1270"/>
      <c r="AJ227" s="1270"/>
      <c r="AK227" s="1270"/>
      <c r="AL227" s="1270"/>
      <c r="AM227" s="1270"/>
      <c r="AN227" s="1270"/>
      <c r="AO227" s="1270"/>
      <c r="AP227" s="1270"/>
      <c r="AQ227" s="1270"/>
      <c r="AR227" s="1270"/>
      <c r="AS227" s="1270"/>
      <c r="AT227" s="1270"/>
      <c r="AU227" s="1270"/>
      <c r="AV227" s="1270"/>
      <c r="AW227" s="1270"/>
      <c r="AX227" s="1270"/>
      <c r="AY227" s="1270"/>
      <c r="AZ227" s="1270"/>
      <c r="BA227" s="1270"/>
      <c r="BB227" s="1270"/>
      <c r="BC227" s="1270"/>
      <c r="BD227" s="1270"/>
      <c r="BE227" s="1270"/>
      <c r="BF227" s="1270"/>
      <c r="BG227" s="1270"/>
      <c r="BH227" s="1270"/>
      <c r="BI227" s="1270"/>
      <c r="BJ227" s="1270"/>
      <c r="BK227" s="1270"/>
      <c r="BL227" s="1270"/>
      <c r="BM227" s="1270"/>
      <c r="BN227" s="1270"/>
      <c r="BO227" s="1270"/>
      <c r="BP227" s="1270"/>
      <c r="BQ227" s="1270"/>
      <c r="BR227" s="1270"/>
      <c r="BS227" s="1270"/>
      <c r="BT227" s="1270"/>
      <c r="BU227" s="1270"/>
      <c r="BV227" s="1270"/>
      <c r="BW227" s="1270"/>
      <c r="BX227" s="1270"/>
      <c r="BY227" s="1270"/>
      <c r="BZ227" s="1270"/>
      <c r="CA227" s="1270"/>
      <c r="CB227" s="1270"/>
      <c r="CC227" s="1270"/>
      <c r="CD227" s="1270"/>
      <c r="CE227" s="1270"/>
      <c r="CF227" s="1270"/>
      <c r="CG227" s="1270"/>
      <c r="CH227" s="1270"/>
      <c r="CI227" s="1270"/>
      <c r="CJ227" s="1270"/>
      <c r="CK227" s="1270"/>
      <c r="CL227" s="1270"/>
      <c r="CM227" s="1270"/>
      <c r="CN227" s="1270"/>
      <c r="CO227" s="1270"/>
      <c r="CP227" s="1270"/>
      <c r="CQ227" s="1270"/>
      <c r="CR227" s="1270"/>
      <c r="CS227" s="1270"/>
      <c r="CT227" s="1270"/>
      <c r="CU227" s="1270"/>
      <c r="CV227" s="1270"/>
      <c r="CW227" s="1270"/>
      <c r="CX227" s="1270"/>
      <c r="CY227" s="1270"/>
      <c r="CZ227" s="1270"/>
      <c r="DA227" s="1270"/>
      <c r="DB227" s="1270"/>
      <c r="DC227" s="1270"/>
      <c r="DD227" s="1270"/>
      <c r="DE227" s="1270"/>
      <c r="DF227" s="518"/>
      <c r="DG227" s="23"/>
      <c r="DH227" s="23"/>
      <c r="DI227" s="23"/>
      <c r="DJ227" s="23"/>
      <c r="DK227" s="23"/>
    </row>
    <row r="228" spans="1:115" ht="9.9499999999999993" customHeight="1" x14ac:dyDescent="0.2">
      <c r="A228" s="23"/>
      <c r="B228" s="521"/>
      <c r="C228" s="1270" t="s">
        <v>1597</v>
      </c>
      <c r="D228" s="1270"/>
      <c r="E228" s="1270"/>
      <c r="F228" s="1270"/>
      <c r="G228" s="1270"/>
      <c r="H228" s="1270"/>
      <c r="I228" s="1270"/>
      <c r="J228" s="1270"/>
      <c r="K228" s="1270"/>
      <c r="L228" s="1270"/>
      <c r="M228" s="1270"/>
      <c r="N228" s="1270"/>
      <c r="O228" s="1270"/>
      <c r="P228" s="1270"/>
      <c r="Q228" s="1270"/>
      <c r="R228" s="1270"/>
      <c r="S228" s="1270"/>
      <c r="T228" s="1270"/>
      <c r="U228" s="1270"/>
      <c r="V228" s="1270"/>
      <c r="W228" s="1270"/>
      <c r="X228" s="1270"/>
      <c r="Y228" s="1270"/>
      <c r="Z228" s="1270"/>
      <c r="AA228" s="1270"/>
      <c r="AB228" s="1270"/>
      <c r="AC228" s="1270"/>
      <c r="AD228" s="1270"/>
      <c r="AE228" s="1270"/>
      <c r="AF228" s="1270"/>
      <c r="AG228" s="1270"/>
      <c r="AH228" s="1270"/>
      <c r="AI228" s="1270"/>
      <c r="AJ228" s="1270"/>
      <c r="AK228" s="1270"/>
      <c r="AL228" s="1270"/>
      <c r="AM228" s="1270"/>
      <c r="AN228" s="1270"/>
      <c r="AO228" s="1270"/>
      <c r="AP228" s="1270"/>
      <c r="AQ228" s="1270"/>
      <c r="AR228" s="1270"/>
      <c r="AS228" s="1270"/>
      <c r="AT228" s="1270"/>
      <c r="AU228" s="1270"/>
      <c r="AV228" s="1270"/>
      <c r="AW228" s="1270"/>
      <c r="AX228" s="1270"/>
      <c r="AY228" s="1270"/>
      <c r="AZ228" s="1270"/>
      <c r="BA228" s="1270"/>
      <c r="BB228" s="1270"/>
      <c r="BC228" s="1270"/>
      <c r="BD228" s="1270"/>
      <c r="BE228" s="1270"/>
      <c r="BF228" s="1270"/>
      <c r="BG228" s="1270"/>
      <c r="BH228" s="1270"/>
      <c r="BI228" s="1270"/>
      <c r="BJ228" s="1270"/>
      <c r="BK228" s="1270"/>
      <c r="BL228" s="1270"/>
      <c r="BM228" s="1270"/>
      <c r="BN228" s="1270"/>
      <c r="BO228" s="1270"/>
      <c r="BP228" s="1270"/>
      <c r="BQ228" s="1270"/>
      <c r="BR228" s="1270"/>
      <c r="BS228" s="1270"/>
      <c r="BT228" s="1270"/>
      <c r="BU228" s="1270"/>
      <c r="BV228" s="1270"/>
      <c r="BW228" s="1270"/>
      <c r="BX228" s="1270"/>
      <c r="BY228" s="1270"/>
      <c r="BZ228" s="1270"/>
      <c r="CA228" s="1270"/>
      <c r="CB228" s="1270"/>
      <c r="CC228" s="1270"/>
      <c r="CD228" s="1270"/>
      <c r="CE228" s="1270"/>
      <c r="CF228" s="1270"/>
      <c r="CG228" s="1270"/>
      <c r="CH228" s="1270"/>
      <c r="CI228" s="1270"/>
      <c r="CJ228" s="1270"/>
      <c r="CK228" s="1270"/>
      <c r="CL228" s="1270"/>
      <c r="CM228" s="1270"/>
      <c r="CN228" s="1270"/>
      <c r="CO228" s="1270"/>
      <c r="CP228" s="1270"/>
      <c r="CQ228" s="1270"/>
      <c r="CR228" s="1270"/>
      <c r="CS228" s="1270"/>
      <c r="CT228" s="1270"/>
      <c r="CU228" s="1270"/>
      <c r="CV228" s="1270"/>
      <c r="CW228" s="1270"/>
      <c r="CX228" s="1270"/>
      <c r="CY228" s="1270"/>
      <c r="CZ228" s="1270"/>
      <c r="DA228" s="1270"/>
      <c r="DB228" s="1270"/>
      <c r="DC228" s="1270"/>
      <c r="DD228" s="1270"/>
      <c r="DE228" s="1270"/>
      <c r="DF228" s="518"/>
      <c r="DG228" s="23"/>
      <c r="DH228" s="23"/>
      <c r="DI228" s="23"/>
      <c r="DJ228" s="23"/>
      <c r="DK228" s="23"/>
    </row>
    <row r="229" spans="1:115" ht="14.1" customHeight="1" x14ac:dyDescent="0.2">
      <c r="B229" s="522" t="s">
        <v>582</v>
      </c>
      <c r="C229" s="1269" t="s">
        <v>583</v>
      </c>
      <c r="D229" s="1269"/>
      <c r="E229" s="1269"/>
      <c r="F229" s="1269"/>
      <c r="G229" s="1269"/>
      <c r="H229" s="1269"/>
      <c r="I229" s="1269"/>
      <c r="J229" s="1269"/>
      <c r="K229" s="1269"/>
      <c r="L229" s="1269"/>
      <c r="M229" s="1269"/>
      <c r="N229" s="1269"/>
      <c r="O229" s="1269"/>
      <c r="P229" s="1269"/>
      <c r="Q229" s="1269"/>
      <c r="R229" s="1269"/>
      <c r="S229" s="1269"/>
      <c r="T229" s="1269"/>
      <c r="U229" s="1269"/>
      <c r="V229" s="1269"/>
      <c r="W229" s="1269"/>
      <c r="X229" s="1269"/>
      <c r="Y229" s="1269"/>
      <c r="Z229" s="1269"/>
      <c r="AA229" s="1269"/>
      <c r="AB229" s="1269"/>
      <c r="AC229" s="1269"/>
      <c r="AD229" s="1269"/>
      <c r="AE229" s="1269"/>
      <c r="AF229" s="1269"/>
      <c r="AG229" s="1269"/>
      <c r="AH229" s="1269"/>
      <c r="AI229" s="1269"/>
      <c r="AJ229" s="1269"/>
      <c r="AK229" s="1269"/>
      <c r="AL229" s="1269"/>
      <c r="AM229" s="1269"/>
      <c r="AN229" s="1269"/>
      <c r="AO229" s="1269"/>
      <c r="AP229" s="1269"/>
      <c r="AQ229" s="1269"/>
      <c r="AR229" s="1269"/>
      <c r="AS229" s="1269"/>
      <c r="AT229" s="1269"/>
      <c r="AU229" s="1269"/>
      <c r="AV229" s="1269"/>
      <c r="AW229" s="1269"/>
      <c r="AX229" s="1269"/>
      <c r="AY229" s="1269"/>
      <c r="AZ229" s="1269"/>
      <c r="BA229" s="1269"/>
      <c r="BB229" s="1269"/>
      <c r="BC229" s="1269"/>
      <c r="BD229" s="1269"/>
      <c r="BE229" s="1269"/>
      <c r="BF229" s="1269"/>
      <c r="BG229" s="1269"/>
      <c r="BH229" s="1269"/>
      <c r="BI229" s="1269"/>
      <c r="BJ229" s="1269"/>
      <c r="BK229" s="1269"/>
      <c r="BL229" s="1269"/>
      <c r="BM229" s="1269"/>
      <c r="BN229" s="1269"/>
      <c r="BO229" s="1269"/>
      <c r="BP229" s="1269"/>
      <c r="BQ229" s="1269"/>
      <c r="BR229" s="1269"/>
      <c r="BS229" s="1269"/>
      <c r="BT229" s="1269"/>
      <c r="BU229" s="1269"/>
      <c r="BV229" s="1269"/>
      <c r="BW229" s="1269"/>
      <c r="BX229" s="1269"/>
      <c r="BY229" s="1269"/>
      <c r="BZ229" s="1269"/>
      <c r="CA229" s="1269"/>
      <c r="CB229" s="1269"/>
      <c r="CC229" s="1269"/>
      <c r="CD229" s="1269"/>
      <c r="CE229" s="1269"/>
      <c r="CF229" s="1269"/>
      <c r="CG229" s="1269"/>
      <c r="CH229" s="1269"/>
      <c r="CI229" s="1269"/>
      <c r="CJ229" s="1269"/>
      <c r="CK229" s="1269"/>
      <c r="CL229" s="1269"/>
      <c r="CM229" s="1269"/>
      <c r="CN229" s="1269"/>
      <c r="CO229" s="1269"/>
      <c r="CP229" s="1269"/>
      <c r="CQ229" s="1269"/>
      <c r="CR229" s="1269"/>
      <c r="CS229" s="1269"/>
      <c r="CT229" s="1269"/>
      <c r="CU229" s="1269"/>
      <c r="CV229" s="1269"/>
      <c r="CW229" s="1269"/>
      <c r="CX229" s="1269"/>
      <c r="CY229" s="1269"/>
      <c r="CZ229" s="1269"/>
      <c r="DA229" s="1269"/>
      <c r="DB229" s="1269"/>
      <c r="DC229" s="1269"/>
      <c r="DD229" s="1269"/>
      <c r="DE229" s="1269"/>
      <c r="DF229" s="518"/>
      <c r="DG229" s="23"/>
      <c r="DH229" s="23"/>
      <c r="DI229" s="23"/>
      <c r="DJ229" s="23"/>
      <c r="DK229" s="23"/>
    </row>
    <row r="230" spans="1:115" ht="14.1" customHeight="1" x14ac:dyDescent="0.2">
      <c r="B230" s="521"/>
      <c r="C230" s="1270" t="s">
        <v>1598</v>
      </c>
      <c r="D230" s="1270"/>
      <c r="E230" s="1270"/>
      <c r="F230" s="1270"/>
      <c r="G230" s="1270"/>
      <c r="H230" s="1270"/>
      <c r="I230" s="1270"/>
      <c r="J230" s="1270"/>
      <c r="K230" s="1270"/>
      <c r="L230" s="1270"/>
      <c r="M230" s="1270"/>
      <c r="N230" s="1270"/>
      <c r="O230" s="1270"/>
      <c r="P230" s="1270"/>
      <c r="Q230" s="1270"/>
      <c r="R230" s="1270"/>
      <c r="S230" s="1270"/>
      <c r="T230" s="1270"/>
      <c r="U230" s="1270"/>
      <c r="V230" s="1270"/>
      <c r="W230" s="1270"/>
      <c r="X230" s="1270"/>
      <c r="Y230" s="1270"/>
      <c r="Z230" s="1270"/>
      <c r="AA230" s="1270"/>
      <c r="AB230" s="1270"/>
      <c r="AC230" s="1270"/>
      <c r="AD230" s="1270"/>
      <c r="AE230" s="1270"/>
      <c r="AF230" s="1270"/>
      <c r="AG230" s="1270"/>
      <c r="AH230" s="1270"/>
      <c r="AI230" s="1270"/>
      <c r="AJ230" s="1270"/>
      <c r="AK230" s="1270"/>
      <c r="AL230" s="1270"/>
      <c r="AM230" s="1270"/>
      <c r="AN230" s="1270"/>
      <c r="AO230" s="1270"/>
      <c r="AP230" s="1270"/>
      <c r="AQ230" s="1270"/>
      <c r="AR230" s="1270"/>
      <c r="AS230" s="1270"/>
      <c r="AT230" s="1270"/>
      <c r="AU230" s="1270"/>
      <c r="AV230" s="1270"/>
      <c r="AW230" s="1270"/>
      <c r="AX230" s="1270"/>
      <c r="AY230" s="1270"/>
      <c r="AZ230" s="1270"/>
      <c r="BA230" s="1270"/>
      <c r="BB230" s="1270"/>
      <c r="BC230" s="1270"/>
      <c r="BD230" s="1270"/>
      <c r="BE230" s="1270"/>
      <c r="BF230" s="1270"/>
      <c r="BG230" s="1270"/>
      <c r="BH230" s="1270"/>
      <c r="BI230" s="1270"/>
      <c r="BJ230" s="1270"/>
      <c r="BK230" s="1270"/>
      <c r="BL230" s="1270"/>
      <c r="BM230" s="1270"/>
      <c r="BN230" s="1270"/>
      <c r="BO230" s="1270"/>
      <c r="BP230" s="1270"/>
      <c r="BQ230" s="1270"/>
      <c r="BR230" s="1270"/>
      <c r="BS230" s="1270"/>
      <c r="BT230" s="1270"/>
      <c r="BU230" s="1270"/>
      <c r="BV230" s="1270"/>
      <c r="BW230" s="1270"/>
      <c r="BX230" s="1270"/>
      <c r="BY230" s="1270"/>
      <c r="BZ230" s="1270"/>
      <c r="CA230" s="1270"/>
      <c r="CB230" s="1270"/>
      <c r="CC230" s="1270"/>
      <c r="CD230" s="1270"/>
      <c r="CE230" s="1270"/>
      <c r="CF230" s="1270"/>
      <c r="CG230" s="1270"/>
      <c r="CH230" s="1270"/>
      <c r="CI230" s="1270"/>
      <c r="CJ230" s="1270"/>
      <c r="CK230" s="1270"/>
      <c r="CL230" s="1270"/>
      <c r="CM230" s="1270"/>
      <c r="CN230" s="1270"/>
      <c r="CO230" s="1270"/>
      <c r="CP230" s="1270"/>
      <c r="CQ230" s="1270"/>
      <c r="CR230" s="1270"/>
      <c r="CS230" s="1270"/>
      <c r="CT230" s="1270"/>
      <c r="CU230" s="1270"/>
      <c r="CV230" s="1270"/>
      <c r="CW230" s="1270"/>
      <c r="CX230" s="1270"/>
      <c r="CY230" s="1270"/>
      <c r="CZ230" s="1270"/>
      <c r="DA230" s="1270"/>
      <c r="DB230" s="1270"/>
      <c r="DC230" s="1270"/>
      <c r="DD230" s="1270"/>
      <c r="DE230" s="1270"/>
      <c r="DF230" s="518"/>
    </row>
    <row r="231" spans="1:115" ht="9.9499999999999993" customHeight="1" x14ac:dyDescent="0.2">
      <c r="B231" s="521"/>
      <c r="C231" s="1270" t="s">
        <v>1599</v>
      </c>
      <c r="D231" s="1270"/>
      <c r="E231" s="1270"/>
      <c r="F231" s="1270"/>
      <c r="G231" s="1270"/>
      <c r="H231" s="1270"/>
      <c r="I231" s="1270"/>
      <c r="J231" s="1270"/>
      <c r="K231" s="1270"/>
      <c r="L231" s="1270"/>
      <c r="M231" s="1270"/>
      <c r="N231" s="1270"/>
      <c r="O231" s="1270"/>
      <c r="P231" s="1270"/>
      <c r="Q231" s="1270"/>
      <c r="R231" s="1270"/>
      <c r="S231" s="1270"/>
      <c r="T231" s="1270"/>
      <c r="U231" s="1270"/>
      <c r="V231" s="1270"/>
      <c r="W231" s="1270"/>
      <c r="X231" s="1270"/>
      <c r="Y231" s="1270"/>
      <c r="Z231" s="1270"/>
      <c r="AA231" s="1270"/>
      <c r="AB231" s="1270"/>
      <c r="AC231" s="1270"/>
      <c r="AD231" s="1270"/>
      <c r="AE231" s="1270"/>
      <c r="AF231" s="1270"/>
      <c r="AG231" s="1270"/>
      <c r="AH231" s="1270"/>
      <c r="AI231" s="1270"/>
      <c r="AJ231" s="1270"/>
      <c r="AK231" s="1270"/>
      <c r="AL231" s="1270"/>
      <c r="AM231" s="1270"/>
      <c r="AN231" s="1270"/>
      <c r="AO231" s="1270"/>
      <c r="AP231" s="1270"/>
      <c r="AQ231" s="1270"/>
      <c r="AR231" s="1270"/>
      <c r="AS231" s="1270"/>
      <c r="AT231" s="1270"/>
      <c r="AU231" s="1270"/>
      <c r="AV231" s="1270"/>
      <c r="AW231" s="1270"/>
      <c r="AX231" s="1270"/>
      <c r="AY231" s="1270"/>
      <c r="AZ231" s="1270"/>
      <c r="BA231" s="1270"/>
      <c r="BB231" s="1270"/>
      <c r="BC231" s="1270"/>
      <c r="BD231" s="1270"/>
      <c r="BE231" s="1270"/>
      <c r="BF231" s="1270"/>
      <c r="BG231" s="1270"/>
      <c r="BH231" s="1270"/>
      <c r="BI231" s="1270"/>
      <c r="BJ231" s="1270"/>
      <c r="BK231" s="1270"/>
      <c r="BL231" s="1270"/>
      <c r="BM231" s="1270"/>
      <c r="BN231" s="1270"/>
      <c r="BO231" s="1270"/>
      <c r="BP231" s="1270"/>
      <c r="BQ231" s="1270"/>
      <c r="BR231" s="1270"/>
      <c r="BS231" s="1270"/>
      <c r="BT231" s="1270"/>
      <c r="BU231" s="1270"/>
      <c r="BV231" s="1270"/>
      <c r="BW231" s="1270"/>
      <c r="BX231" s="1270"/>
      <c r="BY231" s="1270"/>
      <c r="BZ231" s="1270"/>
      <c r="CA231" s="1270"/>
      <c r="CB231" s="1270"/>
      <c r="CC231" s="1270"/>
      <c r="CD231" s="1270"/>
      <c r="CE231" s="1270"/>
      <c r="CF231" s="1270"/>
      <c r="CG231" s="1270"/>
      <c r="CH231" s="1270"/>
      <c r="CI231" s="1270"/>
      <c r="CJ231" s="1270"/>
      <c r="CK231" s="1270"/>
      <c r="CL231" s="1270"/>
      <c r="CM231" s="1270"/>
      <c r="CN231" s="1270"/>
      <c r="CO231" s="1270"/>
      <c r="CP231" s="1270"/>
      <c r="CQ231" s="1270"/>
      <c r="CR231" s="1270"/>
      <c r="CS231" s="1270"/>
      <c r="CT231" s="1270"/>
      <c r="CU231" s="1270"/>
      <c r="CV231" s="1270"/>
      <c r="CW231" s="1270"/>
      <c r="CX231" s="1270"/>
      <c r="CY231" s="1270"/>
      <c r="CZ231" s="1270"/>
      <c r="DA231" s="1270"/>
      <c r="DB231" s="1270"/>
      <c r="DC231" s="1270"/>
      <c r="DD231" s="1270"/>
      <c r="DE231" s="1270"/>
      <c r="DF231" s="518"/>
    </row>
    <row r="232" spans="1:115" ht="14.1" customHeight="1" x14ac:dyDescent="0.2">
      <c r="B232" s="521"/>
      <c r="C232" s="1270" t="s">
        <v>1584</v>
      </c>
      <c r="D232" s="1270"/>
      <c r="E232" s="1270"/>
      <c r="F232" s="1270"/>
      <c r="G232" s="1270"/>
      <c r="H232" s="1270"/>
      <c r="I232" s="1270"/>
      <c r="J232" s="1270"/>
      <c r="K232" s="1270"/>
      <c r="L232" s="1270"/>
      <c r="M232" s="1270"/>
      <c r="N232" s="1270"/>
      <c r="O232" s="1270"/>
      <c r="P232" s="1270"/>
      <c r="Q232" s="1270"/>
      <c r="R232" s="1270"/>
      <c r="S232" s="1270"/>
      <c r="T232" s="1270"/>
      <c r="U232" s="1270"/>
      <c r="V232" s="1270"/>
      <c r="W232" s="1270"/>
      <c r="X232" s="1270"/>
      <c r="Y232" s="1270"/>
      <c r="Z232" s="1270"/>
      <c r="AA232" s="1270"/>
      <c r="AB232" s="1270"/>
      <c r="AC232" s="1270"/>
      <c r="AD232" s="1270"/>
      <c r="AE232" s="1270"/>
      <c r="AF232" s="1270"/>
      <c r="AG232" s="1270"/>
      <c r="AH232" s="1270"/>
      <c r="AI232" s="1270"/>
      <c r="AJ232" s="1270"/>
      <c r="AK232" s="1270"/>
      <c r="AL232" s="1270"/>
      <c r="AM232" s="1270"/>
      <c r="AN232" s="1270"/>
      <c r="AO232" s="1270"/>
      <c r="AP232" s="1270"/>
      <c r="AQ232" s="1270"/>
      <c r="AR232" s="1270"/>
      <c r="AS232" s="1270"/>
      <c r="AT232" s="1270"/>
      <c r="AU232" s="1270"/>
      <c r="AV232" s="1270"/>
      <c r="AW232" s="1270"/>
      <c r="AX232" s="1270"/>
      <c r="AY232" s="1270"/>
      <c r="AZ232" s="1270"/>
      <c r="BA232" s="1270"/>
      <c r="BB232" s="1270"/>
      <c r="BC232" s="1270"/>
      <c r="BD232" s="1270"/>
      <c r="BE232" s="1270"/>
      <c r="BF232" s="1270"/>
      <c r="BG232" s="1270"/>
      <c r="BH232" s="1270"/>
      <c r="BI232" s="1270"/>
      <c r="BJ232" s="1270"/>
      <c r="BK232" s="1270"/>
      <c r="BL232" s="1270"/>
      <c r="BM232" s="1270"/>
      <c r="BN232" s="1270"/>
      <c r="BO232" s="1270"/>
      <c r="BP232" s="1270"/>
      <c r="BQ232" s="1270"/>
      <c r="BR232" s="1270"/>
      <c r="BS232" s="1270"/>
      <c r="BT232" s="1270"/>
      <c r="BU232" s="1270"/>
      <c r="BV232" s="1270"/>
      <c r="BW232" s="1270"/>
      <c r="BX232" s="1270"/>
      <c r="BY232" s="1270"/>
      <c r="BZ232" s="1270"/>
      <c r="CA232" s="1270"/>
      <c r="CB232" s="1270"/>
      <c r="CC232" s="1270"/>
      <c r="CD232" s="1270"/>
      <c r="CE232" s="1270"/>
      <c r="CF232" s="1270"/>
      <c r="CG232" s="1270"/>
      <c r="CH232" s="1270"/>
      <c r="CI232" s="1270"/>
      <c r="CJ232" s="1270"/>
      <c r="CK232" s="1270"/>
      <c r="CL232" s="1270"/>
      <c r="CM232" s="1270"/>
      <c r="CN232" s="1270"/>
      <c r="CO232" s="1270"/>
      <c r="CP232" s="1270"/>
      <c r="CQ232" s="1270"/>
      <c r="CR232" s="1270"/>
      <c r="CS232" s="1270"/>
      <c r="CT232" s="1270"/>
      <c r="CU232" s="1270"/>
      <c r="CV232" s="1270"/>
      <c r="CW232" s="1270"/>
      <c r="CX232" s="1270"/>
      <c r="CY232" s="1270"/>
      <c r="CZ232" s="1270"/>
      <c r="DA232" s="1270"/>
      <c r="DB232" s="1270"/>
      <c r="DC232" s="1270"/>
      <c r="DD232" s="1270"/>
      <c r="DE232" s="1270"/>
      <c r="DF232" s="518"/>
    </row>
    <row r="233" spans="1:115" ht="9.9499999999999993" customHeight="1" x14ac:dyDescent="0.2">
      <c r="B233" s="521"/>
      <c r="C233" s="1270" t="s">
        <v>1600</v>
      </c>
      <c r="D233" s="1270"/>
      <c r="E233" s="1270"/>
      <c r="F233" s="1270"/>
      <c r="G233" s="1270"/>
      <c r="H233" s="1270"/>
      <c r="I233" s="1270"/>
      <c r="J233" s="1270"/>
      <c r="K233" s="1270"/>
      <c r="L233" s="1270"/>
      <c r="M233" s="1270"/>
      <c r="N233" s="1270"/>
      <c r="O233" s="1270"/>
      <c r="P233" s="1270"/>
      <c r="Q233" s="1270"/>
      <c r="R233" s="1270"/>
      <c r="S233" s="1270"/>
      <c r="T233" s="1270"/>
      <c r="U233" s="1270"/>
      <c r="V233" s="1270"/>
      <c r="W233" s="1270"/>
      <c r="X233" s="1270"/>
      <c r="Y233" s="1270"/>
      <c r="Z233" s="1270"/>
      <c r="AA233" s="1270"/>
      <c r="AB233" s="1270"/>
      <c r="AC233" s="1270"/>
      <c r="AD233" s="1270"/>
      <c r="AE233" s="1270"/>
      <c r="AF233" s="1270"/>
      <c r="AG233" s="1270"/>
      <c r="AH233" s="1270"/>
      <c r="AI233" s="1270"/>
      <c r="AJ233" s="1270"/>
      <c r="AK233" s="1270"/>
      <c r="AL233" s="1270"/>
      <c r="AM233" s="1270"/>
      <c r="AN233" s="1270"/>
      <c r="AO233" s="1270"/>
      <c r="AP233" s="1270"/>
      <c r="AQ233" s="1270"/>
      <c r="AR233" s="1270"/>
      <c r="AS233" s="1270"/>
      <c r="AT233" s="1270"/>
      <c r="AU233" s="1270"/>
      <c r="AV233" s="1270"/>
      <c r="AW233" s="1270"/>
      <c r="AX233" s="1270"/>
      <c r="AY233" s="1270"/>
      <c r="AZ233" s="1270"/>
      <c r="BA233" s="1270"/>
      <c r="BB233" s="1270"/>
      <c r="BC233" s="1270"/>
      <c r="BD233" s="1270"/>
      <c r="BE233" s="1270"/>
      <c r="BF233" s="1270"/>
      <c r="BG233" s="1270"/>
      <c r="BH233" s="1270"/>
      <c r="BI233" s="1270"/>
      <c r="BJ233" s="1270"/>
      <c r="BK233" s="1270"/>
      <c r="BL233" s="1270"/>
      <c r="BM233" s="1270"/>
      <c r="BN233" s="1270"/>
      <c r="BO233" s="1270"/>
      <c r="BP233" s="1270"/>
      <c r="BQ233" s="1270"/>
      <c r="BR233" s="1270"/>
      <c r="BS233" s="1270"/>
      <c r="BT233" s="1270"/>
      <c r="BU233" s="1270"/>
      <c r="BV233" s="1270"/>
      <c r="BW233" s="1270"/>
      <c r="BX233" s="1270"/>
      <c r="BY233" s="1270"/>
      <c r="BZ233" s="1270"/>
      <c r="CA233" s="1270"/>
      <c r="CB233" s="1270"/>
      <c r="CC233" s="1270"/>
      <c r="CD233" s="1270"/>
      <c r="CE233" s="1270"/>
      <c r="CF233" s="1270"/>
      <c r="CG233" s="1270"/>
      <c r="CH233" s="1270"/>
      <c r="CI233" s="1270"/>
      <c r="CJ233" s="1270"/>
      <c r="CK233" s="1270"/>
      <c r="CL233" s="1270"/>
      <c r="CM233" s="1270"/>
      <c r="CN233" s="1270"/>
      <c r="CO233" s="1270"/>
      <c r="CP233" s="1270"/>
      <c r="CQ233" s="1270"/>
      <c r="CR233" s="1270"/>
      <c r="CS233" s="1270"/>
      <c r="CT233" s="1270"/>
      <c r="CU233" s="1270"/>
      <c r="CV233" s="1270"/>
      <c r="CW233" s="1270"/>
      <c r="CX233" s="1270"/>
      <c r="CY233" s="1270"/>
      <c r="CZ233" s="1270"/>
      <c r="DA233" s="1270"/>
      <c r="DB233" s="1270"/>
      <c r="DC233" s="1270"/>
      <c r="DD233" s="1270"/>
      <c r="DE233" s="1270"/>
      <c r="DF233" s="518"/>
    </row>
    <row r="234" spans="1:115" ht="9.9499999999999993" customHeight="1" x14ac:dyDescent="0.2">
      <c r="B234" s="521"/>
      <c r="C234" s="1270" t="s">
        <v>1601</v>
      </c>
      <c r="D234" s="1270"/>
      <c r="E234" s="1270"/>
      <c r="F234" s="1270"/>
      <c r="G234" s="1270"/>
      <c r="H234" s="1270"/>
      <c r="I234" s="1270"/>
      <c r="J234" s="1270"/>
      <c r="K234" s="1270"/>
      <c r="L234" s="1270"/>
      <c r="M234" s="1270"/>
      <c r="N234" s="1270"/>
      <c r="O234" s="1270"/>
      <c r="P234" s="1270"/>
      <c r="Q234" s="1270"/>
      <c r="R234" s="1270"/>
      <c r="S234" s="1270"/>
      <c r="T234" s="1270"/>
      <c r="U234" s="1270"/>
      <c r="V234" s="1270"/>
      <c r="W234" s="1270"/>
      <c r="X234" s="1270"/>
      <c r="Y234" s="1270"/>
      <c r="Z234" s="1270"/>
      <c r="AA234" s="1270"/>
      <c r="AB234" s="1270"/>
      <c r="AC234" s="1270"/>
      <c r="AD234" s="1270"/>
      <c r="AE234" s="1270"/>
      <c r="AF234" s="1270"/>
      <c r="AG234" s="1270"/>
      <c r="AH234" s="1270"/>
      <c r="AI234" s="1270"/>
      <c r="AJ234" s="1270"/>
      <c r="AK234" s="1270"/>
      <c r="AL234" s="1270"/>
      <c r="AM234" s="1270"/>
      <c r="AN234" s="1270"/>
      <c r="AO234" s="1270"/>
      <c r="AP234" s="1270"/>
      <c r="AQ234" s="1270"/>
      <c r="AR234" s="1270"/>
      <c r="AS234" s="1270"/>
      <c r="AT234" s="1270"/>
      <c r="AU234" s="1270"/>
      <c r="AV234" s="1270"/>
      <c r="AW234" s="1270"/>
      <c r="AX234" s="1270"/>
      <c r="AY234" s="1270"/>
      <c r="AZ234" s="1270"/>
      <c r="BA234" s="1270"/>
      <c r="BB234" s="1270"/>
      <c r="BC234" s="1270"/>
      <c r="BD234" s="1270"/>
      <c r="BE234" s="1270"/>
      <c r="BF234" s="1270"/>
      <c r="BG234" s="1270"/>
      <c r="BH234" s="1270"/>
      <c r="BI234" s="1270"/>
      <c r="BJ234" s="1270"/>
      <c r="BK234" s="1270"/>
      <c r="BL234" s="1270"/>
      <c r="BM234" s="1270"/>
      <c r="BN234" s="1270"/>
      <c r="BO234" s="1270"/>
      <c r="BP234" s="1270"/>
      <c r="BQ234" s="1270"/>
      <c r="BR234" s="1270"/>
      <c r="BS234" s="1270"/>
      <c r="BT234" s="1270"/>
      <c r="BU234" s="1270"/>
      <c r="BV234" s="1270"/>
      <c r="BW234" s="1270"/>
      <c r="BX234" s="1270"/>
      <c r="BY234" s="1270"/>
      <c r="BZ234" s="1270"/>
      <c r="CA234" s="1270"/>
      <c r="CB234" s="1270"/>
      <c r="CC234" s="1270"/>
      <c r="CD234" s="1270"/>
      <c r="CE234" s="1270"/>
      <c r="CF234" s="1270"/>
      <c r="CG234" s="1270"/>
      <c r="CH234" s="1270"/>
      <c r="CI234" s="1270"/>
      <c r="CJ234" s="1270"/>
      <c r="CK234" s="1270"/>
      <c r="CL234" s="1270"/>
      <c r="CM234" s="1270"/>
      <c r="CN234" s="1270"/>
      <c r="CO234" s="1270"/>
      <c r="CP234" s="1270"/>
      <c r="CQ234" s="1270"/>
      <c r="CR234" s="1270"/>
      <c r="CS234" s="1270"/>
      <c r="CT234" s="1270"/>
      <c r="CU234" s="1270"/>
      <c r="CV234" s="1270"/>
      <c r="CW234" s="1270"/>
      <c r="CX234" s="1270"/>
      <c r="CY234" s="1270"/>
      <c r="CZ234" s="1270"/>
      <c r="DA234" s="1270"/>
      <c r="DB234" s="1270"/>
      <c r="DC234" s="1270"/>
      <c r="DD234" s="1270"/>
      <c r="DE234" s="1270"/>
      <c r="DF234" s="518"/>
    </row>
    <row r="235" spans="1:115" ht="14.1" customHeight="1" x14ac:dyDescent="0.2">
      <c r="B235" s="522" t="s">
        <v>585</v>
      </c>
      <c r="C235" s="1269" t="s">
        <v>586</v>
      </c>
      <c r="D235" s="1269"/>
      <c r="E235" s="1269"/>
      <c r="F235" s="1269"/>
      <c r="G235" s="1269"/>
      <c r="H235" s="1269"/>
      <c r="I235" s="1269"/>
      <c r="J235" s="1269"/>
      <c r="K235" s="1269"/>
      <c r="L235" s="1269"/>
      <c r="M235" s="1269"/>
      <c r="N235" s="1269"/>
      <c r="O235" s="1269"/>
      <c r="P235" s="1269"/>
      <c r="Q235" s="1269"/>
      <c r="R235" s="1269"/>
      <c r="S235" s="1269"/>
      <c r="T235" s="1269"/>
      <c r="U235" s="1269"/>
      <c r="V235" s="1269"/>
      <c r="W235" s="1269"/>
      <c r="X235" s="1269"/>
      <c r="Y235" s="1269"/>
      <c r="Z235" s="1269"/>
      <c r="AA235" s="1269"/>
      <c r="AB235" s="1269"/>
      <c r="AC235" s="1269"/>
      <c r="AD235" s="1269"/>
      <c r="AE235" s="1269"/>
      <c r="AF235" s="1269"/>
      <c r="AG235" s="1269"/>
      <c r="AH235" s="1269"/>
      <c r="AI235" s="1269"/>
      <c r="AJ235" s="1269"/>
      <c r="AK235" s="1269"/>
      <c r="AL235" s="1269"/>
      <c r="AM235" s="1269"/>
      <c r="AN235" s="1269"/>
      <c r="AO235" s="1269"/>
      <c r="AP235" s="1269"/>
      <c r="AQ235" s="1269"/>
      <c r="AR235" s="1269"/>
      <c r="AS235" s="1269"/>
      <c r="AT235" s="1269"/>
      <c r="AU235" s="1269"/>
      <c r="AV235" s="1269"/>
      <c r="AW235" s="1269"/>
      <c r="AX235" s="1269"/>
      <c r="AY235" s="1269"/>
      <c r="AZ235" s="1269"/>
      <c r="BA235" s="1269"/>
      <c r="BB235" s="1269"/>
      <c r="BC235" s="1269"/>
      <c r="BD235" s="1269"/>
      <c r="BE235" s="1269"/>
      <c r="BF235" s="1269"/>
      <c r="BG235" s="1269"/>
      <c r="BH235" s="1269"/>
      <c r="BI235" s="1269"/>
      <c r="BJ235" s="1269"/>
      <c r="BK235" s="1269"/>
      <c r="BL235" s="1269"/>
      <c r="BM235" s="1269"/>
      <c r="BN235" s="1269"/>
      <c r="BO235" s="1269"/>
      <c r="BP235" s="1269"/>
      <c r="BQ235" s="1269"/>
      <c r="BR235" s="1269"/>
      <c r="BS235" s="1269"/>
      <c r="BT235" s="1269"/>
      <c r="BU235" s="1269"/>
      <c r="BV235" s="1269"/>
      <c r="BW235" s="1269"/>
      <c r="BX235" s="1269"/>
      <c r="BY235" s="1269"/>
      <c r="BZ235" s="1269"/>
      <c r="CA235" s="1269"/>
      <c r="CB235" s="1269"/>
      <c r="CC235" s="1269"/>
      <c r="CD235" s="1269"/>
      <c r="CE235" s="1269"/>
      <c r="CF235" s="1269"/>
      <c r="CG235" s="1269"/>
      <c r="CH235" s="1269"/>
      <c r="CI235" s="1269"/>
      <c r="CJ235" s="1269"/>
      <c r="CK235" s="1269"/>
      <c r="CL235" s="1269"/>
      <c r="CM235" s="1269"/>
      <c r="CN235" s="1269"/>
      <c r="CO235" s="1269"/>
      <c r="CP235" s="1269"/>
      <c r="CQ235" s="1269"/>
      <c r="CR235" s="1269"/>
      <c r="CS235" s="1269"/>
      <c r="CT235" s="1269"/>
      <c r="CU235" s="1269"/>
      <c r="CV235" s="1269"/>
      <c r="CW235" s="1269"/>
      <c r="CX235" s="1269"/>
      <c r="CY235" s="1269"/>
      <c r="CZ235" s="1269"/>
      <c r="DA235" s="1269"/>
      <c r="DB235" s="1269"/>
      <c r="DC235" s="1269"/>
      <c r="DD235" s="1269"/>
      <c r="DE235" s="1269"/>
      <c r="DF235" s="518"/>
    </row>
    <row r="236" spans="1:115" ht="14.1" customHeight="1" x14ac:dyDescent="0.2">
      <c r="B236" s="521"/>
      <c r="C236" s="1270" t="s">
        <v>1585</v>
      </c>
      <c r="D236" s="1270"/>
      <c r="E236" s="1270"/>
      <c r="F236" s="1270"/>
      <c r="G236" s="1270"/>
      <c r="H236" s="1270"/>
      <c r="I236" s="1270"/>
      <c r="J236" s="1270"/>
      <c r="K236" s="1270"/>
      <c r="L236" s="1270"/>
      <c r="M236" s="1270"/>
      <c r="N236" s="1270"/>
      <c r="O236" s="1270"/>
      <c r="P236" s="1270"/>
      <c r="Q236" s="1270"/>
      <c r="R236" s="1270"/>
      <c r="S236" s="1270"/>
      <c r="T236" s="1270"/>
      <c r="U236" s="1270"/>
      <c r="V236" s="1270"/>
      <c r="W236" s="1270"/>
      <c r="X236" s="1270"/>
      <c r="Y236" s="1270"/>
      <c r="Z236" s="1270"/>
      <c r="AA236" s="1270"/>
      <c r="AB236" s="1270"/>
      <c r="AC236" s="1270"/>
      <c r="AD236" s="1270"/>
      <c r="AE236" s="1270"/>
      <c r="AF236" s="1270"/>
      <c r="AG236" s="1270"/>
      <c r="AH236" s="1270"/>
      <c r="AI236" s="1270"/>
      <c r="AJ236" s="1270"/>
      <c r="AK236" s="1270"/>
      <c r="AL236" s="1270"/>
      <c r="AM236" s="1270"/>
      <c r="AN236" s="1270"/>
      <c r="AO236" s="1270"/>
      <c r="AP236" s="1270"/>
      <c r="AQ236" s="1270"/>
      <c r="AR236" s="1270"/>
      <c r="AS236" s="1270"/>
      <c r="AT236" s="1270"/>
      <c r="AU236" s="1270"/>
      <c r="AV236" s="1270"/>
      <c r="AW236" s="1270"/>
      <c r="AX236" s="1270"/>
      <c r="AY236" s="1270"/>
      <c r="AZ236" s="1270"/>
      <c r="BA236" s="1270"/>
      <c r="BB236" s="1270"/>
      <c r="BC236" s="1270"/>
      <c r="BD236" s="1270"/>
      <c r="BE236" s="1270"/>
      <c r="BF236" s="1270"/>
      <c r="BG236" s="1270"/>
      <c r="BH236" s="1270"/>
      <c r="BI236" s="1270"/>
      <c r="BJ236" s="1270"/>
      <c r="BK236" s="1270"/>
      <c r="BL236" s="1270"/>
      <c r="BM236" s="1270"/>
      <c r="BN236" s="1270"/>
      <c r="BO236" s="1270"/>
      <c r="BP236" s="1270"/>
      <c r="BQ236" s="1270"/>
      <c r="BR236" s="1270"/>
      <c r="BS236" s="1270"/>
      <c r="BT236" s="1270"/>
      <c r="BU236" s="1270"/>
      <c r="BV236" s="1270"/>
      <c r="BW236" s="1270"/>
      <c r="BX236" s="1270"/>
      <c r="BY236" s="1270"/>
      <c r="BZ236" s="1270"/>
      <c r="CA236" s="1270"/>
      <c r="CB236" s="1270"/>
      <c r="CC236" s="1270"/>
      <c r="CD236" s="1270"/>
      <c r="CE236" s="1270"/>
      <c r="CF236" s="1270"/>
      <c r="CG236" s="1270"/>
      <c r="CH236" s="1270"/>
      <c r="CI236" s="1270"/>
      <c r="CJ236" s="1270"/>
      <c r="CK236" s="1270"/>
      <c r="CL236" s="1270"/>
      <c r="CM236" s="1270"/>
      <c r="CN236" s="1270"/>
      <c r="CO236" s="1270"/>
      <c r="CP236" s="1270"/>
      <c r="CQ236" s="1270"/>
      <c r="CR236" s="1270"/>
      <c r="CS236" s="1270"/>
      <c r="CT236" s="1270"/>
      <c r="CU236" s="1270"/>
      <c r="CV236" s="1270"/>
      <c r="CW236" s="1270"/>
      <c r="CX236" s="1270"/>
      <c r="CY236" s="1270"/>
      <c r="CZ236" s="1270"/>
      <c r="DA236" s="1270"/>
      <c r="DB236" s="1270"/>
      <c r="DC236" s="1270"/>
      <c r="DD236" s="1270"/>
      <c r="DE236" s="1270"/>
      <c r="DF236" s="518"/>
    </row>
    <row r="237" spans="1:115" ht="14.1" customHeight="1" x14ac:dyDescent="0.2">
      <c r="B237" s="521"/>
      <c r="C237" s="1270" t="s">
        <v>1602</v>
      </c>
      <c r="D237" s="1270"/>
      <c r="E237" s="1270"/>
      <c r="F237" s="1270"/>
      <c r="G237" s="1270"/>
      <c r="H237" s="1270"/>
      <c r="I237" s="1270"/>
      <c r="J237" s="1270"/>
      <c r="K237" s="1270"/>
      <c r="L237" s="1270"/>
      <c r="M237" s="1270"/>
      <c r="N237" s="1270"/>
      <c r="O237" s="1270"/>
      <c r="P237" s="1270"/>
      <c r="Q237" s="1270"/>
      <c r="R237" s="1270"/>
      <c r="S237" s="1270"/>
      <c r="T237" s="1270"/>
      <c r="U237" s="1270"/>
      <c r="V237" s="1270"/>
      <c r="W237" s="1270"/>
      <c r="X237" s="1270"/>
      <c r="Y237" s="1270"/>
      <c r="Z237" s="1270"/>
      <c r="AA237" s="1270"/>
      <c r="AB237" s="1270"/>
      <c r="AC237" s="1270"/>
      <c r="AD237" s="1270"/>
      <c r="AE237" s="1270"/>
      <c r="AF237" s="1270"/>
      <c r="AG237" s="1270"/>
      <c r="AH237" s="1270"/>
      <c r="AI237" s="1270"/>
      <c r="AJ237" s="1270"/>
      <c r="AK237" s="1270"/>
      <c r="AL237" s="1270"/>
      <c r="AM237" s="1270"/>
      <c r="AN237" s="1270"/>
      <c r="AO237" s="1270"/>
      <c r="AP237" s="1270"/>
      <c r="AQ237" s="1270"/>
      <c r="AR237" s="1270"/>
      <c r="AS237" s="1270"/>
      <c r="AT237" s="1270"/>
      <c r="AU237" s="1270"/>
      <c r="AV237" s="1270"/>
      <c r="AW237" s="1270"/>
      <c r="AX237" s="1270"/>
      <c r="AY237" s="1270"/>
      <c r="AZ237" s="1270"/>
      <c r="BA237" s="1270"/>
      <c r="BB237" s="1270"/>
      <c r="BC237" s="1270"/>
      <c r="BD237" s="1270"/>
      <c r="BE237" s="1270"/>
      <c r="BF237" s="1270"/>
      <c r="BG237" s="1270"/>
      <c r="BH237" s="1270"/>
      <c r="BI237" s="1270"/>
      <c r="BJ237" s="1270"/>
      <c r="BK237" s="1270"/>
      <c r="BL237" s="1270"/>
      <c r="BM237" s="1270"/>
      <c r="BN237" s="1270"/>
      <c r="BO237" s="1270"/>
      <c r="BP237" s="1270"/>
      <c r="BQ237" s="1270"/>
      <c r="BR237" s="1270"/>
      <c r="BS237" s="1270"/>
      <c r="BT237" s="1270"/>
      <c r="BU237" s="1270"/>
      <c r="BV237" s="1270"/>
      <c r="BW237" s="1270"/>
      <c r="BX237" s="1270"/>
      <c r="BY237" s="1270"/>
      <c r="BZ237" s="1270"/>
      <c r="CA237" s="1270"/>
      <c r="CB237" s="1270"/>
      <c r="CC237" s="1270"/>
      <c r="CD237" s="1270"/>
      <c r="CE237" s="1270"/>
      <c r="CF237" s="1270"/>
      <c r="CG237" s="1270"/>
      <c r="CH237" s="1270"/>
      <c r="CI237" s="1270"/>
      <c r="CJ237" s="1270"/>
      <c r="CK237" s="1270"/>
      <c r="CL237" s="1270"/>
      <c r="CM237" s="1270"/>
      <c r="CN237" s="1270"/>
      <c r="CO237" s="1270"/>
      <c r="CP237" s="1270"/>
      <c r="CQ237" s="1270"/>
      <c r="CR237" s="1270"/>
      <c r="CS237" s="1270"/>
      <c r="CT237" s="1270"/>
      <c r="CU237" s="1270"/>
      <c r="CV237" s="1270"/>
      <c r="CW237" s="1270"/>
      <c r="CX237" s="1270"/>
      <c r="CY237" s="1270"/>
      <c r="CZ237" s="1270"/>
      <c r="DA237" s="1270"/>
      <c r="DB237" s="1270"/>
      <c r="DC237" s="1270"/>
      <c r="DD237" s="1270"/>
      <c r="DE237" s="1270"/>
      <c r="DF237" s="518"/>
    </row>
    <row r="238" spans="1:115" ht="9.9499999999999993" customHeight="1" x14ac:dyDescent="0.2">
      <c r="B238" s="521"/>
      <c r="C238" s="1270" t="s">
        <v>1603</v>
      </c>
      <c r="D238" s="1270"/>
      <c r="E238" s="1270"/>
      <c r="F238" s="1270"/>
      <c r="G238" s="1270"/>
      <c r="H238" s="1270"/>
      <c r="I238" s="1270"/>
      <c r="J238" s="1270"/>
      <c r="K238" s="1270"/>
      <c r="L238" s="1270"/>
      <c r="M238" s="1270"/>
      <c r="N238" s="1270"/>
      <c r="O238" s="1270"/>
      <c r="P238" s="1270"/>
      <c r="Q238" s="1270"/>
      <c r="R238" s="1270"/>
      <c r="S238" s="1270"/>
      <c r="T238" s="1270"/>
      <c r="U238" s="1270"/>
      <c r="V238" s="1270"/>
      <c r="W238" s="1270"/>
      <c r="X238" s="1270"/>
      <c r="Y238" s="1270"/>
      <c r="Z238" s="1270"/>
      <c r="AA238" s="1270"/>
      <c r="AB238" s="1270"/>
      <c r="AC238" s="1270"/>
      <c r="AD238" s="1270"/>
      <c r="AE238" s="1270"/>
      <c r="AF238" s="1270"/>
      <c r="AG238" s="1270"/>
      <c r="AH238" s="1270"/>
      <c r="AI238" s="1270"/>
      <c r="AJ238" s="1270"/>
      <c r="AK238" s="1270"/>
      <c r="AL238" s="1270"/>
      <c r="AM238" s="1270"/>
      <c r="AN238" s="1270"/>
      <c r="AO238" s="1270"/>
      <c r="AP238" s="1270"/>
      <c r="AQ238" s="1270"/>
      <c r="AR238" s="1270"/>
      <c r="AS238" s="1270"/>
      <c r="AT238" s="1270"/>
      <c r="AU238" s="1270"/>
      <c r="AV238" s="1270"/>
      <c r="AW238" s="1270"/>
      <c r="AX238" s="1270"/>
      <c r="AY238" s="1270"/>
      <c r="AZ238" s="1270"/>
      <c r="BA238" s="1270"/>
      <c r="BB238" s="1270"/>
      <c r="BC238" s="1270"/>
      <c r="BD238" s="1270"/>
      <c r="BE238" s="1270"/>
      <c r="BF238" s="1270"/>
      <c r="BG238" s="1270"/>
      <c r="BH238" s="1270"/>
      <c r="BI238" s="1270"/>
      <c r="BJ238" s="1270"/>
      <c r="BK238" s="1270"/>
      <c r="BL238" s="1270"/>
      <c r="BM238" s="1270"/>
      <c r="BN238" s="1270"/>
      <c r="BO238" s="1270"/>
      <c r="BP238" s="1270"/>
      <c r="BQ238" s="1270"/>
      <c r="BR238" s="1270"/>
      <c r="BS238" s="1270"/>
      <c r="BT238" s="1270"/>
      <c r="BU238" s="1270"/>
      <c r="BV238" s="1270"/>
      <c r="BW238" s="1270"/>
      <c r="BX238" s="1270"/>
      <c r="BY238" s="1270"/>
      <c r="BZ238" s="1270"/>
      <c r="CA238" s="1270"/>
      <c r="CB238" s="1270"/>
      <c r="CC238" s="1270"/>
      <c r="CD238" s="1270"/>
      <c r="CE238" s="1270"/>
      <c r="CF238" s="1270"/>
      <c r="CG238" s="1270"/>
      <c r="CH238" s="1270"/>
      <c r="CI238" s="1270"/>
      <c r="CJ238" s="1270"/>
      <c r="CK238" s="1270"/>
      <c r="CL238" s="1270"/>
      <c r="CM238" s="1270"/>
      <c r="CN238" s="1270"/>
      <c r="CO238" s="1270"/>
      <c r="CP238" s="1270"/>
      <c r="CQ238" s="1270"/>
      <c r="CR238" s="1270"/>
      <c r="CS238" s="1270"/>
      <c r="CT238" s="1270"/>
      <c r="CU238" s="1270"/>
      <c r="CV238" s="1270"/>
      <c r="CW238" s="1270"/>
      <c r="CX238" s="1270"/>
      <c r="CY238" s="1270"/>
      <c r="CZ238" s="1270"/>
      <c r="DA238" s="1270"/>
      <c r="DB238" s="1270"/>
      <c r="DC238" s="1270"/>
      <c r="DD238" s="1270"/>
      <c r="DE238" s="1270"/>
      <c r="DF238" s="518"/>
    </row>
    <row r="239" spans="1:115" ht="9.9499999999999993" customHeight="1" x14ac:dyDescent="0.2">
      <c r="B239" s="521"/>
      <c r="C239" s="1270" t="s">
        <v>1604</v>
      </c>
      <c r="D239" s="1270"/>
      <c r="E239" s="1270"/>
      <c r="F239" s="1270"/>
      <c r="G239" s="1270"/>
      <c r="H239" s="1270"/>
      <c r="I239" s="1270"/>
      <c r="J239" s="1270"/>
      <c r="K239" s="1270"/>
      <c r="L239" s="1270"/>
      <c r="M239" s="1270"/>
      <c r="N239" s="1270"/>
      <c r="O239" s="1270"/>
      <c r="P239" s="1270"/>
      <c r="Q239" s="1270"/>
      <c r="R239" s="1270"/>
      <c r="S239" s="1270"/>
      <c r="T239" s="1270"/>
      <c r="U239" s="1270"/>
      <c r="V239" s="1270"/>
      <c r="W239" s="1270"/>
      <c r="X239" s="1270"/>
      <c r="Y239" s="1270"/>
      <c r="Z239" s="1270"/>
      <c r="AA239" s="1270"/>
      <c r="AB239" s="1270"/>
      <c r="AC239" s="1270"/>
      <c r="AD239" s="1270"/>
      <c r="AE239" s="1270"/>
      <c r="AF239" s="1270"/>
      <c r="AG239" s="1270"/>
      <c r="AH239" s="1270"/>
      <c r="AI239" s="1270"/>
      <c r="AJ239" s="1270"/>
      <c r="AK239" s="1270"/>
      <c r="AL239" s="1270"/>
      <c r="AM239" s="1270"/>
      <c r="AN239" s="1270"/>
      <c r="AO239" s="1270"/>
      <c r="AP239" s="1270"/>
      <c r="AQ239" s="1270"/>
      <c r="AR239" s="1270"/>
      <c r="AS239" s="1270"/>
      <c r="AT239" s="1270"/>
      <c r="AU239" s="1270"/>
      <c r="AV239" s="1270"/>
      <c r="AW239" s="1270"/>
      <c r="AX239" s="1270"/>
      <c r="AY239" s="1270"/>
      <c r="AZ239" s="1270"/>
      <c r="BA239" s="1270"/>
      <c r="BB239" s="1270"/>
      <c r="BC239" s="1270"/>
      <c r="BD239" s="1270"/>
      <c r="BE239" s="1270"/>
      <c r="BF239" s="1270"/>
      <c r="BG239" s="1270"/>
      <c r="BH239" s="1270"/>
      <c r="BI239" s="1270"/>
      <c r="BJ239" s="1270"/>
      <c r="BK239" s="1270"/>
      <c r="BL239" s="1270"/>
      <c r="BM239" s="1270"/>
      <c r="BN239" s="1270"/>
      <c r="BO239" s="1270"/>
      <c r="BP239" s="1270"/>
      <c r="BQ239" s="1270"/>
      <c r="BR239" s="1270"/>
      <c r="BS239" s="1270"/>
      <c r="BT239" s="1270"/>
      <c r="BU239" s="1270"/>
      <c r="BV239" s="1270"/>
      <c r="BW239" s="1270"/>
      <c r="BX239" s="1270"/>
      <c r="BY239" s="1270"/>
      <c r="BZ239" s="1270"/>
      <c r="CA239" s="1270"/>
      <c r="CB239" s="1270"/>
      <c r="CC239" s="1270"/>
      <c r="CD239" s="1270"/>
      <c r="CE239" s="1270"/>
      <c r="CF239" s="1270"/>
      <c r="CG239" s="1270"/>
      <c r="CH239" s="1270"/>
      <c r="CI239" s="1270"/>
      <c r="CJ239" s="1270"/>
      <c r="CK239" s="1270"/>
      <c r="CL239" s="1270"/>
      <c r="CM239" s="1270"/>
      <c r="CN239" s="1270"/>
      <c r="CO239" s="1270"/>
      <c r="CP239" s="1270"/>
      <c r="CQ239" s="1270"/>
      <c r="CR239" s="1270"/>
      <c r="CS239" s="1270"/>
      <c r="CT239" s="1270"/>
      <c r="CU239" s="1270"/>
      <c r="CV239" s="1270"/>
      <c r="CW239" s="1270"/>
      <c r="CX239" s="1270"/>
      <c r="CY239" s="1270"/>
      <c r="CZ239" s="1270"/>
      <c r="DA239" s="1270"/>
      <c r="DB239" s="1270"/>
      <c r="DC239" s="1270"/>
      <c r="DD239" s="1270"/>
      <c r="DE239" s="1270"/>
      <c r="DF239" s="518"/>
    </row>
    <row r="240" spans="1:115" ht="14.1" customHeight="1" x14ac:dyDescent="0.2">
      <c r="B240" s="521"/>
      <c r="C240" s="1270" t="s">
        <v>1586</v>
      </c>
      <c r="D240" s="1270"/>
      <c r="E240" s="1270"/>
      <c r="F240" s="1270"/>
      <c r="G240" s="1270"/>
      <c r="H240" s="1270"/>
      <c r="I240" s="1270"/>
      <c r="J240" s="1270"/>
      <c r="K240" s="1270"/>
      <c r="L240" s="1270"/>
      <c r="M240" s="1270"/>
      <c r="N240" s="1270"/>
      <c r="O240" s="1270"/>
      <c r="P240" s="1270"/>
      <c r="Q240" s="1270"/>
      <c r="R240" s="1270"/>
      <c r="S240" s="1270"/>
      <c r="T240" s="1270"/>
      <c r="U240" s="1270"/>
      <c r="V240" s="1270"/>
      <c r="W240" s="1270"/>
      <c r="X240" s="1270"/>
      <c r="Y240" s="1270"/>
      <c r="Z240" s="1270"/>
      <c r="AA240" s="1270"/>
      <c r="AB240" s="1270"/>
      <c r="AC240" s="1270"/>
      <c r="AD240" s="1270"/>
      <c r="AE240" s="1270"/>
      <c r="AF240" s="1270"/>
      <c r="AG240" s="1270"/>
      <c r="AH240" s="1270"/>
      <c r="AI240" s="1270"/>
      <c r="AJ240" s="1270"/>
      <c r="AK240" s="1270"/>
      <c r="AL240" s="1270"/>
      <c r="AM240" s="1270"/>
      <c r="AN240" s="1270"/>
      <c r="AO240" s="1270"/>
      <c r="AP240" s="1270"/>
      <c r="AQ240" s="1270"/>
      <c r="AR240" s="1270"/>
      <c r="AS240" s="1270"/>
      <c r="AT240" s="1270"/>
      <c r="AU240" s="1270"/>
      <c r="AV240" s="1270"/>
      <c r="AW240" s="1270"/>
      <c r="AX240" s="1270"/>
      <c r="AY240" s="1270"/>
      <c r="AZ240" s="1270"/>
      <c r="BA240" s="1270"/>
      <c r="BB240" s="1270"/>
      <c r="BC240" s="1270"/>
      <c r="BD240" s="1270"/>
      <c r="BE240" s="1270"/>
      <c r="BF240" s="1270"/>
      <c r="BG240" s="1270"/>
      <c r="BH240" s="1270"/>
      <c r="BI240" s="1270"/>
      <c r="BJ240" s="1270"/>
      <c r="BK240" s="1270"/>
      <c r="BL240" s="1270"/>
      <c r="BM240" s="1270"/>
      <c r="BN240" s="1270"/>
      <c r="BO240" s="1270"/>
      <c r="BP240" s="1270"/>
      <c r="BQ240" s="1270"/>
      <c r="BR240" s="1270"/>
      <c r="BS240" s="1270"/>
      <c r="BT240" s="1270"/>
      <c r="BU240" s="1270"/>
      <c r="BV240" s="1270"/>
      <c r="BW240" s="1270"/>
      <c r="BX240" s="1270"/>
      <c r="BY240" s="1270"/>
      <c r="BZ240" s="1270"/>
      <c r="CA240" s="1270"/>
      <c r="CB240" s="1270"/>
      <c r="CC240" s="1270"/>
      <c r="CD240" s="1270"/>
      <c r="CE240" s="1270"/>
      <c r="CF240" s="1270"/>
      <c r="CG240" s="1270"/>
      <c r="CH240" s="1270"/>
      <c r="CI240" s="1270"/>
      <c r="CJ240" s="1270"/>
      <c r="CK240" s="1270"/>
      <c r="CL240" s="1270"/>
      <c r="CM240" s="1270"/>
      <c r="CN240" s="1270"/>
      <c r="CO240" s="1270"/>
      <c r="CP240" s="1270"/>
      <c r="CQ240" s="1270"/>
      <c r="CR240" s="1270"/>
      <c r="CS240" s="1270"/>
      <c r="CT240" s="1270"/>
      <c r="CU240" s="1270"/>
      <c r="CV240" s="1270"/>
      <c r="CW240" s="1270"/>
      <c r="CX240" s="1270"/>
      <c r="CY240" s="1270"/>
      <c r="CZ240" s="1270"/>
      <c r="DA240" s="1270"/>
      <c r="DB240" s="1270"/>
      <c r="DC240" s="1270"/>
      <c r="DD240" s="1270"/>
      <c r="DE240" s="1270"/>
      <c r="DF240" s="518"/>
    </row>
    <row r="241" spans="2:110" ht="14.1" customHeight="1" x14ac:dyDescent="0.2">
      <c r="B241" s="521"/>
      <c r="C241" s="1270" t="s">
        <v>1605</v>
      </c>
      <c r="D241" s="1270"/>
      <c r="E241" s="1270"/>
      <c r="F241" s="1270"/>
      <c r="G241" s="1270"/>
      <c r="H241" s="1270"/>
      <c r="I241" s="1270"/>
      <c r="J241" s="1270"/>
      <c r="K241" s="1270"/>
      <c r="L241" s="1270"/>
      <c r="M241" s="1270"/>
      <c r="N241" s="1270"/>
      <c r="O241" s="1270"/>
      <c r="P241" s="1270"/>
      <c r="Q241" s="1270"/>
      <c r="R241" s="1270"/>
      <c r="S241" s="1270"/>
      <c r="T241" s="1270"/>
      <c r="U241" s="1270"/>
      <c r="V241" s="1270"/>
      <c r="W241" s="1270"/>
      <c r="X241" s="1270"/>
      <c r="Y241" s="1270"/>
      <c r="Z241" s="1270"/>
      <c r="AA241" s="1270"/>
      <c r="AB241" s="1270"/>
      <c r="AC241" s="1270"/>
      <c r="AD241" s="1270"/>
      <c r="AE241" s="1270"/>
      <c r="AF241" s="1270"/>
      <c r="AG241" s="1270"/>
      <c r="AH241" s="1270"/>
      <c r="AI241" s="1270"/>
      <c r="AJ241" s="1270"/>
      <c r="AK241" s="1270"/>
      <c r="AL241" s="1270"/>
      <c r="AM241" s="1270"/>
      <c r="AN241" s="1270"/>
      <c r="AO241" s="1270"/>
      <c r="AP241" s="1270"/>
      <c r="AQ241" s="1270"/>
      <c r="AR241" s="1270"/>
      <c r="AS241" s="1270"/>
      <c r="AT241" s="1270"/>
      <c r="AU241" s="1270"/>
      <c r="AV241" s="1270"/>
      <c r="AW241" s="1270"/>
      <c r="AX241" s="1270"/>
      <c r="AY241" s="1270"/>
      <c r="AZ241" s="1270"/>
      <c r="BA241" s="1270"/>
      <c r="BB241" s="1270"/>
      <c r="BC241" s="1270"/>
      <c r="BD241" s="1270"/>
      <c r="BE241" s="1270"/>
      <c r="BF241" s="1270"/>
      <c r="BG241" s="1270"/>
      <c r="BH241" s="1270"/>
      <c r="BI241" s="1270"/>
      <c r="BJ241" s="1270"/>
      <c r="BK241" s="1270"/>
      <c r="BL241" s="1270"/>
      <c r="BM241" s="1270"/>
      <c r="BN241" s="1270"/>
      <c r="BO241" s="1270"/>
      <c r="BP241" s="1270"/>
      <c r="BQ241" s="1270"/>
      <c r="BR241" s="1270"/>
      <c r="BS241" s="1270"/>
      <c r="BT241" s="1270"/>
      <c r="BU241" s="1270"/>
      <c r="BV241" s="1270"/>
      <c r="BW241" s="1270"/>
      <c r="BX241" s="1270"/>
      <c r="BY241" s="1270"/>
      <c r="BZ241" s="1270"/>
      <c r="CA241" s="1270"/>
      <c r="CB241" s="1270"/>
      <c r="CC241" s="1270"/>
      <c r="CD241" s="1270"/>
      <c r="CE241" s="1270"/>
      <c r="CF241" s="1270"/>
      <c r="CG241" s="1270"/>
      <c r="CH241" s="1270"/>
      <c r="CI241" s="1270"/>
      <c r="CJ241" s="1270"/>
      <c r="CK241" s="1270"/>
      <c r="CL241" s="1270"/>
      <c r="CM241" s="1270"/>
      <c r="CN241" s="1270"/>
      <c r="CO241" s="1270"/>
      <c r="CP241" s="1270"/>
      <c r="CQ241" s="1270"/>
      <c r="CR241" s="1270"/>
      <c r="CS241" s="1270"/>
      <c r="CT241" s="1270"/>
      <c r="CU241" s="1270"/>
      <c r="CV241" s="1270"/>
      <c r="CW241" s="1270"/>
      <c r="CX241" s="1270"/>
      <c r="CY241" s="1270"/>
      <c r="CZ241" s="1270"/>
      <c r="DA241" s="1270"/>
      <c r="DB241" s="1270"/>
      <c r="DC241" s="1270"/>
      <c r="DD241" s="1270"/>
      <c r="DE241" s="1270"/>
      <c r="DF241" s="518"/>
    </row>
    <row r="242" spans="2:110" ht="9.9499999999999993" customHeight="1" x14ac:dyDescent="0.2">
      <c r="B242" s="521"/>
      <c r="C242" s="1270" t="s">
        <v>1606</v>
      </c>
      <c r="D242" s="1270"/>
      <c r="E242" s="1270"/>
      <c r="F242" s="1270"/>
      <c r="G242" s="1270"/>
      <c r="H242" s="1270"/>
      <c r="I242" s="1270"/>
      <c r="J242" s="1270"/>
      <c r="K242" s="1270"/>
      <c r="L242" s="1270"/>
      <c r="M242" s="1270"/>
      <c r="N242" s="1270"/>
      <c r="O242" s="1270"/>
      <c r="P242" s="1270"/>
      <c r="Q242" s="1270"/>
      <c r="R242" s="1270"/>
      <c r="S242" s="1270"/>
      <c r="T242" s="1270"/>
      <c r="U242" s="1270"/>
      <c r="V242" s="1270"/>
      <c r="W242" s="1270"/>
      <c r="X242" s="1270"/>
      <c r="Y242" s="1270"/>
      <c r="Z242" s="1270"/>
      <c r="AA242" s="1270"/>
      <c r="AB242" s="1270"/>
      <c r="AC242" s="1270"/>
      <c r="AD242" s="1270"/>
      <c r="AE242" s="1270"/>
      <c r="AF242" s="1270"/>
      <c r="AG242" s="1270"/>
      <c r="AH242" s="1270"/>
      <c r="AI242" s="1270"/>
      <c r="AJ242" s="1270"/>
      <c r="AK242" s="1270"/>
      <c r="AL242" s="1270"/>
      <c r="AM242" s="1270"/>
      <c r="AN242" s="1270"/>
      <c r="AO242" s="1270"/>
      <c r="AP242" s="1270"/>
      <c r="AQ242" s="1270"/>
      <c r="AR242" s="1270"/>
      <c r="AS242" s="1270"/>
      <c r="AT242" s="1270"/>
      <c r="AU242" s="1270"/>
      <c r="AV242" s="1270"/>
      <c r="AW242" s="1270"/>
      <c r="AX242" s="1270"/>
      <c r="AY242" s="1270"/>
      <c r="AZ242" s="1270"/>
      <c r="BA242" s="1270"/>
      <c r="BB242" s="1270"/>
      <c r="BC242" s="1270"/>
      <c r="BD242" s="1270"/>
      <c r="BE242" s="1270"/>
      <c r="BF242" s="1270"/>
      <c r="BG242" s="1270"/>
      <c r="BH242" s="1270"/>
      <c r="BI242" s="1270"/>
      <c r="BJ242" s="1270"/>
      <c r="BK242" s="1270"/>
      <c r="BL242" s="1270"/>
      <c r="BM242" s="1270"/>
      <c r="BN242" s="1270"/>
      <c r="BO242" s="1270"/>
      <c r="BP242" s="1270"/>
      <c r="BQ242" s="1270"/>
      <c r="BR242" s="1270"/>
      <c r="BS242" s="1270"/>
      <c r="BT242" s="1270"/>
      <c r="BU242" s="1270"/>
      <c r="BV242" s="1270"/>
      <c r="BW242" s="1270"/>
      <c r="BX242" s="1270"/>
      <c r="BY242" s="1270"/>
      <c r="BZ242" s="1270"/>
      <c r="CA242" s="1270"/>
      <c r="CB242" s="1270"/>
      <c r="CC242" s="1270"/>
      <c r="CD242" s="1270"/>
      <c r="CE242" s="1270"/>
      <c r="CF242" s="1270"/>
      <c r="CG242" s="1270"/>
      <c r="CH242" s="1270"/>
      <c r="CI242" s="1270"/>
      <c r="CJ242" s="1270"/>
      <c r="CK242" s="1270"/>
      <c r="CL242" s="1270"/>
      <c r="CM242" s="1270"/>
      <c r="CN242" s="1270"/>
      <c r="CO242" s="1270"/>
      <c r="CP242" s="1270"/>
      <c r="CQ242" s="1270"/>
      <c r="CR242" s="1270"/>
      <c r="CS242" s="1270"/>
      <c r="CT242" s="1270"/>
      <c r="CU242" s="1270"/>
      <c r="CV242" s="1270"/>
      <c r="CW242" s="1270"/>
      <c r="CX242" s="1270"/>
      <c r="CY242" s="1270"/>
      <c r="CZ242" s="1270"/>
      <c r="DA242" s="1270"/>
      <c r="DB242" s="1270"/>
      <c r="DC242" s="1270"/>
      <c r="DD242" s="1270"/>
      <c r="DE242" s="1270"/>
      <c r="DF242" s="518"/>
    </row>
    <row r="243" spans="2:110" ht="9.9499999999999993" customHeight="1" x14ac:dyDescent="0.2">
      <c r="B243" s="521"/>
      <c r="C243" s="1270" t="s">
        <v>1607</v>
      </c>
      <c r="D243" s="1270"/>
      <c r="E243" s="1270"/>
      <c r="F243" s="1270"/>
      <c r="G243" s="1270"/>
      <c r="H243" s="1270"/>
      <c r="I243" s="1270"/>
      <c r="J243" s="1270"/>
      <c r="K243" s="1270"/>
      <c r="L243" s="1270"/>
      <c r="M243" s="1270"/>
      <c r="N243" s="1270"/>
      <c r="O243" s="1270"/>
      <c r="P243" s="1270"/>
      <c r="Q243" s="1270"/>
      <c r="R243" s="1270"/>
      <c r="S243" s="1270"/>
      <c r="T243" s="1270"/>
      <c r="U243" s="1270"/>
      <c r="V243" s="1270"/>
      <c r="W243" s="1270"/>
      <c r="X243" s="1270"/>
      <c r="Y243" s="1270"/>
      <c r="Z243" s="1270"/>
      <c r="AA243" s="1270"/>
      <c r="AB243" s="1270"/>
      <c r="AC243" s="1270"/>
      <c r="AD243" s="1270"/>
      <c r="AE243" s="1270"/>
      <c r="AF243" s="1270"/>
      <c r="AG243" s="1270"/>
      <c r="AH243" s="1270"/>
      <c r="AI243" s="1270"/>
      <c r="AJ243" s="1270"/>
      <c r="AK243" s="1270"/>
      <c r="AL243" s="1270"/>
      <c r="AM243" s="1270"/>
      <c r="AN243" s="1270"/>
      <c r="AO243" s="1270"/>
      <c r="AP243" s="1270"/>
      <c r="AQ243" s="1270"/>
      <c r="AR243" s="1270"/>
      <c r="AS243" s="1270"/>
      <c r="AT243" s="1270"/>
      <c r="AU243" s="1270"/>
      <c r="AV243" s="1270"/>
      <c r="AW243" s="1270"/>
      <c r="AX243" s="1270"/>
      <c r="AY243" s="1270"/>
      <c r="AZ243" s="1270"/>
      <c r="BA243" s="1270"/>
      <c r="BB243" s="1270"/>
      <c r="BC243" s="1270"/>
      <c r="BD243" s="1270"/>
      <c r="BE243" s="1270"/>
      <c r="BF243" s="1270"/>
      <c r="BG243" s="1270"/>
      <c r="BH243" s="1270"/>
      <c r="BI243" s="1270"/>
      <c r="BJ243" s="1270"/>
      <c r="BK243" s="1270"/>
      <c r="BL243" s="1270"/>
      <c r="BM243" s="1270"/>
      <c r="BN243" s="1270"/>
      <c r="BO243" s="1270"/>
      <c r="BP243" s="1270"/>
      <c r="BQ243" s="1270"/>
      <c r="BR243" s="1270"/>
      <c r="BS243" s="1270"/>
      <c r="BT243" s="1270"/>
      <c r="BU243" s="1270"/>
      <c r="BV243" s="1270"/>
      <c r="BW243" s="1270"/>
      <c r="BX243" s="1270"/>
      <c r="BY243" s="1270"/>
      <c r="BZ243" s="1270"/>
      <c r="CA243" s="1270"/>
      <c r="CB243" s="1270"/>
      <c r="CC243" s="1270"/>
      <c r="CD243" s="1270"/>
      <c r="CE243" s="1270"/>
      <c r="CF243" s="1270"/>
      <c r="CG243" s="1270"/>
      <c r="CH243" s="1270"/>
      <c r="CI243" s="1270"/>
      <c r="CJ243" s="1270"/>
      <c r="CK243" s="1270"/>
      <c r="CL243" s="1270"/>
      <c r="CM243" s="1270"/>
      <c r="CN243" s="1270"/>
      <c r="CO243" s="1270"/>
      <c r="CP243" s="1270"/>
      <c r="CQ243" s="1270"/>
      <c r="CR243" s="1270"/>
      <c r="CS243" s="1270"/>
      <c r="CT243" s="1270"/>
      <c r="CU243" s="1270"/>
      <c r="CV243" s="1270"/>
      <c r="CW243" s="1270"/>
      <c r="CX243" s="1270"/>
      <c r="CY243" s="1270"/>
      <c r="CZ243" s="1270"/>
      <c r="DA243" s="1270"/>
      <c r="DB243" s="1270"/>
      <c r="DC243" s="1270"/>
      <c r="DD243" s="1270"/>
      <c r="DE243" s="1270"/>
      <c r="DF243" s="518"/>
    </row>
    <row r="244" spans="2:110" ht="14.1" customHeight="1" x14ac:dyDescent="0.2">
      <c r="B244" s="521"/>
      <c r="C244" s="1270" t="s">
        <v>1608</v>
      </c>
      <c r="D244" s="1270"/>
      <c r="E244" s="1270"/>
      <c r="F244" s="1270"/>
      <c r="G244" s="1270"/>
      <c r="H244" s="1270"/>
      <c r="I244" s="1270"/>
      <c r="J244" s="1270"/>
      <c r="K244" s="1270"/>
      <c r="L244" s="1270"/>
      <c r="M244" s="1270"/>
      <c r="N244" s="1270"/>
      <c r="O244" s="1270"/>
      <c r="P244" s="1270"/>
      <c r="Q244" s="1270"/>
      <c r="R244" s="1270"/>
      <c r="S244" s="1270"/>
      <c r="T244" s="1270"/>
      <c r="U244" s="1270"/>
      <c r="V244" s="1270"/>
      <c r="W244" s="1270"/>
      <c r="X244" s="1270"/>
      <c r="Y244" s="1270"/>
      <c r="Z244" s="1270"/>
      <c r="AA244" s="1270"/>
      <c r="AB244" s="1270"/>
      <c r="AC244" s="1270"/>
      <c r="AD244" s="1270"/>
      <c r="AE244" s="1270"/>
      <c r="AF244" s="1270"/>
      <c r="AG244" s="1270"/>
      <c r="AH244" s="1270"/>
      <c r="AI244" s="1270"/>
      <c r="AJ244" s="1270"/>
      <c r="AK244" s="1270"/>
      <c r="AL244" s="1270"/>
      <c r="AM244" s="1270"/>
      <c r="AN244" s="1270"/>
      <c r="AO244" s="1270"/>
      <c r="AP244" s="1270"/>
      <c r="AQ244" s="1270"/>
      <c r="AR244" s="1270"/>
      <c r="AS244" s="1270"/>
      <c r="AT244" s="1270"/>
      <c r="AU244" s="1270"/>
      <c r="AV244" s="1270"/>
      <c r="AW244" s="1270"/>
      <c r="AX244" s="1270"/>
      <c r="AY244" s="1270"/>
      <c r="AZ244" s="1270"/>
      <c r="BA244" s="1270"/>
      <c r="BB244" s="1270"/>
      <c r="BC244" s="1270"/>
      <c r="BD244" s="1270"/>
      <c r="BE244" s="1270"/>
      <c r="BF244" s="1270"/>
      <c r="BG244" s="1270"/>
      <c r="BH244" s="1270"/>
      <c r="BI244" s="1270"/>
      <c r="BJ244" s="1270"/>
      <c r="BK244" s="1270"/>
      <c r="BL244" s="1270"/>
      <c r="BM244" s="1270"/>
      <c r="BN244" s="1270"/>
      <c r="BO244" s="1270"/>
      <c r="BP244" s="1270"/>
      <c r="BQ244" s="1270"/>
      <c r="BR244" s="1270"/>
      <c r="BS244" s="1270"/>
      <c r="BT244" s="1270"/>
      <c r="BU244" s="1270"/>
      <c r="BV244" s="1270"/>
      <c r="BW244" s="1270"/>
      <c r="BX244" s="1270"/>
      <c r="BY244" s="1270"/>
      <c r="BZ244" s="1270"/>
      <c r="CA244" s="1270"/>
      <c r="CB244" s="1270"/>
      <c r="CC244" s="1270"/>
      <c r="CD244" s="1270"/>
      <c r="CE244" s="1270"/>
      <c r="CF244" s="1270"/>
      <c r="CG244" s="1270"/>
      <c r="CH244" s="1270"/>
      <c r="CI244" s="1270"/>
      <c r="CJ244" s="1270"/>
      <c r="CK244" s="1270"/>
      <c r="CL244" s="1270"/>
      <c r="CM244" s="1270"/>
      <c r="CN244" s="1270"/>
      <c r="CO244" s="1270"/>
      <c r="CP244" s="1270"/>
      <c r="CQ244" s="1270"/>
      <c r="CR244" s="1270"/>
      <c r="CS244" s="1270"/>
      <c r="CT244" s="1270"/>
      <c r="CU244" s="1270"/>
      <c r="CV244" s="1270"/>
      <c r="CW244" s="1270"/>
      <c r="CX244" s="1270"/>
      <c r="CY244" s="1270"/>
      <c r="CZ244" s="1270"/>
      <c r="DA244" s="1270"/>
      <c r="DB244" s="1270"/>
      <c r="DC244" s="1270"/>
      <c r="DD244" s="1270"/>
      <c r="DE244" s="1270"/>
      <c r="DF244" s="518"/>
    </row>
    <row r="245" spans="2:110" ht="9.9499999999999993" customHeight="1" x14ac:dyDescent="0.2">
      <c r="B245" s="521"/>
      <c r="C245" s="1270" t="s">
        <v>1609</v>
      </c>
      <c r="D245" s="1270"/>
      <c r="E245" s="1270"/>
      <c r="F245" s="1270"/>
      <c r="G245" s="1270"/>
      <c r="H245" s="1270"/>
      <c r="I245" s="1270"/>
      <c r="J245" s="1270"/>
      <c r="K245" s="1270"/>
      <c r="L245" s="1270"/>
      <c r="M245" s="1270"/>
      <c r="N245" s="1270"/>
      <c r="O245" s="1270"/>
      <c r="P245" s="1270"/>
      <c r="Q245" s="1270"/>
      <c r="R245" s="1270"/>
      <c r="S245" s="1270"/>
      <c r="T245" s="1270"/>
      <c r="U245" s="1270"/>
      <c r="V245" s="1270"/>
      <c r="W245" s="1270"/>
      <c r="X245" s="1270"/>
      <c r="Y245" s="1270"/>
      <c r="Z245" s="1270"/>
      <c r="AA245" s="1270"/>
      <c r="AB245" s="1270"/>
      <c r="AC245" s="1270"/>
      <c r="AD245" s="1270"/>
      <c r="AE245" s="1270"/>
      <c r="AF245" s="1270"/>
      <c r="AG245" s="1270"/>
      <c r="AH245" s="1270"/>
      <c r="AI245" s="1270"/>
      <c r="AJ245" s="1270"/>
      <c r="AK245" s="1270"/>
      <c r="AL245" s="1270"/>
      <c r="AM245" s="1270"/>
      <c r="AN245" s="1270"/>
      <c r="AO245" s="1270"/>
      <c r="AP245" s="1270"/>
      <c r="AQ245" s="1270"/>
      <c r="AR245" s="1270"/>
      <c r="AS245" s="1270"/>
      <c r="AT245" s="1270"/>
      <c r="AU245" s="1270"/>
      <c r="AV245" s="1270"/>
      <c r="AW245" s="1270"/>
      <c r="AX245" s="1270"/>
      <c r="AY245" s="1270"/>
      <c r="AZ245" s="1270"/>
      <c r="BA245" s="1270"/>
      <c r="BB245" s="1270"/>
      <c r="BC245" s="1270"/>
      <c r="BD245" s="1270"/>
      <c r="BE245" s="1270"/>
      <c r="BF245" s="1270"/>
      <c r="BG245" s="1270"/>
      <c r="BH245" s="1270"/>
      <c r="BI245" s="1270"/>
      <c r="BJ245" s="1270"/>
      <c r="BK245" s="1270"/>
      <c r="BL245" s="1270"/>
      <c r="BM245" s="1270"/>
      <c r="BN245" s="1270"/>
      <c r="BO245" s="1270"/>
      <c r="BP245" s="1270"/>
      <c r="BQ245" s="1270"/>
      <c r="BR245" s="1270"/>
      <c r="BS245" s="1270"/>
      <c r="BT245" s="1270"/>
      <c r="BU245" s="1270"/>
      <c r="BV245" s="1270"/>
      <c r="BW245" s="1270"/>
      <c r="BX245" s="1270"/>
      <c r="BY245" s="1270"/>
      <c r="BZ245" s="1270"/>
      <c r="CA245" s="1270"/>
      <c r="CB245" s="1270"/>
      <c r="CC245" s="1270"/>
      <c r="CD245" s="1270"/>
      <c r="CE245" s="1270"/>
      <c r="CF245" s="1270"/>
      <c r="CG245" s="1270"/>
      <c r="CH245" s="1270"/>
      <c r="CI245" s="1270"/>
      <c r="CJ245" s="1270"/>
      <c r="CK245" s="1270"/>
      <c r="CL245" s="1270"/>
      <c r="CM245" s="1270"/>
      <c r="CN245" s="1270"/>
      <c r="CO245" s="1270"/>
      <c r="CP245" s="1270"/>
      <c r="CQ245" s="1270"/>
      <c r="CR245" s="1270"/>
      <c r="CS245" s="1270"/>
      <c r="CT245" s="1270"/>
      <c r="CU245" s="1270"/>
      <c r="CV245" s="1270"/>
      <c r="CW245" s="1270"/>
      <c r="CX245" s="1270"/>
      <c r="CY245" s="1270"/>
      <c r="CZ245" s="1270"/>
      <c r="DA245" s="1270"/>
      <c r="DB245" s="1270"/>
      <c r="DC245" s="1270"/>
      <c r="DD245" s="1270"/>
      <c r="DE245" s="1270"/>
      <c r="DF245" s="518"/>
    </row>
    <row r="246" spans="2:110" ht="9.9499999999999993" customHeight="1" x14ac:dyDescent="0.2">
      <c r="B246" s="521"/>
      <c r="C246" s="1270" t="s">
        <v>1610</v>
      </c>
      <c r="D246" s="1270"/>
      <c r="E246" s="1270"/>
      <c r="F246" s="1270"/>
      <c r="G246" s="1270"/>
      <c r="H246" s="1270"/>
      <c r="I246" s="1270"/>
      <c r="J246" s="1270"/>
      <c r="K246" s="1270"/>
      <c r="L246" s="1270"/>
      <c r="M246" s="1270"/>
      <c r="N246" s="1270"/>
      <c r="O246" s="1270"/>
      <c r="P246" s="1270"/>
      <c r="Q246" s="1270"/>
      <c r="R246" s="1270"/>
      <c r="S246" s="1270"/>
      <c r="T246" s="1270"/>
      <c r="U246" s="1270"/>
      <c r="V246" s="1270"/>
      <c r="W246" s="1270"/>
      <c r="X246" s="1270"/>
      <c r="Y246" s="1270"/>
      <c r="Z246" s="1270"/>
      <c r="AA246" s="1270"/>
      <c r="AB246" s="1270"/>
      <c r="AC246" s="1270"/>
      <c r="AD246" s="1270"/>
      <c r="AE246" s="1270"/>
      <c r="AF246" s="1270"/>
      <c r="AG246" s="1270"/>
      <c r="AH246" s="1270"/>
      <c r="AI246" s="1270"/>
      <c r="AJ246" s="1270"/>
      <c r="AK246" s="1270"/>
      <c r="AL246" s="1270"/>
      <c r="AM246" s="1270"/>
      <c r="AN246" s="1270"/>
      <c r="AO246" s="1270"/>
      <c r="AP246" s="1270"/>
      <c r="AQ246" s="1270"/>
      <c r="AR246" s="1270"/>
      <c r="AS246" s="1270"/>
      <c r="AT246" s="1270"/>
      <c r="AU246" s="1270"/>
      <c r="AV246" s="1270"/>
      <c r="AW246" s="1270"/>
      <c r="AX246" s="1270"/>
      <c r="AY246" s="1270"/>
      <c r="AZ246" s="1270"/>
      <c r="BA246" s="1270"/>
      <c r="BB246" s="1270"/>
      <c r="BC246" s="1270"/>
      <c r="BD246" s="1270"/>
      <c r="BE246" s="1270"/>
      <c r="BF246" s="1270"/>
      <c r="BG246" s="1270"/>
      <c r="BH246" s="1270"/>
      <c r="BI246" s="1270"/>
      <c r="BJ246" s="1270"/>
      <c r="BK246" s="1270"/>
      <c r="BL246" s="1270"/>
      <c r="BM246" s="1270"/>
      <c r="BN246" s="1270"/>
      <c r="BO246" s="1270"/>
      <c r="BP246" s="1270"/>
      <c r="BQ246" s="1270"/>
      <c r="BR246" s="1270"/>
      <c r="BS246" s="1270"/>
      <c r="BT246" s="1270"/>
      <c r="BU246" s="1270"/>
      <c r="BV246" s="1270"/>
      <c r="BW246" s="1270"/>
      <c r="BX246" s="1270"/>
      <c r="BY246" s="1270"/>
      <c r="BZ246" s="1270"/>
      <c r="CA246" s="1270"/>
      <c r="CB246" s="1270"/>
      <c r="CC246" s="1270"/>
      <c r="CD246" s="1270"/>
      <c r="CE246" s="1270"/>
      <c r="CF246" s="1270"/>
      <c r="CG246" s="1270"/>
      <c r="CH246" s="1270"/>
      <c r="CI246" s="1270"/>
      <c r="CJ246" s="1270"/>
      <c r="CK246" s="1270"/>
      <c r="CL246" s="1270"/>
      <c r="CM246" s="1270"/>
      <c r="CN246" s="1270"/>
      <c r="CO246" s="1270"/>
      <c r="CP246" s="1270"/>
      <c r="CQ246" s="1270"/>
      <c r="CR246" s="1270"/>
      <c r="CS246" s="1270"/>
      <c r="CT246" s="1270"/>
      <c r="CU246" s="1270"/>
      <c r="CV246" s="1270"/>
      <c r="CW246" s="1270"/>
      <c r="CX246" s="1270"/>
      <c r="CY246" s="1270"/>
      <c r="CZ246" s="1270"/>
      <c r="DA246" s="1270"/>
      <c r="DB246" s="1270"/>
      <c r="DC246" s="1270"/>
      <c r="DD246" s="1270"/>
      <c r="DE246" s="1270"/>
      <c r="DF246" s="518"/>
    </row>
    <row r="247" spans="2:110" ht="14.1" customHeight="1" x14ac:dyDescent="0.2">
      <c r="B247" s="521"/>
      <c r="C247" s="1270" t="s">
        <v>1587</v>
      </c>
      <c r="D247" s="1270"/>
      <c r="E247" s="1270"/>
      <c r="F247" s="1270"/>
      <c r="G247" s="1270"/>
      <c r="H247" s="1270"/>
      <c r="I247" s="1270"/>
      <c r="J247" s="1270"/>
      <c r="K247" s="1270"/>
      <c r="L247" s="1270"/>
      <c r="M247" s="1270"/>
      <c r="N247" s="1270"/>
      <c r="O247" s="1270"/>
      <c r="P247" s="1270"/>
      <c r="Q247" s="1270"/>
      <c r="R247" s="1270"/>
      <c r="S247" s="1270"/>
      <c r="T247" s="1270"/>
      <c r="U247" s="1270"/>
      <c r="V247" s="1270"/>
      <c r="W247" s="1270"/>
      <c r="X247" s="1270"/>
      <c r="Y247" s="1270"/>
      <c r="Z247" s="1270"/>
      <c r="AA247" s="1270"/>
      <c r="AB247" s="1270"/>
      <c r="AC247" s="1270"/>
      <c r="AD247" s="1270"/>
      <c r="AE247" s="1270"/>
      <c r="AF247" s="1270"/>
      <c r="AG247" s="1270"/>
      <c r="AH247" s="1270"/>
      <c r="AI247" s="1270"/>
      <c r="AJ247" s="1270"/>
      <c r="AK247" s="1270"/>
      <c r="AL247" s="1270"/>
      <c r="AM247" s="1270"/>
      <c r="AN247" s="1270"/>
      <c r="AO247" s="1270"/>
      <c r="AP247" s="1270"/>
      <c r="AQ247" s="1270"/>
      <c r="AR247" s="1270"/>
      <c r="AS247" s="1270"/>
      <c r="AT247" s="1270"/>
      <c r="AU247" s="1270"/>
      <c r="AV247" s="1270"/>
      <c r="AW247" s="1270"/>
      <c r="AX247" s="1270"/>
      <c r="AY247" s="1270"/>
      <c r="AZ247" s="1270"/>
      <c r="BA247" s="1270"/>
      <c r="BB247" s="1270"/>
      <c r="BC247" s="1270"/>
      <c r="BD247" s="1270"/>
      <c r="BE247" s="1270"/>
      <c r="BF247" s="1270"/>
      <c r="BG247" s="1270"/>
      <c r="BH247" s="1270"/>
      <c r="BI247" s="1270"/>
      <c r="BJ247" s="1270"/>
      <c r="BK247" s="1270"/>
      <c r="BL247" s="1270"/>
      <c r="BM247" s="1270"/>
      <c r="BN247" s="1270"/>
      <c r="BO247" s="1270"/>
      <c r="BP247" s="1270"/>
      <c r="BQ247" s="1270"/>
      <c r="BR247" s="1270"/>
      <c r="BS247" s="1270"/>
      <c r="BT247" s="1270"/>
      <c r="BU247" s="1270"/>
      <c r="BV247" s="1270"/>
      <c r="BW247" s="1270"/>
      <c r="BX247" s="1270"/>
      <c r="BY247" s="1270"/>
      <c r="BZ247" s="1270"/>
      <c r="CA247" s="1270"/>
      <c r="CB247" s="1270"/>
      <c r="CC247" s="1270"/>
      <c r="CD247" s="1270"/>
      <c r="CE247" s="1270"/>
      <c r="CF247" s="1270"/>
      <c r="CG247" s="1270"/>
      <c r="CH247" s="1270"/>
      <c r="CI247" s="1270"/>
      <c r="CJ247" s="1270"/>
      <c r="CK247" s="1270"/>
      <c r="CL247" s="1270"/>
      <c r="CM247" s="1270"/>
      <c r="CN247" s="1270"/>
      <c r="CO247" s="1270"/>
      <c r="CP247" s="1270"/>
      <c r="CQ247" s="1270"/>
      <c r="CR247" s="1270"/>
      <c r="CS247" s="1270"/>
      <c r="CT247" s="1270"/>
      <c r="CU247" s="1270"/>
      <c r="CV247" s="1270"/>
      <c r="CW247" s="1270"/>
      <c r="CX247" s="1270"/>
      <c r="CY247" s="1270"/>
      <c r="CZ247" s="1270"/>
      <c r="DA247" s="1270"/>
      <c r="DB247" s="1270"/>
      <c r="DC247" s="1270"/>
      <c r="DD247" s="1270"/>
      <c r="DE247" s="1270"/>
      <c r="DF247" s="518"/>
    </row>
    <row r="248" spans="2:110" ht="14.1" customHeight="1" x14ac:dyDescent="0.2">
      <c r="B248" s="521"/>
      <c r="C248" s="1270" t="s">
        <v>1611</v>
      </c>
      <c r="D248" s="1270"/>
      <c r="E248" s="1270"/>
      <c r="F248" s="1270"/>
      <c r="G248" s="1270"/>
      <c r="H248" s="1270"/>
      <c r="I248" s="1270"/>
      <c r="J248" s="1270"/>
      <c r="K248" s="1270"/>
      <c r="L248" s="1270"/>
      <c r="M248" s="1270"/>
      <c r="N248" s="1270"/>
      <c r="O248" s="1270"/>
      <c r="P248" s="1270"/>
      <c r="Q248" s="1270"/>
      <c r="R248" s="1270"/>
      <c r="S248" s="1270"/>
      <c r="T248" s="1270"/>
      <c r="U248" s="1270"/>
      <c r="V248" s="1270"/>
      <c r="W248" s="1270"/>
      <c r="X248" s="1270"/>
      <c r="Y248" s="1270"/>
      <c r="Z248" s="1270"/>
      <c r="AA248" s="1270"/>
      <c r="AB248" s="1270"/>
      <c r="AC248" s="1270"/>
      <c r="AD248" s="1270"/>
      <c r="AE248" s="1270"/>
      <c r="AF248" s="1270"/>
      <c r="AG248" s="1270"/>
      <c r="AH248" s="1270"/>
      <c r="AI248" s="1270"/>
      <c r="AJ248" s="1270"/>
      <c r="AK248" s="1270"/>
      <c r="AL248" s="1270"/>
      <c r="AM248" s="1270"/>
      <c r="AN248" s="1270"/>
      <c r="AO248" s="1270"/>
      <c r="AP248" s="1270"/>
      <c r="AQ248" s="1270"/>
      <c r="AR248" s="1270"/>
      <c r="AS248" s="1270"/>
      <c r="AT248" s="1270"/>
      <c r="AU248" s="1270"/>
      <c r="AV248" s="1270"/>
      <c r="AW248" s="1270"/>
      <c r="AX248" s="1270"/>
      <c r="AY248" s="1270"/>
      <c r="AZ248" s="1270"/>
      <c r="BA248" s="1270"/>
      <c r="BB248" s="1270"/>
      <c r="BC248" s="1270"/>
      <c r="BD248" s="1270"/>
      <c r="BE248" s="1270"/>
      <c r="BF248" s="1270"/>
      <c r="BG248" s="1270"/>
      <c r="BH248" s="1270"/>
      <c r="BI248" s="1270"/>
      <c r="BJ248" s="1270"/>
      <c r="BK248" s="1270"/>
      <c r="BL248" s="1270"/>
      <c r="BM248" s="1270"/>
      <c r="BN248" s="1270"/>
      <c r="BO248" s="1270"/>
      <c r="BP248" s="1270"/>
      <c r="BQ248" s="1270"/>
      <c r="BR248" s="1270"/>
      <c r="BS248" s="1270"/>
      <c r="BT248" s="1270"/>
      <c r="BU248" s="1270"/>
      <c r="BV248" s="1270"/>
      <c r="BW248" s="1270"/>
      <c r="BX248" s="1270"/>
      <c r="BY248" s="1270"/>
      <c r="BZ248" s="1270"/>
      <c r="CA248" s="1270"/>
      <c r="CB248" s="1270"/>
      <c r="CC248" s="1270"/>
      <c r="CD248" s="1270"/>
      <c r="CE248" s="1270"/>
      <c r="CF248" s="1270"/>
      <c r="CG248" s="1270"/>
      <c r="CH248" s="1270"/>
      <c r="CI248" s="1270"/>
      <c r="CJ248" s="1270"/>
      <c r="CK248" s="1270"/>
      <c r="CL248" s="1270"/>
      <c r="CM248" s="1270"/>
      <c r="CN248" s="1270"/>
      <c r="CO248" s="1270"/>
      <c r="CP248" s="1270"/>
      <c r="CQ248" s="1270"/>
      <c r="CR248" s="1270"/>
      <c r="CS248" s="1270"/>
      <c r="CT248" s="1270"/>
      <c r="CU248" s="1270"/>
      <c r="CV248" s="1270"/>
      <c r="CW248" s="1270"/>
      <c r="CX248" s="1270"/>
      <c r="CY248" s="1270"/>
      <c r="CZ248" s="1270"/>
      <c r="DA248" s="1270"/>
      <c r="DB248" s="1270"/>
      <c r="DC248" s="1270"/>
      <c r="DD248" s="1270"/>
      <c r="DE248" s="1270"/>
      <c r="DF248" s="518"/>
    </row>
    <row r="249" spans="2:110" ht="9.9499999999999993" customHeight="1" x14ac:dyDescent="0.2">
      <c r="B249" s="521"/>
      <c r="C249" s="1270"/>
      <c r="D249" s="1270"/>
      <c r="E249" s="1270"/>
      <c r="F249" s="1270"/>
      <c r="G249" s="1270"/>
      <c r="H249" s="1270"/>
      <c r="I249" s="1270"/>
      <c r="J249" s="1270"/>
      <c r="K249" s="1270"/>
      <c r="L249" s="1270"/>
      <c r="M249" s="1270"/>
      <c r="N249" s="1270"/>
      <c r="O249" s="1270"/>
      <c r="P249" s="1270"/>
      <c r="Q249" s="1270"/>
      <c r="R249" s="1270"/>
      <c r="S249" s="1270"/>
      <c r="T249" s="1270"/>
      <c r="U249" s="1270"/>
      <c r="V249" s="1270"/>
      <c r="W249" s="1270"/>
      <c r="X249" s="1270"/>
      <c r="Y249" s="1270"/>
      <c r="Z249" s="1270"/>
      <c r="AA249" s="1270"/>
      <c r="AB249" s="1270"/>
      <c r="AC249" s="1270"/>
      <c r="AD249" s="1270"/>
      <c r="AE249" s="1270"/>
      <c r="AF249" s="1270"/>
      <c r="AG249" s="1270"/>
      <c r="AH249" s="1270"/>
      <c r="AI249" s="1270"/>
      <c r="AJ249" s="1270"/>
      <c r="AK249" s="1270"/>
      <c r="AL249" s="1270"/>
      <c r="AM249" s="1270"/>
      <c r="AN249" s="1270"/>
      <c r="AO249" s="1270"/>
      <c r="AP249" s="1270"/>
      <c r="AQ249" s="1270"/>
      <c r="AR249" s="1270"/>
      <c r="AS249" s="1270"/>
      <c r="AT249" s="1270"/>
      <c r="AU249" s="1270"/>
      <c r="AV249" s="1270"/>
      <c r="AW249" s="1270"/>
      <c r="AX249" s="1270"/>
      <c r="AY249" s="1270"/>
      <c r="AZ249" s="1270"/>
      <c r="BA249" s="1270"/>
      <c r="BB249" s="1270"/>
      <c r="BC249" s="1270"/>
      <c r="BD249" s="1270"/>
      <c r="BE249" s="1270"/>
      <c r="BF249" s="1270"/>
      <c r="BG249" s="1270"/>
      <c r="BH249" s="1270"/>
      <c r="BI249" s="1270"/>
      <c r="BJ249" s="1270"/>
      <c r="BK249" s="1270"/>
      <c r="BL249" s="1270"/>
      <c r="BM249" s="1270"/>
      <c r="BN249" s="1270"/>
      <c r="BO249" s="1270"/>
      <c r="BP249" s="1270"/>
      <c r="BQ249" s="1270"/>
      <c r="BR249" s="1270"/>
      <c r="BS249" s="1270"/>
      <c r="BT249" s="1270"/>
      <c r="BU249" s="1270"/>
      <c r="BV249" s="1270"/>
      <c r="BW249" s="1270"/>
      <c r="BX249" s="1270"/>
      <c r="BY249" s="1270"/>
      <c r="BZ249" s="1270"/>
      <c r="CA249" s="1270"/>
      <c r="CB249" s="1270"/>
      <c r="CC249" s="1270"/>
      <c r="CD249" s="1270"/>
      <c r="CE249" s="1270"/>
      <c r="CF249" s="1270"/>
      <c r="CG249" s="1270"/>
      <c r="CH249" s="1270"/>
      <c r="CI249" s="1270"/>
      <c r="CJ249" s="1270"/>
      <c r="CK249" s="1270"/>
      <c r="CL249" s="1270"/>
      <c r="CM249" s="1270"/>
      <c r="CN249" s="1270"/>
      <c r="CO249" s="1270"/>
      <c r="CP249" s="1270"/>
      <c r="CQ249" s="1270"/>
      <c r="CR249" s="1270"/>
      <c r="CS249" s="1270"/>
      <c r="CT249" s="1270"/>
      <c r="CU249" s="1270"/>
      <c r="CV249" s="1270"/>
      <c r="CW249" s="1270"/>
      <c r="CX249" s="1270"/>
      <c r="CY249" s="1270"/>
      <c r="CZ249" s="1270"/>
      <c r="DA249" s="1270"/>
      <c r="DB249" s="1270"/>
      <c r="DC249" s="1270"/>
      <c r="DD249" s="1270"/>
      <c r="DE249" s="1270"/>
      <c r="DF249" s="518"/>
    </row>
    <row r="250" spans="2:110" ht="14.1" customHeight="1" x14ac:dyDescent="0.2">
      <c r="B250" s="522" t="s">
        <v>599</v>
      </c>
      <c r="C250" s="1269" t="s">
        <v>600</v>
      </c>
      <c r="D250" s="1269"/>
      <c r="E250" s="1269"/>
      <c r="F250" s="1269"/>
      <c r="G250" s="1269"/>
      <c r="H250" s="1269"/>
      <c r="I250" s="1269"/>
      <c r="J250" s="1269"/>
      <c r="K250" s="1269"/>
      <c r="L250" s="1269"/>
      <c r="M250" s="1269"/>
      <c r="N250" s="1269"/>
      <c r="O250" s="1269"/>
      <c r="P250" s="1269"/>
      <c r="Q250" s="1269"/>
      <c r="R250" s="1269"/>
      <c r="S250" s="1269"/>
      <c r="T250" s="1269"/>
      <c r="U250" s="1269"/>
      <c r="V250" s="1269"/>
      <c r="W250" s="1269"/>
      <c r="X250" s="1269"/>
      <c r="Y250" s="1269"/>
      <c r="Z250" s="1269"/>
      <c r="AA250" s="1269"/>
      <c r="AB250" s="1269"/>
      <c r="AC250" s="1269"/>
      <c r="AD250" s="1269"/>
      <c r="AE250" s="1269"/>
      <c r="AF250" s="1269"/>
      <c r="AG250" s="1269"/>
      <c r="AH250" s="1269"/>
      <c r="AI250" s="1269"/>
      <c r="AJ250" s="1269"/>
      <c r="AK250" s="1269"/>
      <c r="AL250" s="1269"/>
      <c r="AM250" s="1269"/>
      <c r="AN250" s="1269"/>
      <c r="AO250" s="1269"/>
      <c r="AP250" s="1269"/>
      <c r="AQ250" s="1269"/>
      <c r="AR250" s="1269"/>
      <c r="AS250" s="1269"/>
      <c r="AT250" s="1269"/>
      <c r="AU250" s="1269"/>
      <c r="AV250" s="1269"/>
      <c r="AW250" s="1269"/>
      <c r="AX250" s="1269"/>
      <c r="AY250" s="1269"/>
      <c r="AZ250" s="1269"/>
      <c r="BA250" s="1269"/>
      <c r="BB250" s="1269"/>
      <c r="BC250" s="1269"/>
      <c r="BD250" s="1269"/>
      <c r="BE250" s="1269"/>
      <c r="BF250" s="1269"/>
      <c r="BG250" s="1269"/>
      <c r="BH250" s="1269"/>
      <c r="BI250" s="1269"/>
      <c r="BJ250" s="1269"/>
      <c r="BK250" s="1269"/>
      <c r="BL250" s="1269"/>
      <c r="BM250" s="1269"/>
      <c r="BN250" s="1269"/>
      <c r="BO250" s="1269"/>
      <c r="BP250" s="1269"/>
      <c r="BQ250" s="1269"/>
      <c r="BR250" s="1269"/>
      <c r="BS250" s="1269"/>
      <c r="BT250" s="1269"/>
      <c r="BU250" s="1269"/>
      <c r="BV250" s="1269"/>
      <c r="BW250" s="1269"/>
      <c r="BX250" s="1269"/>
      <c r="BY250" s="1269"/>
      <c r="BZ250" s="1269"/>
      <c r="CA250" s="1269"/>
      <c r="CB250" s="1269"/>
      <c r="CC250" s="1269"/>
      <c r="CD250" s="1269"/>
      <c r="CE250" s="1269"/>
      <c r="CF250" s="1269"/>
      <c r="CG250" s="1269"/>
      <c r="CH250" s="1269"/>
      <c r="CI250" s="1269"/>
      <c r="CJ250" s="1269"/>
      <c r="CK250" s="1269"/>
      <c r="CL250" s="1269"/>
      <c r="CM250" s="1269"/>
      <c r="CN250" s="1269"/>
      <c r="CO250" s="1269"/>
      <c r="CP250" s="1269"/>
      <c r="CQ250" s="1269"/>
      <c r="CR250" s="1269"/>
      <c r="CS250" s="1269"/>
      <c r="CT250" s="1269"/>
      <c r="CU250" s="1269"/>
      <c r="CV250" s="1269"/>
      <c r="CW250" s="1269"/>
      <c r="CX250" s="1269"/>
      <c r="CY250" s="1269"/>
      <c r="CZ250" s="1269"/>
      <c r="DA250" s="1269"/>
      <c r="DB250" s="1269"/>
      <c r="DC250" s="1269"/>
      <c r="DD250" s="1269"/>
      <c r="DE250" s="1269"/>
      <c r="DF250" s="518"/>
    </row>
    <row r="251" spans="2:110" ht="14.1" customHeight="1" x14ac:dyDescent="0.2">
      <c r="B251" s="521"/>
      <c r="C251" s="1270" t="s">
        <v>1612</v>
      </c>
      <c r="D251" s="1270"/>
      <c r="E251" s="1270"/>
      <c r="F251" s="1270"/>
      <c r="G251" s="1270"/>
      <c r="H251" s="1270"/>
      <c r="I251" s="1270"/>
      <c r="J251" s="1270"/>
      <c r="K251" s="1270"/>
      <c r="L251" s="1270"/>
      <c r="M251" s="1270"/>
      <c r="N251" s="1270"/>
      <c r="O251" s="1270"/>
      <c r="P251" s="1270"/>
      <c r="Q251" s="1270"/>
      <c r="R251" s="1270"/>
      <c r="S251" s="1270"/>
      <c r="T251" s="1270"/>
      <c r="U251" s="1270"/>
      <c r="V251" s="1270"/>
      <c r="W251" s="1270"/>
      <c r="X251" s="1270"/>
      <c r="Y251" s="1270"/>
      <c r="Z251" s="1270"/>
      <c r="AA251" s="1270"/>
      <c r="AB251" s="1270"/>
      <c r="AC251" s="1270"/>
      <c r="AD251" s="1270"/>
      <c r="AE251" s="1270"/>
      <c r="AF251" s="1270"/>
      <c r="AG251" s="1270"/>
      <c r="AH251" s="1270"/>
      <c r="AI251" s="1270"/>
      <c r="AJ251" s="1270"/>
      <c r="AK251" s="1270"/>
      <c r="AL251" s="1270"/>
      <c r="AM251" s="1270"/>
      <c r="AN251" s="1270"/>
      <c r="AO251" s="1270"/>
      <c r="AP251" s="1270"/>
      <c r="AQ251" s="1270"/>
      <c r="AR251" s="1270"/>
      <c r="AS251" s="1270"/>
      <c r="AT251" s="1270"/>
      <c r="AU251" s="1270"/>
      <c r="AV251" s="1270"/>
      <c r="AW251" s="1270"/>
      <c r="AX251" s="1270"/>
      <c r="AY251" s="1270"/>
      <c r="AZ251" s="1270"/>
      <c r="BA251" s="1270"/>
      <c r="BB251" s="1270"/>
      <c r="BC251" s="1270"/>
      <c r="BD251" s="1270"/>
      <c r="BE251" s="1270"/>
      <c r="BF251" s="1270"/>
      <c r="BG251" s="1270"/>
      <c r="BH251" s="1270"/>
      <c r="BI251" s="1270"/>
      <c r="BJ251" s="1270"/>
      <c r="BK251" s="1270"/>
      <c r="BL251" s="1270"/>
      <c r="BM251" s="1270"/>
      <c r="BN251" s="1270"/>
      <c r="BO251" s="1270"/>
      <c r="BP251" s="1270"/>
      <c r="BQ251" s="1270"/>
      <c r="BR251" s="1270"/>
      <c r="BS251" s="1270"/>
      <c r="BT251" s="1270"/>
      <c r="BU251" s="1270"/>
      <c r="BV251" s="1270"/>
      <c r="BW251" s="1270"/>
      <c r="BX251" s="1270"/>
      <c r="BY251" s="1270"/>
      <c r="BZ251" s="1270"/>
      <c r="CA251" s="1270"/>
      <c r="CB251" s="1270"/>
      <c r="CC251" s="1270"/>
      <c r="CD251" s="1270"/>
      <c r="CE251" s="1270"/>
      <c r="CF251" s="1270"/>
      <c r="CG251" s="1270"/>
      <c r="CH251" s="1270"/>
      <c r="CI251" s="1270"/>
      <c r="CJ251" s="1270"/>
      <c r="CK251" s="1270"/>
      <c r="CL251" s="1270"/>
      <c r="CM251" s="1270"/>
      <c r="CN251" s="1270"/>
      <c r="CO251" s="1270"/>
      <c r="CP251" s="1270"/>
      <c r="CQ251" s="1270"/>
      <c r="CR251" s="1270"/>
      <c r="CS251" s="1270"/>
      <c r="CT251" s="1270"/>
      <c r="CU251" s="1270"/>
      <c r="CV251" s="1270"/>
      <c r="CW251" s="1270"/>
      <c r="CX251" s="1270"/>
      <c r="CY251" s="1270"/>
      <c r="CZ251" s="1270"/>
      <c r="DA251" s="1270"/>
      <c r="DB251" s="1270"/>
      <c r="DC251" s="1270"/>
      <c r="DD251" s="1270"/>
      <c r="DE251" s="1270"/>
      <c r="DF251" s="518"/>
    </row>
    <row r="252" spans="2:110" ht="9.9499999999999993" customHeight="1" x14ac:dyDescent="0.2">
      <c r="B252" s="521"/>
      <c r="C252" s="1270" t="s">
        <v>1613</v>
      </c>
      <c r="D252" s="1270"/>
      <c r="E252" s="1270"/>
      <c r="F252" s="1270"/>
      <c r="G252" s="1270"/>
      <c r="H252" s="1270"/>
      <c r="I252" s="1270"/>
      <c r="J252" s="1270"/>
      <c r="K252" s="1270"/>
      <c r="L252" s="1270"/>
      <c r="M252" s="1270"/>
      <c r="N252" s="1270"/>
      <c r="O252" s="1270"/>
      <c r="P252" s="1270"/>
      <c r="Q252" s="1270"/>
      <c r="R252" s="1270"/>
      <c r="S252" s="1270"/>
      <c r="T252" s="1270"/>
      <c r="U252" s="1270"/>
      <c r="V252" s="1270"/>
      <c r="W252" s="1270"/>
      <c r="X252" s="1270"/>
      <c r="Y252" s="1270"/>
      <c r="Z252" s="1270"/>
      <c r="AA252" s="1270"/>
      <c r="AB252" s="1270"/>
      <c r="AC252" s="1270"/>
      <c r="AD252" s="1270"/>
      <c r="AE252" s="1270"/>
      <c r="AF252" s="1270"/>
      <c r="AG252" s="1270"/>
      <c r="AH252" s="1270"/>
      <c r="AI252" s="1270"/>
      <c r="AJ252" s="1270"/>
      <c r="AK252" s="1270"/>
      <c r="AL252" s="1270"/>
      <c r="AM252" s="1270"/>
      <c r="AN252" s="1270"/>
      <c r="AO252" s="1270"/>
      <c r="AP252" s="1270"/>
      <c r="AQ252" s="1270"/>
      <c r="AR252" s="1270"/>
      <c r="AS252" s="1270"/>
      <c r="AT252" s="1270"/>
      <c r="AU252" s="1270"/>
      <c r="AV252" s="1270"/>
      <c r="AW252" s="1270"/>
      <c r="AX252" s="1270"/>
      <c r="AY252" s="1270"/>
      <c r="AZ252" s="1270"/>
      <c r="BA252" s="1270"/>
      <c r="BB252" s="1270"/>
      <c r="BC252" s="1270"/>
      <c r="BD252" s="1270"/>
      <c r="BE252" s="1270"/>
      <c r="BF252" s="1270"/>
      <c r="BG252" s="1270"/>
      <c r="BH252" s="1270"/>
      <c r="BI252" s="1270"/>
      <c r="BJ252" s="1270"/>
      <c r="BK252" s="1270"/>
      <c r="BL252" s="1270"/>
      <c r="BM252" s="1270"/>
      <c r="BN252" s="1270"/>
      <c r="BO252" s="1270"/>
      <c r="BP252" s="1270"/>
      <c r="BQ252" s="1270"/>
      <c r="BR252" s="1270"/>
      <c r="BS252" s="1270"/>
      <c r="BT252" s="1270"/>
      <c r="BU252" s="1270"/>
      <c r="BV252" s="1270"/>
      <c r="BW252" s="1270"/>
      <c r="BX252" s="1270"/>
      <c r="BY252" s="1270"/>
      <c r="BZ252" s="1270"/>
      <c r="CA252" s="1270"/>
      <c r="CB252" s="1270"/>
      <c r="CC252" s="1270"/>
      <c r="CD252" s="1270"/>
      <c r="CE252" s="1270"/>
      <c r="CF252" s="1270"/>
      <c r="CG252" s="1270"/>
      <c r="CH252" s="1270"/>
      <c r="CI252" s="1270"/>
      <c r="CJ252" s="1270"/>
      <c r="CK252" s="1270"/>
      <c r="CL252" s="1270"/>
      <c r="CM252" s="1270"/>
      <c r="CN252" s="1270"/>
      <c r="CO252" s="1270"/>
      <c r="CP252" s="1270"/>
      <c r="CQ252" s="1270"/>
      <c r="CR252" s="1270"/>
      <c r="CS252" s="1270"/>
      <c r="CT252" s="1270"/>
      <c r="CU252" s="1270"/>
      <c r="CV252" s="1270"/>
      <c r="CW252" s="1270"/>
      <c r="CX252" s="1270"/>
      <c r="CY252" s="1270"/>
      <c r="CZ252" s="1270"/>
      <c r="DA252" s="1270"/>
      <c r="DB252" s="1270"/>
      <c r="DC252" s="1270"/>
      <c r="DD252" s="1270"/>
      <c r="DE252" s="1270"/>
      <c r="DF252" s="518"/>
    </row>
    <row r="253" spans="2:110" ht="9.9499999999999993" customHeight="1" x14ac:dyDescent="0.2">
      <c r="B253" s="521"/>
      <c r="C253" s="1270" t="s">
        <v>1614</v>
      </c>
      <c r="D253" s="1270"/>
      <c r="E253" s="1270"/>
      <c r="F253" s="1270"/>
      <c r="G253" s="1270"/>
      <c r="H253" s="1270"/>
      <c r="I253" s="1270"/>
      <c r="J253" s="1270"/>
      <c r="K253" s="1270"/>
      <c r="L253" s="1270"/>
      <c r="M253" s="1270"/>
      <c r="N253" s="1270"/>
      <c r="O253" s="1270"/>
      <c r="P253" s="1270"/>
      <c r="Q253" s="1270"/>
      <c r="R253" s="1270"/>
      <c r="S253" s="1270"/>
      <c r="T253" s="1270"/>
      <c r="U253" s="1270"/>
      <c r="V253" s="1270"/>
      <c r="W253" s="1270"/>
      <c r="X253" s="1270"/>
      <c r="Y253" s="1270"/>
      <c r="Z253" s="1270"/>
      <c r="AA253" s="1270"/>
      <c r="AB253" s="1270"/>
      <c r="AC253" s="1270"/>
      <c r="AD253" s="1270"/>
      <c r="AE253" s="1270"/>
      <c r="AF253" s="1270"/>
      <c r="AG253" s="1270"/>
      <c r="AH253" s="1270"/>
      <c r="AI253" s="1270"/>
      <c r="AJ253" s="1270"/>
      <c r="AK253" s="1270"/>
      <c r="AL253" s="1270"/>
      <c r="AM253" s="1270"/>
      <c r="AN253" s="1270"/>
      <c r="AO253" s="1270"/>
      <c r="AP253" s="1270"/>
      <c r="AQ253" s="1270"/>
      <c r="AR253" s="1270"/>
      <c r="AS253" s="1270"/>
      <c r="AT253" s="1270"/>
      <c r="AU253" s="1270"/>
      <c r="AV253" s="1270"/>
      <c r="AW253" s="1270"/>
      <c r="AX253" s="1270"/>
      <c r="AY253" s="1270"/>
      <c r="AZ253" s="1270"/>
      <c r="BA253" s="1270"/>
      <c r="BB253" s="1270"/>
      <c r="BC253" s="1270"/>
      <c r="BD253" s="1270"/>
      <c r="BE253" s="1270"/>
      <c r="BF253" s="1270"/>
      <c r="BG253" s="1270"/>
      <c r="BH253" s="1270"/>
      <c r="BI253" s="1270"/>
      <c r="BJ253" s="1270"/>
      <c r="BK253" s="1270"/>
      <c r="BL253" s="1270"/>
      <c r="BM253" s="1270"/>
      <c r="BN253" s="1270"/>
      <c r="BO253" s="1270"/>
      <c r="BP253" s="1270"/>
      <c r="BQ253" s="1270"/>
      <c r="BR253" s="1270"/>
      <c r="BS253" s="1270"/>
      <c r="BT253" s="1270"/>
      <c r="BU253" s="1270"/>
      <c r="BV253" s="1270"/>
      <c r="BW253" s="1270"/>
      <c r="BX253" s="1270"/>
      <c r="BY253" s="1270"/>
      <c r="BZ253" s="1270"/>
      <c r="CA253" s="1270"/>
      <c r="CB253" s="1270"/>
      <c r="CC253" s="1270"/>
      <c r="CD253" s="1270"/>
      <c r="CE253" s="1270"/>
      <c r="CF253" s="1270"/>
      <c r="CG253" s="1270"/>
      <c r="CH253" s="1270"/>
      <c r="CI253" s="1270"/>
      <c r="CJ253" s="1270"/>
      <c r="CK253" s="1270"/>
      <c r="CL253" s="1270"/>
      <c r="CM253" s="1270"/>
      <c r="CN253" s="1270"/>
      <c r="CO253" s="1270"/>
      <c r="CP253" s="1270"/>
      <c r="CQ253" s="1270"/>
      <c r="CR253" s="1270"/>
      <c r="CS253" s="1270"/>
      <c r="CT253" s="1270"/>
      <c r="CU253" s="1270"/>
      <c r="CV253" s="1270"/>
      <c r="CW253" s="1270"/>
      <c r="CX253" s="1270"/>
      <c r="CY253" s="1270"/>
      <c r="CZ253" s="1270"/>
      <c r="DA253" s="1270"/>
      <c r="DB253" s="1270"/>
      <c r="DC253" s="1270"/>
      <c r="DD253" s="1270"/>
      <c r="DE253" s="1270"/>
      <c r="DF253" s="518"/>
    </row>
    <row r="254" spans="2:110" ht="9.9499999999999993" customHeight="1" x14ac:dyDescent="0.2">
      <c r="B254" s="521"/>
      <c r="C254" s="1270" t="s">
        <v>1615</v>
      </c>
      <c r="D254" s="1270"/>
      <c r="E254" s="1270"/>
      <c r="F254" s="1270"/>
      <c r="G254" s="1270"/>
      <c r="H254" s="1270"/>
      <c r="I254" s="1270"/>
      <c r="J254" s="1270"/>
      <c r="K254" s="1270"/>
      <c r="L254" s="1270"/>
      <c r="M254" s="1270"/>
      <c r="N254" s="1270"/>
      <c r="O254" s="1270"/>
      <c r="P254" s="1270"/>
      <c r="Q254" s="1270"/>
      <c r="R254" s="1270"/>
      <c r="S254" s="1270"/>
      <c r="T254" s="1270"/>
      <c r="U254" s="1270"/>
      <c r="V254" s="1270"/>
      <c r="W254" s="1270"/>
      <c r="X254" s="1270"/>
      <c r="Y254" s="1270"/>
      <c r="Z254" s="1270"/>
      <c r="AA254" s="1270"/>
      <c r="AB254" s="1270"/>
      <c r="AC254" s="1270"/>
      <c r="AD254" s="1270"/>
      <c r="AE254" s="1270"/>
      <c r="AF254" s="1270"/>
      <c r="AG254" s="1270"/>
      <c r="AH254" s="1270"/>
      <c r="AI254" s="1270"/>
      <c r="AJ254" s="1270"/>
      <c r="AK254" s="1270"/>
      <c r="AL254" s="1270"/>
      <c r="AM254" s="1270"/>
      <c r="AN254" s="1270"/>
      <c r="AO254" s="1270"/>
      <c r="AP254" s="1270"/>
      <c r="AQ254" s="1270"/>
      <c r="AR254" s="1270"/>
      <c r="AS254" s="1270"/>
      <c r="AT254" s="1270"/>
      <c r="AU254" s="1270"/>
      <c r="AV254" s="1270"/>
      <c r="AW254" s="1270"/>
      <c r="AX254" s="1270"/>
      <c r="AY254" s="1270"/>
      <c r="AZ254" s="1270"/>
      <c r="BA254" s="1270"/>
      <c r="BB254" s="1270"/>
      <c r="BC254" s="1270"/>
      <c r="BD254" s="1270"/>
      <c r="BE254" s="1270"/>
      <c r="BF254" s="1270"/>
      <c r="BG254" s="1270"/>
      <c r="BH254" s="1270"/>
      <c r="BI254" s="1270"/>
      <c r="BJ254" s="1270"/>
      <c r="BK254" s="1270"/>
      <c r="BL254" s="1270"/>
      <c r="BM254" s="1270"/>
      <c r="BN254" s="1270"/>
      <c r="BO254" s="1270"/>
      <c r="BP254" s="1270"/>
      <c r="BQ254" s="1270"/>
      <c r="BR254" s="1270"/>
      <c r="BS254" s="1270"/>
      <c r="BT254" s="1270"/>
      <c r="BU254" s="1270"/>
      <c r="BV254" s="1270"/>
      <c r="BW254" s="1270"/>
      <c r="BX254" s="1270"/>
      <c r="BY254" s="1270"/>
      <c r="BZ254" s="1270"/>
      <c r="CA254" s="1270"/>
      <c r="CB254" s="1270"/>
      <c r="CC254" s="1270"/>
      <c r="CD254" s="1270"/>
      <c r="CE254" s="1270"/>
      <c r="CF254" s="1270"/>
      <c r="CG254" s="1270"/>
      <c r="CH254" s="1270"/>
      <c r="CI254" s="1270"/>
      <c r="CJ254" s="1270"/>
      <c r="CK254" s="1270"/>
      <c r="CL254" s="1270"/>
      <c r="CM254" s="1270"/>
      <c r="CN254" s="1270"/>
      <c r="CO254" s="1270"/>
      <c r="CP254" s="1270"/>
      <c r="CQ254" s="1270"/>
      <c r="CR254" s="1270"/>
      <c r="CS254" s="1270"/>
      <c r="CT254" s="1270"/>
      <c r="CU254" s="1270"/>
      <c r="CV254" s="1270"/>
      <c r="CW254" s="1270"/>
      <c r="CX254" s="1270"/>
      <c r="CY254" s="1270"/>
      <c r="CZ254" s="1270"/>
      <c r="DA254" s="1270"/>
      <c r="DB254" s="1270"/>
      <c r="DC254" s="1270"/>
      <c r="DD254" s="1270"/>
      <c r="DE254" s="1270"/>
      <c r="DF254" s="518"/>
    </row>
    <row r="255" spans="2:110" ht="9.9499999999999993" customHeight="1" x14ac:dyDescent="0.2">
      <c r="B255" s="521"/>
      <c r="C255" s="1270" t="s">
        <v>1616</v>
      </c>
      <c r="D255" s="1270"/>
      <c r="E255" s="1270"/>
      <c r="F255" s="1270"/>
      <c r="G255" s="1270"/>
      <c r="H255" s="1270"/>
      <c r="I255" s="1270"/>
      <c r="J255" s="1270"/>
      <c r="K255" s="1270"/>
      <c r="L255" s="1270"/>
      <c r="M255" s="1270"/>
      <c r="N255" s="1270"/>
      <c r="O255" s="1270"/>
      <c r="P255" s="1270"/>
      <c r="Q255" s="1270"/>
      <c r="R255" s="1270"/>
      <c r="S255" s="1270"/>
      <c r="T255" s="1270"/>
      <c r="U255" s="1270"/>
      <c r="V255" s="1270"/>
      <c r="W255" s="1270"/>
      <c r="X255" s="1270"/>
      <c r="Y255" s="1270"/>
      <c r="Z255" s="1270"/>
      <c r="AA255" s="1270"/>
      <c r="AB255" s="1270"/>
      <c r="AC255" s="1270"/>
      <c r="AD255" s="1270"/>
      <c r="AE255" s="1270"/>
      <c r="AF255" s="1270"/>
      <c r="AG255" s="1270"/>
      <c r="AH255" s="1270"/>
      <c r="AI255" s="1270"/>
      <c r="AJ255" s="1270"/>
      <c r="AK255" s="1270"/>
      <c r="AL255" s="1270"/>
      <c r="AM255" s="1270"/>
      <c r="AN255" s="1270"/>
      <c r="AO255" s="1270"/>
      <c r="AP255" s="1270"/>
      <c r="AQ255" s="1270"/>
      <c r="AR255" s="1270"/>
      <c r="AS255" s="1270"/>
      <c r="AT255" s="1270"/>
      <c r="AU255" s="1270"/>
      <c r="AV255" s="1270"/>
      <c r="AW255" s="1270"/>
      <c r="AX255" s="1270"/>
      <c r="AY255" s="1270"/>
      <c r="AZ255" s="1270"/>
      <c r="BA255" s="1270"/>
      <c r="BB255" s="1270"/>
      <c r="BC255" s="1270"/>
      <c r="BD255" s="1270"/>
      <c r="BE255" s="1270"/>
      <c r="BF255" s="1270"/>
      <c r="BG255" s="1270"/>
      <c r="BH255" s="1270"/>
      <c r="BI255" s="1270"/>
      <c r="BJ255" s="1270"/>
      <c r="BK255" s="1270"/>
      <c r="BL255" s="1270"/>
      <c r="BM255" s="1270"/>
      <c r="BN255" s="1270"/>
      <c r="BO255" s="1270"/>
      <c r="BP255" s="1270"/>
      <c r="BQ255" s="1270"/>
      <c r="BR255" s="1270"/>
      <c r="BS255" s="1270"/>
      <c r="BT255" s="1270"/>
      <c r="BU255" s="1270"/>
      <c r="BV255" s="1270"/>
      <c r="BW255" s="1270"/>
      <c r="BX255" s="1270"/>
      <c r="BY255" s="1270"/>
      <c r="BZ255" s="1270"/>
      <c r="CA255" s="1270"/>
      <c r="CB255" s="1270"/>
      <c r="CC255" s="1270"/>
      <c r="CD255" s="1270"/>
      <c r="CE255" s="1270"/>
      <c r="CF255" s="1270"/>
      <c r="CG255" s="1270"/>
      <c r="CH255" s="1270"/>
      <c r="CI255" s="1270"/>
      <c r="CJ255" s="1270"/>
      <c r="CK255" s="1270"/>
      <c r="CL255" s="1270"/>
      <c r="CM255" s="1270"/>
      <c r="CN255" s="1270"/>
      <c r="CO255" s="1270"/>
      <c r="CP255" s="1270"/>
      <c r="CQ255" s="1270"/>
      <c r="CR255" s="1270"/>
      <c r="CS255" s="1270"/>
      <c r="CT255" s="1270"/>
      <c r="CU255" s="1270"/>
      <c r="CV255" s="1270"/>
      <c r="CW255" s="1270"/>
      <c r="CX255" s="1270"/>
      <c r="CY255" s="1270"/>
      <c r="CZ255" s="1270"/>
      <c r="DA255" s="1270"/>
      <c r="DB255" s="1270"/>
      <c r="DC255" s="1270"/>
      <c r="DD255" s="1270"/>
      <c r="DE255" s="1270"/>
      <c r="DF255" s="518"/>
    </row>
    <row r="256" spans="2:110" ht="14.1" customHeight="1" x14ac:dyDescent="0.2">
      <c r="B256" s="522" t="s">
        <v>603</v>
      </c>
      <c r="C256" s="1269" t="s">
        <v>604</v>
      </c>
      <c r="D256" s="1269"/>
      <c r="E256" s="1269"/>
      <c r="F256" s="1269"/>
      <c r="G256" s="1269"/>
      <c r="H256" s="1269"/>
      <c r="I256" s="1269"/>
      <c r="J256" s="1269"/>
      <c r="K256" s="1269"/>
      <c r="L256" s="1269"/>
      <c r="M256" s="1269"/>
      <c r="N256" s="1269"/>
      <c r="O256" s="1269"/>
      <c r="P256" s="1269"/>
      <c r="Q256" s="1269"/>
      <c r="R256" s="1269"/>
      <c r="S256" s="1269"/>
      <c r="T256" s="1269"/>
      <c r="U256" s="1269"/>
      <c r="V256" s="1269"/>
      <c r="W256" s="1269"/>
      <c r="X256" s="1269"/>
      <c r="Y256" s="1269"/>
      <c r="Z256" s="1269"/>
      <c r="AA256" s="1269"/>
      <c r="AB256" s="1269"/>
      <c r="AC256" s="1269"/>
      <c r="AD256" s="1269"/>
      <c r="AE256" s="1269"/>
      <c r="AF256" s="1269"/>
      <c r="AG256" s="1269"/>
      <c r="AH256" s="1269"/>
      <c r="AI256" s="1269"/>
      <c r="AJ256" s="1269"/>
      <c r="AK256" s="1269"/>
      <c r="AL256" s="1269"/>
      <c r="AM256" s="1269"/>
      <c r="AN256" s="1269"/>
      <c r="AO256" s="1269"/>
      <c r="AP256" s="1269"/>
      <c r="AQ256" s="1269"/>
      <c r="AR256" s="1269"/>
      <c r="AS256" s="1269"/>
      <c r="AT256" s="1269"/>
      <c r="AU256" s="1269"/>
      <c r="AV256" s="1269"/>
      <c r="AW256" s="1269"/>
      <c r="AX256" s="1269"/>
      <c r="AY256" s="1269"/>
      <c r="AZ256" s="1269"/>
      <c r="BA256" s="1269"/>
      <c r="BB256" s="1269"/>
      <c r="BC256" s="1269"/>
      <c r="BD256" s="1269"/>
      <c r="BE256" s="1269"/>
      <c r="BF256" s="1269"/>
      <c r="BG256" s="1269"/>
      <c r="BH256" s="1269"/>
      <c r="BI256" s="1269"/>
      <c r="BJ256" s="1269"/>
      <c r="BK256" s="1269"/>
      <c r="BL256" s="1269"/>
      <c r="BM256" s="1269"/>
      <c r="BN256" s="1269"/>
      <c r="BO256" s="1269"/>
      <c r="BP256" s="1269"/>
      <c r="BQ256" s="1269"/>
      <c r="BR256" s="1269"/>
      <c r="BS256" s="1269"/>
      <c r="BT256" s="1269"/>
      <c r="BU256" s="1269"/>
      <c r="BV256" s="1269"/>
      <c r="BW256" s="1269"/>
      <c r="BX256" s="1269"/>
      <c r="BY256" s="1269"/>
      <c r="BZ256" s="1269"/>
      <c r="CA256" s="1269"/>
      <c r="CB256" s="1269"/>
      <c r="CC256" s="1269"/>
      <c r="CD256" s="1269"/>
      <c r="CE256" s="1269"/>
      <c r="CF256" s="1269"/>
      <c r="CG256" s="1269"/>
      <c r="CH256" s="1269"/>
      <c r="CI256" s="1269"/>
      <c r="CJ256" s="1269"/>
      <c r="CK256" s="1269"/>
      <c r="CL256" s="1269"/>
      <c r="CM256" s="1269"/>
      <c r="CN256" s="1269"/>
      <c r="CO256" s="1269"/>
      <c r="CP256" s="1269"/>
      <c r="CQ256" s="1269"/>
      <c r="CR256" s="1269"/>
      <c r="CS256" s="1269"/>
      <c r="CT256" s="1269"/>
      <c r="CU256" s="1269"/>
      <c r="CV256" s="1269"/>
      <c r="CW256" s="1269"/>
      <c r="CX256" s="1269"/>
      <c r="CY256" s="1269"/>
      <c r="CZ256" s="1269"/>
      <c r="DA256" s="1269"/>
      <c r="DB256" s="1269"/>
      <c r="DC256" s="1269"/>
      <c r="DD256" s="1269"/>
      <c r="DE256" s="1269"/>
      <c r="DF256" s="518"/>
    </row>
    <row r="257" spans="2:110" ht="9.9499999999999993" customHeight="1" x14ac:dyDescent="0.2">
      <c r="B257" s="521"/>
      <c r="C257" s="1270" t="s">
        <v>1617</v>
      </c>
      <c r="D257" s="1270"/>
      <c r="E257" s="1270"/>
      <c r="F257" s="1270"/>
      <c r="G257" s="1270"/>
      <c r="H257" s="1270"/>
      <c r="I257" s="1270"/>
      <c r="J257" s="1270"/>
      <c r="K257" s="1270"/>
      <c r="L257" s="1270"/>
      <c r="M257" s="1270"/>
      <c r="N257" s="1270"/>
      <c r="O257" s="1270"/>
      <c r="P257" s="1270"/>
      <c r="Q257" s="1270"/>
      <c r="R257" s="1270"/>
      <c r="S257" s="1270"/>
      <c r="T257" s="1270"/>
      <c r="U257" s="1270"/>
      <c r="V257" s="1270"/>
      <c r="W257" s="1270"/>
      <c r="X257" s="1270"/>
      <c r="Y257" s="1270"/>
      <c r="Z257" s="1270"/>
      <c r="AA257" s="1270"/>
      <c r="AB257" s="1270"/>
      <c r="AC257" s="1270"/>
      <c r="AD257" s="1270"/>
      <c r="AE257" s="1270"/>
      <c r="AF257" s="1270"/>
      <c r="AG257" s="1270"/>
      <c r="AH257" s="1270"/>
      <c r="AI257" s="1270"/>
      <c r="AJ257" s="1270"/>
      <c r="AK257" s="1270"/>
      <c r="AL257" s="1270"/>
      <c r="AM257" s="1270"/>
      <c r="AN257" s="1270"/>
      <c r="AO257" s="1270"/>
      <c r="AP257" s="1270"/>
      <c r="AQ257" s="1270"/>
      <c r="AR257" s="1270"/>
      <c r="AS257" s="1270"/>
      <c r="AT257" s="1270"/>
      <c r="AU257" s="1270"/>
      <c r="AV257" s="1270"/>
      <c r="AW257" s="1270"/>
      <c r="AX257" s="1270"/>
      <c r="AY257" s="1270"/>
      <c r="AZ257" s="1270"/>
      <c r="BA257" s="1270"/>
      <c r="BB257" s="1270"/>
      <c r="BC257" s="1270"/>
      <c r="BD257" s="1270"/>
      <c r="BE257" s="1270"/>
      <c r="BF257" s="1270"/>
      <c r="BG257" s="1270"/>
      <c r="BH257" s="1270"/>
      <c r="BI257" s="1270"/>
      <c r="BJ257" s="1270"/>
      <c r="BK257" s="1270"/>
      <c r="BL257" s="1270"/>
      <c r="BM257" s="1270"/>
      <c r="BN257" s="1270"/>
      <c r="BO257" s="1270"/>
      <c r="BP257" s="1270"/>
      <c r="BQ257" s="1270"/>
      <c r="BR257" s="1270"/>
      <c r="BS257" s="1270"/>
      <c r="BT257" s="1270"/>
      <c r="BU257" s="1270"/>
      <c r="BV257" s="1270"/>
      <c r="BW257" s="1270"/>
      <c r="BX257" s="1270"/>
      <c r="BY257" s="1270"/>
      <c r="BZ257" s="1270"/>
      <c r="CA257" s="1270"/>
      <c r="CB257" s="1270"/>
      <c r="CC257" s="1270"/>
      <c r="CD257" s="1270"/>
      <c r="CE257" s="1270"/>
      <c r="CF257" s="1270"/>
      <c r="CG257" s="1270"/>
      <c r="CH257" s="1270"/>
      <c r="CI257" s="1270"/>
      <c r="CJ257" s="1270"/>
      <c r="CK257" s="1270"/>
      <c r="CL257" s="1270"/>
      <c r="CM257" s="1270"/>
      <c r="CN257" s="1270"/>
      <c r="CO257" s="1270"/>
      <c r="CP257" s="1270"/>
      <c r="CQ257" s="1270"/>
      <c r="CR257" s="1270"/>
      <c r="CS257" s="1270"/>
      <c r="CT257" s="1270"/>
      <c r="CU257" s="1270"/>
      <c r="CV257" s="1270"/>
      <c r="CW257" s="1270"/>
      <c r="CX257" s="1270"/>
      <c r="CY257" s="1270"/>
      <c r="CZ257" s="1270"/>
      <c r="DA257" s="1270"/>
      <c r="DB257" s="1270"/>
      <c r="DC257" s="1270"/>
      <c r="DD257" s="1270"/>
      <c r="DE257" s="1270"/>
      <c r="DF257" s="518"/>
    </row>
    <row r="258" spans="2:110" ht="9.9499999999999993" customHeight="1" x14ac:dyDescent="0.2">
      <c r="B258" s="521"/>
      <c r="C258" s="1270" t="s">
        <v>1618</v>
      </c>
      <c r="D258" s="1270"/>
      <c r="E258" s="1270"/>
      <c r="F258" s="1270"/>
      <c r="G258" s="1270"/>
      <c r="H258" s="1270"/>
      <c r="I258" s="1270"/>
      <c r="J258" s="1270"/>
      <c r="K258" s="1270"/>
      <c r="L258" s="1270"/>
      <c r="M258" s="1270"/>
      <c r="N258" s="1270"/>
      <c r="O258" s="1270"/>
      <c r="P258" s="1270"/>
      <c r="Q258" s="1270"/>
      <c r="R258" s="1270"/>
      <c r="S258" s="1270"/>
      <c r="T258" s="1270"/>
      <c r="U258" s="1270"/>
      <c r="V258" s="1270"/>
      <c r="W258" s="1270"/>
      <c r="X258" s="1270"/>
      <c r="Y258" s="1270"/>
      <c r="Z258" s="1270"/>
      <c r="AA258" s="1270"/>
      <c r="AB258" s="1270"/>
      <c r="AC258" s="1270"/>
      <c r="AD258" s="1270"/>
      <c r="AE258" s="1270"/>
      <c r="AF258" s="1270"/>
      <c r="AG258" s="1270"/>
      <c r="AH258" s="1270"/>
      <c r="AI258" s="1270"/>
      <c r="AJ258" s="1270"/>
      <c r="AK258" s="1270"/>
      <c r="AL258" s="1270"/>
      <c r="AM258" s="1270"/>
      <c r="AN258" s="1270"/>
      <c r="AO258" s="1270"/>
      <c r="AP258" s="1270"/>
      <c r="AQ258" s="1270"/>
      <c r="AR258" s="1270"/>
      <c r="AS258" s="1270"/>
      <c r="AT258" s="1270"/>
      <c r="AU258" s="1270"/>
      <c r="AV258" s="1270"/>
      <c r="AW258" s="1270"/>
      <c r="AX258" s="1270"/>
      <c r="AY258" s="1270"/>
      <c r="AZ258" s="1270"/>
      <c r="BA258" s="1270"/>
      <c r="BB258" s="1270"/>
      <c r="BC258" s="1270"/>
      <c r="BD258" s="1270"/>
      <c r="BE258" s="1270"/>
      <c r="BF258" s="1270"/>
      <c r="BG258" s="1270"/>
      <c r="BH258" s="1270"/>
      <c r="BI258" s="1270"/>
      <c r="BJ258" s="1270"/>
      <c r="BK258" s="1270"/>
      <c r="BL258" s="1270"/>
      <c r="BM258" s="1270"/>
      <c r="BN258" s="1270"/>
      <c r="BO258" s="1270"/>
      <c r="BP258" s="1270"/>
      <c r="BQ258" s="1270"/>
      <c r="BR258" s="1270"/>
      <c r="BS258" s="1270"/>
      <c r="BT258" s="1270"/>
      <c r="BU258" s="1270"/>
      <c r="BV258" s="1270"/>
      <c r="BW258" s="1270"/>
      <c r="BX258" s="1270"/>
      <c r="BY258" s="1270"/>
      <c r="BZ258" s="1270"/>
      <c r="CA258" s="1270"/>
      <c r="CB258" s="1270"/>
      <c r="CC258" s="1270"/>
      <c r="CD258" s="1270"/>
      <c r="CE258" s="1270"/>
      <c r="CF258" s="1270"/>
      <c r="CG258" s="1270"/>
      <c r="CH258" s="1270"/>
      <c r="CI258" s="1270"/>
      <c r="CJ258" s="1270"/>
      <c r="CK258" s="1270"/>
      <c r="CL258" s="1270"/>
      <c r="CM258" s="1270"/>
      <c r="CN258" s="1270"/>
      <c r="CO258" s="1270"/>
      <c r="CP258" s="1270"/>
      <c r="CQ258" s="1270"/>
      <c r="CR258" s="1270"/>
      <c r="CS258" s="1270"/>
      <c r="CT258" s="1270"/>
      <c r="CU258" s="1270"/>
      <c r="CV258" s="1270"/>
      <c r="CW258" s="1270"/>
      <c r="CX258" s="1270"/>
      <c r="CY258" s="1270"/>
      <c r="CZ258" s="1270"/>
      <c r="DA258" s="1270"/>
      <c r="DB258" s="1270"/>
      <c r="DC258" s="1270"/>
      <c r="DD258" s="1270"/>
      <c r="DE258" s="1270"/>
      <c r="DF258" s="518"/>
    </row>
    <row r="259" spans="2:110" ht="14.1" customHeight="1" x14ac:dyDescent="0.2">
      <c r="B259" s="521"/>
      <c r="C259" s="1270" t="s">
        <v>1558</v>
      </c>
      <c r="D259" s="1270"/>
      <c r="E259" s="1270"/>
      <c r="F259" s="1270"/>
      <c r="G259" s="1270"/>
      <c r="H259" s="1270"/>
      <c r="I259" s="1270"/>
      <c r="J259" s="1270"/>
      <c r="K259" s="1270"/>
      <c r="L259" s="1270"/>
      <c r="M259" s="1270"/>
      <c r="N259" s="1270"/>
      <c r="O259" s="1270"/>
      <c r="P259" s="1270"/>
      <c r="Q259" s="1270"/>
      <c r="R259" s="1270"/>
      <c r="S259" s="1270"/>
      <c r="T259" s="1270"/>
      <c r="U259" s="1270"/>
      <c r="V259" s="1270"/>
      <c r="W259" s="1270"/>
      <c r="X259" s="1270"/>
      <c r="Y259" s="1270"/>
      <c r="Z259" s="1270"/>
      <c r="AA259" s="1270"/>
      <c r="AB259" s="1270"/>
      <c r="AC259" s="1270"/>
      <c r="AD259" s="1270"/>
      <c r="AE259" s="1270"/>
      <c r="AF259" s="1270"/>
      <c r="AG259" s="1270"/>
      <c r="AH259" s="1270"/>
      <c r="AI259" s="1270"/>
      <c r="AJ259" s="1270"/>
      <c r="AK259" s="1270"/>
      <c r="AL259" s="1270"/>
      <c r="AM259" s="1270"/>
      <c r="AN259" s="1270"/>
      <c r="AO259" s="1270"/>
      <c r="AP259" s="1270"/>
      <c r="AQ259" s="1270"/>
      <c r="AR259" s="1270"/>
      <c r="AS259" s="1270"/>
      <c r="AT259" s="1270"/>
      <c r="AU259" s="1270"/>
      <c r="AV259" s="1270"/>
      <c r="AW259" s="1270"/>
      <c r="AX259" s="1270"/>
      <c r="AY259" s="1270"/>
      <c r="AZ259" s="1270"/>
      <c r="BA259" s="1270"/>
      <c r="BB259" s="1270"/>
      <c r="BC259" s="1270"/>
      <c r="BD259" s="1270"/>
      <c r="BE259" s="1270"/>
      <c r="BF259" s="1270"/>
      <c r="BG259" s="1270"/>
      <c r="BH259" s="1270"/>
      <c r="BI259" s="1270"/>
      <c r="BJ259" s="1270"/>
      <c r="BK259" s="1270"/>
      <c r="BL259" s="1270"/>
      <c r="BM259" s="1270"/>
      <c r="BN259" s="1270"/>
      <c r="BO259" s="1270"/>
      <c r="BP259" s="1270"/>
      <c r="BQ259" s="1270"/>
      <c r="BR259" s="1270"/>
      <c r="BS259" s="1270"/>
      <c r="BT259" s="1270"/>
      <c r="BU259" s="1270"/>
      <c r="BV259" s="1270"/>
      <c r="BW259" s="1270"/>
      <c r="BX259" s="1270"/>
      <c r="BY259" s="1270"/>
      <c r="BZ259" s="1270"/>
      <c r="CA259" s="1270"/>
      <c r="CB259" s="1270"/>
      <c r="CC259" s="1270"/>
      <c r="CD259" s="1270"/>
      <c r="CE259" s="1270"/>
      <c r="CF259" s="1270"/>
      <c r="CG259" s="1270"/>
      <c r="CH259" s="1270"/>
      <c r="CI259" s="1270"/>
      <c r="CJ259" s="1270"/>
      <c r="CK259" s="1270"/>
      <c r="CL259" s="1270"/>
      <c r="CM259" s="1270"/>
      <c r="CN259" s="1270"/>
      <c r="CO259" s="1270"/>
      <c r="CP259" s="1270"/>
      <c r="CQ259" s="1270"/>
      <c r="CR259" s="1270"/>
      <c r="CS259" s="1270"/>
      <c r="CT259" s="1270"/>
      <c r="CU259" s="1270"/>
      <c r="CV259" s="1270"/>
      <c r="CW259" s="1270"/>
      <c r="CX259" s="1270"/>
      <c r="CY259" s="1270"/>
      <c r="CZ259" s="1270"/>
      <c r="DA259" s="1270"/>
      <c r="DB259" s="1270"/>
      <c r="DC259" s="1270"/>
      <c r="DD259" s="1270"/>
      <c r="DE259" s="1270"/>
      <c r="DF259" s="518"/>
    </row>
    <row r="260" spans="2:110" ht="14.1" customHeight="1" x14ac:dyDescent="0.2">
      <c r="B260" s="521"/>
      <c r="C260" s="1270" t="s">
        <v>1582</v>
      </c>
      <c r="D260" s="1270"/>
      <c r="E260" s="1270"/>
      <c r="F260" s="1270"/>
      <c r="G260" s="1270"/>
      <c r="H260" s="1270"/>
      <c r="I260" s="1270"/>
      <c r="J260" s="1270"/>
      <c r="K260" s="1270"/>
      <c r="L260" s="1270"/>
      <c r="M260" s="1270"/>
      <c r="N260" s="1270"/>
      <c r="O260" s="1270"/>
      <c r="P260" s="1270"/>
      <c r="Q260" s="1270"/>
      <c r="R260" s="1270"/>
      <c r="S260" s="1270"/>
      <c r="T260" s="1270"/>
      <c r="U260" s="1270"/>
      <c r="V260" s="1270"/>
      <c r="W260" s="1270"/>
      <c r="X260" s="1270"/>
      <c r="Y260" s="1270"/>
      <c r="Z260" s="1270"/>
      <c r="AA260" s="1270"/>
      <c r="AB260" s="1270"/>
      <c r="AC260" s="1270"/>
      <c r="AD260" s="1270"/>
      <c r="AE260" s="1270"/>
      <c r="AF260" s="1270"/>
      <c r="AG260" s="1270"/>
      <c r="AH260" s="1270"/>
      <c r="AI260" s="1270"/>
      <c r="AJ260" s="1270"/>
      <c r="AK260" s="1270"/>
      <c r="AL260" s="1270"/>
      <c r="AM260" s="1270"/>
      <c r="AN260" s="1270"/>
      <c r="AO260" s="1270"/>
      <c r="AP260" s="1270"/>
      <c r="AQ260" s="1270"/>
      <c r="AR260" s="1270"/>
      <c r="AS260" s="1270"/>
      <c r="AT260" s="1270"/>
      <c r="AU260" s="1270"/>
      <c r="AV260" s="1270"/>
      <c r="AW260" s="1270"/>
      <c r="AX260" s="1270"/>
      <c r="AY260" s="1270"/>
      <c r="AZ260" s="1270"/>
      <c r="BA260" s="1270"/>
      <c r="BB260" s="1270"/>
      <c r="BC260" s="1270"/>
      <c r="BD260" s="1270"/>
      <c r="BE260" s="1270"/>
      <c r="BF260" s="1270"/>
      <c r="BG260" s="1270"/>
      <c r="BH260" s="1270"/>
      <c r="BI260" s="1270"/>
      <c r="BJ260" s="1270"/>
      <c r="BK260" s="1270"/>
      <c r="BL260" s="1270"/>
      <c r="BM260" s="1270"/>
      <c r="BN260" s="1270"/>
      <c r="BO260" s="1270"/>
      <c r="BP260" s="1270"/>
      <c r="BQ260" s="1270"/>
      <c r="BR260" s="1270"/>
      <c r="BS260" s="1270"/>
      <c r="BT260" s="1270"/>
      <c r="BU260" s="1270"/>
      <c r="BV260" s="1270"/>
      <c r="BW260" s="1270"/>
      <c r="BX260" s="1270"/>
      <c r="BY260" s="1270"/>
      <c r="BZ260" s="1270"/>
      <c r="CA260" s="1270"/>
      <c r="CB260" s="1270"/>
      <c r="CC260" s="1270"/>
      <c r="CD260" s="1270"/>
      <c r="CE260" s="1270"/>
      <c r="CF260" s="1270"/>
      <c r="CG260" s="1270"/>
      <c r="CH260" s="1270"/>
      <c r="CI260" s="1270"/>
      <c r="CJ260" s="1270"/>
      <c r="CK260" s="1270"/>
      <c r="CL260" s="1270"/>
      <c r="CM260" s="1270"/>
      <c r="CN260" s="1270"/>
      <c r="CO260" s="1270"/>
      <c r="CP260" s="1270"/>
      <c r="CQ260" s="1270"/>
      <c r="CR260" s="1270"/>
      <c r="CS260" s="1270"/>
      <c r="CT260" s="1270"/>
      <c r="CU260" s="1270"/>
      <c r="CV260" s="1270"/>
      <c r="CW260" s="1270"/>
      <c r="CX260" s="1270"/>
      <c r="CY260" s="1270"/>
      <c r="CZ260" s="1270"/>
      <c r="DA260" s="1270"/>
      <c r="DB260" s="1270"/>
      <c r="DC260" s="1270"/>
      <c r="DD260" s="1270"/>
      <c r="DE260" s="1270"/>
      <c r="DF260" s="518"/>
    </row>
    <row r="261" spans="2:110" ht="14.1" customHeight="1" x14ac:dyDescent="0.2">
      <c r="B261" s="521"/>
      <c r="C261" s="1270" t="s">
        <v>1583</v>
      </c>
      <c r="D261" s="1270"/>
      <c r="E261" s="1270"/>
      <c r="F261" s="1270"/>
      <c r="G261" s="1270"/>
      <c r="H261" s="1270"/>
      <c r="I261" s="1270"/>
      <c r="J261" s="1270"/>
      <c r="K261" s="1270"/>
      <c r="L261" s="1270"/>
      <c r="M261" s="1270"/>
      <c r="N261" s="1270"/>
      <c r="O261" s="1270"/>
      <c r="P261" s="1270"/>
      <c r="Q261" s="1270"/>
      <c r="R261" s="1270"/>
      <c r="S261" s="1270"/>
      <c r="T261" s="1270"/>
      <c r="U261" s="1270"/>
      <c r="V261" s="1270"/>
      <c r="W261" s="1270"/>
      <c r="X261" s="1270"/>
      <c r="Y261" s="1270"/>
      <c r="Z261" s="1270"/>
      <c r="AA261" s="1270"/>
      <c r="AB261" s="1270"/>
      <c r="AC261" s="1270"/>
      <c r="AD261" s="1270"/>
      <c r="AE261" s="1270"/>
      <c r="AF261" s="1270"/>
      <c r="AG261" s="1270"/>
      <c r="AH261" s="1270"/>
      <c r="AI261" s="1270"/>
      <c r="AJ261" s="1270"/>
      <c r="AK261" s="1270"/>
      <c r="AL261" s="1270"/>
      <c r="AM261" s="1270"/>
      <c r="AN261" s="1270"/>
      <c r="AO261" s="1270"/>
      <c r="AP261" s="1270"/>
      <c r="AQ261" s="1270"/>
      <c r="AR261" s="1270"/>
      <c r="AS261" s="1270"/>
      <c r="AT261" s="1270"/>
      <c r="AU261" s="1270"/>
      <c r="AV261" s="1270"/>
      <c r="AW261" s="1270"/>
      <c r="AX261" s="1270"/>
      <c r="AY261" s="1270"/>
      <c r="AZ261" s="1270"/>
      <c r="BA261" s="1270"/>
      <c r="BB261" s="1270"/>
      <c r="BC261" s="1270"/>
      <c r="BD261" s="1270"/>
      <c r="BE261" s="1270"/>
      <c r="BF261" s="1270"/>
      <c r="BG261" s="1270"/>
      <c r="BH261" s="1270"/>
      <c r="BI261" s="1270"/>
      <c r="BJ261" s="1270"/>
      <c r="BK261" s="1270"/>
      <c r="BL261" s="1270"/>
      <c r="BM261" s="1270"/>
      <c r="BN261" s="1270"/>
      <c r="BO261" s="1270"/>
      <c r="BP261" s="1270"/>
      <c r="BQ261" s="1270"/>
      <c r="BR261" s="1270"/>
      <c r="BS261" s="1270"/>
      <c r="BT261" s="1270"/>
      <c r="BU261" s="1270"/>
      <c r="BV261" s="1270"/>
      <c r="BW261" s="1270"/>
      <c r="BX261" s="1270"/>
      <c r="BY261" s="1270"/>
      <c r="BZ261" s="1270"/>
      <c r="CA261" s="1270"/>
      <c r="CB261" s="1270"/>
      <c r="CC261" s="1270"/>
      <c r="CD261" s="1270"/>
      <c r="CE261" s="1270"/>
      <c r="CF261" s="1270"/>
      <c r="CG261" s="1270"/>
      <c r="CH261" s="1270"/>
      <c r="CI261" s="1270"/>
      <c r="CJ261" s="1270"/>
      <c r="CK261" s="1270"/>
      <c r="CL261" s="1270"/>
      <c r="CM261" s="1270"/>
      <c r="CN261" s="1270"/>
      <c r="CO261" s="1270"/>
      <c r="CP261" s="1270"/>
      <c r="CQ261" s="1270"/>
      <c r="CR261" s="1270"/>
      <c r="CS261" s="1270"/>
      <c r="CT261" s="1270"/>
      <c r="CU261" s="1270"/>
      <c r="CV261" s="1270"/>
      <c r="CW261" s="1270"/>
      <c r="CX261" s="1270"/>
      <c r="CY261" s="1270"/>
      <c r="CZ261" s="1270"/>
      <c r="DA261" s="1270"/>
      <c r="DB261" s="1270"/>
      <c r="DC261" s="1270"/>
      <c r="DD261" s="1270"/>
      <c r="DE261" s="1270"/>
      <c r="DF261" s="518"/>
    </row>
    <row r="262" spans="2:110" ht="14.1" customHeight="1" x14ac:dyDescent="0.2">
      <c r="B262" s="521"/>
      <c r="C262" s="1270" t="s">
        <v>1619</v>
      </c>
      <c r="D262" s="1270"/>
      <c r="E262" s="1270"/>
      <c r="F262" s="1270"/>
      <c r="G262" s="1270"/>
      <c r="H262" s="1270"/>
      <c r="I262" s="1270"/>
      <c r="J262" s="1270"/>
      <c r="K262" s="1270"/>
      <c r="L262" s="1270"/>
      <c r="M262" s="1270"/>
      <c r="N262" s="1270"/>
      <c r="O262" s="1270"/>
      <c r="P262" s="1270"/>
      <c r="Q262" s="1270"/>
      <c r="R262" s="1270"/>
      <c r="S262" s="1270"/>
      <c r="T262" s="1270"/>
      <c r="U262" s="1270"/>
      <c r="V262" s="1270"/>
      <c r="W262" s="1270"/>
      <c r="X262" s="1270"/>
      <c r="Y262" s="1270"/>
      <c r="Z262" s="1270"/>
      <c r="AA262" s="1270"/>
      <c r="AB262" s="1270"/>
      <c r="AC262" s="1270"/>
      <c r="AD262" s="1270"/>
      <c r="AE262" s="1270"/>
      <c r="AF262" s="1270"/>
      <c r="AG262" s="1270"/>
      <c r="AH262" s="1270"/>
      <c r="AI262" s="1270"/>
      <c r="AJ262" s="1270"/>
      <c r="AK262" s="1270"/>
      <c r="AL262" s="1270"/>
      <c r="AM262" s="1270"/>
      <c r="AN262" s="1270"/>
      <c r="AO262" s="1270"/>
      <c r="AP262" s="1270"/>
      <c r="AQ262" s="1270"/>
      <c r="AR262" s="1270"/>
      <c r="AS262" s="1270"/>
      <c r="AT262" s="1270"/>
      <c r="AU262" s="1270"/>
      <c r="AV262" s="1270"/>
      <c r="AW262" s="1270"/>
      <c r="AX262" s="1270"/>
      <c r="AY262" s="1270"/>
      <c r="AZ262" s="1270"/>
      <c r="BA262" s="1270"/>
      <c r="BB262" s="1270"/>
      <c r="BC262" s="1270"/>
      <c r="BD262" s="1270"/>
      <c r="BE262" s="1270"/>
      <c r="BF262" s="1270"/>
      <c r="BG262" s="1270"/>
      <c r="BH262" s="1270"/>
      <c r="BI262" s="1270"/>
      <c r="BJ262" s="1270"/>
      <c r="BK262" s="1270"/>
      <c r="BL262" s="1270"/>
      <c r="BM262" s="1270"/>
      <c r="BN262" s="1270"/>
      <c r="BO262" s="1270"/>
      <c r="BP262" s="1270"/>
      <c r="BQ262" s="1270"/>
      <c r="BR262" s="1270"/>
      <c r="BS262" s="1270"/>
      <c r="BT262" s="1270"/>
      <c r="BU262" s="1270"/>
      <c r="BV262" s="1270"/>
      <c r="BW262" s="1270"/>
      <c r="BX262" s="1270"/>
      <c r="BY262" s="1270"/>
      <c r="BZ262" s="1270"/>
      <c r="CA262" s="1270"/>
      <c r="CB262" s="1270"/>
      <c r="CC262" s="1270"/>
      <c r="CD262" s="1270"/>
      <c r="CE262" s="1270"/>
      <c r="CF262" s="1270"/>
      <c r="CG262" s="1270"/>
      <c r="CH262" s="1270"/>
      <c r="CI262" s="1270"/>
      <c r="CJ262" s="1270"/>
      <c r="CK262" s="1270"/>
      <c r="CL262" s="1270"/>
      <c r="CM262" s="1270"/>
      <c r="CN262" s="1270"/>
      <c r="CO262" s="1270"/>
      <c r="CP262" s="1270"/>
      <c r="CQ262" s="1270"/>
      <c r="CR262" s="1270"/>
      <c r="CS262" s="1270"/>
      <c r="CT262" s="1270"/>
      <c r="CU262" s="1270"/>
      <c r="CV262" s="1270"/>
      <c r="CW262" s="1270"/>
      <c r="CX262" s="1270"/>
      <c r="CY262" s="1270"/>
      <c r="CZ262" s="1270"/>
      <c r="DA262" s="1270"/>
      <c r="DB262" s="1270"/>
      <c r="DC262" s="1270"/>
      <c r="DD262" s="1270"/>
      <c r="DE262" s="1270"/>
      <c r="DF262" s="518"/>
    </row>
    <row r="263" spans="2:110" ht="14.1" customHeight="1" x14ac:dyDescent="0.2">
      <c r="B263" s="522" t="s">
        <v>607</v>
      </c>
      <c r="C263" s="1269" t="s">
        <v>608</v>
      </c>
      <c r="D263" s="1269"/>
      <c r="E263" s="1269"/>
      <c r="F263" s="1269"/>
      <c r="G263" s="1269"/>
      <c r="H263" s="1269"/>
      <c r="I263" s="1269"/>
      <c r="J263" s="1269"/>
      <c r="K263" s="1269"/>
      <c r="L263" s="1269"/>
      <c r="M263" s="1269"/>
      <c r="N263" s="1269"/>
      <c r="O263" s="1269"/>
      <c r="P263" s="1269"/>
      <c r="Q263" s="1269"/>
      <c r="R263" s="1269"/>
      <c r="S263" s="1269"/>
      <c r="T263" s="1269"/>
      <c r="U263" s="1269"/>
      <c r="V263" s="1269"/>
      <c r="W263" s="1269"/>
      <c r="X263" s="1269"/>
      <c r="Y263" s="1269"/>
      <c r="Z263" s="1269"/>
      <c r="AA263" s="1269"/>
      <c r="AB263" s="1269"/>
      <c r="AC263" s="1269"/>
      <c r="AD263" s="1269"/>
      <c r="AE263" s="1269"/>
      <c r="AF263" s="1269"/>
      <c r="AG263" s="1269"/>
      <c r="AH263" s="1269"/>
      <c r="AI263" s="1269"/>
      <c r="AJ263" s="1269"/>
      <c r="AK263" s="1269"/>
      <c r="AL263" s="1269"/>
      <c r="AM263" s="1269"/>
      <c r="AN263" s="1269"/>
      <c r="AO263" s="1269"/>
      <c r="AP263" s="1269"/>
      <c r="AQ263" s="1269"/>
      <c r="AR263" s="1269"/>
      <c r="AS263" s="1269"/>
      <c r="AT263" s="1269"/>
      <c r="AU263" s="1269"/>
      <c r="AV263" s="1269"/>
      <c r="AW263" s="1269"/>
      <c r="AX263" s="1269"/>
      <c r="AY263" s="1269"/>
      <c r="AZ263" s="1269"/>
      <c r="BA263" s="1269"/>
      <c r="BB263" s="1269"/>
      <c r="BC263" s="1269"/>
      <c r="BD263" s="1269"/>
      <c r="BE263" s="1269"/>
      <c r="BF263" s="1269"/>
      <c r="BG263" s="1269"/>
      <c r="BH263" s="1269"/>
      <c r="BI263" s="1269"/>
      <c r="BJ263" s="1269"/>
      <c r="BK263" s="1269"/>
      <c r="BL263" s="1269"/>
      <c r="BM263" s="1269"/>
      <c r="BN263" s="1269"/>
      <c r="BO263" s="1269"/>
      <c r="BP263" s="1269"/>
      <c r="BQ263" s="1269"/>
      <c r="BR263" s="1269"/>
      <c r="BS263" s="1269"/>
      <c r="BT263" s="1269"/>
      <c r="BU263" s="1269"/>
      <c r="BV263" s="1269"/>
      <c r="BW263" s="1269"/>
      <c r="BX263" s="1269"/>
      <c r="BY263" s="1269"/>
      <c r="BZ263" s="1269"/>
      <c r="CA263" s="1269"/>
      <c r="CB263" s="1269"/>
      <c r="CC263" s="1269"/>
      <c r="CD263" s="1269"/>
      <c r="CE263" s="1269"/>
      <c r="CF263" s="1269"/>
      <c r="CG263" s="1269"/>
      <c r="CH263" s="1269"/>
      <c r="CI263" s="1269"/>
      <c r="CJ263" s="1269"/>
      <c r="CK263" s="1269"/>
      <c r="CL263" s="1269"/>
      <c r="CM263" s="1269"/>
      <c r="CN263" s="1269"/>
      <c r="CO263" s="1269"/>
      <c r="CP263" s="1269"/>
      <c r="CQ263" s="1269"/>
      <c r="CR263" s="1269"/>
      <c r="CS263" s="1269"/>
      <c r="CT263" s="1269"/>
      <c r="CU263" s="1269"/>
      <c r="CV263" s="1269"/>
      <c r="CW263" s="1269"/>
      <c r="CX263" s="1269"/>
      <c r="CY263" s="1269"/>
      <c r="CZ263" s="1269"/>
      <c r="DA263" s="1269"/>
      <c r="DB263" s="1269"/>
      <c r="DC263" s="1269"/>
      <c r="DD263" s="1269"/>
      <c r="DE263" s="1269"/>
      <c r="DF263" s="518"/>
    </row>
    <row r="264" spans="2:110" ht="14.1" customHeight="1" x14ac:dyDescent="0.2">
      <c r="B264" s="521"/>
      <c r="C264" s="1270" t="s">
        <v>1578</v>
      </c>
      <c r="D264" s="1270"/>
      <c r="E264" s="1270"/>
      <c r="F264" s="1270"/>
      <c r="G264" s="1270"/>
      <c r="H264" s="1270"/>
      <c r="I264" s="1270"/>
      <c r="J264" s="1270"/>
      <c r="K264" s="1270"/>
      <c r="L264" s="1270"/>
      <c r="M264" s="1270"/>
      <c r="N264" s="1270"/>
      <c r="O264" s="1270"/>
      <c r="P264" s="1270"/>
      <c r="Q264" s="1270"/>
      <c r="R264" s="1270"/>
      <c r="S264" s="1270"/>
      <c r="T264" s="1270"/>
      <c r="U264" s="1270"/>
      <c r="V264" s="1270"/>
      <c r="W264" s="1270"/>
      <c r="X264" s="1270"/>
      <c r="Y264" s="1270"/>
      <c r="Z264" s="1270"/>
      <c r="AA264" s="1270"/>
      <c r="AB264" s="1270"/>
      <c r="AC264" s="1270"/>
      <c r="AD264" s="1270"/>
      <c r="AE264" s="1270"/>
      <c r="AF264" s="1270"/>
      <c r="AG264" s="1270"/>
      <c r="AH264" s="1270"/>
      <c r="AI264" s="1270"/>
      <c r="AJ264" s="1270"/>
      <c r="AK264" s="1270"/>
      <c r="AL264" s="1270"/>
      <c r="AM264" s="1270"/>
      <c r="AN264" s="1270"/>
      <c r="AO264" s="1270"/>
      <c r="AP264" s="1270"/>
      <c r="AQ264" s="1270"/>
      <c r="AR264" s="1270"/>
      <c r="AS264" s="1270"/>
      <c r="AT264" s="1270"/>
      <c r="AU264" s="1270"/>
      <c r="AV264" s="1270"/>
      <c r="AW264" s="1270"/>
      <c r="AX264" s="1270"/>
      <c r="AY264" s="1270"/>
      <c r="AZ264" s="1270"/>
      <c r="BA264" s="1270"/>
      <c r="BB264" s="1270"/>
      <c r="BC264" s="1270"/>
      <c r="BD264" s="1270"/>
      <c r="BE264" s="1270"/>
      <c r="BF264" s="1270"/>
      <c r="BG264" s="1270"/>
      <c r="BH264" s="1270"/>
      <c r="BI264" s="1270"/>
      <c r="BJ264" s="1270"/>
      <c r="BK264" s="1270"/>
      <c r="BL264" s="1270"/>
      <c r="BM264" s="1270"/>
      <c r="BN264" s="1270"/>
      <c r="BO264" s="1270"/>
      <c r="BP264" s="1270"/>
      <c r="BQ264" s="1270"/>
      <c r="BR264" s="1270"/>
      <c r="BS264" s="1270"/>
      <c r="BT264" s="1270"/>
      <c r="BU264" s="1270"/>
      <c r="BV264" s="1270"/>
      <c r="BW264" s="1270"/>
      <c r="BX264" s="1270"/>
      <c r="BY264" s="1270"/>
      <c r="BZ264" s="1270"/>
      <c r="CA264" s="1270"/>
      <c r="CB264" s="1270"/>
      <c r="CC264" s="1270"/>
      <c r="CD264" s="1270"/>
      <c r="CE264" s="1270"/>
      <c r="CF264" s="1270"/>
      <c r="CG264" s="1270"/>
      <c r="CH264" s="1270"/>
      <c r="CI264" s="1270"/>
      <c r="CJ264" s="1270"/>
      <c r="CK264" s="1270"/>
      <c r="CL264" s="1270"/>
      <c r="CM264" s="1270"/>
      <c r="CN264" s="1270"/>
      <c r="CO264" s="1270"/>
      <c r="CP264" s="1270"/>
      <c r="CQ264" s="1270"/>
      <c r="CR264" s="1270"/>
      <c r="CS264" s="1270"/>
      <c r="CT264" s="1270"/>
      <c r="CU264" s="1270"/>
      <c r="CV264" s="1270"/>
      <c r="CW264" s="1270"/>
      <c r="CX264" s="1270"/>
      <c r="CY264" s="1270"/>
      <c r="CZ264" s="1270"/>
      <c r="DA264" s="1270"/>
      <c r="DB264" s="1270"/>
      <c r="DC264" s="1270"/>
      <c r="DD264" s="1270"/>
      <c r="DE264" s="1270"/>
      <c r="DF264" s="518"/>
    </row>
    <row r="265" spans="2:110" ht="14.1" customHeight="1" x14ac:dyDescent="0.2">
      <c r="B265" s="521"/>
      <c r="C265" s="1270" t="s">
        <v>1579</v>
      </c>
      <c r="D265" s="1270"/>
      <c r="E265" s="1270"/>
      <c r="F265" s="1270"/>
      <c r="G265" s="1270"/>
      <c r="H265" s="1270"/>
      <c r="I265" s="1270"/>
      <c r="J265" s="1270"/>
      <c r="K265" s="1270"/>
      <c r="L265" s="1270"/>
      <c r="M265" s="1270"/>
      <c r="N265" s="1270"/>
      <c r="O265" s="1270"/>
      <c r="P265" s="1270"/>
      <c r="Q265" s="1270"/>
      <c r="R265" s="1270"/>
      <c r="S265" s="1270"/>
      <c r="T265" s="1270"/>
      <c r="U265" s="1270"/>
      <c r="V265" s="1270"/>
      <c r="W265" s="1270"/>
      <c r="X265" s="1270"/>
      <c r="Y265" s="1270"/>
      <c r="Z265" s="1270"/>
      <c r="AA265" s="1270"/>
      <c r="AB265" s="1270"/>
      <c r="AC265" s="1270"/>
      <c r="AD265" s="1270"/>
      <c r="AE265" s="1270"/>
      <c r="AF265" s="1270"/>
      <c r="AG265" s="1270"/>
      <c r="AH265" s="1270"/>
      <c r="AI265" s="1270"/>
      <c r="AJ265" s="1270"/>
      <c r="AK265" s="1270"/>
      <c r="AL265" s="1270"/>
      <c r="AM265" s="1270"/>
      <c r="AN265" s="1270"/>
      <c r="AO265" s="1270"/>
      <c r="AP265" s="1270"/>
      <c r="AQ265" s="1270"/>
      <c r="AR265" s="1270"/>
      <c r="AS265" s="1270"/>
      <c r="AT265" s="1270"/>
      <c r="AU265" s="1270"/>
      <c r="AV265" s="1270"/>
      <c r="AW265" s="1270"/>
      <c r="AX265" s="1270"/>
      <c r="AY265" s="1270"/>
      <c r="AZ265" s="1270"/>
      <c r="BA265" s="1270"/>
      <c r="BB265" s="1270"/>
      <c r="BC265" s="1270"/>
      <c r="BD265" s="1270"/>
      <c r="BE265" s="1270"/>
      <c r="BF265" s="1270"/>
      <c r="BG265" s="1270"/>
      <c r="BH265" s="1270"/>
      <c r="BI265" s="1270"/>
      <c r="BJ265" s="1270"/>
      <c r="BK265" s="1270"/>
      <c r="BL265" s="1270"/>
      <c r="BM265" s="1270"/>
      <c r="BN265" s="1270"/>
      <c r="BO265" s="1270"/>
      <c r="BP265" s="1270"/>
      <c r="BQ265" s="1270"/>
      <c r="BR265" s="1270"/>
      <c r="BS265" s="1270"/>
      <c r="BT265" s="1270"/>
      <c r="BU265" s="1270"/>
      <c r="BV265" s="1270"/>
      <c r="BW265" s="1270"/>
      <c r="BX265" s="1270"/>
      <c r="BY265" s="1270"/>
      <c r="BZ265" s="1270"/>
      <c r="CA265" s="1270"/>
      <c r="CB265" s="1270"/>
      <c r="CC265" s="1270"/>
      <c r="CD265" s="1270"/>
      <c r="CE265" s="1270"/>
      <c r="CF265" s="1270"/>
      <c r="CG265" s="1270"/>
      <c r="CH265" s="1270"/>
      <c r="CI265" s="1270"/>
      <c r="CJ265" s="1270"/>
      <c r="CK265" s="1270"/>
      <c r="CL265" s="1270"/>
      <c r="CM265" s="1270"/>
      <c r="CN265" s="1270"/>
      <c r="CO265" s="1270"/>
      <c r="CP265" s="1270"/>
      <c r="CQ265" s="1270"/>
      <c r="CR265" s="1270"/>
      <c r="CS265" s="1270"/>
      <c r="CT265" s="1270"/>
      <c r="CU265" s="1270"/>
      <c r="CV265" s="1270"/>
      <c r="CW265" s="1270"/>
      <c r="CX265" s="1270"/>
      <c r="CY265" s="1270"/>
      <c r="CZ265" s="1270"/>
      <c r="DA265" s="1270"/>
      <c r="DB265" s="1270"/>
      <c r="DC265" s="1270"/>
      <c r="DD265" s="1270"/>
      <c r="DE265" s="1270"/>
      <c r="DF265" s="518"/>
    </row>
    <row r="266" spans="2:110" ht="9.9499999999999993" customHeight="1" x14ac:dyDescent="0.2">
      <c r="B266" s="521"/>
      <c r="C266" s="1270" t="s">
        <v>1620</v>
      </c>
      <c r="D266" s="1270"/>
      <c r="E266" s="1270"/>
      <c r="F266" s="1270"/>
      <c r="G266" s="1270"/>
      <c r="H266" s="1270"/>
      <c r="I266" s="1270"/>
      <c r="J266" s="1270"/>
      <c r="K266" s="1270"/>
      <c r="L266" s="1270"/>
      <c r="M266" s="1270"/>
      <c r="N266" s="1270"/>
      <c r="O266" s="1270"/>
      <c r="P266" s="1270"/>
      <c r="Q266" s="1270"/>
      <c r="R266" s="1270"/>
      <c r="S266" s="1270"/>
      <c r="T266" s="1270"/>
      <c r="U266" s="1270"/>
      <c r="V266" s="1270"/>
      <c r="W266" s="1270"/>
      <c r="X266" s="1270"/>
      <c r="Y266" s="1270"/>
      <c r="Z266" s="1270"/>
      <c r="AA266" s="1270"/>
      <c r="AB266" s="1270"/>
      <c r="AC266" s="1270"/>
      <c r="AD266" s="1270"/>
      <c r="AE266" s="1270"/>
      <c r="AF266" s="1270"/>
      <c r="AG266" s="1270"/>
      <c r="AH266" s="1270"/>
      <c r="AI266" s="1270"/>
      <c r="AJ266" s="1270"/>
      <c r="AK266" s="1270"/>
      <c r="AL266" s="1270"/>
      <c r="AM266" s="1270"/>
      <c r="AN266" s="1270"/>
      <c r="AO266" s="1270"/>
      <c r="AP266" s="1270"/>
      <c r="AQ266" s="1270"/>
      <c r="AR266" s="1270"/>
      <c r="AS266" s="1270"/>
      <c r="AT266" s="1270"/>
      <c r="AU266" s="1270"/>
      <c r="AV266" s="1270"/>
      <c r="AW266" s="1270"/>
      <c r="AX266" s="1270"/>
      <c r="AY266" s="1270"/>
      <c r="AZ266" s="1270"/>
      <c r="BA266" s="1270"/>
      <c r="BB266" s="1270"/>
      <c r="BC266" s="1270"/>
      <c r="BD266" s="1270"/>
      <c r="BE266" s="1270"/>
      <c r="BF266" s="1270"/>
      <c r="BG266" s="1270"/>
      <c r="BH266" s="1270"/>
      <c r="BI266" s="1270"/>
      <c r="BJ266" s="1270"/>
      <c r="BK266" s="1270"/>
      <c r="BL266" s="1270"/>
      <c r="BM266" s="1270"/>
      <c r="BN266" s="1270"/>
      <c r="BO266" s="1270"/>
      <c r="BP266" s="1270"/>
      <c r="BQ266" s="1270"/>
      <c r="BR266" s="1270"/>
      <c r="BS266" s="1270"/>
      <c r="BT266" s="1270"/>
      <c r="BU266" s="1270"/>
      <c r="BV266" s="1270"/>
      <c r="BW266" s="1270"/>
      <c r="BX266" s="1270"/>
      <c r="BY266" s="1270"/>
      <c r="BZ266" s="1270"/>
      <c r="CA266" s="1270"/>
      <c r="CB266" s="1270"/>
      <c r="CC266" s="1270"/>
      <c r="CD266" s="1270"/>
      <c r="CE266" s="1270"/>
      <c r="CF266" s="1270"/>
      <c r="CG266" s="1270"/>
      <c r="CH266" s="1270"/>
      <c r="CI266" s="1270"/>
      <c r="CJ266" s="1270"/>
      <c r="CK266" s="1270"/>
      <c r="CL266" s="1270"/>
      <c r="CM266" s="1270"/>
      <c r="CN266" s="1270"/>
      <c r="CO266" s="1270"/>
      <c r="CP266" s="1270"/>
      <c r="CQ266" s="1270"/>
      <c r="CR266" s="1270"/>
      <c r="CS266" s="1270"/>
      <c r="CT266" s="1270"/>
      <c r="CU266" s="1270"/>
      <c r="CV266" s="1270"/>
      <c r="CW266" s="1270"/>
      <c r="CX266" s="1270"/>
      <c r="CY266" s="1270"/>
      <c r="CZ266" s="1270"/>
      <c r="DA266" s="1270"/>
      <c r="DB266" s="1270"/>
      <c r="DC266" s="1270"/>
      <c r="DD266" s="1270"/>
      <c r="DE266" s="1270"/>
      <c r="DF266" s="518"/>
    </row>
    <row r="267" spans="2:110" ht="9.9499999999999993" customHeight="1" x14ac:dyDescent="0.2">
      <c r="B267" s="521"/>
      <c r="C267" s="1270" t="s">
        <v>1621</v>
      </c>
      <c r="D267" s="1270"/>
      <c r="E267" s="1270"/>
      <c r="F267" s="1270"/>
      <c r="G267" s="1270"/>
      <c r="H267" s="1270"/>
      <c r="I267" s="1270"/>
      <c r="J267" s="1270"/>
      <c r="K267" s="1270"/>
      <c r="L267" s="1270"/>
      <c r="M267" s="1270"/>
      <c r="N267" s="1270"/>
      <c r="O267" s="1270"/>
      <c r="P267" s="1270"/>
      <c r="Q267" s="1270"/>
      <c r="R267" s="1270"/>
      <c r="S267" s="1270"/>
      <c r="T267" s="1270"/>
      <c r="U267" s="1270"/>
      <c r="V267" s="1270"/>
      <c r="W267" s="1270"/>
      <c r="X267" s="1270"/>
      <c r="Y267" s="1270"/>
      <c r="Z267" s="1270"/>
      <c r="AA267" s="1270"/>
      <c r="AB267" s="1270"/>
      <c r="AC267" s="1270"/>
      <c r="AD267" s="1270"/>
      <c r="AE267" s="1270"/>
      <c r="AF267" s="1270"/>
      <c r="AG267" s="1270"/>
      <c r="AH267" s="1270"/>
      <c r="AI267" s="1270"/>
      <c r="AJ267" s="1270"/>
      <c r="AK267" s="1270"/>
      <c r="AL267" s="1270"/>
      <c r="AM267" s="1270"/>
      <c r="AN267" s="1270"/>
      <c r="AO267" s="1270"/>
      <c r="AP267" s="1270"/>
      <c r="AQ267" s="1270"/>
      <c r="AR267" s="1270"/>
      <c r="AS267" s="1270"/>
      <c r="AT267" s="1270"/>
      <c r="AU267" s="1270"/>
      <c r="AV267" s="1270"/>
      <c r="AW267" s="1270"/>
      <c r="AX267" s="1270"/>
      <c r="AY267" s="1270"/>
      <c r="AZ267" s="1270"/>
      <c r="BA267" s="1270"/>
      <c r="BB267" s="1270"/>
      <c r="BC267" s="1270"/>
      <c r="BD267" s="1270"/>
      <c r="BE267" s="1270"/>
      <c r="BF267" s="1270"/>
      <c r="BG267" s="1270"/>
      <c r="BH267" s="1270"/>
      <c r="BI267" s="1270"/>
      <c r="BJ267" s="1270"/>
      <c r="BK267" s="1270"/>
      <c r="BL267" s="1270"/>
      <c r="BM267" s="1270"/>
      <c r="BN267" s="1270"/>
      <c r="BO267" s="1270"/>
      <c r="BP267" s="1270"/>
      <c r="BQ267" s="1270"/>
      <c r="BR267" s="1270"/>
      <c r="BS267" s="1270"/>
      <c r="BT267" s="1270"/>
      <c r="BU267" s="1270"/>
      <c r="BV267" s="1270"/>
      <c r="BW267" s="1270"/>
      <c r="BX267" s="1270"/>
      <c r="BY267" s="1270"/>
      <c r="BZ267" s="1270"/>
      <c r="CA267" s="1270"/>
      <c r="CB267" s="1270"/>
      <c r="CC267" s="1270"/>
      <c r="CD267" s="1270"/>
      <c r="CE267" s="1270"/>
      <c r="CF267" s="1270"/>
      <c r="CG267" s="1270"/>
      <c r="CH267" s="1270"/>
      <c r="CI267" s="1270"/>
      <c r="CJ267" s="1270"/>
      <c r="CK267" s="1270"/>
      <c r="CL267" s="1270"/>
      <c r="CM267" s="1270"/>
      <c r="CN267" s="1270"/>
      <c r="CO267" s="1270"/>
      <c r="CP267" s="1270"/>
      <c r="CQ267" s="1270"/>
      <c r="CR267" s="1270"/>
      <c r="CS267" s="1270"/>
      <c r="CT267" s="1270"/>
      <c r="CU267" s="1270"/>
      <c r="CV267" s="1270"/>
      <c r="CW267" s="1270"/>
      <c r="CX267" s="1270"/>
      <c r="CY267" s="1270"/>
      <c r="CZ267" s="1270"/>
      <c r="DA267" s="1270"/>
      <c r="DB267" s="1270"/>
      <c r="DC267" s="1270"/>
      <c r="DD267" s="1270"/>
      <c r="DE267" s="1270"/>
      <c r="DF267" s="518"/>
    </row>
    <row r="268" spans="2:110" ht="14.1" customHeight="1" x14ac:dyDescent="0.2">
      <c r="B268" s="521"/>
      <c r="C268" s="1270" t="s">
        <v>1622</v>
      </c>
      <c r="D268" s="1270"/>
      <c r="E268" s="1270"/>
      <c r="F268" s="1270"/>
      <c r="G268" s="1270"/>
      <c r="H268" s="1270"/>
      <c r="I268" s="1270"/>
      <c r="J268" s="1270"/>
      <c r="K268" s="1270"/>
      <c r="L268" s="1270"/>
      <c r="M268" s="1270"/>
      <c r="N268" s="1270"/>
      <c r="O268" s="1270"/>
      <c r="P268" s="1270"/>
      <c r="Q268" s="1270"/>
      <c r="R268" s="1270"/>
      <c r="S268" s="1270"/>
      <c r="T268" s="1270"/>
      <c r="U268" s="1270"/>
      <c r="V268" s="1270"/>
      <c r="W268" s="1270"/>
      <c r="X268" s="1270"/>
      <c r="Y268" s="1270"/>
      <c r="Z268" s="1270"/>
      <c r="AA268" s="1270"/>
      <c r="AB268" s="1270"/>
      <c r="AC268" s="1270"/>
      <c r="AD268" s="1270"/>
      <c r="AE268" s="1270"/>
      <c r="AF268" s="1270"/>
      <c r="AG268" s="1270"/>
      <c r="AH268" s="1270"/>
      <c r="AI268" s="1270"/>
      <c r="AJ268" s="1270"/>
      <c r="AK268" s="1270"/>
      <c r="AL268" s="1270"/>
      <c r="AM268" s="1270"/>
      <c r="AN268" s="1270"/>
      <c r="AO268" s="1270"/>
      <c r="AP268" s="1270"/>
      <c r="AQ268" s="1270"/>
      <c r="AR268" s="1270"/>
      <c r="AS268" s="1270"/>
      <c r="AT268" s="1270"/>
      <c r="AU268" s="1270"/>
      <c r="AV268" s="1270"/>
      <c r="AW268" s="1270"/>
      <c r="AX268" s="1270"/>
      <c r="AY268" s="1270"/>
      <c r="AZ268" s="1270"/>
      <c r="BA268" s="1270"/>
      <c r="BB268" s="1270"/>
      <c r="BC268" s="1270"/>
      <c r="BD268" s="1270"/>
      <c r="BE268" s="1270"/>
      <c r="BF268" s="1270"/>
      <c r="BG268" s="1270"/>
      <c r="BH268" s="1270"/>
      <c r="BI268" s="1270"/>
      <c r="BJ268" s="1270"/>
      <c r="BK268" s="1270"/>
      <c r="BL268" s="1270"/>
      <c r="BM268" s="1270"/>
      <c r="BN268" s="1270"/>
      <c r="BO268" s="1270"/>
      <c r="BP268" s="1270"/>
      <c r="BQ268" s="1270"/>
      <c r="BR268" s="1270"/>
      <c r="BS268" s="1270"/>
      <c r="BT268" s="1270"/>
      <c r="BU268" s="1270"/>
      <c r="BV268" s="1270"/>
      <c r="BW268" s="1270"/>
      <c r="BX268" s="1270"/>
      <c r="BY268" s="1270"/>
      <c r="BZ268" s="1270"/>
      <c r="CA268" s="1270"/>
      <c r="CB268" s="1270"/>
      <c r="CC268" s="1270"/>
      <c r="CD268" s="1270"/>
      <c r="CE268" s="1270"/>
      <c r="CF268" s="1270"/>
      <c r="CG268" s="1270"/>
      <c r="CH268" s="1270"/>
      <c r="CI268" s="1270"/>
      <c r="CJ268" s="1270"/>
      <c r="CK268" s="1270"/>
      <c r="CL268" s="1270"/>
      <c r="CM268" s="1270"/>
      <c r="CN268" s="1270"/>
      <c r="CO268" s="1270"/>
      <c r="CP268" s="1270"/>
      <c r="CQ268" s="1270"/>
      <c r="CR268" s="1270"/>
      <c r="CS268" s="1270"/>
      <c r="CT268" s="1270"/>
      <c r="CU268" s="1270"/>
      <c r="CV268" s="1270"/>
      <c r="CW268" s="1270"/>
      <c r="CX268" s="1270"/>
      <c r="CY268" s="1270"/>
      <c r="CZ268" s="1270"/>
      <c r="DA268" s="1270"/>
      <c r="DB268" s="1270"/>
      <c r="DC268" s="1270"/>
      <c r="DD268" s="1270"/>
      <c r="DE268" s="1270"/>
      <c r="DF268" s="518"/>
    </row>
    <row r="269" spans="2:110" ht="9.9499999999999993" customHeight="1" x14ac:dyDescent="0.2">
      <c r="B269" s="521"/>
      <c r="C269" s="1270" t="s">
        <v>1623</v>
      </c>
      <c r="D269" s="1270"/>
      <c r="E269" s="1270"/>
      <c r="F269" s="1270"/>
      <c r="G269" s="1270"/>
      <c r="H269" s="1270"/>
      <c r="I269" s="1270"/>
      <c r="J269" s="1270"/>
      <c r="K269" s="1270"/>
      <c r="L269" s="1270"/>
      <c r="M269" s="1270"/>
      <c r="N269" s="1270"/>
      <c r="O269" s="1270"/>
      <c r="P269" s="1270"/>
      <c r="Q269" s="1270"/>
      <c r="R269" s="1270"/>
      <c r="S269" s="1270"/>
      <c r="T269" s="1270"/>
      <c r="U269" s="1270"/>
      <c r="V269" s="1270"/>
      <c r="W269" s="1270"/>
      <c r="X269" s="1270"/>
      <c r="Y269" s="1270"/>
      <c r="Z269" s="1270"/>
      <c r="AA269" s="1270"/>
      <c r="AB269" s="1270"/>
      <c r="AC269" s="1270"/>
      <c r="AD269" s="1270"/>
      <c r="AE269" s="1270"/>
      <c r="AF269" s="1270"/>
      <c r="AG269" s="1270"/>
      <c r="AH269" s="1270"/>
      <c r="AI269" s="1270"/>
      <c r="AJ269" s="1270"/>
      <c r="AK269" s="1270"/>
      <c r="AL269" s="1270"/>
      <c r="AM269" s="1270"/>
      <c r="AN269" s="1270"/>
      <c r="AO269" s="1270"/>
      <c r="AP269" s="1270"/>
      <c r="AQ269" s="1270"/>
      <c r="AR269" s="1270"/>
      <c r="AS269" s="1270"/>
      <c r="AT269" s="1270"/>
      <c r="AU269" s="1270"/>
      <c r="AV269" s="1270"/>
      <c r="AW269" s="1270"/>
      <c r="AX269" s="1270"/>
      <c r="AY269" s="1270"/>
      <c r="AZ269" s="1270"/>
      <c r="BA269" s="1270"/>
      <c r="BB269" s="1270"/>
      <c r="BC269" s="1270"/>
      <c r="BD269" s="1270"/>
      <c r="BE269" s="1270"/>
      <c r="BF269" s="1270"/>
      <c r="BG269" s="1270"/>
      <c r="BH269" s="1270"/>
      <c r="BI269" s="1270"/>
      <c r="BJ269" s="1270"/>
      <c r="BK269" s="1270"/>
      <c r="BL269" s="1270"/>
      <c r="BM269" s="1270"/>
      <c r="BN269" s="1270"/>
      <c r="BO269" s="1270"/>
      <c r="BP269" s="1270"/>
      <c r="BQ269" s="1270"/>
      <c r="BR269" s="1270"/>
      <c r="BS269" s="1270"/>
      <c r="BT269" s="1270"/>
      <c r="BU269" s="1270"/>
      <c r="BV269" s="1270"/>
      <c r="BW269" s="1270"/>
      <c r="BX269" s="1270"/>
      <c r="BY269" s="1270"/>
      <c r="BZ269" s="1270"/>
      <c r="CA269" s="1270"/>
      <c r="CB269" s="1270"/>
      <c r="CC269" s="1270"/>
      <c r="CD269" s="1270"/>
      <c r="CE269" s="1270"/>
      <c r="CF269" s="1270"/>
      <c r="CG269" s="1270"/>
      <c r="CH269" s="1270"/>
      <c r="CI269" s="1270"/>
      <c r="CJ269" s="1270"/>
      <c r="CK269" s="1270"/>
      <c r="CL269" s="1270"/>
      <c r="CM269" s="1270"/>
      <c r="CN269" s="1270"/>
      <c r="CO269" s="1270"/>
      <c r="CP269" s="1270"/>
      <c r="CQ269" s="1270"/>
      <c r="CR269" s="1270"/>
      <c r="CS269" s="1270"/>
      <c r="CT269" s="1270"/>
      <c r="CU269" s="1270"/>
      <c r="CV269" s="1270"/>
      <c r="CW269" s="1270"/>
      <c r="CX269" s="1270"/>
      <c r="CY269" s="1270"/>
      <c r="CZ269" s="1270"/>
      <c r="DA269" s="1270"/>
      <c r="DB269" s="1270"/>
      <c r="DC269" s="1270"/>
      <c r="DD269" s="1270"/>
      <c r="DE269" s="1270"/>
      <c r="DF269" s="518"/>
    </row>
    <row r="270" spans="2:110" ht="9.9499999999999993" customHeight="1" x14ac:dyDescent="0.2">
      <c r="B270" s="521"/>
      <c r="C270" s="1270" t="s">
        <v>1624</v>
      </c>
      <c r="D270" s="1270"/>
      <c r="E270" s="1270"/>
      <c r="F270" s="1270"/>
      <c r="G270" s="1270"/>
      <c r="H270" s="1270"/>
      <c r="I270" s="1270"/>
      <c r="J270" s="1270"/>
      <c r="K270" s="1270"/>
      <c r="L270" s="1270"/>
      <c r="M270" s="1270"/>
      <c r="N270" s="1270"/>
      <c r="O270" s="1270"/>
      <c r="P270" s="1270"/>
      <c r="Q270" s="1270"/>
      <c r="R270" s="1270"/>
      <c r="S270" s="1270"/>
      <c r="T270" s="1270"/>
      <c r="U270" s="1270"/>
      <c r="V270" s="1270"/>
      <c r="W270" s="1270"/>
      <c r="X270" s="1270"/>
      <c r="Y270" s="1270"/>
      <c r="Z270" s="1270"/>
      <c r="AA270" s="1270"/>
      <c r="AB270" s="1270"/>
      <c r="AC270" s="1270"/>
      <c r="AD270" s="1270"/>
      <c r="AE270" s="1270"/>
      <c r="AF270" s="1270"/>
      <c r="AG270" s="1270"/>
      <c r="AH270" s="1270"/>
      <c r="AI270" s="1270"/>
      <c r="AJ270" s="1270"/>
      <c r="AK270" s="1270"/>
      <c r="AL270" s="1270"/>
      <c r="AM270" s="1270"/>
      <c r="AN270" s="1270"/>
      <c r="AO270" s="1270"/>
      <c r="AP270" s="1270"/>
      <c r="AQ270" s="1270"/>
      <c r="AR270" s="1270"/>
      <c r="AS270" s="1270"/>
      <c r="AT270" s="1270"/>
      <c r="AU270" s="1270"/>
      <c r="AV270" s="1270"/>
      <c r="AW270" s="1270"/>
      <c r="AX270" s="1270"/>
      <c r="AY270" s="1270"/>
      <c r="AZ270" s="1270"/>
      <c r="BA270" s="1270"/>
      <c r="BB270" s="1270"/>
      <c r="BC270" s="1270"/>
      <c r="BD270" s="1270"/>
      <c r="BE270" s="1270"/>
      <c r="BF270" s="1270"/>
      <c r="BG270" s="1270"/>
      <c r="BH270" s="1270"/>
      <c r="BI270" s="1270"/>
      <c r="BJ270" s="1270"/>
      <c r="BK270" s="1270"/>
      <c r="BL270" s="1270"/>
      <c r="BM270" s="1270"/>
      <c r="BN270" s="1270"/>
      <c r="BO270" s="1270"/>
      <c r="BP270" s="1270"/>
      <c r="BQ270" s="1270"/>
      <c r="BR270" s="1270"/>
      <c r="BS270" s="1270"/>
      <c r="BT270" s="1270"/>
      <c r="BU270" s="1270"/>
      <c r="BV270" s="1270"/>
      <c r="BW270" s="1270"/>
      <c r="BX270" s="1270"/>
      <c r="BY270" s="1270"/>
      <c r="BZ270" s="1270"/>
      <c r="CA270" s="1270"/>
      <c r="CB270" s="1270"/>
      <c r="CC270" s="1270"/>
      <c r="CD270" s="1270"/>
      <c r="CE270" s="1270"/>
      <c r="CF270" s="1270"/>
      <c r="CG270" s="1270"/>
      <c r="CH270" s="1270"/>
      <c r="CI270" s="1270"/>
      <c r="CJ270" s="1270"/>
      <c r="CK270" s="1270"/>
      <c r="CL270" s="1270"/>
      <c r="CM270" s="1270"/>
      <c r="CN270" s="1270"/>
      <c r="CO270" s="1270"/>
      <c r="CP270" s="1270"/>
      <c r="CQ270" s="1270"/>
      <c r="CR270" s="1270"/>
      <c r="CS270" s="1270"/>
      <c r="CT270" s="1270"/>
      <c r="CU270" s="1270"/>
      <c r="CV270" s="1270"/>
      <c r="CW270" s="1270"/>
      <c r="CX270" s="1270"/>
      <c r="CY270" s="1270"/>
      <c r="CZ270" s="1270"/>
      <c r="DA270" s="1270"/>
      <c r="DB270" s="1270"/>
      <c r="DC270" s="1270"/>
      <c r="DD270" s="1270"/>
      <c r="DE270" s="1270"/>
      <c r="DF270" s="518"/>
    </row>
    <row r="271" spans="2:110" ht="9.9499999999999993" customHeight="1" x14ac:dyDescent="0.2">
      <c r="B271" s="521"/>
      <c r="C271" s="1270" t="s">
        <v>1625</v>
      </c>
      <c r="D271" s="1270"/>
      <c r="E271" s="1270"/>
      <c r="F271" s="1270"/>
      <c r="G271" s="1270"/>
      <c r="H271" s="1270"/>
      <c r="I271" s="1270"/>
      <c r="J271" s="1270"/>
      <c r="K271" s="1270"/>
      <c r="L271" s="1270"/>
      <c r="M271" s="1270"/>
      <c r="N271" s="1270"/>
      <c r="O271" s="1270"/>
      <c r="P271" s="1270"/>
      <c r="Q271" s="1270"/>
      <c r="R271" s="1270"/>
      <c r="S271" s="1270"/>
      <c r="T271" s="1270"/>
      <c r="U271" s="1270"/>
      <c r="V271" s="1270"/>
      <c r="W271" s="1270"/>
      <c r="X271" s="1270"/>
      <c r="Y271" s="1270"/>
      <c r="Z271" s="1270"/>
      <c r="AA271" s="1270"/>
      <c r="AB271" s="1270"/>
      <c r="AC271" s="1270"/>
      <c r="AD271" s="1270"/>
      <c r="AE271" s="1270"/>
      <c r="AF271" s="1270"/>
      <c r="AG271" s="1270"/>
      <c r="AH271" s="1270"/>
      <c r="AI271" s="1270"/>
      <c r="AJ271" s="1270"/>
      <c r="AK271" s="1270"/>
      <c r="AL271" s="1270"/>
      <c r="AM271" s="1270"/>
      <c r="AN271" s="1270"/>
      <c r="AO271" s="1270"/>
      <c r="AP271" s="1270"/>
      <c r="AQ271" s="1270"/>
      <c r="AR271" s="1270"/>
      <c r="AS271" s="1270"/>
      <c r="AT271" s="1270"/>
      <c r="AU271" s="1270"/>
      <c r="AV271" s="1270"/>
      <c r="AW271" s="1270"/>
      <c r="AX271" s="1270"/>
      <c r="AY271" s="1270"/>
      <c r="AZ271" s="1270"/>
      <c r="BA271" s="1270"/>
      <c r="BB271" s="1270"/>
      <c r="BC271" s="1270"/>
      <c r="BD271" s="1270"/>
      <c r="BE271" s="1270"/>
      <c r="BF271" s="1270"/>
      <c r="BG271" s="1270"/>
      <c r="BH271" s="1270"/>
      <c r="BI271" s="1270"/>
      <c r="BJ271" s="1270"/>
      <c r="BK271" s="1270"/>
      <c r="BL271" s="1270"/>
      <c r="BM271" s="1270"/>
      <c r="BN271" s="1270"/>
      <c r="BO271" s="1270"/>
      <c r="BP271" s="1270"/>
      <c r="BQ271" s="1270"/>
      <c r="BR271" s="1270"/>
      <c r="BS271" s="1270"/>
      <c r="BT271" s="1270"/>
      <c r="BU271" s="1270"/>
      <c r="BV271" s="1270"/>
      <c r="BW271" s="1270"/>
      <c r="BX271" s="1270"/>
      <c r="BY271" s="1270"/>
      <c r="BZ271" s="1270"/>
      <c r="CA271" s="1270"/>
      <c r="CB271" s="1270"/>
      <c r="CC271" s="1270"/>
      <c r="CD271" s="1270"/>
      <c r="CE271" s="1270"/>
      <c r="CF271" s="1270"/>
      <c r="CG271" s="1270"/>
      <c r="CH271" s="1270"/>
      <c r="CI271" s="1270"/>
      <c r="CJ271" s="1270"/>
      <c r="CK271" s="1270"/>
      <c r="CL271" s="1270"/>
      <c r="CM271" s="1270"/>
      <c r="CN271" s="1270"/>
      <c r="CO271" s="1270"/>
      <c r="CP271" s="1270"/>
      <c r="CQ271" s="1270"/>
      <c r="CR271" s="1270"/>
      <c r="CS271" s="1270"/>
      <c r="CT271" s="1270"/>
      <c r="CU271" s="1270"/>
      <c r="CV271" s="1270"/>
      <c r="CW271" s="1270"/>
      <c r="CX271" s="1270"/>
      <c r="CY271" s="1270"/>
      <c r="CZ271" s="1270"/>
      <c r="DA271" s="1270"/>
      <c r="DB271" s="1270"/>
      <c r="DC271" s="1270"/>
      <c r="DD271" s="1270"/>
      <c r="DE271" s="1270"/>
      <c r="DF271" s="518"/>
    </row>
    <row r="272" spans="2:110" ht="14.1" customHeight="1" x14ac:dyDescent="0.2">
      <c r="B272" s="521"/>
      <c r="C272" s="1270" t="s">
        <v>1580</v>
      </c>
      <c r="D272" s="1270"/>
      <c r="E272" s="1270"/>
      <c r="F272" s="1270"/>
      <c r="G272" s="1270"/>
      <c r="H272" s="1270"/>
      <c r="I272" s="1270"/>
      <c r="J272" s="1270"/>
      <c r="K272" s="1270"/>
      <c r="L272" s="1270"/>
      <c r="M272" s="1270"/>
      <c r="N272" s="1270"/>
      <c r="O272" s="1270"/>
      <c r="P272" s="1270"/>
      <c r="Q272" s="1270"/>
      <c r="R272" s="1270"/>
      <c r="S272" s="1270"/>
      <c r="T272" s="1270"/>
      <c r="U272" s="1270"/>
      <c r="V272" s="1270"/>
      <c r="W272" s="1270"/>
      <c r="X272" s="1270"/>
      <c r="Y272" s="1270"/>
      <c r="Z272" s="1270"/>
      <c r="AA272" s="1270"/>
      <c r="AB272" s="1270"/>
      <c r="AC272" s="1270"/>
      <c r="AD272" s="1270"/>
      <c r="AE272" s="1270"/>
      <c r="AF272" s="1270"/>
      <c r="AG272" s="1270"/>
      <c r="AH272" s="1270"/>
      <c r="AI272" s="1270"/>
      <c r="AJ272" s="1270"/>
      <c r="AK272" s="1270"/>
      <c r="AL272" s="1270"/>
      <c r="AM272" s="1270"/>
      <c r="AN272" s="1270"/>
      <c r="AO272" s="1270"/>
      <c r="AP272" s="1270"/>
      <c r="AQ272" s="1270"/>
      <c r="AR272" s="1270"/>
      <c r="AS272" s="1270"/>
      <c r="AT272" s="1270"/>
      <c r="AU272" s="1270"/>
      <c r="AV272" s="1270"/>
      <c r="AW272" s="1270"/>
      <c r="AX272" s="1270"/>
      <c r="AY272" s="1270"/>
      <c r="AZ272" s="1270"/>
      <c r="BA272" s="1270"/>
      <c r="BB272" s="1270"/>
      <c r="BC272" s="1270"/>
      <c r="BD272" s="1270"/>
      <c r="BE272" s="1270"/>
      <c r="BF272" s="1270"/>
      <c r="BG272" s="1270"/>
      <c r="BH272" s="1270"/>
      <c r="BI272" s="1270"/>
      <c r="BJ272" s="1270"/>
      <c r="BK272" s="1270"/>
      <c r="BL272" s="1270"/>
      <c r="BM272" s="1270"/>
      <c r="BN272" s="1270"/>
      <c r="BO272" s="1270"/>
      <c r="BP272" s="1270"/>
      <c r="BQ272" s="1270"/>
      <c r="BR272" s="1270"/>
      <c r="BS272" s="1270"/>
      <c r="BT272" s="1270"/>
      <c r="BU272" s="1270"/>
      <c r="BV272" s="1270"/>
      <c r="BW272" s="1270"/>
      <c r="BX272" s="1270"/>
      <c r="BY272" s="1270"/>
      <c r="BZ272" s="1270"/>
      <c r="CA272" s="1270"/>
      <c r="CB272" s="1270"/>
      <c r="CC272" s="1270"/>
      <c r="CD272" s="1270"/>
      <c r="CE272" s="1270"/>
      <c r="CF272" s="1270"/>
      <c r="CG272" s="1270"/>
      <c r="CH272" s="1270"/>
      <c r="CI272" s="1270"/>
      <c r="CJ272" s="1270"/>
      <c r="CK272" s="1270"/>
      <c r="CL272" s="1270"/>
      <c r="CM272" s="1270"/>
      <c r="CN272" s="1270"/>
      <c r="CO272" s="1270"/>
      <c r="CP272" s="1270"/>
      <c r="CQ272" s="1270"/>
      <c r="CR272" s="1270"/>
      <c r="CS272" s="1270"/>
      <c r="CT272" s="1270"/>
      <c r="CU272" s="1270"/>
      <c r="CV272" s="1270"/>
      <c r="CW272" s="1270"/>
      <c r="CX272" s="1270"/>
      <c r="CY272" s="1270"/>
      <c r="CZ272" s="1270"/>
      <c r="DA272" s="1270"/>
      <c r="DB272" s="1270"/>
      <c r="DC272" s="1270"/>
      <c r="DD272" s="1270"/>
      <c r="DE272" s="1270"/>
      <c r="DF272" s="518"/>
    </row>
    <row r="273" spans="2:110" ht="14.1" customHeight="1" x14ac:dyDescent="0.2">
      <c r="B273" s="521"/>
      <c r="C273" s="1270" t="s">
        <v>1626</v>
      </c>
      <c r="D273" s="1270"/>
      <c r="E273" s="1270"/>
      <c r="F273" s="1270"/>
      <c r="G273" s="1270"/>
      <c r="H273" s="1270"/>
      <c r="I273" s="1270"/>
      <c r="J273" s="1270"/>
      <c r="K273" s="1270"/>
      <c r="L273" s="1270"/>
      <c r="M273" s="1270"/>
      <c r="N273" s="1270"/>
      <c r="O273" s="1270"/>
      <c r="P273" s="1270"/>
      <c r="Q273" s="1270"/>
      <c r="R273" s="1270"/>
      <c r="S273" s="1270"/>
      <c r="T273" s="1270"/>
      <c r="U273" s="1270"/>
      <c r="V273" s="1270"/>
      <c r="W273" s="1270"/>
      <c r="X273" s="1270"/>
      <c r="Y273" s="1270"/>
      <c r="Z273" s="1270"/>
      <c r="AA273" s="1270"/>
      <c r="AB273" s="1270"/>
      <c r="AC273" s="1270"/>
      <c r="AD273" s="1270"/>
      <c r="AE273" s="1270"/>
      <c r="AF273" s="1270"/>
      <c r="AG273" s="1270"/>
      <c r="AH273" s="1270"/>
      <c r="AI273" s="1270"/>
      <c r="AJ273" s="1270"/>
      <c r="AK273" s="1270"/>
      <c r="AL273" s="1270"/>
      <c r="AM273" s="1270"/>
      <c r="AN273" s="1270"/>
      <c r="AO273" s="1270"/>
      <c r="AP273" s="1270"/>
      <c r="AQ273" s="1270"/>
      <c r="AR273" s="1270"/>
      <c r="AS273" s="1270"/>
      <c r="AT273" s="1270"/>
      <c r="AU273" s="1270"/>
      <c r="AV273" s="1270"/>
      <c r="AW273" s="1270"/>
      <c r="AX273" s="1270"/>
      <c r="AY273" s="1270"/>
      <c r="AZ273" s="1270"/>
      <c r="BA273" s="1270"/>
      <c r="BB273" s="1270"/>
      <c r="BC273" s="1270"/>
      <c r="BD273" s="1270"/>
      <c r="BE273" s="1270"/>
      <c r="BF273" s="1270"/>
      <c r="BG273" s="1270"/>
      <c r="BH273" s="1270"/>
      <c r="BI273" s="1270"/>
      <c r="BJ273" s="1270"/>
      <c r="BK273" s="1270"/>
      <c r="BL273" s="1270"/>
      <c r="BM273" s="1270"/>
      <c r="BN273" s="1270"/>
      <c r="BO273" s="1270"/>
      <c r="BP273" s="1270"/>
      <c r="BQ273" s="1270"/>
      <c r="BR273" s="1270"/>
      <c r="BS273" s="1270"/>
      <c r="BT273" s="1270"/>
      <c r="BU273" s="1270"/>
      <c r="BV273" s="1270"/>
      <c r="BW273" s="1270"/>
      <c r="BX273" s="1270"/>
      <c r="BY273" s="1270"/>
      <c r="BZ273" s="1270"/>
      <c r="CA273" s="1270"/>
      <c r="CB273" s="1270"/>
      <c r="CC273" s="1270"/>
      <c r="CD273" s="1270"/>
      <c r="CE273" s="1270"/>
      <c r="CF273" s="1270"/>
      <c r="CG273" s="1270"/>
      <c r="CH273" s="1270"/>
      <c r="CI273" s="1270"/>
      <c r="CJ273" s="1270"/>
      <c r="CK273" s="1270"/>
      <c r="CL273" s="1270"/>
      <c r="CM273" s="1270"/>
      <c r="CN273" s="1270"/>
      <c r="CO273" s="1270"/>
      <c r="CP273" s="1270"/>
      <c r="CQ273" s="1270"/>
      <c r="CR273" s="1270"/>
      <c r="CS273" s="1270"/>
      <c r="CT273" s="1270"/>
      <c r="CU273" s="1270"/>
      <c r="CV273" s="1270"/>
      <c r="CW273" s="1270"/>
      <c r="CX273" s="1270"/>
      <c r="CY273" s="1270"/>
      <c r="CZ273" s="1270"/>
      <c r="DA273" s="1270"/>
      <c r="DB273" s="1270"/>
      <c r="DC273" s="1270"/>
      <c r="DD273" s="1270"/>
      <c r="DE273" s="1270"/>
      <c r="DF273" s="518"/>
    </row>
    <row r="274" spans="2:110" ht="9.9499999999999993" customHeight="1" x14ac:dyDescent="0.2">
      <c r="B274" s="521"/>
      <c r="C274" s="1270" t="s">
        <v>1561</v>
      </c>
      <c r="D274" s="1270"/>
      <c r="E274" s="1270"/>
      <c r="F274" s="1270"/>
      <c r="G274" s="1270"/>
      <c r="H274" s="1270"/>
      <c r="I274" s="1270"/>
      <c r="J274" s="1270"/>
      <c r="K274" s="1270"/>
      <c r="L274" s="1270"/>
      <c r="M274" s="1270"/>
      <c r="N274" s="1270"/>
      <c r="O274" s="1270"/>
      <c r="P274" s="1270"/>
      <c r="Q274" s="1270"/>
      <c r="R274" s="1270"/>
      <c r="S274" s="1270"/>
      <c r="T274" s="1270"/>
      <c r="U274" s="1270"/>
      <c r="V274" s="1270"/>
      <c r="W274" s="1270"/>
      <c r="X274" s="1270"/>
      <c r="Y274" s="1270"/>
      <c r="Z274" s="1270"/>
      <c r="AA274" s="1270"/>
      <c r="AB274" s="1270"/>
      <c r="AC274" s="1270"/>
      <c r="AD274" s="1270"/>
      <c r="AE274" s="1270"/>
      <c r="AF274" s="1270"/>
      <c r="AG274" s="1270"/>
      <c r="AH274" s="1270"/>
      <c r="AI274" s="1270"/>
      <c r="AJ274" s="1270"/>
      <c r="AK274" s="1270"/>
      <c r="AL274" s="1270"/>
      <c r="AM274" s="1270"/>
      <c r="AN274" s="1270"/>
      <c r="AO274" s="1270"/>
      <c r="AP274" s="1270"/>
      <c r="AQ274" s="1270"/>
      <c r="AR274" s="1270"/>
      <c r="AS274" s="1270"/>
      <c r="AT274" s="1270"/>
      <c r="AU274" s="1270"/>
      <c r="AV274" s="1270"/>
      <c r="AW274" s="1270"/>
      <c r="AX274" s="1270"/>
      <c r="AY274" s="1270"/>
      <c r="AZ274" s="1270"/>
      <c r="BA274" s="1270"/>
      <c r="BB274" s="1270"/>
      <c r="BC274" s="1270"/>
      <c r="BD274" s="1270"/>
      <c r="BE274" s="1270"/>
      <c r="BF274" s="1270"/>
      <c r="BG274" s="1270"/>
      <c r="BH274" s="1270"/>
      <c r="BI274" s="1270"/>
      <c r="BJ274" s="1270"/>
      <c r="BK274" s="1270"/>
      <c r="BL274" s="1270"/>
      <c r="BM274" s="1270"/>
      <c r="BN274" s="1270"/>
      <c r="BO274" s="1270"/>
      <c r="BP274" s="1270"/>
      <c r="BQ274" s="1270"/>
      <c r="BR274" s="1270"/>
      <c r="BS274" s="1270"/>
      <c r="BT274" s="1270"/>
      <c r="BU274" s="1270"/>
      <c r="BV274" s="1270"/>
      <c r="BW274" s="1270"/>
      <c r="BX274" s="1270"/>
      <c r="BY274" s="1270"/>
      <c r="BZ274" s="1270"/>
      <c r="CA274" s="1270"/>
      <c r="CB274" s="1270"/>
      <c r="CC274" s="1270"/>
      <c r="CD274" s="1270"/>
      <c r="CE274" s="1270"/>
      <c r="CF274" s="1270"/>
      <c r="CG274" s="1270"/>
      <c r="CH274" s="1270"/>
      <c r="CI274" s="1270"/>
      <c r="CJ274" s="1270"/>
      <c r="CK274" s="1270"/>
      <c r="CL274" s="1270"/>
      <c r="CM274" s="1270"/>
      <c r="CN274" s="1270"/>
      <c r="CO274" s="1270"/>
      <c r="CP274" s="1270"/>
      <c r="CQ274" s="1270"/>
      <c r="CR274" s="1270"/>
      <c r="CS274" s="1270"/>
      <c r="CT274" s="1270"/>
      <c r="CU274" s="1270"/>
      <c r="CV274" s="1270"/>
      <c r="CW274" s="1270"/>
      <c r="CX274" s="1270"/>
      <c r="CY274" s="1270"/>
      <c r="CZ274" s="1270"/>
      <c r="DA274" s="1270"/>
      <c r="DB274" s="1270"/>
      <c r="DC274" s="1270"/>
      <c r="DD274" s="1270"/>
      <c r="DE274" s="1270"/>
      <c r="DF274" s="518"/>
    </row>
    <row r="275" spans="2:110" ht="14.1" customHeight="1" x14ac:dyDescent="0.2">
      <c r="B275" s="521"/>
      <c r="C275" s="1270" t="s">
        <v>1581</v>
      </c>
      <c r="D275" s="1270"/>
      <c r="E275" s="1270"/>
      <c r="F275" s="1270"/>
      <c r="G275" s="1270"/>
      <c r="H275" s="1270"/>
      <c r="I275" s="1270"/>
      <c r="J275" s="1270"/>
      <c r="K275" s="1270"/>
      <c r="L275" s="1270"/>
      <c r="M275" s="1270"/>
      <c r="N275" s="1270"/>
      <c r="O275" s="1270"/>
      <c r="P275" s="1270"/>
      <c r="Q275" s="1270"/>
      <c r="R275" s="1270"/>
      <c r="S275" s="1270"/>
      <c r="T275" s="1270"/>
      <c r="U275" s="1270"/>
      <c r="V275" s="1270"/>
      <c r="W275" s="1270"/>
      <c r="X275" s="1270"/>
      <c r="Y275" s="1270"/>
      <c r="Z275" s="1270"/>
      <c r="AA275" s="1270"/>
      <c r="AB275" s="1270"/>
      <c r="AC275" s="1270"/>
      <c r="AD275" s="1270"/>
      <c r="AE275" s="1270"/>
      <c r="AF275" s="1270"/>
      <c r="AG275" s="1270"/>
      <c r="AH275" s="1270"/>
      <c r="AI275" s="1270"/>
      <c r="AJ275" s="1270"/>
      <c r="AK275" s="1270"/>
      <c r="AL275" s="1270"/>
      <c r="AM275" s="1270"/>
      <c r="AN275" s="1270"/>
      <c r="AO275" s="1270"/>
      <c r="AP275" s="1270"/>
      <c r="AQ275" s="1270"/>
      <c r="AR275" s="1270"/>
      <c r="AS275" s="1270"/>
      <c r="AT275" s="1270"/>
      <c r="AU275" s="1270"/>
      <c r="AV275" s="1270"/>
      <c r="AW275" s="1270"/>
      <c r="AX275" s="1270"/>
      <c r="AY275" s="1270"/>
      <c r="AZ275" s="1270"/>
      <c r="BA275" s="1270"/>
      <c r="BB275" s="1270"/>
      <c r="BC275" s="1270"/>
      <c r="BD275" s="1270"/>
      <c r="BE275" s="1270"/>
      <c r="BF275" s="1270"/>
      <c r="BG275" s="1270"/>
      <c r="BH275" s="1270"/>
      <c r="BI275" s="1270"/>
      <c r="BJ275" s="1270"/>
      <c r="BK275" s="1270"/>
      <c r="BL275" s="1270"/>
      <c r="BM275" s="1270"/>
      <c r="BN275" s="1270"/>
      <c r="BO275" s="1270"/>
      <c r="BP275" s="1270"/>
      <c r="BQ275" s="1270"/>
      <c r="BR275" s="1270"/>
      <c r="BS275" s="1270"/>
      <c r="BT275" s="1270"/>
      <c r="BU275" s="1270"/>
      <c r="BV275" s="1270"/>
      <c r="BW275" s="1270"/>
      <c r="BX275" s="1270"/>
      <c r="BY275" s="1270"/>
      <c r="BZ275" s="1270"/>
      <c r="CA275" s="1270"/>
      <c r="CB275" s="1270"/>
      <c r="CC275" s="1270"/>
      <c r="CD275" s="1270"/>
      <c r="CE275" s="1270"/>
      <c r="CF275" s="1270"/>
      <c r="CG275" s="1270"/>
      <c r="CH275" s="1270"/>
      <c r="CI275" s="1270"/>
      <c r="CJ275" s="1270"/>
      <c r="CK275" s="1270"/>
      <c r="CL275" s="1270"/>
      <c r="CM275" s="1270"/>
      <c r="CN275" s="1270"/>
      <c r="CO275" s="1270"/>
      <c r="CP275" s="1270"/>
      <c r="CQ275" s="1270"/>
      <c r="CR275" s="1270"/>
      <c r="CS275" s="1270"/>
      <c r="CT275" s="1270"/>
      <c r="CU275" s="1270"/>
      <c r="CV275" s="1270"/>
      <c r="CW275" s="1270"/>
      <c r="CX275" s="1270"/>
      <c r="CY275" s="1270"/>
      <c r="CZ275" s="1270"/>
      <c r="DA275" s="1270"/>
      <c r="DB275" s="1270"/>
      <c r="DC275" s="1270"/>
      <c r="DD275" s="1270"/>
      <c r="DE275" s="1270"/>
      <c r="DF275" s="518"/>
    </row>
    <row r="276" spans="2:110" ht="14.1" customHeight="1" x14ac:dyDescent="0.2">
      <c r="B276" s="1273" t="s">
        <v>1559</v>
      </c>
      <c r="C276" s="1273"/>
      <c r="D276" s="1273"/>
      <c r="E276" s="1273"/>
      <c r="F276" s="1273"/>
      <c r="G276" s="1273"/>
      <c r="H276" s="1273"/>
      <c r="I276" s="1273"/>
      <c r="J276" s="1273"/>
      <c r="K276" s="1273"/>
      <c r="L276" s="1273"/>
      <c r="M276" s="1273"/>
      <c r="N276" s="1273"/>
      <c r="O276" s="1273"/>
      <c r="P276" s="1273"/>
      <c r="Q276" s="1273"/>
      <c r="R276" s="1273"/>
      <c r="S276" s="1273"/>
      <c r="T276" s="1273"/>
      <c r="U276" s="1273"/>
      <c r="V276" s="1273"/>
      <c r="W276" s="1273"/>
      <c r="X276" s="1273"/>
      <c r="Y276" s="1273"/>
      <c r="Z276" s="1273"/>
      <c r="AA276" s="1273"/>
      <c r="AB276" s="1273"/>
      <c r="AC276" s="1273"/>
      <c r="AD276" s="1273"/>
      <c r="AE276" s="1273"/>
      <c r="AF276" s="1273"/>
      <c r="AG276" s="1273"/>
      <c r="AH276" s="1273"/>
      <c r="AI276" s="1273"/>
      <c r="AJ276" s="1273"/>
      <c r="AK276" s="1273"/>
      <c r="AL276" s="1273"/>
      <c r="AM276" s="1273"/>
      <c r="AN276" s="1273"/>
      <c r="AO276" s="1273"/>
      <c r="AP276" s="1273"/>
      <c r="AQ276" s="1273"/>
      <c r="AR276" s="1273"/>
      <c r="AS276" s="1273"/>
      <c r="AT276" s="1273"/>
      <c r="AU276" s="1273"/>
      <c r="AV276" s="1273"/>
      <c r="AW276" s="1273"/>
      <c r="AX276" s="1273"/>
      <c r="AY276" s="1273"/>
      <c r="AZ276" s="1273"/>
      <c r="BA276" s="1273"/>
      <c r="BB276" s="1273"/>
      <c r="BC276" s="1273"/>
      <c r="BD276" s="1273"/>
      <c r="BE276" s="1273"/>
      <c r="BF276" s="1273"/>
      <c r="BG276" s="1273"/>
      <c r="BH276" s="1273"/>
      <c r="BI276" s="1273"/>
      <c r="BJ276" s="1273"/>
      <c r="BK276" s="1273"/>
      <c r="BL276" s="1273"/>
      <c r="BM276" s="1273"/>
      <c r="BN276" s="1273"/>
      <c r="BO276" s="1273"/>
      <c r="BP276" s="1273"/>
      <c r="BQ276" s="1273"/>
      <c r="BR276" s="1273"/>
      <c r="BS276" s="1273"/>
      <c r="BT276" s="1273"/>
      <c r="BU276" s="1273"/>
      <c r="BV276" s="1273"/>
      <c r="BW276" s="1273"/>
      <c r="BX276" s="1273"/>
      <c r="BY276" s="1273"/>
      <c r="BZ276" s="1273"/>
      <c r="CA276" s="1273"/>
      <c r="CB276" s="1273"/>
      <c r="CC276" s="1273"/>
      <c r="CD276" s="1273"/>
      <c r="CE276" s="1273"/>
      <c r="CF276" s="1273"/>
      <c r="CG276" s="1273"/>
      <c r="CH276" s="1273"/>
      <c r="CI276" s="1273"/>
      <c r="CJ276" s="1273"/>
      <c r="CK276" s="1273"/>
      <c r="CL276" s="1273"/>
      <c r="CM276" s="1273"/>
      <c r="CN276" s="1273"/>
      <c r="CO276" s="1273"/>
      <c r="CP276" s="1273"/>
      <c r="CQ276" s="1273"/>
      <c r="CR276" s="1273"/>
      <c r="CS276" s="1273"/>
      <c r="CT276" s="1273"/>
      <c r="CU276" s="1273"/>
      <c r="CV276" s="1273"/>
      <c r="CW276" s="1273"/>
      <c r="CX276" s="1273"/>
      <c r="CY276" s="1273"/>
      <c r="CZ276" s="1273"/>
      <c r="DA276" s="1273"/>
      <c r="DB276" s="1273"/>
      <c r="DC276" s="1273"/>
      <c r="DD276" s="1273"/>
      <c r="DE276" s="1273"/>
      <c r="DF276" s="518"/>
    </row>
    <row r="277" spans="2:110" ht="14.1" customHeight="1" x14ac:dyDescent="0.2">
      <c r="B277" s="1273" t="s">
        <v>613</v>
      </c>
      <c r="C277" s="1273"/>
      <c r="D277" s="1273"/>
      <c r="E277" s="1273"/>
      <c r="F277" s="1273"/>
      <c r="G277" s="1273"/>
      <c r="H277" s="1273"/>
      <c r="I277" s="1273"/>
      <c r="J277" s="1273"/>
      <c r="K277" s="1273"/>
      <c r="L277" s="1273"/>
      <c r="M277" s="1273"/>
      <c r="N277" s="1273"/>
      <c r="O277" s="1273"/>
      <c r="P277" s="1273"/>
      <c r="Q277" s="1273"/>
      <c r="R277" s="1273"/>
      <c r="S277" s="1273"/>
      <c r="T277" s="1273"/>
      <c r="U277" s="1273"/>
      <c r="V277" s="1273"/>
      <c r="W277" s="1273"/>
      <c r="X277" s="1273"/>
      <c r="Y277" s="1273"/>
      <c r="Z277" s="1273"/>
      <c r="AA277" s="1273"/>
      <c r="AB277" s="1273"/>
      <c r="AC277" s="1273"/>
      <c r="AD277" s="1273"/>
      <c r="AE277" s="1273"/>
      <c r="AF277" s="1273"/>
      <c r="AG277" s="1273"/>
      <c r="AH277" s="1273"/>
      <c r="AI277" s="1273"/>
      <c r="AJ277" s="1273"/>
      <c r="AK277" s="1273"/>
      <c r="AL277" s="1273"/>
      <c r="AM277" s="1273"/>
      <c r="AN277" s="1273"/>
      <c r="AO277" s="1273"/>
      <c r="AP277" s="1273"/>
      <c r="AQ277" s="1273"/>
      <c r="AR277" s="1273"/>
      <c r="AS277" s="1273"/>
      <c r="AT277" s="1273"/>
      <c r="AU277" s="1273"/>
      <c r="AV277" s="1273"/>
      <c r="AW277" s="1273"/>
      <c r="AX277" s="1273"/>
      <c r="AY277" s="1273"/>
      <c r="AZ277" s="1273"/>
      <c r="BA277" s="1273"/>
      <c r="BB277" s="1273"/>
      <c r="BC277" s="1273"/>
      <c r="BD277" s="1273"/>
      <c r="BE277" s="1273"/>
      <c r="BF277" s="1273"/>
      <c r="BG277" s="1273"/>
      <c r="BH277" s="1273"/>
      <c r="BI277" s="1273"/>
      <c r="BJ277" s="1273"/>
      <c r="BK277" s="1273"/>
      <c r="BL277" s="1273"/>
      <c r="BM277" s="1273"/>
      <c r="BN277" s="1273"/>
      <c r="BO277" s="1273"/>
      <c r="BP277" s="1273"/>
      <c r="BQ277" s="1273"/>
      <c r="BR277" s="1273"/>
      <c r="BS277" s="1273"/>
      <c r="BT277" s="1273"/>
      <c r="BU277" s="1273"/>
      <c r="BV277" s="1273"/>
      <c r="BW277" s="1273"/>
      <c r="BX277" s="1273"/>
      <c r="BY277" s="1273"/>
      <c r="BZ277" s="1273"/>
      <c r="CA277" s="1273"/>
      <c r="CB277" s="1273"/>
      <c r="CC277" s="1273"/>
      <c r="CD277" s="1273"/>
      <c r="CE277" s="1273"/>
      <c r="CF277" s="1273"/>
      <c r="CG277" s="1273"/>
      <c r="CH277" s="1273"/>
      <c r="CI277" s="1273"/>
      <c r="CJ277" s="1273"/>
      <c r="CK277" s="1273"/>
      <c r="CL277" s="1273"/>
      <c r="CM277" s="1273"/>
      <c r="CN277" s="1273"/>
      <c r="CO277" s="1273"/>
      <c r="CP277" s="1273"/>
      <c r="CQ277" s="1273"/>
      <c r="CR277" s="1273"/>
      <c r="CS277" s="1273"/>
      <c r="CT277" s="1273"/>
      <c r="CU277" s="1273"/>
      <c r="CV277" s="1273"/>
      <c r="CW277" s="1273"/>
      <c r="CX277" s="1273"/>
      <c r="CY277" s="1273"/>
      <c r="CZ277" s="1273"/>
      <c r="DA277" s="1273"/>
      <c r="DB277" s="1273"/>
      <c r="DC277" s="1273"/>
      <c r="DD277" s="1273"/>
      <c r="DE277" s="1273"/>
      <c r="DF277" s="518"/>
    </row>
    <row r="278" spans="2:110" ht="14.1" customHeight="1" x14ac:dyDescent="0.2">
      <c r="B278" s="522" t="s">
        <v>614</v>
      </c>
      <c r="C278" s="1269" t="s">
        <v>1563</v>
      </c>
      <c r="D278" s="1269"/>
      <c r="E278" s="1269"/>
      <c r="F278" s="1269"/>
      <c r="G278" s="1269"/>
      <c r="H278" s="1269"/>
      <c r="I278" s="1269"/>
      <c r="J278" s="1269"/>
      <c r="K278" s="1269"/>
      <c r="L278" s="1269"/>
      <c r="M278" s="1269"/>
      <c r="N278" s="1269"/>
      <c r="O278" s="1269"/>
      <c r="P278" s="1269"/>
      <c r="Q278" s="1269"/>
      <c r="R278" s="1269"/>
      <c r="S278" s="1269"/>
      <c r="T278" s="1269"/>
      <c r="U278" s="1269"/>
      <c r="V278" s="1269"/>
      <c r="W278" s="1269"/>
      <c r="X278" s="1269"/>
      <c r="Y278" s="1269"/>
      <c r="Z278" s="1269"/>
      <c r="AA278" s="1269"/>
      <c r="AB278" s="1269"/>
      <c r="AC278" s="1269"/>
      <c r="AD278" s="1269"/>
      <c r="AE278" s="1269"/>
      <c r="AF278" s="1269"/>
      <c r="AG278" s="1269"/>
      <c r="AH278" s="1269"/>
      <c r="AI278" s="1269"/>
      <c r="AJ278" s="1269"/>
      <c r="AK278" s="1269"/>
      <c r="AL278" s="1269"/>
      <c r="AM278" s="1269"/>
      <c r="AN278" s="1269"/>
      <c r="AO278" s="1269"/>
      <c r="AP278" s="1269"/>
      <c r="AQ278" s="1269"/>
      <c r="AR278" s="1269"/>
      <c r="AS278" s="1269"/>
      <c r="AT278" s="1269"/>
      <c r="AU278" s="1269"/>
      <c r="AV278" s="1269"/>
      <c r="AW278" s="1269"/>
      <c r="AX278" s="1269"/>
      <c r="AY278" s="1269"/>
      <c r="AZ278" s="1269"/>
      <c r="BA278" s="1269"/>
      <c r="BB278" s="1269"/>
      <c r="BC278" s="1269"/>
      <c r="BD278" s="1269"/>
      <c r="BE278" s="1269"/>
      <c r="BF278" s="1269"/>
      <c r="BG278" s="1269"/>
      <c r="BH278" s="1269"/>
      <c r="BI278" s="1269"/>
      <c r="BJ278" s="1269"/>
      <c r="BK278" s="1269"/>
      <c r="BL278" s="1269"/>
      <c r="BM278" s="1269"/>
      <c r="BN278" s="1269"/>
      <c r="BO278" s="1269"/>
      <c r="BP278" s="1269"/>
      <c r="BQ278" s="1269"/>
      <c r="BR278" s="1269"/>
      <c r="BS278" s="1269"/>
      <c r="BT278" s="1269"/>
      <c r="BU278" s="1269"/>
      <c r="BV278" s="1269"/>
      <c r="BW278" s="1269"/>
      <c r="BX278" s="1269"/>
      <c r="BY278" s="1269"/>
      <c r="BZ278" s="1269"/>
      <c r="CA278" s="1269"/>
      <c r="CB278" s="1269"/>
      <c r="CC278" s="1269"/>
      <c r="CD278" s="1269"/>
      <c r="CE278" s="1269"/>
      <c r="CF278" s="1269"/>
      <c r="CG278" s="1269"/>
      <c r="CH278" s="1269"/>
      <c r="CI278" s="1269"/>
      <c r="CJ278" s="1269"/>
      <c r="CK278" s="1269"/>
      <c r="CL278" s="1269"/>
      <c r="CM278" s="1269"/>
      <c r="CN278" s="1269"/>
      <c r="CO278" s="1269"/>
      <c r="CP278" s="1269"/>
      <c r="CQ278" s="1269"/>
      <c r="CR278" s="1269"/>
      <c r="CS278" s="1269"/>
      <c r="CT278" s="1269"/>
      <c r="CU278" s="1269"/>
      <c r="CV278" s="1269"/>
      <c r="CW278" s="1269"/>
      <c r="CX278" s="1269"/>
      <c r="CY278" s="1269"/>
      <c r="CZ278" s="1269"/>
      <c r="DA278" s="1269"/>
      <c r="DB278" s="1269"/>
      <c r="DC278" s="1269"/>
      <c r="DD278" s="1269"/>
      <c r="DE278" s="1269"/>
      <c r="DF278" s="518"/>
    </row>
    <row r="279" spans="2:110" ht="14.1" customHeight="1" x14ac:dyDescent="0.2">
      <c r="B279" s="521"/>
      <c r="C279" s="1270" t="s">
        <v>1627</v>
      </c>
      <c r="D279" s="1270"/>
      <c r="E279" s="1270"/>
      <c r="F279" s="1270"/>
      <c r="G279" s="1270"/>
      <c r="H279" s="1270"/>
      <c r="I279" s="1270"/>
      <c r="J279" s="1270"/>
      <c r="K279" s="1270"/>
      <c r="L279" s="1270"/>
      <c r="M279" s="1270"/>
      <c r="N279" s="1270"/>
      <c r="O279" s="1270"/>
      <c r="P279" s="1270"/>
      <c r="Q279" s="1270"/>
      <c r="R279" s="1270"/>
      <c r="S279" s="1270"/>
      <c r="T279" s="1270"/>
      <c r="U279" s="1270"/>
      <c r="V279" s="1270"/>
      <c r="W279" s="1270"/>
      <c r="X279" s="1270"/>
      <c r="Y279" s="1270"/>
      <c r="Z279" s="1270"/>
      <c r="AA279" s="1270"/>
      <c r="AB279" s="1270"/>
      <c r="AC279" s="1270"/>
      <c r="AD279" s="1270"/>
      <c r="AE279" s="1270"/>
      <c r="AF279" s="1270"/>
      <c r="AG279" s="1270"/>
      <c r="AH279" s="1270"/>
      <c r="AI279" s="1270"/>
      <c r="AJ279" s="1270"/>
      <c r="AK279" s="1270"/>
      <c r="AL279" s="1270"/>
      <c r="AM279" s="1270"/>
      <c r="AN279" s="1270"/>
      <c r="AO279" s="1270"/>
      <c r="AP279" s="1270"/>
      <c r="AQ279" s="1270"/>
      <c r="AR279" s="1270"/>
      <c r="AS279" s="1270"/>
      <c r="AT279" s="1270"/>
      <c r="AU279" s="1270"/>
      <c r="AV279" s="1270"/>
      <c r="AW279" s="1270"/>
      <c r="AX279" s="1270"/>
      <c r="AY279" s="1270"/>
      <c r="AZ279" s="1270"/>
      <c r="BA279" s="1270"/>
      <c r="BB279" s="1270"/>
      <c r="BC279" s="1270"/>
      <c r="BD279" s="1270"/>
      <c r="BE279" s="1270"/>
      <c r="BF279" s="1270"/>
      <c r="BG279" s="1270"/>
      <c r="BH279" s="1270"/>
      <c r="BI279" s="1270"/>
      <c r="BJ279" s="1270"/>
      <c r="BK279" s="1270"/>
      <c r="BL279" s="1270"/>
      <c r="BM279" s="1270"/>
      <c r="BN279" s="1270"/>
      <c r="BO279" s="1270"/>
      <c r="BP279" s="1270"/>
      <c r="BQ279" s="1270"/>
      <c r="BR279" s="1270"/>
      <c r="BS279" s="1270"/>
      <c r="BT279" s="1270"/>
      <c r="BU279" s="1270"/>
      <c r="BV279" s="1270"/>
      <c r="BW279" s="1270"/>
      <c r="BX279" s="1270"/>
      <c r="BY279" s="1270"/>
      <c r="BZ279" s="1270"/>
      <c r="CA279" s="1270"/>
      <c r="CB279" s="1270"/>
      <c r="CC279" s="1270"/>
      <c r="CD279" s="1270"/>
      <c r="CE279" s="1270"/>
      <c r="CF279" s="1270"/>
      <c r="CG279" s="1270"/>
      <c r="CH279" s="1270"/>
      <c r="CI279" s="1270"/>
      <c r="CJ279" s="1270"/>
      <c r="CK279" s="1270"/>
      <c r="CL279" s="1270"/>
      <c r="CM279" s="1270"/>
      <c r="CN279" s="1270"/>
      <c r="CO279" s="1270"/>
      <c r="CP279" s="1270"/>
      <c r="CQ279" s="1270"/>
      <c r="CR279" s="1270"/>
      <c r="CS279" s="1270"/>
      <c r="CT279" s="1270"/>
      <c r="CU279" s="1270"/>
      <c r="CV279" s="1270"/>
      <c r="CW279" s="1270"/>
      <c r="CX279" s="1270"/>
      <c r="CY279" s="1270"/>
      <c r="CZ279" s="1270"/>
      <c r="DA279" s="1270"/>
      <c r="DB279" s="1270"/>
      <c r="DC279" s="1270"/>
      <c r="DD279" s="1270"/>
      <c r="DE279" s="1270"/>
      <c r="DF279" s="518"/>
    </row>
    <row r="280" spans="2:110" ht="9.9499999999999993" customHeight="1" x14ac:dyDescent="0.2">
      <c r="B280" s="521"/>
      <c r="C280" s="1270" t="s">
        <v>1628</v>
      </c>
      <c r="D280" s="1270"/>
      <c r="E280" s="1270"/>
      <c r="F280" s="1270"/>
      <c r="G280" s="1270"/>
      <c r="H280" s="1270"/>
      <c r="I280" s="1270"/>
      <c r="J280" s="1270"/>
      <c r="K280" s="1270"/>
      <c r="L280" s="1270"/>
      <c r="M280" s="1270"/>
      <c r="N280" s="1270"/>
      <c r="O280" s="1270"/>
      <c r="P280" s="1270"/>
      <c r="Q280" s="1270"/>
      <c r="R280" s="1270"/>
      <c r="S280" s="1270"/>
      <c r="T280" s="1270"/>
      <c r="U280" s="1270"/>
      <c r="V280" s="1270"/>
      <c r="W280" s="1270"/>
      <c r="X280" s="1270"/>
      <c r="Y280" s="1270"/>
      <c r="Z280" s="1270"/>
      <c r="AA280" s="1270"/>
      <c r="AB280" s="1270"/>
      <c r="AC280" s="1270"/>
      <c r="AD280" s="1270"/>
      <c r="AE280" s="1270"/>
      <c r="AF280" s="1270"/>
      <c r="AG280" s="1270"/>
      <c r="AH280" s="1270"/>
      <c r="AI280" s="1270"/>
      <c r="AJ280" s="1270"/>
      <c r="AK280" s="1270"/>
      <c r="AL280" s="1270"/>
      <c r="AM280" s="1270"/>
      <c r="AN280" s="1270"/>
      <c r="AO280" s="1270"/>
      <c r="AP280" s="1270"/>
      <c r="AQ280" s="1270"/>
      <c r="AR280" s="1270"/>
      <c r="AS280" s="1270"/>
      <c r="AT280" s="1270"/>
      <c r="AU280" s="1270"/>
      <c r="AV280" s="1270"/>
      <c r="AW280" s="1270"/>
      <c r="AX280" s="1270"/>
      <c r="AY280" s="1270"/>
      <c r="AZ280" s="1270"/>
      <c r="BA280" s="1270"/>
      <c r="BB280" s="1270"/>
      <c r="BC280" s="1270"/>
      <c r="BD280" s="1270"/>
      <c r="BE280" s="1270"/>
      <c r="BF280" s="1270"/>
      <c r="BG280" s="1270"/>
      <c r="BH280" s="1270"/>
      <c r="BI280" s="1270"/>
      <c r="BJ280" s="1270"/>
      <c r="BK280" s="1270"/>
      <c r="BL280" s="1270"/>
      <c r="BM280" s="1270"/>
      <c r="BN280" s="1270"/>
      <c r="BO280" s="1270"/>
      <c r="BP280" s="1270"/>
      <c r="BQ280" s="1270"/>
      <c r="BR280" s="1270"/>
      <c r="BS280" s="1270"/>
      <c r="BT280" s="1270"/>
      <c r="BU280" s="1270"/>
      <c r="BV280" s="1270"/>
      <c r="BW280" s="1270"/>
      <c r="BX280" s="1270"/>
      <c r="BY280" s="1270"/>
      <c r="BZ280" s="1270"/>
      <c r="CA280" s="1270"/>
      <c r="CB280" s="1270"/>
      <c r="CC280" s="1270"/>
      <c r="CD280" s="1270"/>
      <c r="CE280" s="1270"/>
      <c r="CF280" s="1270"/>
      <c r="CG280" s="1270"/>
      <c r="CH280" s="1270"/>
      <c r="CI280" s="1270"/>
      <c r="CJ280" s="1270"/>
      <c r="CK280" s="1270"/>
      <c r="CL280" s="1270"/>
      <c r="CM280" s="1270"/>
      <c r="CN280" s="1270"/>
      <c r="CO280" s="1270"/>
      <c r="CP280" s="1270"/>
      <c r="CQ280" s="1270"/>
      <c r="CR280" s="1270"/>
      <c r="CS280" s="1270"/>
      <c r="CT280" s="1270"/>
      <c r="CU280" s="1270"/>
      <c r="CV280" s="1270"/>
      <c r="CW280" s="1270"/>
      <c r="CX280" s="1270"/>
      <c r="CY280" s="1270"/>
      <c r="CZ280" s="1270"/>
      <c r="DA280" s="1270"/>
      <c r="DB280" s="1270"/>
      <c r="DC280" s="1270"/>
      <c r="DD280" s="1270"/>
      <c r="DE280" s="1270"/>
      <c r="DF280" s="518"/>
    </row>
    <row r="281" spans="2:110" ht="14.1" customHeight="1" x14ac:dyDescent="0.2">
      <c r="B281" s="521"/>
      <c r="C281" s="1270" t="s">
        <v>1629</v>
      </c>
      <c r="D281" s="1270"/>
      <c r="E281" s="1270"/>
      <c r="F281" s="1270"/>
      <c r="G281" s="1270"/>
      <c r="H281" s="1270"/>
      <c r="I281" s="1270"/>
      <c r="J281" s="1270"/>
      <c r="K281" s="1270"/>
      <c r="L281" s="1270"/>
      <c r="M281" s="1270"/>
      <c r="N281" s="1270"/>
      <c r="O281" s="1270"/>
      <c r="P281" s="1270"/>
      <c r="Q281" s="1270"/>
      <c r="R281" s="1270"/>
      <c r="S281" s="1270"/>
      <c r="T281" s="1270"/>
      <c r="U281" s="1270"/>
      <c r="V281" s="1270"/>
      <c r="W281" s="1270"/>
      <c r="X281" s="1270"/>
      <c r="Y281" s="1270"/>
      <c r="Z281" s="1270"/>
      <c r="AA281" s="1270"/>
      <c r="AB281" s="1270"/>
      <c r="AC281" s="1270"/>
      <c r="AD281" s="1270"/>
      <c r="AE281" s="1270"/>
      <c r="AF281" s="1270"/>
      <c r="AG281" s="1270"/>
      <c r="AH281" s="1270"/>
      <c r="AI281" s="1270"/>
      <c r="AJ281" s="1270"/>
      <c r="AK281" s="1270"/>
      <c r="AL281" s="1270"/>
      <c r="AM281" s="1270"/>
      <c r="AN281" s="1270"/>
      <c r="AO281" s="1270"/>
      <c r="AP281" s="1270"/>
      <c r="AQ281" s="1270"/>
      <c r="AR281" s="1270"/>
      <c r="AS281" s="1270"/>
      <c r="AT281" s="1270"/>
      <c r="AU281" s="1270"/>
      <c r="AV281" s="1270"/>
      <c r="AW281" s="1270"/>
      <c r="AX281" s="1270"/>
      <c r="AY281" s="1270"/>
      <c r="AZ281" s="1270"/>
      <c r="BA281" s="1270"/>
      <c r="BB281" s="1270"/>
      <c r="BC281" s="1270"/>
      <c r="BD281" s="1270"/>
      <c r="BE281" s="1270"/>
      <c r="BF281" s="1270"/>
      <c r="BG281" s="1270"/>
      <c r="BH281" s="1270"/>
      <c r="BI281" s="1270"/>
      <c r="BJ281" s="1270"/>
      <c r="BK281" s="1270"/>
      <c r="BL281" s="1270"/>
      <c r="BM281" s="1270"/>
      <c r="BN281" s="1270"/>
      <c r="BO281" s="1270"/>
      <c r="BP281" s="1270"/>
      <c r="BQ281" s="1270"/>
      <c r="BR281" s="1270"/>
      <c r="BS281" s="1270"/>
      <c r="BT281" s="1270"/>
      <c r="BU281" s="1270"/>
      <c r="BV281" s="1270"/>
      <c r="BW281" s="1270"/>
      <c r="BX281" s="1270"/>
      <c r="BY281" s="1270"/>
      <c r="BZ281" s="1270"/>
      <c r="CA281" s="1270"/>
      <c r="CB281" s="1270"/>
      <c r="CC281" s="1270"/>
      <c r="CD281" s="1270"/>
      <c r="CE281" s="1270"/>
      <c r="CF281" s="1270"/>
      <c r="CG281" s="1270"/>
      <c r="CH281" s="1270"/>
      <c r="CI281" s="1270"/>
      <c r="CJ281" s="1270"/>
      <c r="CK281" s="1270"/>
      <c r="CL281" s="1270"/>
      <c r="CM281" s="1270"/>
      <c r="CN281" s="1270"/>
      <c r="CO281" s="1270"/>
      <c r="CP281" s="1270"/>
      <c r="CQ281" s="1270"/>
      <c r="CR281" s="1270"/>
      <c r="CS281" s="1270"/>
      <c r="CT281" s="1270"/>
      <c r="CU281" s="1270"/>
      <c r="CV281" s="1270"/>
      <c r="CW281" s="1270"/>
      <c r="CX281" s="1270"/>
      <c r="CY281" s="1270"/>
      <c r="CZ281" s="1270"/>
      <c r="DA281" s="1270"/>
      <c r="DB281" s="1270"/>
      <c r="DC281" s="1270"/>
      <c r="DD281" s="1270"/>
      <c r="DE281" s="1270"/>
      <c r="DF281" s="518"/>
    </row>
    <row r="282" spans="2:110" ht="9.9499999999999993" customHeight="1" x14ac:dyDescent="0.2">
      <c r="B282" s="521"/>
      <c r="C282" s="1270" t="s">
        <v>1630</v>
      </c>
      <c r="D282" s="1270"/>
      <c r="E282" s="1270"/>
      <c r="F282" s="1270"/>
      <c r="G282" s="1270"/>
      <c r="H282" s="1270"/>
      <c r="I282" s="1270"/>
      <c r="J282" s="1270"/>
      <c r="K282" s="1270"/>
      <c r="L282" s="1270"/>
      <c r="M282" s="1270"/>
      <c r="N282" s="1270"/>
      <c r="O282" s="1270"/>
      <c r="P282" s="1270"/>
      <c r="Q282" s="1270"/>
      <c r="R282" s="1270"/>
      <c r="S282" s="1270"/>
      <c r="T282" s="1270"/>
      <c r="U282" s="1270"/>
      <c r="V282" s="1270"/>
      <c r="W282" s="1270"/>
      <c r="X282" s="1270"/>
      <c r="Y282" s="1270"/>
      <c r="Z282" s="1270"/>
      <c r="AA282" s="1270"/>
      <c r="AB282" s="1270"/>
      <c r="AC282" s="1270"/>
      <c r="AD282" s="1270"/>
      <c r="AE282" s="1270"/>
      <c r="AF282" s="1270"/>
      <c r="AG282" s="1270"/>
      <c r="AH282" s="1270"/>
      <c r="AI282" s="1270"/>
      <c r="AJ282" s="1270"/>
      <c r="AK282" s="1270"/>
      <c r="AL282" s="1270"/>
      <c r="AM282" s="1270"/>
      <c r="AN282" s="1270"/>
      <c r="AO282" s="1270"/>
      <c r="AP282" s="1270"/>
      <c r="AQ282" s="1270"/>
      <c r="AR282" s="1270"/>
      <c r="AS282" s="1270"/>
      <c r="AT282" s="1270"/>
      <c r="AU282" s="1270"/>
      <c r="AV282" s="1270"/>
      <c r="AW282" s="1270"/>
      <c r="AX282" s="1270"/>
      <c r="AY282" s="1270"/>
      <c r="AZ282" s="1270"/>
      <c r="BA282" s="1270"/>
      <c r="BB282" s="1270"/>
      <c r="BC282" s="1270"/>
      <c r="BD282" s="1270"/>
      <c r="BE282" s="1270"/>
      <c r="BF282" s="1270"/>
      <c r="BG282" s="1270"/>
      <c r="BH282" s="1270"/>
      <c r="BI282" s="1270"/>
      <c r="BJ282" s="1270"/>
      <c r="BK282" s="1270"/>
      <c r="BL282" s="1270"/>
      <c r="BM282" s="1270"/>
      <c r="BN282" s="1270"/>
      <c r="BO282" s="1270"/>
      <c r="BP282" s="1270"/>
      <c r="BQ282" s="1270"/>
      <c r="BR282" s="1270"/>
      <c r="BS282" s="1270"/>
      <c r="BT282" s="1270"/>
      <c r="BU282" s="1270"/>
      <c r="BV282" s="1270"/>
      <c r="BW282" s="1270"/>
      <c r="BX282" s="1270"/>
      <c r="BY282" s="1270"/>
      <c r="BZ282" s="1270"/>
      <c r="CA282" s="1270"/>
      <c r="CB282" s="1270"/>
      <c r="CC282" s="1270"/>
      <c r="CD282" s="1270"/>
      <c r="CE282" s="1270"/>
      <c r="CF282" s="1270"/>
      <c r="CG282" s="1270"/>
      <c r="CH282" s="1270"/>
      <c r="CI282" s="1270"/>
      <c r="CJ282" s="1270"/>
      <c r="CK282" s="1270"/>
      <c r="CL282" s="1270"/>
      <c r="CM282" s="1270"/>
      <c r="CN282" s="1270"/>
      <c r="CO282" s="1270"/>
      <c r="CP282" s="1270"/>
      <c r="CQ282" s="1270"/>
      <c r="CR282" s="1270"/>
      <c r="CS282" s="1270"/>
      <c r="CT282" s="1270"/>
      <c r="CU282" s="1270"/>
      <c r="CV282" s="1270"/>
      <c r="CW282" s="1270"/>
      <c r="CX282" s="1270"/>
      <c r="CY282" s="1270"/>
      <c r="CZ282" s="1270"/>
      <c r="DA282" s="1270"/>
      <c r="DB282" s="1270"/>
      <c r="DC282" s="1270"/>
      <c r="DD282" s="1270"/>
      <c r="DE282" s="1270"/>
      <c r="DF282" s="518"/>
    </row>
    <row r="283" spans="2:110" ht="14.1" customHeight="1" x14ac:dyDescent="0.2">
      <c r="B283" s="521"/>
      <c r="C283" s="1270" t="s">
        <v>1631</v>
      </c>
      <c r="D283" s="1270"/>
      <c r="E283" s="1270"/>
      <c r="F283" s="1270"/>
      <c r="G283" s="1270"/>
      <c r="H283" s="1270"/>
      <c r="I283" s="1270"/>
      <c r="J283" s="1270"/>
      <c r="K283" s="1270"/>
      <c r="L283" s="1270"/>
      <c r="M283" s="1270"/>
      <c r="N283" s="1270"/>
      <c r="O283" s="1270"/>
      <c r="P283" s="1270"/>
      <c r="Q283" s="1270"/>
      <c r="R283" s="1270"/>
      <c r="S283" s="1270"/>
      <c r="T283" s="1270"/>
      <c r="U283" s="1270"/>
      <c r="V283" s="1270"/>
      <c r="W283" s="1270"/>
      <c r="X283" s="1270"/>
      <c r="Y283" s="1270"/>
      <c r="Z283" s="1270"/>
      <c r="AA283" s="1270"/>
      <c r="AB283" s="1270"/>
      <c r="AC283" s="1270"/>
      <c r="AD283" s="1270"/>
      <c r="AE283" s="1270"/>
      <c r="AF283" s="1270"/>
      <c r="AG283" s="1270"/>
      <c r="AH283" s="1270"/>
      <c r="AI283" s="1270"/>
      <c r="AJ283" s="1270"/>
      <c r="AK283" s="1270"/>
      <c r="AL283" s="1270"/>
      <c r="AM283" s="1270"/>
      <c r="AN283" s="1270"/>
      <c r="AO283" s="1270"/>
      <c r="AP283" s="1270"/>
      <c r="AQ283" s="1270"/>
      <c r="AR283" s="1270"/>
      <c r="AS283" s="1270"/>
      <c r="AT283" s="1270"/>
      <c r="AU283" s="1270"/>
      <c r="AV283" s="1270"/>
      <c r="AW283" s="1270"/>
      <c r="AX283" s="1270"/>
      <c r="AY283" s="1270"/>
      <c r="AZ283" s="1270"/>
      <c r="BA283" s="1270"/>
      <c r="BB283" s="1270"/>
      <c r="BC283" s="1270"/>
      <c r="BD283" s="1270"/>
      <c r="BE283" s="1270"/>
      <c r="BF283" s="1270"/>
      <c r="BG283" s="1270"/>
      <c r="BH283" s="1270"/>
      <c r="BI283" s="1270"/>
      <c r="BJ283" s="1270"/>
      <c r="BK283" s="1270"/>
      <c r="BL283" s="1270"/>
      <c r="BM283" s="1270"/>
      <c r="BN283" s="1270"/>
      <c r="BO283" s="1270"/>
      <c r="BP283" s="1270"/>
      <c r="BQ283" s="1270"/>
      <c r="BR283" s="1270"/>
      <c r="BS283" s="1270"/>
      <c r="BT283" s="1270"/>
      <c r="BU283" s="1270"/>
      <c r="BV283" s="1270"/>
      <c r="BW283" s="1270"/>
      <c r="BX283" s="1270"/>
      <c r="BY283" s="1270"/>
      <c r="BZ283" s="1270"/>
      <c r="CA283" s="1270"/>
      <c r="CB283" s="1270"/>
      <c r="CC283" s="1270"/>
      <c r="CD283" s="1270"/>
      <c r="CE283" s="1270"/>
      <c r="CF283" s="1270"/>
      <c r="CG283" s="1270"/>
      <c r="CH283" s="1270"/>
      <c r="CI283" s="1270"/>
      <c r="CJ283" s="1270"/>
      <c r="CK283" s="1270"/>
      <c r="CL283" s="1270"/>
      <c r="CM283" s="1270"/>
      <c r="CN283" s="1270"/>
      <c r="CO283" s="1270"/>
      <c r="CP283" s="1270"/>
      <c r="CQ283" s="1270"/>
      <c r="CR283" s="1270"/>
      <c r="CS283" s="1270"/>
      <c r="CT283" s="1270"/>
      <c r="CU283" s="1270"/>
      <c r="CV283" s="1270"/>
      <c r="CW283" s="1270"/>
      <c r="CX283" s="1270"/>
      <c r="CY283" s="1270"/>
      <c r="CZ283" s="1270"/>
      <c r="DA283" s="1270"/>
      <c r="DB283" s="1270"/>
      <c r="DC283" s="1270"/>
      <c r="DD283" s="1270"/>
      <c r="DE283" s="1270"/>
      <c r="DF283" s="518"/>
    </row>
    <row r="284" spans="2:110" ht="9.9499999999999993" customHeight="1" x14ac:dyDescent="0.2">
      <c r="B284" s="521"/>
      <c r="C284" s="1270" t="s">
        <v>1632</v>
      </c>
      <c r="D284" s="1270"/>
      <c r="E284" s="1270"/>
      <c r="F284" s="1270"/>
      <c r="G284" s="1270"/>
      <c r="H284" s="1270"/>
      <c r="I284" s="1270"/>
      <c r="J284" s="1270"/>
      <c r="K284" s="1270"/>
      <c r="L284" s="1270"/>
      <c r="M284" s="1270"/>
      <c r="N284" s="1270"/>
      <c r="O284" s="1270"/>
      <c r="P284" s="1270"/>
      <c r="Q284" s="1270"/>
      <c r="R284" s="1270"/>
      <c r="S284" s="1270"/>
      <c r="T284" s="1270"/>
      <c r="U284" s="1270"/>
      <c r="V284" s="1270"/>
      <c r="W284" s="1270"/>
      <c r="X284" s="1270"/>
      <c r="Y284" s="1270"/>
      <c r="Z284" s="1270"/>
      <c r="AA284" s="1270"/>
      <c r="AB284" s="1270"/>
      <c r="AC284" s="1270"/>
      <c r="AD284" s="1270"/>
      <c r="AE284" s="1270"/>
      <c r="AF284" s="1270"/>
      <c r="AG284" s="1270"/>
      <c r="AH284" s="1270"/>
      <c r="AI284" s="1270"/>
      <c r="AJ284" s="1270"/>
      <c r="AK284" s="1270"/>
      <c r="AL284" s="1270"/>
      <c r="AM284" s="1270"/>
      <c r="AN284" s="1270"/>
      <c r="AO284" s="1270"/>
      <c r="AP284" s="1270"/>
      <c r="AQ284" s="1270"/>
      <c r="AR284" s="1270"/>
      <c r="AS284" s="1270"/>
      <c r="AT284" s="1270"/>
      <c r="AU284" s="1270"/>
      <c r="AV284" s="1270"/>
      <c r="AW284" s="1270"/>
      <c r="AX284" s="1270"/>
      <c r="AY284" s="1270"/>
      <c r="AZ284" s="1270"/>
      <c r="BA284" s="1270"/>
      <c r="BB284" s="1270"/>
      <c r="BC284" s="1270"/>
      <c r="BD284" s="1270"/>
      <c r="BE284" s="1270"/>
      <c r="BF284" s="1270"/>
      <c r="BG284" s="1270"/>
      <c r="BH284" s="1270"/>
      <c r="BI284" s="1270"/>
      <c r="BJ284" s="1270"/>
      <c r="BK284" s="1270"/>
      <c r="BL284" s="1270"/>
      <c r="BM284" s="1270"/>
      <c r="BN284" s="1270"/>
      <c r="BO284" s="1270"/>
      <c r="BP284" s="1270"/>
      <c r="BQ284" s="1270"/>
      <c r="BR284" s="1270"/>
      <c r="BS284" s="1270"/>
      <c r="BT284" s="1270"/>
      <c r="BU284" s="1270"/>
      <c r="BV284" s="1270"/>
      <c r="BW284" s="1270"/>
      <c r="BX284" s="1270"/>
      <c r="BY284" s="1270"/>
      <c r="BZ284" s="1270"/>
      <c r="CA284" s="1270"/>
      <c r="CB284" s="1270"/>
      <c r="CC284" s="1270"/>
      <c r="CD284" s="1270"/>
      <c r="CE284" s="1270"/>
      <c r="CF284" s="1270"/>
      <c r="CG284" s="1270"/>
      <c r="CH284" s="1270"/>
      <c r="CI284" s="1270"/>
      <c r="CJ284" s="1270"/>
      <c r="CK284" s="1270"/>
      <c r="CL284" s="1270"/>
      <c r="CM284" s="1270"/>
      <c r="CN284" s="1270"/>
      <c r="CO284" s="1270"/>
      <c r="CP284" s="1270"/>
      <c r="CQ284" s="1270"/>
      <c r="CR284" s="1270"/>
      <c r="CS284" s="1270"/>
      <c r="CT284" s="1270"/>
      <c r="CU284" s="1270"/>
      <c r="CV284" s="1270"/>
      <c r="CW284" s="1270"/>
      <c r="CX284" s="1270"/>
      <c r="CY284" s="1270"/>
      <c r="CZ284" s="1270"/>
      <c r="DA284" s="1270"/>
      <c r="DB284" s="1270"/>
      <c r="DC284" s="1270"/>
      <c r="DD284" s="1270"/>
      <c r="DE284" s="1270"/>
      <c r="DF284" s="518"/>
    </row>
    <row r="285" spans="2:110" ht="14.1" customHeight="1" x14ac:dyDescent="0.2">
      <c r="B285" s="522" t="s">
        <v>619</v>
      </c>
      <c r="C285" s="1269" t="s">
        <v>1562</v>
      </c>
      <c r="D285" s="1269"/>
      <c r="E285" s="1269"/>
      <c r="F285" s="1269"/>
      <c r="G285" s="1269"/>
      <c r="H285" s="1269"/>
      <c r="I285" s="1269"/>
      <c r="J285" s="1269"/>
      <c r="K285" s="1269"/>
      <c r="L285" s="1269"/>
      <c r="M285" s="1269"/>
      <c r="N285" s="1269"/>
      <c r="O285" s="1269"/>
      <c r="P285" s="1269"/>
      <c r="Q285" s="1269"/>
      <c r="R285" s="1269"/>
      <c r="S285" s="1269"/>
      <c r="T285" s="1269"/>
      <c r="U285" s="1269"/>
      <c r="V285" s="1269"/>
      <c r="W285" s="1269"/>
      <c r="X285" s="1269"/>
      <c r="Y285" s="1269"/>
      <c r="Z285" s="1269"/>
      <c r="AA285" s="1269"/>
      <c r="AB285" s="1269"/>
      <c r="AC285" s="1269"/>
      <c r="AD285" s="1269"/>
      <c r="AE285" s="1269"/>
      <c r="AF285" s="1269"/>
      <c r="AG285" s="1269"/>
      <c r="AH285" s="1269"/>
      <c r="AI285" s="1269"/>
      <c r="AJ285" s="1269"/>
      <c r="AK285" s="1269"/>
      <c r="AL285" s="1269"/>
      <c r="AM285" s="1269"/>
      <c r="AN285" s="1269"/>
      <c r="AO285" s="1269"/>
      <c r="AP285" s="1269"/>
      <c r="AQ285" s="1269"/>
      <c r="AR285" s="1269"/>
      <c r="AS285" s="1269"/>
      <c r="AT285" s="1269"/>
      <c r="AU285" s="1269"/>
      <c r="AV285" s="1269"/>
      <c r="AW285" s="1269"/>
      <c r="AX285" s="1269"/>
      <c r="AY285" s="1269"/>
      <c r="AZ285" s="1269"/>
      <c r="BA285" s="1269"/>
      <c r="BB285" s="1269"/>
      <c r="BC285" s="1269"/>
      <c r="BD285" s="1269"/>
      <c r="BE285" s="1269"/>
      <c r="BF285" s="1269"/>
      <c r="BG285" s="1269"/>
      <c r="BH285" s="1269"/>
      <c r="BI285" s="1269"/>
      <c r="BJ285" s="1269"/>
      <c r="BK285" s="1269"/>
      <c r="BL285" s="1269"/>
      <c r="BM285" s="1269"/>
      <c r="BN285" s="1269"/>
      <c r="BO285" s="1269"/>
      <c r="BP285" s="1269"/>
      <c r="BQ285" s="1269"/>
      <c r="BR285" s="1269"/>
      <c r="BS285" s="1269"/>
      <c r="BT285" s="1269"/>
      <c r="BU285" s="1269"/>
      <c r="BV285" s="1269"/>
      <c r="BW285" s="1269"/>
      <c r="BX285" s="1269"/>
      <c r="BY285" s="1269"/>
      <c r="BZ285" s="1269"/>
      <c r="CA285" s="1269"/>
      <c r="CB285" s="1269"/>
      <c r="CC285" s="1269"/>
      <c r="CD285" s="1269"/>
      <c r="CE285" s="1269"/>
      <c r="CF285" s="1269"/>
      <c r="CG285" s="1269"/>
      <c r="CH285" s="1269"/>
      <c r="CI285" s="1269"/>
      <c r="CJ285" s="1269"/>
      <c r="CK285" s="1269"/>
      <c r="CL285" s="1269"/>
      <c r="CM285" s="1269"/>
      <c r="CN285" s="1269"/>
      <c r="CO285" s="1269"/>
      <c r="CP285" s="1269"/>
      <c r="CQ285" s="1269"/>
      <c r="CR285" s="1269"/>
      <c r="CS285" s="1269"/>
      <c r="CT285" s="1269"/>
      <c r="CU285" s="1269"/>
      <c r="CV285" s="1269"/>
      <c r="CW285" s="1269"/>
      <c r="CX285" s="1269"/>
      <c r="CY285" s="1269"/>
      <c r="CZ285" s="1269"/>
      <c r="DA285" s="1269"/>
      <c r="DB285" s="1269"/>
      <c r="DC285" s="1269"/>
      <c r="DD285" s="1269"/>
      <c r="DE285" s="1269"/>
      <c r="DF285" s="518"/>
    </row>
    <row r="286" spans="2:110" ht="14.1" customHeight="1" x14ac:dyDescent="0.2">
      <c r="B286" s="1272" t="s">
        <v>1560</v>
      </c>
      <c r="C286" s="1272"/>
      <c r="D286" s="1272"/>
      <c r="E286" s="1272"/>
      <c r="F286" s="1272"/>
      <c r="G286" s="1272"/>
      <c r="H286" s="1272"/>
      <c r="I286" s="1272"/>
      <c r="J286" s="1272"/>
      <c r="K286" s="1272"/>
      <c r="L286" s="1272"/>
      <c r="M286" s="1272"/>
      <c r="N286" s="1272"/>
      <c r="O286" s="1272"/>
      <c r="P286" s="1272"/>
      <c r="Q286" s="1272"/>
      <c r="R286" s="1272"/>
      <c r="S286" s="1272"/>
      <c r="T286" s="1272"/>
      <c r="U286" s="1272"/>
      <c r="V286" s="1272"/>
      <c r="W286" s="1272"/>
      <c r="X286" s="1272"/>
      <c r="Y286" s="1272"/>
      <c r="Z286" s="1272"/>
      <c r="AA286" s="1272"/>
      <c r="AB286" s="1272"/>
      <c r="AC286" s="1272"/>
      <c r="AD286" s="1272"/>
      <c r="AE286" s="1272"/>
      <c r="AF286" s="1272"/>
      <c r="AG286" s="1272"/>
      <c r="AH286" s="1272"/>
      <c r="AI286" s="1272"/>
      <c r="AJ286" s="1272"/>
      <c r="AK286" s="1272"/>
      <c r="AL286" s="1272"/>
      <c r="AM286" s="1272"/>
      <c r="AN286" s="1272"/>
      <c r="AO286" s="1272"/>
      <c r="AP286" s="1272"/>
      <c r="AQ286" s="1272"/>
      <c r="AR286" s="1272"/>
      <c r="AS286" s="1272"/>
      <c r="AT286" s="1272"/>
      <c r="AU286" s="1272"/>
      <c r="AV286" s="1272"/>
      <c r="AW286" s="1272"/>
      <c r="AX286" s="1272"/>
      <c r="AY286" s="1272"/>
      <c r="AZ286" s="1272"/>
      <c r="BA286" s="1272"/>
      <c r="BB286" s="1272"/>
      <c r="BC286" s="1272"/>
      <c r="BD286" s="1272"/>
      <c r="BE286" s="1272"/>
      <c r="BF286" s="1272"/>
      <c r="BG286" s="1272"/>
      <c r="BH286" s="1272"/>
      <c r="BI286" s="1272"/>
      <c r="BJ286" s="1272"/>
      <c r="BK286" s="1272"/>
      <c r="BL286" s="1272"/>
      <c r="BM286" s="1272"/>
      <c r="BN286" s="1272"/>
      <c r="BO286" s="1272"/>
      <c r="BP286" s="1272"/>
      <c r="BQ286" s="1272"/>
      <c r="BR286" s="1272"/>
      <c r="BS286" s="1272"/>
      <c r="BT286" s="1272"/>
      <c r="BU286" s="1272"/>
      <c r="BV286" s="1272"/>
      <c r="BW286" s="1272"/>
      <c r="BX286" s="1272"/>
      <c r="BY286" s="1272"/>
      <c r="BZ286" s="1272"/>
      <c r="CA286" s="1272"/>
      <c r="CB286" s="1272"/>
      <c r="CC286" s="1272"/>
      <c r="CD286" s="1272"/>
      <c r="CE286" s="1272"/>
      <c r="CF286" s="1272"/>
      <c r="CG286" s="1272"/>
      <c r="CH286" s="1272"/>
      <c r="CI286" s="1272"/>
      <c r="CJ286" s="1272"/>
      <c r="CK286" s="1272"/>
      <c r="CL286" s="1272"/>
      <c r="CM286" s="1272"/>
      <c r="CN286" s="1272"/>
      <c r="CO286" s="1272"/>
      <c r="CP286" s="1272"/>
      <c r="CQ286" s="1272"/>
      <c r="CR286" s="1272"/>
      <c r="CS286" s="1272"/>
      <c r="CT286" s="1272"/>
      <c r="CU286" s="1272"/>
      <c r="CV286" s="1272"/>
      <c r="CW286" s="1272"/>
      <c r="CX286" s="1272"/>
      <c r="CY286" s="1272"/>
      <c r="CZ286" s="1272"/>
      <c r="DA286" s="1272"/>
      <c r="DB286" s="1272"/>
      <c r="DC286" s="1272"/>
      <c r="DD286" s="1272"/>
      <c r="DE286" s="1272"/>
      <c r="DF286" s="518"/>
    </row>
    <row r="287" spans="2:110" ht="14.1" customHeight="1" x14ac:dyDescent="0.2">
      <c r="B287" s="521"/>
      <c r="C287" s="1270" t="s">
        <v>1633</v>
      </c>
      <c r="D287" s="1270"/>
      <c r="E287" s="1270"/>
      <c r="F287" s="1270"/>
      <c r="G287" s="1270"/>
      <c r="H287" s="1270"/>
      <c r="I287" s="1270"/>
      <c r="J287" s="1270"/>
      <c r="K287" s="1270"/>
      <c r="L287" s="1270"/>
      <c r="M287" s="1270"/>
      <c r="N287" s="1270"/>
      <c r="O287" s="1270"/>
      <c r="P287" s="1270"/>
      <c r="Q287" s="1270"/>
      <c r="R287" s="1270"/>
      <c r="S287" s="1270"/>
      <c r="T287" s="1270"/>
      <c r="U287" s="1270"/>
      <c r="V287" s="1270"/>
      <c r="W287" s="1270"/>
      <c r="X287" s="1270"/>
      <c r="Y287" s="1270"/>
      <c r="Z287" s="1270"/>
      <c r="AA287" s="1270"/>
      <c r="AB287" s="1270"/>
      <c r="AC287" s="1270"/>
      <c r="AD287" s="1270"/>
      <c r="AE287" s="1270"/>
      <c r="AF287" s="1270"/>
      <c r="AG287" s="1270"/>
      <c r="AH287" s="1270"/>
      <c r="AI287" s="1270"/>
      <c r="AJ287" s="1270"/>
      <c r="AK287" s="1270"/>
      <c r="AL287" s="1270"/>
      <c r="AM287" s="1270"/>
      <c r="AN287" s="1270"/>
      <c r="AO287" s="1270"/>
      <c r="AP287" s="1270"/>
      <c r="AQ287" s="1270"/>
      <c r="AR287" s="1270"/>
      <c r="AS287" s="1270"/>
      <c r="AT287" s="1270"/>
      <c r="AU287" s="1270"/>
      <c r="AV287" s="1270"/>
      <c r="AW287" s="1270"/>
      <c r="AX287" s="1270"/>
      <c r="AY287" s="1270"/>
      <c r="AZ287" s="1270"/>
      <c r="BA287" s="1270"/>
      <c r="BB287" s="1270"/>
      <c r="BC287" s="1270"/>
      <c r="BD287" s="1270"/>
      <c r="BE287" s="1270"/>
      <c r="BF287" s="1270"/>
      <c r="BG287" s="1270"/>
      <c r="BH287" s="1270"/>
      <c r="BI287" s="1270"/>
      <c r="BJ287" s="1270"/>
      <c r="BK287" s="1270"/>
      <c r="BL287" s="1270"/>
      <c r="BM287" s="1270"/>
      <c r="BN287" s="1270"/>
      <c r="BO287" s="1270"/>
      <c r="BP287" s="1270"/>
      <c r="BQ287" s="1270"/>
      <c r="BR287" s="1270"/>
      <c r="BS287" s="1270"/>
      <c r="BT287" s="1270"/>
      <c r="BU287" s="1270"/>
      <c r="BV287" s="1270"/>
      <c r="BW287" s="1270"/>
      <c r="BX287" s="1270"/>
      <c r="BY287" s="1270"/>
      <c r="BZ287" s="1270"/>
      <c r="CA287" s="1270"/>
      <c r="CB287" s="1270"/>
      <c r="CC287" s="1270"/>
      <c r="CD287" s="1270"/>
      <c r="CE287" s="1270"/>
      <c r="CF287" s="1270"/>
      <c r="CG287" s="1270"/>
      <c r="CH287" s="1270"/>
      <c r="CI287" s="1270"/>
      <c r="CJ287" s="1270"/>
      <c r="CK287" s="1270"/>
      <c r="CL287" s="1270"/>
      <c r="CM287" s="1270"/>
      <c r="CN287" s="1270"/>
      <c r="CO287" s="1270"/>
      <c r="CP287" s="1270"/>
      <c r="CQ287" s="1270"/>
      <c r="CR287" s="1270"/>
      <c r="CS287" s="1270"/>
      <c r="CT287" s="1270"/>
      <c r="CU287" s="1270"/>
      <c r="CV287" s="1270"/>
      <c r="CW287" s="1270"/>
      <c r="CX287" s="1270"/>
      <c r="CY287" s="1270"/>
      <c r="CZ287" s="1270"/>
      <c r="DA287" s="1270"/>
      <c r="DB287" s="1270"/>
      <c r="DC287" s="1270"/>
      <c r="DD287" s="1270"/>
      <c r="DE287" s="1270"/>
      <c r="DF287" s="518"/>
    </row>
    <row r="288" spans="2:110" ht="9.9499999999999993" customHeight="1" x14ac:dyDescent="0.2">
      <c r="B288" s="521"/>
      <c r="C288" s="1270" t="s">
        <v>1634</v>
      </c>
      <c r="D288" s="1270"/>
      <c r="E288" s="1270"/>
      <c r="F288" s="1270"/>
      <c r="G288" s="1270"/>
      <c r="H288" s="1270"/>
      <c r="I288" s="1270"/>
      <c r="J288" s="1270"/>
      <c r="K288" s="1270"/>
      <c r="L288" s="1270"/>
      <c r="M288" s="1270"/>
      <c r="N288" s="1270"/>
      <c r="O288" s="1270"/>
      <c r="P288" s="1270"/>
      <c r="Q288" s="1270"/>
      <c r="R288" s="1270"/>
      <c r="S288" s="1270"/>
      <c r="T288" s="1270"/>
      <c r="U288" s="1270"/>
      <c r="V288" s="1270"/>
      <c r="W288" s="1270"/>
      <c r="X288" s="1270"/>
      <c r="Y288" s="1270"/>
      <c r="Z288" s="1270"/>
      <c r="AA288" s="1270"/>
      <c r="AB288" s="1270"/>
      <c r="AC288" s="1270"/>
      <c r="AD288" s="1270"/>
      <c r="AE288" s="1270"/>
      <c r="AF288" s="1270"/>
      <c r="AG288" s="1270"/>
      <c r="AH288" s="1270"/>
      <c r="AI288" s="1270"/>
      <c r="AJ288" s="1270"/>
      <c r="AK288" s="1270"/>
      <c r="AL288" s="1270"/>
      <c r="AM288" s="1270"/>
      <c r="AN288" s="1270"/>
      <c r="AO288" s="1270"/>
      <c r="AP288" s="1270"/>
      <c r="AQ288" s="1270"/>
      <c r="AR288" s="1270"/>
      <c r="AS288" s="1270"/>
      <c r="AT288" s="1270"/>
      <c r="AU288" s="1270"/>
      <c r="AV288" s="1270"/>
      <c r="AW288" s="1270"/>
      <c r="AX288" s="1270"/>
      <c r="AY288" s="1270"/>
      <c r="AZ288" s="1270"/>
      <c r="BA288" s="1270"/>
      <c r="BB288" s="1270"/>
      <c r="BC288" s="1270"/>
      <c r="BD288" s="1270"/>
      <c r="BE288" s="1270"/>
      <c r="BF288" s="1270"/>
      <c r="BG288" s="1270"/>
      <c r="BH288" s="1270"/>
      <c r="BI288" s="1270"/>
      <c r="BJ288" s="1270"/>
      <c r="BK288" s="1270"/>
      <c r="BL288" s="1270"/>
      <c r="BM288" s="1270"/>
      <c r="BN288" s="1270"/>
      <c r="BO288" s="1270"/>
      <c r="BP288" s="1270"/>
      <c r="BQ288" s="1270"/>
      <c r="BR288" s="1270"/>
      <c r="BS288" s="1270"/>
      <c r="BT288" s="1270"/>
      <c r="BU288" s="1270"/>
      <c r="BV288" s="1270"/>
      <c r="BW288" s="1270"/>
      <c r="BX288" s="1270"/>
      <c r="BY288" s="1270"/>
      <c r="BZ288" s="1270"/>
      <c r="CA288" s="1270"/>
      <c r="CB288" s="1270"/>
      <c r="CC288" s="1270"/>
      <c r="CD288" s="1270"/>
      <c r="CE288" s="1270"/>
      <c r="CF288" s="1270"/>
      <c r="CG288" s="1270"/>
      <c r="CH288" s="1270"/>
      <c r="CI288" s="1270"/>
      <c r="CJ288" s="1270"/>
      <c r="CK288" s="1270"/>
      <c r="CL288" s="1270"/>
      <c r="CM288" s="1270"/>
      <c r="CN288" s="1270"/>
      <c r="CO288" s="1270"/>
      <c r="CP288" s="1270"/>
      <c r="CQ288" s="1270"/>
      <c r="CR288" s="1270"/>
      <c r="CS288" s="1270"/>
      <c r="CT288" s="1270"/>
      <c r="CU288" s="1270"/>
      <c r="CV288" s="1270"/>
      <c r="CW288" s="1270"/>
      <c r="CX288" s="1270"/>
      <c r="CY288" s="1270"/>
      <c r="CZ288" s="1270"/>
      <c r="DA288" s="1270"/>
      <c r="DB288" s="1270"/>
      <c r="DC288" s="1270"/>
      <c r="DD288" s="1270"/>
      <c r="DE288" s="1270"/>
      <c r="DF288" s="518"/>
    </row>
    <row r="289" spans="2:110" ht="9.9499999999999993" customHeight="1" x14ac:dyDescent="0.2">
      <c r="B289" s="521"/>
      <c r="C289" s="1270" t="s">
        <v>1635</v>
      </c>
      <c r="D289" s="1270"/>
      <c r="E289" s="1270"/>
      <c r="F289" s="1270"/>
      <c r="G289" s="1270"/>
      <c r="H289" s="1270"/>
      <c r="I289" s="1270"/>
      <c r="J289" s="1270"/>
      <c r="K289" s="1270"/>
      <c r="L289" s="1270"/>
      <c r="M289" s="1270"/>
      <c r="N289" s="1270"/>
      <c r="O289" s="1270"/>
      <c r="P289" s="1270"/>
      <c r="Q289" s="1270"/>
      <c r="R289" s="1270"/>
      <c r="S289" s="1270"/>
      <c r="T289" s="1270"/>
      <c r="U289" s="1270"/>
      <c r="V289" s="1270"/>
      <c r="W289" s="1270"/>
      <c r="X289" s="1270"/>
      <c r="Y289" s="1270"/>
      <c r="Z289" s="1270"/>
      <c r="AA289" s="1270"/>
      <c r="AB289" s="1270"/>
      <c r="AC289" s="1270"/>
      <c r="AD289" s="1270"/>
      <c r="AE289" s="1270"/>
      <c r="AF289" s="1270"/>
      <c r="AG289" s="1270"/>
      <c r="AH289" s="1270"/>
      <c r="AI289" s="1270"/>
      <c r="AJ289" s="1270"/>
      <c r="AK289" s="1270"/>
      <c r="AL289" s="1270"/>
      <c r="AM289" s="1270"/>
      <c r="AN289" s="1270"/>
      <c r="AO289" s="1270"/>
      <c r="AP289" s="1270"/>
      <c r="AQ289" s="1270"/>
      <c r="AR289" s="1270"/>
      <c r="AS289" s="1270"/>
      <c r="AT289" s="1270"/>
      <c r="AU289" s="1270"/>
      <c r="AV289" s="1270"/>
      <c r="AW289" s="1270"/>
      <c r="AX289" s="1270"/>
      <c r="AY289" s="1270"/>
      <c r="AZ289" s="1270"/>
      <c r="BA289" s="1270"/>
      <c r="BB289" s="1270"/>
      <c r="BC289" s="1270"/>
      <c r="BD289" s="1270"/>
      <c r="BE289" s="1270"/>
      <c r="BF289" s="1270"/>
      <c r="BG289" s="1270"/>
      <c r="BH289" s="1270"/>
      <c r="BI289" s="1270"/>
      <c r="BJ289" s="1270"/>
      <c r="BK289" s="1270"/>
      <c r="BL289" s="1270"/>
      <c r="BM289" s="1270"/>
      <c r="BN289" s="1270"/>
      <c r="BO289" s="1270"/>
      <c r="BP289" s="1270"/>
      <c r="BQ289" s="1270"/>
      <c r="BR289" s="1270"/>
      <c r="BS289" s="1270"/>
      <c r="BT289" s="1270"/>
      <c r="BU289" s="1270"/>
      <c r="BV289" s="1270"/>
      <c r="BW289" s="1270"/>
      <c r="BX289" s="1270"/>
      <c r="BY289" s="1270"/>
      <c r="BZ289" s="1270"/>
      <c r="CA289" s="1270"/>
      <c r="CB289" s="1270"/>
      <c r="CC289" s="1270"/>
      <c r="CD289" s="1270"/>
      <c r="CE289" s="1270"/>
      <c r="CF289" s="1270"/>
      <c r="CG289" s="1270"/>
      <c r="CH289" s="1270"/>
      <c r="CI289" s="1270"/>
      <c r="CJ289" s="1270"/>
      <c r="CK289" s="1270"/>
      <c r="CL289" s="1270"/>
      <c r="CM289" s="1270"/>
      <c r="CN289" s="1270"/>
      <c r="CO289" s="1270"/>
      <c r="CP289" s="1270"/>
      <c r="CQ289" s="1270"/>
      <c r="CR289" s="1270"/>
      <c r="CS289" s="1270"/>
      <c r="CT289" s="1270"/>
      <c r="CU289" s="1270"/>
      <c r="CV289" s="1270"/>
      <c r="CW289" s="1270"/>
      <c r="CX289" s="1270"/>
      <c r="CY289" s="1270"/>
      <c r="CZ289" s="1270"/>
      <c r="DA289" s="1270"/>
      <c r="DB289" s="1270"/>
      <c r="DC289" s="1270"/>
      <c r="DD289" s="1270"/>
      <c r="DE289" s="1270"/>
      <c r="DF289" s="518"/>
    </row>
    <row r="290" spans="2:110" ht="9.9499999999999993" customHeight="1" x14ac:dyDescent="0.2">
      <c r="B290" s="521"/>
      <c r="C290" s="1270" t="s">
        <v>1636</v>
      </c>
      <c r="D290" s="1270"/>
      <c r="E290" s="1270"/>
      <c r="F290" s="1270"/>
      <c r="G290" s="1270"/>
      <c r="H290" s="1270"/>
      <c r="I290" s="1270"/>
      <c r="J290" s="1270"/>
      <c r="K290" s="1270"/>
      <c r="L290" s="1270"/>
      <c r="M290" s="1270"/>
      <c r="N290" s="1270"/>
      <c r="O290" s="1270"/>
      <c r="P290" s="1270"/>
      <c r="Q290" s="1270"/>
      <c r="R290" s="1270"/>
      <c r="S290" s="1270"/>
      <c r="T290" s="1270"/>
      <c r="U290" s="1270"/>
      <c r="V290" s="1270"/>
      <c r="W290" s="1270"/>
      <c r="X290" s="1270"/>
      <c r="Y290" s="1270"/>
      <c r="Z290" s="1270"/>
      <c r="AA290" s="1270"/>
      <c r="AB290" s="1270"/>
      <c r="AC290" s="1270"/>
      <c r="AD290" s="1270"/>
      <c r="AE290" s="1270"/>
      <c r="AF290" s="1270"/>
      <c r="AG290" s="1270"/>
      <c r="AH290" s="1270"/>
      <c r="AI290" s="1270"/>
      <c r="AJ290" s="1270"/>
      <c r="AK290" s="1270"/>
      <c r="AL290" s="1270"/>
      <c r="AM290" s="1270"/>
      <c r="AN290" s="1270"/>
      <c r="AO290" s="1270"/>
      <c r="AP290" s="1270"/>
      <c r="AQ290" s="1270"/>
      <c r="AR290" s="1270"/>
      <c r="AS290" s="1270"/>
      <c r="AT290" s="1270"/>
      <c r="AU290" s="1270"/>
      <c r="AV290" s="1270"/>
      <c r="AW290" s="1270"/>
      <c r="AX290" s="1270"/>
      <c r="AY290" s="1270"/>
      <c r="AZ290" s="1270"/>
      <c r="BA290" s="1270"/>
      <c r="BB290" s="1270"/>
      <c r="BC290" s="1270"/>
      <c r="BD290" s="1270"/>
      <c r="BE290" s="1270"/>
      <c r="BF290" s="1270"/>
      <c r="BG290" s="1270"/>
      <c r="BH290" s="1270"/>
      <c r="BI290" s="1270"/>
      <c r="BJ290" s="1270"/>
      <c r="BK290" s="1270"/>
      <c r="BL290" s="1270"/>
      <c r="BM290" s="1270"/>
      <c r="BN290" s="1270"/>
      <c r="BO290" s="1270"/>
      <c r="BP290" s="1270"/>
      <c r="BQ290" s="1270"/>
      <c r="BR290" s="1270"/>
      <c r="BS290" s="1270"/>
      <c r="BT290" s="1270"/>
      <c r="BU290" s="1270"/>
      <c r="BV290" s="1270"/>
      <c r="BW290" s="1270"/>
      <c r="BX290" s="1270"/>
      <c r="BY290" s="1270"/>
      <c r="BZ290" s="1270"/>
      <c r="CA290" s="1270"/>
      <c r="CB290" s="1270"/>
      <c r="CC290" s="1270"/>
      <c r="CD290" s="1270"/>
      <c r="CE290" s="1270"/>
      <c r="CF290" s="1270"/>
      <c r="CG290" s="1270"/>
      <c r="CH290" s="1270"/>
      <c r="CI290" s="1270"/>
      <c r="CJ290" s="1270"/>
      <c r="CK290" s="1270"/>
      <c r="CL290" s="1270"/>
      <c r="CM290" s="1270"/>
      <c r="CN290" s="1270"/>
      <c r="CO290" s="1270"/>
      <c r="CP290" s="1270"/>
      <c r="CQ290" s="1270"/>
      <c r="CR290" s="1270"/>
      <c r="CS290" s="1270"/>
      <c r="CT290" s="1270"/>
      <c r="CU290" s="1270"/>
      <c r="CV290" s="1270"/>
      <c r="CW290" s="1270"/>
      <c r="CX290" s="1270"/>
      <c r="CY290" s="1270"/>
      <c r="CZ290" s="1270"/>
      <c r="DA290" s="1270"/>
      <c r="DB290" s="1270"/>
      <c r="DC290" s="1270"/>
      <c r="DD290" s="1270"/>
      <c r="DE290" s="1270"/>
      <c r="DF290" s="518"/>
    </row>
    <row r="291" spans="2:110" ht="9.9499999999999993" customHeight="1" x14ac:dyDescent="0.2">
      <c r="B291" s="521"/>
      <c r="C291" s="1270" t="s">
        <v>1637</v>
      </c>
      <c r="D291" s="1270"/>
      <c r="E291" s="1270"/>
      <c r="F291" s="1270"/>
      <c r="G291" s="1270"/>
      <c r="H291" s="1270"/>
      <c r="I291" s="1270"/>
      <c r="J291" s="1270"/>
      <c r="K291" s="1270"/>
      <c r="L291" s="1270"/>
      <c r="M291" s="1270"/>
      <c r="N291" s="1270"/>
      <c r="O291" s="1270"/>
      <c r="P291" s="1270"/>
      <c r="Q291" s="1270"/>
      <c r="R291" s="1270"/>
      <c r="S291" s="1270"/>
      <c r="T291" s="1270"/>
      <c r="U291" s="1270"/>
      <c r="V291" s="1270"/>
      <c r="W291" s="1270"/>
      <c r="X291" s="1270"/>
      <c r="Y291" s="1270"/>
      <c r="Z291" s="1270"/>
      <c r="AA291" s="1270"/>
      <c r="AB291" s="1270"/>
      <c r="AC291" s="1270"/>
      <c r="AD291" s="1270"/>
      <c r="AE291" s="1270"/>
      <c r="AF291" s="1270"/>
      <c r="AG291" s="1270"/>
      <c r="AH291" s="1270"/>
      <c r="AI291" s="1270"/>
      <c r="AJ291" s="1270"/>
      <c r="AK291" s="1270"/>
      <c r="AL291" s="1270"/>
      <c r="AM291" s="1270"/>
      <c r="AN291" s="1270"/>
      <c r="AO291" s="1270"/>
      <c r="AP291" s="1270"/>
      <c r="AQ291" s="1270"/>
      <c r="AR291" s="1270"/>
      <c r="AS291" s="1270"/>
      <c r="AT291" s="1270"/>
      <c r="AU291" s="1270"/>
      <c r="AV291" s="1270"/>
      <c r="AW291" s="1270"/>
      <c r="AX291" s="1270"/>
      <c r="AY291" s="1270"/>
      <c r="AZ291" s="1270"/>
      <c r="BA291" s="1270"/>
      <c r="BB291" s="1270"/>
      <c r="BC291" s="1270"/>
      <c r="BD291" s="1270"/>
      <c r="BE291" s="1270"/>
      <c r="BF291" s="1270"/>
      <c r="BG291" s="1270"/>
      <c r="BH291" s="1270"/>
      <c r="BI291" s="1270"/>
      <c r="BJ291" s="1270"/>
      <c r="BK291" s="1270"/>
      <c r="BL291" s="1270"/>
      <c r="BM291" s="1270"/>
      <c r="BN291" s="1270"/>
      <c r="BO291" s="1270"/>
      <c r="BP291" s="1270"/>
      <c r="BQ291" s="1270"/>
      <c r="BR291" s="1270"/>
      <c r="BS291" s="1270"/>
      <c r="BT291" s="1270"/>
      <c r="BU291" s="1270"/>
      <c r="BV291" s="1270"/>
      <c r="BW291" s="1270"/>
      <c r="BX291" s="1270"/>
      <c r="BY291" s="1270"/>
      <c r="BZ291" s="1270"/>
      <c r="CA291" s="1270"/>
      <c r="CB291" s="1270"/>
      <c r="CC291" s="1270"/>
      <c r="CD291" s="1270"/>
      <c r="CE291" s="1270"/>
      <c r="CF291" s="1270"/>
      <c r="CG291" s="1270"/>
      <c r="CH291" s="1270"/>
      <c r="CI291" s="1270"/>
      <c r="CJ291" s="1270"/>
      <c r="CK291" s="1270"/>
      <c r="CL291" s="1270"/>
      <c r="CM291" s="1270"/>
      <c r="CN291" s="1270"/>
      <c r="CO291" s="1270"/>
      <c r="CP291" s="1270"/>
      <c r="CQ291" s="1270"/>
      <c r="CR291" s="1270"/>
      <c r="CS291" s="1270"/>
      <c r="CT291" s="1270"/>
      <c r="CU291" s="1270"/>
      <c r="CV291" s="1270"/>
      <c r="CW291" s="1270"/>
      <c r="CX291" s="1270"/>
      <c r="CY291" s="1270"/>
      <c r="CZ291" s="1270"/>
      <c r="DA291" s="1270"/>
      <c r="DB291" s="1270"/>
      <c r="DC291" s="1270"/>
      <c r="DD291" s="1270"/>
      <c r="DE291" s="1270"/>
      <c r="DF291" s="518"/>
    </row>
    <row r="292" spans="2:110" ht="14.1" customHeight="1" x14ac:dyDescent="0.2">
      <c r="B292" s="521"/>
      <c r="C292" s="1270" t="s">
        <v>1638</v>
      </c>
      <c r="D292" s="1270"/>
      <c r="E292" s="1270"/>
      <c r="F292" s="1270"/>
      <c r="G292" s="1270"/>
      <c r="H292" s="1270"/>
      <c r="I292" s="1270"/>
      <c r="J292" s="1270"/>
      <c r="K292" s="1270"/>
      <c r="L292" s="1270"/>
      <c r="M292" s="1270"/>
      <c r="N292" s="1270"/>
      <c r="O292" s="1270"/>
      <c r="P292" s="1270"/>
      <c r="Q292" s="1270"/>
      <c r="R292" s="1270"/>
      <c r="S292" s="1270"/>
      <c r="T292" s="1270"/>
      <c r="U292" s="1270"/>
      <c r="V292" s="1270"/>
      <c r="W292" s="1270"/>
      <c r="X292" s="1270"/>
      <c r="Y292" s="1270"/>
      <c r="Z292" s="1270"/>
      <c r="AA292" s="1270"/>
      <c r="AB292" s="1270"/>
      <c r="AC292" s="1270"/>
      <c r="AD292" s="1270"/>
      <c r="AE292" s="1270"/>
      <c r="AF292" s="1270"/>
      <c r="AG292" s="1270"/>
      <c r="AH292" s="1270"/>
      <c r="AI292" s="1270"/>
      <c r="AJ292" s="1270"/>
      <c r="AK292" s="1270"/>
      <c r="AL292" s="1270"/>
      <c r="AM292" s="1270"/>
      <c r="AN292" s="1270"/>
      <c r="AO292" s="1270"/>
      <c r="AP292" s="1270"/>
      <c r="AQ292" s="1270"/>
      <c r="AR292" s="1270"/>
      <c r="AS292" s="1270"/>
      <c r="AT292" s="1270"/>
      <c r="AU292" s="1270"/>
      <c r="AV292" s="1270"/>
      <c r="AW292" s="1270"/>
      <c r="AX292" s="1270"/>
      <c r="AY292" s="1270"/>
      <c r="AZ292" s="1270"/>
      <c r="BA292" s="1270"/>
      <c r="BB292" s="1270"/>
      <c r="BC292" s="1270"/>
      <c r="BD292" s="1270"/>
      <c r="BE292" s="1270"/>
      <c r="BF292" s="1270"/>
      <c r="BG292" s="1270"/>
      <c r="BH292" s="1270"/>
      <c r="BI292" s="1270"/>
      <c r="BJ292" s="1270"/>
      <c r="BK292" s="1270"/>
      <c r="BL292" s="1270"/>
      <c r="BM292" s="1270"/>
      <c r="BN292" s="1270"/>
      <c r="BO292" s="1270"/>
      <c r="BP292" s="1270"/>
      <c r="BQ292" s="1270"/>
      <c r="BR292" s="1270"/>
      <c r="BS292" s="1270"/>
      <c r="BT292" s="1270"/>
      <c r="BU292" s="1270"/>
      <c r="BV292" s="1270"/>
      <c r="BW292" s="1270"/>
      <c r="BX292" s="1270"/>
      <c r="BY292" s="1270"/>
      <c r="BZ292" s="1270"/>
      <c r="CA292" s="1270"/>
      <c r="CB292" s="1270"/>
      <c r="CC292" s="1270"/>
      <c r="CD292" s="1270"/>
      <c r="CE292" s="1270"/>
      <c r="CF292" s="1270"/>
      <c r="CG292" s="1270"/>
      <c r="CH292" s="1270"/>
      <c r="CI292" s="1270"/>
      <c r="CJ292" s="1270"/>
      <c r="CK292" s="1270"/>
      <c r="CL292" s="1270"/>
      <c r="CM292" s="1270"/>
      <c r="CN292" s="1270"/>
      <c r="CO292" s="1270"/>
      <c r="CP292" s="1270"/>
      <c r="CQ292" s="1270"/>
      <c r="CR292" s="1270"/>
      <c r="CS292" s="1270"/>
      <c r="CT292" s="1270"/>
      <c r="CU292" s="1270"/>
      <c r="CV292" s="1270"/>
      <c r="CW292" s="1270"/>
      <c r="CX292" s="1270"/>
      <c r="CY292" s="1270"/>
      <c r="CZ292" s="1270"/>
      <c r="DA292" s="1270"/>
      <c r="DB292" s="1270"/>
      <c r="DC292" s="1270"/>
      <c r="DD292" s="1270"/>
      <c r="DE292" s="1270"/>
      <c r="DF292" s="518"/>
    </row>
    <row r="293" spans="2:110" ht="9.9499999999999993" customHeight="1" x14ac:dyDescent="0.2">
      <c r="B293" s="521"/>
      <c r="C293" s="1270" t="s">
        <v>1603</v>
      </c>
      <c r="D293" s="1270"/>
      <c r="E293" s="1270"/>
      <c r="F293" s="1270"/>
      <c r="G293" s="1270"/>
      <c r="H293" s="1270"/>
      <c r="I293" s="1270"/>
      <c r="J293" s="1270"/>
      <c r="K293" s="1270"/>
      <c r="L293" s="1270"/>
      <c r="M293" s="1270"/>
      <c r="N293" s="1270"/>
      <c r="O293" s="1270"/>
      <c r="P293" s="1270"/>
      <c r="Q293" s="1270"/>
      <c r="R293" s="1270"/>
      <c r="S293" s="1270"/>
      <c r="T293" s="1270"/>
      <c r="U293" s="1270"/>
      <c r="V293" s="1270"/>
      <c r="W293" s="1270"/>
      <c r="X293" s="1270"/>
      <c r="Y293" s="1270"/>
      <c r="Z293" s="1270"/>
      <c r="AA293" s="1270"/>
      <c r="AB293" s="1270"/>
      <c r="AC293" s="1270"/>
      <c r="AD293" s="1270"/>
      <c r="AE293" s="1270"/>
      <c r="AF293" s="1270"/>
      <c r="AG293" s="1270"/>
      <c r="AH293" s="1270"/>
      <c r="AI293" s="1270"/>
      <c r="AJ293" s="1270"/>
      <c r="AK293" s="1270"/>
      <c r="AL293" s="1270"/>
      <c r="AM293" s="1270"/>
      <c r="AN293" s="1270"/>
      <c r="AO293" s="1270"/>
      <c r="AP293" s="1270"/>
      <c r="AQ293" s="1270"/>
      <c r="AR293" s="1270"/>
      <c r="AS293" s="1270"/>
      <c r="AT293" s="1270"/>
      <c r="AU293" s="1270"/>
      <c r="AV293" s="1270"/>
      <c r="AW293" s="1270"/>
      <c r="AX293" s="1270"/>
      <c r="AY293" s="1270"/>
      <c r="AZ293" s="1270"/>
      <c r="BA293" s="1270"/>
      <c r="BB293" s="1270"/>
      <c r="BC293" s="1270"/>
      <c r="BD293" s="1270"/>
      <c r="BE293" s="1270"/>
      <c r="BF293" s="1270"/>
      <c r="BG293" s="1270"/>
      <c r="BH293" s="1270"/>
      <c r="BI293" s="1270"/>
      <c r="BJ293" s="1270"/>
      <c r="BK293" s="1270"/>
      <c r="BL293" s="1270"/>
      <c r="BM293" s="1270"/>
      <c r="BN293" s="1270"/>
      <c r="BO293" s="1270"/>
      <c r="BP293" s="1270"/>
      <c r="BQ293" s="1270"/>
      <c r="BR293" s="1270"/>
      <c r="BS293" s="1270"/>
      <c r="BT293" s="1270"/>
      <c r="BU293" s="1270"/>
      <c r="BV293" s="1270"/>
      <c r="BW293" s="1270"/>
      <c r="BX293" s="1270"/>
      <c r="BY293" s="1270"/>
      <c r="BZ293" s="1270"/>
      <c r="CA293" s="1270"/>
      <c r="CB293" s="1270"/>
      <c r="CC293" s="1270"/>
      <c r="CD293" s="1270"/>
      <c r="CE293" s="1270"/>
      <c r="CF293" s="1270"/>
      <c r="CG293" s="1270"/>
      <c r="CH293" s="1270"/>
      <c r="CI293" s="1270"/>
      <c r="CJ293" s="1270"/>
      <c r="CK293" s="1270"/>
      <c r="CL293" s="1270"/>
      <c r="CM293" s="1270"/>
      <c r="CN293" s="1270"/>
      <c r="CO293" s="1270"/>
      <c r="CP293" s="1270"/>
      <c r="CQ293" s="1270"/>
      <c r="CR293" s="1270"/>
      <c r="CS293" s="1270"/>
      <c r="CT293" s="1270"/>
      <c r="CU293" s="1270"/>
      <c r="CV293" s="1270"/>
      <c r="CW293" s="1270"/>
      <c r="CX293" s="1270"/>
      <c r="CY293" s="1270"/>
      <c r="CZ293" s="1270"/>
      <c r="DA293" s="1270"/>
      <c r="DB293" s="1270"/>
      <c r="DC293" s="1270"/>
      <c r="DD293" s="1270"/>
      <c r="DE293" s="1270"/>
      <c r="DF293" s="518"/>
    </row>
    <row r="294" spans="2:110" ht="9.9499999999999993" customHeight="1" x14ac:dyDescent="0.2">
      <c r="B294" s="521"/>
      <c r="C294" s="1270" t="s">
        <v>1604</v>
      </c>
      <c r="D294" s="1270"/>
      <c r="E294" s="1270"/>
      <c r="F294" s="1270"/>
      <c r="G294" s="1270"/>
      <c r="H294" s="1270"/>
      <c r="I294" s="1270"/>
      <c r="J294" s="1270"/>
      <c r="K294" s="1270"/>
      <c r="L294" s="1270"/>
      <c r="M294" s="1270"/>
      <c r="N294" s="1270"/>
      <c r="O294" s="1270"/>
      <c r="P294" s="1270"/>
      <c r="Q294" s="1270"/>
      <c r="R294" s="1270"/>
      <c r="S294" s="1270"/>
      <c r="T294" s="1270"/>
      <c r="U294" s="1270"/>
      <c r="V294" s="1270"/>
      <c r="W294" s="1270"/>
      <c r="X294" s="1270"/>
      <c r="Y294" s="1270"/>
      <c r="Z294" s="1270"/>
      <c r="AA294" s="1270"/>
      <c r="AB294" s="1270"/>
      <c r="AC294" s="1270"/>
      <c r="AD294" s="1270"/>
      <c r="AE294" s="1270"/>
      <c r="AF294" s="1270"/>
      <c r="AG294" s="1270"/>
      <c r="AH294" s="1270"/>
      <c r="AI294" s="1270"/>
      <c r="AJ294" s="1270"/>
      <c r="AK294" s="1270"/>
      <c r="AL294" s="1270"/>
      <c r="AM294" s="1270"/>
      <c r="AN294" s="1270"/>
      <c r="AO294" s="1270"/>
      <c r="AP294" s="1270"/>
      <c r="AQ294" s="1270"/>
      <c r="AR294" s="1270"/>
      <c r="AS294" s="1270"/>
      <c r="AT294" s="1270"/>
      <c r="AU294" s="1270"/>
      <c r="AV294" s="1270"/>
      <c r="AW294" s="1270"/>
      <c r="AX294" s="1270"/>
      <c r="AY294" s="1270"/>
      <c r="AZ294" s="1270"/>
      <c r="BA294" s="1270"/>
      <c r="BB294" s="1270"/>
      <c r="BC294" s="1270"/>
      <c r="BD294" s="1270"/>
      <c r="BE294" s="1270"/>
      <c r="BF294" s="1270"/>
      <c r="BG294" s="1270"/>
      <c r="BH294" s="1270"/>
      <c r="BI294" s="1270"/>
      <c r="BJ294" s="1270"/>
      <c r="BK294" s="1270"/>
      <c r="BL294" s="1270"/>
      <c r="BM294" s="1270"/>
      <c r="BN294" s="1270"/>
      <c r="BO294" s="1270"/>
      <c r="BP294" s="1270"/>
      <c r="BQ294" s="1270"/>
      <c r="BR294" s="1270"/>
      <c r="BS294" s="1270"/>
      <c r="BT294" s="1270"/>
      <c r="BU294" s="1270"/>
      <c r="BV294" s="1270"/>
      <c r="BW294" s="1270"/>
      <c r="BX294" s="1270"/>
      <c r="BY294" s="1270"/>
      <c r="BZ294" s="1270"/>
      <c r="CA294" s="1270"/>
      <c r="CB294" s="1270"/>
      <c r="CC294" s="1270"/>
      <c r="CD294" s="1270"/>
      <c r="CE294" s="1270"/>
      <c r="CF294" s="1270"/>
      <c r="CG294" s="1270"/>
      <c r="CH294" s="1270"/>
      <c r="CI294" s="1270"/>
      <c r="CJ294" s="1270"/>
      <c r="CK294" s="1270"/>
      <c r="CL294" s="1270"/>
      <c r="CM294" s="1270"/>
      <c r="CN294" s="1270"/>
      <c r="CO294" s="1270"/>
      <c r="CP294" s="1270"/>
      <c r="CQ294" s="1270"/>
      <c r="CR294" s="1270"/>
      <c r="CS294" s="1270"/>
      <c r="CT294" s="1270"/>
      <c r="CU294" s="1270"/>
      <c r="CV294" s="1270"/>
      <c r="CW294" s="1270"/>
      <c r="CX294" s="1270"/>
      <c r="CY294" s="1270"/>
      <c r="CZ294" s="1270"/>
      <c r="DA294" s="1270"/>
      <c r="DB294" s="1270"/>
      <c r="DC294" s="1270"/>
      <c r="DD294" s="1270"/>
      <c r="DE294" s="1270"/>
      <c r="DF294" s="518"/>
    </row>
    <row r="295" spans="2:110" ht="14.1" customHeight="1" x14ac:dyDescent="0.2">
      <c r="B295" s="521"/>
      <c r="C295" s="1270" t="s">
        <v>1567</v>
      </c>
      <c r="D295" s="1270"/>
      <c r="E295" s="1270"/>
      <c r="F295" s="1270"/>
      <c r="G295" s="1270"/>
      <c r="H295" s="1270"/>
      <c r="I295" s="1270"/>
      <c r="J295" s="1270"/>
      <c r="K295" s="1270"/>
      <c r="L295" s="1270"/>
      <c r="M295" s="1270"/>
      <c r="N295" s="1270"/>
      <c r="O295" s="1270"/>
      <c r="P295" s="1270"/>
      <c r="Q295" s="1270"/>
      <c r="R295" s="1270"/>
      <c r="S295" s="1270"/>
      <c r="T295" s="1270"/>
      <c r="U295" s="1270"/>
      <c r="V295" s="1270"/>
      <c r="W295" s="1270"/>
      <c r="X295" s="1270"/>
      <c r="Y295" s="1270"/>
      <c r="Z295" s="1270"/>
      <c r="AA295" s="1270"/>
      <c r="AB295" s="1270"/>
      <c r="AC295" s="1270"/>
      <c r="AD295" s="1270"/>
      <c r="AE295" s="1270"/>
      <c r="AF295" s="1270"/>
      <c r="AG295" s="1270"/>
      <c r="AH295" s="1270"/>
      <c r="AI295" s="1270"/>
      <c r="AJ295" s="1270"/>
      <c r="AK295" s="1270"/>
      <c r="AL295" s="1270"/>
      <c r="AM295" s="1270"/>
      <c r="AN295" s="1270"/>
      <c r="AO295" s="1270"/>
      <c r="AP295" s="1270"/>
      <c r="AQ295" s="1270"/>
      <c r="AR295" s="1270"/>
      <c r="AS295" s="1270"/>
      <c r="AT295" s="1270"/>
      <c r="AU295" s="1270"/>
      <c r="AV295" s="1270"/>
      <c r="AW295" s="1270"/>
      <c r="AX295" s="1270"/>
      <c r="AY295" s="1270"/>
      <c r="AZ295" s="1270"/>
      <c r="BA295" s="1270"/>
      <c r="BB295" s="1270"/>
      <c r="BC295" s="1270"/>
      <c r="BD295" s="1270"/>
      <c r="BE295" s="1270"/>
      <c r="BF295" s="1270"/>
      <c r="BG295" s="1270"/>
      <c r="BH295" s="1270"/>
      <c r="BI295" s="1270"/>
      <c r="BJ295" s="1270"/>
      <c r="BK295" s="1270"/>
      <c r="BL295" s="1270"/>
      <c r="BM295" s="1270"/>
      <c r="BN295" s="1270"/>
      <c r="BO295" s="1270"/>
      <c r="BP295" s="1270"/>
      <c r="BQ295" s="1270"/>
      <c r="BR295" s="1270"/>
      <c r="BS295" s="1270"/>
      <c r="BT295" s="1270"/>
      <c r="BU295" s="1270"/>
      <c r="BV295" s="1270"/>
      <c r="BW295" s="1270"/>
      <c r="BX295" s="1270"/>
      <c r="BY295" s="1270"/>
      <c r="BZ295" s="1270"/>
      <c r="CA295" s="1270"/>
      <c r="CB295" s="1270"/>
      <c r="CC295" s="1270"/>
      <c r="CD295" s="1270"/>
      <c r="CE295" s="1270"/>
      <c r="CF295" s="1270"/>
      <c r="CG295" s="1270"/>
      <c r="CH295" s="1270"/>
      <c r="CI295" s="1270"/>
      <c r="CJ295" s="1270"/>
      <c r="CK295" s="1270"/>
      <c r="CL295" s="1270"/>
      <c r="CM295" s="1270"/>
      <c r="CN295" s="1270"/>
      <c r="CO295" s="1270"/>
      <c r="CP295" s="1270"/>
      <c r="CQ295" s="1270"/>
      <c r="CR295" s="1270"/>
      <c r="CS295" s="1270"/>
      <c r="CT295" s="1270"/>
      <c r="CU295" s="1270"/>
      <c r="CV295" s="1270"/>
      <c r="CW295" s="1270"/>
      <c r="CX295" s="1270"/>
      <c r="CY295" s="1270"/>
      <c r="CZ295" s="1270"/>
      <c r="DA295" s="1270"/>
      <c r="DB295" s="1270"/>
      <c r="DC295" s="1270"/>
      <c r="DD295" s="1270"/>
      <c r="DE295" s="1270"/>
      <c r="DF295" s="518"/>
    </row>
    <row r="296" spans="2:110" ht="14.1" customHeight="1" x14ac:dyDescent="0.2">
      <c r="B296" s="521"/>
      <c r="C296" s="1270" t="s">
        <v>1568</v>
      </c>
      <c r="D296" s="1270"/>
      <c r="E296" s="1270"/>
      <c r="F296" s="1270"/>
      <c r="G296" s="1270"/>
      <c r="H296" s="1270"/>
      <c r="I296" s="1270"/>
      <c r="J296" s="1270"/>
      <c r="K296" s="1270"/>
      <c r="L296" s="1270"/>
      <c r="M296" s="1270"/>
      <c r="N296" s="1270"/>
      <c r="O296" s="1270"/>
      <c r="P296" s="1270"/>
      <c r="Q296" s="1270"/>
      <c r="R296" s="1270"/>
      <c r="S296" s="1270"/>
      <c r="T296" s="1270"/>
      <c r="U296" s="1270"/>
      <c r="V296" s="1270"/>
      <c r="W296" s="1270"/>
      <c r="X296" s="1270"/>
      <c r="Y296" s="1270"/>
      <c r="Z296" s="1270"/>
      <c r="AA296" s="1270"/>
      <c r="AB296" s="1270"/>
      <c r="AC296" s="1270"/>
      <c r="AD296" s="1270"/>
      <c r="AE296" s="1270"/>
      <c r="AF296" s="1270"/>
      <c r="AG296" s="1270"/>
      <c r="AH296" s="1270"/>
      <c r="AI296" s="1270"/>
      <c r="AJ296" s="1270"/>
      <c r="AK296" s="1270"/>
      <c r="AL296" s="1270"/>
      <c r="AM296" s="1270"/>
      <c r="AN296" s="1270"/>
      <c r="AO296" s="1270"/>
      <c r="AP296" s="1270"/>
      <c r="AQ296" s="1270"/>
      <c r="AR296" s="1270"/>
      <c r="AS296" s="1270"/>
      <c r="AT296" s="1270"/>
      <c r="AU296" s="1270"/>
      <c r="AV296" s="1270"/>
      <c r="AW296" s="1270"/>
      <c r="AX296" s="1270"/>
      <c r="AY296" s="1270"/>
      <c r="AZ296" s="1270"/>
      <c r="BA296" s="1270"/>
      <c r="BB296" s="1270"/>
      <c r="BC296" s="1270"/>
      <c r="BD296" s="1270"/>
      <c r="BE296" s="1270"/>
      <c r="BF296" s="1270"/>
      <c r="BG296" s="1270"/>
      <c r="BH296" s="1270"/>
      <c r="BI296" s="1270"/>
      <c r="BJ296" s="1270"/>
      <c r="BK296" s="1270"/>
      <c r="BL296" s="1270"/>
      <c r="BM296" s="1270"/>
      <c r="BN296" s="1270"/>
      <c r="BO296" s="1270"/>
      <c r="BP296" s="1270"/>
      <c r="BQ296" s="1270"/>
      <c r="BR296" s="1270"/>
      <c r="BS296" s="1270"/>
      <c r="BT296" s="1270"/>
      <c r="BU296" s="1270"/>
      <c r="BV296" s="1270"/>
      <c r="BW296" s="1270"/>
      <c r="BX296" s="1270"/>
      <c r="BY296" s="1270"/>
      <c r="BZ296" s="1270"/>
      <c r="CA296" s="1270"/>
      <c r="CB296" s="1270"/>
      <c r="CC296" s="1270"/>
      <c r="CD296" s="1270"/>
      <c r="CE296" s="1270"/>
      <c r="CF296" s="1270"/>
      <c r="CG296" s="1270"/>
      <c r="CH296" s="1270"/>
      <c r="CI296" s="1270"/>
      <c r="CJ296" s="1270"/>
      <c r="CK296" s="1270"/>
      <c r="CL296" s="1270"/>
      <c r="CM296" s="1270"/>
      <c r="CN296" s="1270"/>
      <c r="CO296" s="1270"/>
      <c r="CP296" s="1270"/>
      <c r="CQ296" s="1270"/>
      <c r="CR296" s="1270"/>
      <c r="CS296" s="1270"/>
      <c r="CT296" s="1270"/>
      <c r="CU296" s="1270"/>
      <c r="CV296" s="1270"/>
      <c r="CW296" s="1270"/>
      <c r="CX296" s="1270"/>
      <c r="CY296" s="1270"/>
      <c r="CZ296" s="1270"/>
      <c r="DA296" s="1270"/>
      <c r="DB296" s="1270"/>
      <c r="DC296" s="1270"/>
      <c r="DD296" s="1270"/>
      <c r="DE296" s="1270"/>
      <c r="DF296" s="518"/>
    </row>
    <row r="297" spans="2:110" ht="14.1" customHeight="1" x14ac:dyDescent="0.2">
      <c r="B297" s="521"/>
      <c r="C297" s="1270" t="s">
        <v>1639</v>
      </c>
      <c r="D297" s="1270"/>
      <c r="E297" s="1270"/>
      <c r="F297" s="1270"/>
      <c r="G297" s="1270"/>
      <c r="H297" s="1270"/>
      <c r="I297" s="1270"/>
      <c r="J297" s="1270"/>
      <c r="K297" s="1270"/>
      <c r="L297" s="1270"/>
      <c r="M297" s="1270"/>
      <c r="N297" s="1270"/>
      <c r="O297" s="1270"/>
      <c r="P297" s="1270"/>
      <c r="Q297" s="1270"/>
      <c r="R297" s="1270"/>
      <c r="S297" s="1270"/>
      <c r="T297" s="1270"/>
      <c r="U297" s="1270"/>
      <c r="V297" s="1270"/>
      <c r="W297" s="1270"/>
      <c r="X297" s="1270"/>
      <c r="Y297" s="1270"/>
      <c r="Z297" s="1270"/>
      <c r="AA297" s="1270"/>
      <c r="AB297" s="1270"/>
      <c r="AC297" s="1270"/>
      <c r="AD297" s="1270"/>
      <c r="AE297" s="1270"/>
      <c r="AF297" s="1270"/>
      <c r="AG297" s="1270"/>
      <c r="AH297" s="1270"/>
      <c r="AI297" s="1270"/>
      <c r="AJ297" s="1270"/>
      <c r="AK297" s="1270"/>
      <c r="AL297" s="1270"/>
      <c r="AM297" s="1270"/>
      <c r="AN297" s="1270"/>
      <c r="AO297" s="1270"/>
      <c r="AP297" s="1270"/>
      <c r="AQ297" s="1270"/>
      <c r="AR297" s="1270"/>
      <c r="AS297" s="1270"/>
      <c r="AT297" s="1270"/>
      <c r="AU297" s="1270"/>
      <c r="AV297" s="1270"/>
      <c r="AW297" s="1270"/>
      <c r="AX297" s="1270"/>
      <c r="AY297" s="1270"/>
      <c r="AZ297" s="1270"/>
      <c r="BA297" s="1270"/>
      <c r="BB297" s="1270"/>
      <c r="BC297" s="1270"/>
      <c r="BD297" s="1270"/>
      <c r="BE297" s="1270"/>
      <c r="BF297" s="1270"/>
      <c r="BG297" s="1270"/>
      <c r="BH297" s="1270"/>
      <c r="BI297" s="1270"/>
      <c r="BJ297" s="1270"/>
      <c r="BK297" s="1270"/>
      <c r="BL297" s="1270"/>
      <c r="BM297" s="1270"/>
      <c r="BN297" s="1270"/>
      <c r="BO297" s="1270"/>
      <c r="BP297" s="1270"/>
      <c r="BQ297" s="1270"/>
      <c r="BR297" s="1270"/>
      <c r="BS297" s="1270"/>
      <c r="BT297" s="1270"/>
      <c r="BU297" s="1270"/>
      <c r="BV297" s="1270"/>
      <c r="BW297" s="1270"/>
      <c r="BX297" s="1270"/>
      <c r="BY297" s="1270"/>
      <c r="BZ297" s="1270"/>
      <c r="CA297" s="1270"/>
      <c r="CB297" s="1270"/>
      <c r="CC297" s="1270"/>
      <c r="CD297" s="1270"/>
      <c r="CE297" s="1270"/>
      <c r="CF297" s="1270"/>
      <c r="CG297" s="1270"/>
      <c r="CH297" s="1270"/>
      <c r="CI297" s="1270"/>
      <c r="CJ297" s="1270"/>
      <c r="CK297" s="1270"/>
      <c r="CL297" s="1270"/>
      <c r="CM297" s="1270"/>
      <c r="CN297" s="1270"/>
      <c r="CO297" s="1270"/>
      <c r="CP297" s="1270"/>
      <c r="CQ297" s="1270"/>
      <c r="CR297" s="1270"/>
      <c r="CS297" s="1270"/>
      <c r="CT297" s="1270"/>
      <c r="CU297" s="1270"/>
      <c r="CV297" s="1270"/>
      <c r="CW297" s="1270"/>
      <c r="CX297" s="1270"/>
      <c r="CY297" s="1270"/>
      <c r="CZ297" s="1270"/>
      <c r="DA297" s="1270"/>
      <c r="DB297" s="1270"/>
      <c r="DC297" s="1270"/>
      <c r="DD297" s="1270"/>
      <c r="DE297" s="1270"/>
      <c r="DF297" s="518"/>
    </row>
    <row r="298" spans="2:110" ht="9.9499999999999993" customHeight="1" x14ac:dyDescent="0.2">
      <c r="B298" s="521"/>
      <c r="C298" s="1270" t="s">
        <v>1557</v>
      </c>
      <c r="D298" s="1270"/>
      <c r="E298" s="1270"/>
      <c r="F298" s="1270"/>
      <c r="G298" s="1270"/>
      <c r="H298" s="1270"/>
      <c r="I298" s="1270"/>
      <c r="J298" s="1270"/>
      <c r="K298" s="1270"/>
      <c r="L298" s="1270"/>
      <c r="M298" s="1270"/>
      <c r="N298" s="1270"/>
      <c r="O298" s="1270"/>
      <c r="P298" s="1270"/>
      <c r="Q298" s="1270"/>
      <c r="R298" s="1270"/>
      <c r="S298" s="1270"/>
      <c r="T298" s="1270"/>
      <c r="U298" s="1270"/>
      <c r="V298" s="1270"/>
      <c r="W298" s="1270"/>
      <c r="X298" s="1270"/>
      <c r="Y298" s="1270"/>
      <c r="Z298" s="1270"/>
      <c r="AA298" s="1270"/>
      <c r="AB298" s="1270"/>
      <c r="AC298" s="1270"/>
      <c r="AD298" s="1270"/>
      <c r="AE298" s="1270"/>
      <c r="AF298" s="1270"/>
      <c r="AG298" s="1270"/>
      <c r="AH298" s="1270"/>
      <c r="AI298" s="1270"/>
      <c r="AJ298" s="1270"/>
      <c r="AK298" s="1270"/>
      <c r="AL298" s="1270"/>
      <c r="AM298" s="1270"/>
      <c r="AN298" s="1270"/>
      <c r="AO298" s="1270"/>
      <c r="AP298" s="1270"/>
      <c r="AQ298" s="1270"/>
      <c r="AR298" s="1270"/>
      <c r="AS298" s="1270"/>
      <c r="AT298" s="1270"/>
      <c r="AU298" s="1270"/>
      <c r="AV298" s="1270"/>
      <c r="AW298" s="1270"/>
      <c r="AX298" s="1270"/>
      <c r="AY298" s="1270"/>
      <c r="AZ298" s="1270"/>
      <c r="BA298" s="1270"/>
      <c r="BB298" s="1270"/>
      <c r="BC298" s="1270"/>
      <c r="BD298" s="1270"/>
      <c r="BE298" s="1270"/>
      <c r="BF298" s="1270"/>
      <c r="BG298" s="1270"/>
      <c r="BH298" s="1270"/>
      <c r="BI298" s="1270"/>
      <c r="BJ298" s="1270"/>
      <c r="BK298" s="1270"/>
      <c r="BL298" s="1270"/>
      <c r="BM298" s="1270"/>
      <c r="BN298" s="1270"/>
      <c r="BO298" s="1270"/>
      <c r="BP298" s="1270"/>
      <c r="BQ298" s="1270"/>
      <c r="BR298" s="1270"/>
      <c r="BS298" s="1270"/>
      <c r="BT298" s="1270"/>
      <c r="BU298" s="1270"/>
      <c r="BV298" s="1270"/>
      <c r="BW298" s="1270"/>
      <c r="BX298" s="1270"/>
      <c r="BY298" s="1270"/>
      <c r="BZ298" s="1270"/>
      <c r="CA298" s="1270"/>
      <c r="CB298" s="1270"/>
      <c r="CC298" s="1270"/>
      <c r="CD298" s="1270"/>
      <c r="CE298" s="1270"/>
      <c r="CF298" s="1270"/>
      <c r="CG298" s="1270"/>
      <c r="CH298" s="1270"/>
      <c r="CI298" s="1270"/>
      <c r="CJ298" s="1270"/>
      <c r="CK298" s="1270"/>
      <c r="CL298" s="1270"/>
      <c r="CM298" s="1270"/>
      <c r="CN298" s="1270"/>
      <c r="CO298" s="1270"/>
      <c r="CP298" s="1270"/>
      <c r="CQ298" s="1270"/>
      <c r="CR298" s="1270"/>
      <c r="CS298" s="1270"/>
      <c r="CT298" s="1270"/>
      <c r="CU298" s="1270"/>
      <c r="CV298" s="1270"/>
      <c r="CW298" s="1270"/>
      <c r="CX298" s="1270"/>
      <c r="CY298" s="1270"/>
      <c r="CZ298" s="1270"/>
      <c r="DA298" s="1270"/>
      <c r="DB298" s="1270"/>
      <c r="DC298" s="1270"/>
      <c r="DD298" s="1270"/>
      <c r="DE298" s="1270"/>
      <c r="DF298" s="518"/>
    </row>
    <row r="299" spans="2:110" ht="14.1" customHeight="1" x14ac:dyDescent="0.2">
      <c r="B299" s="521"/>
      <c r="C299" s="1270" t="s">
        <v>1640</v>
      </c>
      <c r="D299" s="1270"/>
      <c r="E299" s="1270"/>
      <c r="F299" s="1270"/>
      <c r="G299" s="1270"/>
      <c r="H299" s="1270"/>
      <c r="I299" s="1270"/>
      <c r="J299" s="1270"/>
      <c r="K299" s="1270"/>
      <c r="L299" s="1270"/>
      <c r="M299" s="1270"/>
      <c r="N299" s="1270"/>
      <c r="O299" s="1270"/>
      <c r="P299" s="1270"/>
      <c r="Q299" s="1270"/>
      <c r="R299" s="1270"/>
      <c r="S299" s="1270"/>
      <c r="T299" s="1270"/>
      <c r="U299" s="1270"/>
      <c r="V299" s="1270"/>
      <c r="W299" s="1270"/>
      <c r="X299" s="1270"/>
      <c r="Y299" s="1270"/>
      <c r="Z299" s="1270"/>
      <c r="AA299" s="1270"/>
      <c r="AB299" s="1270"/>
      <c r="AC299" s="1270"/>
      <c r="AD299" s="1270"/>
      <c r="AE299" s="1270"/>
      <c r="AF299" s="1270"/>
      <c r="AG299" s="1270"/>
      <c r="AH299" s="1270"/>
      <c r="AI299" s="1270"/>
      <c r="AJ299" s="1270"/>
      <c r="AK299" s="1270"/>
      <c r="AL299" s="1270"/>
      <c r="AM299" s="1270"/>
      <c r="AN299" s="1270"/>
      <c r="AO299" s="1270"/>
      <c r="AP299" s="1270"/>
      <c r="AQ299" s="1270"/>
      <c r="AR299" s="1270"/>
      <c r="AS299" s="1270"/>
      <c r="AT299" s="1270"/>
      <c r="AU299" s="1270"/>
      <c r="AV299" s="1270"/>
      <c r="AW299" s="1270"/>
      <c r="AX299" s="1270"/>
      <c r="AY299" s="1270"/>
      <c r="AZ299" s="1270"/>
      <c r="BA299" s="1270"/>
      <c r="BB299" s="1270"/>
      <c r="BC299" s="1270"/>
      <c r="BD299" s="1270"/>
      <c r="BE299" s="1270"/>
      <c r="BF299" s="1270"/>
      <c r="BG299" s="1270"/>
      <c r="BH299" s="1270"/>
      <c r="BI299" s="1270"/>
      <c r="BJ299" s="1270"/>
      <c r="BK299" s="1270"/>
      <c r="BL299" s="1270"/>
      <c r="BM299" s="1270"/>
      <c r="BN299" s="1270"/>
      <c r="BO299" s="1270"/>
      <c r="BP299" s="1270"/>
      <c r="BQ299" s="1270"/>
      <c r="BR299" s="1270"/>
      <c r="BS299" s="1270"/>
      <c r="BT299" s="1270"/>
      <c r="BU299" s="1270"/>
      <c r="BV299" s="1270"/>
      <c r="BW299" s="1270"/>
      <c r="BX299" s="1270"/>
      <c r="BY299" s="1270"/>
      <c r="BZ299" s="1270"/>
      <c r="CA299" s="1270"/>
      <c r="CB299" s="1270"/>
      <c r="CC299" s="1270"/>
      <c r="CD299" s="1270"/>
      <c r="CE299" s="1270"/>
      <c r="CF299" s="1270"/>
      <c r="CG299" s="1270"/>
      <c r="CH299" s="1270"/>
      <c r="CI299" s="1270"/>
      <c r="CJ299" s="1270"/>
      <c r="CK299" s="1270"/>
      <c r="CL299" s="1270"/>
      <c r="CM299" s="1270"/>
      <c r="CN299" s="1270"/>
      <c r="CO299" s="1270"/>
      <c r="CP299" s="1270"/>
      <c r="CQ299" s="1270"/>
      <c r="CR299" s="1270"/>
      <c r="CS299" s="1270"/>
      <c r="CT299" s="1270"/>
      <c r="CU299" s="1270"/>
      <c r="CV299" s="1270"/>
      <c r="CW299" s="1270"/>
      <c r="CX299" s="1270"/>
      <c r="CY299" s="1270"/>
      <c r="CZ299" s="1270"/>
      <c r="DA299" s="1270"/>
      <c r="DB299" s="1270"/>
      <c r="DC299" s="1270"/>
      <c r="DD299" s="1270"/>
      <c r="DE299" s="1270"/>
      <c r="DF299" s="518"/>
    </row>
    <row r="300" spans="2:110" ht="9.9499999999999993" customHeight="1" x14ac:dyDescent="0.2">
      <c r="B300" s="521"/>
      <c r="C300" s="1270" t="s">
        <v>1641</v>
      </c>
      <c r="D300" s="1270"/>
      <c r="E300" s="1270"/>
      <c r="F300" s="1270"/>
      <c r="G300" s="1270"/>
      <c r="H300" s="1270"/>
      <c r="I300" s="1270"/>
      <c r="J300" s="1270"/>
      <c r="K300" s="1270"/>
      <c r="L300" s="1270"/>
      <c r="M300" s="1270"/>
      <c r="N300" s="1270"/>
      <c r="O300" s="1270"/>
      <c r="P300" s="1270"/>
      <c r="Q300" s="1270"/>
      <c r="R300" s="1270"/>
      <c r="S300" s="1270"/>
      <c r="T300" s="1270"/>
      <c r="U300" s="1270"/>
      <c r="V300" s="1270"/>
      <c r="W300" s="1270"/>
      <c r="X300" s="1270"/>
      <c r="Y300" s="1270"/>
      <c r="Z300" s="1270"/>
      <c r="AA300" s="1270"/>
      <c r="AB300" s="1270"/>
      <c r="AC300" s="1270"/>
      <c r="AD300" s="1270"/>
      <c r="AE300" s="1270"/>
      <c r="AF300" s="1270"/>
      <c r="AG300" s="1270"/>
      <c r="AH300" s="1270"/>
      <c r="AI300" s="1270"/>
      <c r="AJ300" s="1270"/>
      <c r="AK300" s="1270"/>
      <c r="AL300" s="1270"/>
      <c r="AM300" s="1270"/>
      <c r="AN300" s="1270"/>
      <c r="AO300" s="1270"/>
      <c r="AP300" s="1270"/>
      <c r="AQ300" s="1270"/>
      <c r="AR300" s="1270"/>
      <c r="AS300" s="1270"/>
      <c r="AT300" s="1270"/>
      <c r="AU300" s="1270"/>
      <c r="AV300" s="1270"/>
      <c r="AW300" s="1270"/>
      <c r="AX300" s="1270"/>
      <c r="AY300" s="1270"/>
      <c r="AZ300" s="1270"/>
      <c r="BA300" s="1270"/>
      <c r="BB300" s="1270"/>
      <c r="BC300" s="1270"/>
      <c r="BD300" s="1270"/>
      <c r="BE300" s="1270"/>
      <c r="BF300" s="1270"/>
      <c r="BG300" s="1270"/>
      <c r="BH300" s="1270"/>
      <c r="BI300" s="1270"/>
      <c r="BJ300" s="1270"/>
      <c r="BK300" s="1270"/>
      <c r="BL300" s="1270"/>
      <c r="BM300" s="1270"/>
      <c r="BN300" s="1270"/>
      <c r="BO300" s="1270"/>
      <c r="BP300" s="1270"/>
      <c r="BQ300" s="1270"/>
      <c r="BR300" s="1270"/>
      <c r="BS300" s="1270"/>
      <c r="BT300" s="1270"/>
      <c r="BU300" s="1270"/>
      <c r="BV300" s="1270"/>
      <c r="BW300" s="1270"/>
      <c r="BX300" s="1270"/>
      <c r="BY300" s="1270"/>
      <c r="BZ300" s="1270"/>
      <c r="CA300" s="1270"/>
      <c r="CB300" s="1270"/>
      <c r="CC300" s="1270"/>
      <c r="CD300" s="1270"/>
      <c r="CE300" s="1270"/>
      <c r="CF300" s="1270"/>
      <c r="CG300" s="1270"/>
      <c r="CH300" s="1270"/>
      <c r="CI300" s="1270"/>
      <c r="CJ300" s="1270"/>
      <c r="CK300" s="1270"/>
      <c r="CL300" s="1270"/>
      <c r="CM300" s="1270"/>
      <c r="CN300" s="1270"/>
      <c r="CO300" s="1270"/>
      <c r="CP300" s="1270"/>
      <c r="CQ300" s="1270"/>
      <c r="CR300" s="1270"/>
      <c r="CS300" s="1270"/>
      <c r="CT300" s="1270"/>
      <c r="CU300" s="1270"/>
      <c r="CV300" s="1270"/>
      <c r="CW300" s="1270"/>
      <c r="CX300" s="1270"/>
      <c r="CY300" s="1270"/>
      <c r="CZ300" s="1270"/>
      <c r="DA300" s="1270"/>
      <c r="DB300" s="1270"/>
      <c r="DC300" s="1270"/>
      <c r="DD300" s="1270"/>
      <c r="DE300" s="1270"/>
      <c r="DF300" s="518"/>
    </row>
    <row r="301" spans="2:110" ht="9.9499999999999993" customHeight="1" x14ac:dyDescent="0.2">
      <c r="B301" s="521"/>
      <c r="C301" s="1270" t="s">
        <v>1642</v>
      </c>
      <c r="D301" s="1270"/>
      <c r="E301" s="1270"/>
      <c r="F301" s="1270"/>
      <c r="G301" s="1270"/>
      <c r="H301" s="1270"/>
      <c r="I301" s="1270"/>
      <c r="J301" s="1270"/>
      <c r="K301" s="1270"/>
      <c r="L301" s="1270"/>
      <c r="M301" s="1270"/>
      <c r="N301" s="1270"/>
      <c r="O301" s="1270"/>
      <c r="P301" s="1270"/>
      <c r="Q301" s="1270"/>
      <c r="R301" s="1270"/>
      <c r="S301" s="1270"/>
      <c r="T301" s="1270"/>
      <c r="U301" s="1270"/>
      <c r="V301" s="1270"/>
      <c r="W301" s="1270"/>
      <c r="X301" s="1270"/>
      <c r="Y301" s="1270"/>
      <c r="Z301" s="1270"/>
      <c r="AA301" s="1270"/>
      <c r="AB301" s="1270"/>
      <c r="AC301" s="1270"/>
      <c r="AD301" s="1270"/>
      <c r="AE301" s="1270"/>
      <c r="AF301" s="1270"/>
      <c r="AG301" s="1270"/>
      <c r="AH301" s="1270"/>
      <c r="AI301" s="1270"/>
      <c r="AJ301" s="1270"/>
      <c r="AK301" s="1270"/>
      <c r="AL301" s="1270"/>
      <c r="AM301" s="1270"/>
      <c r="AN301" s="1270"/>
      <c r="AO301" s="1270"/>
      <c r="AP301" s="1270"/>
      <c r="AQ301" s="1270"/>
      <c r="AR301" s="1270"/>
      <c r="AS301" s="1270"/>
      <c r="AT301" s="1270"/>
      <c r="AU301" s="1270"/>
      <c r="AV301" s="1270"/>
      <c r="AW301" s="1270"/>
      <c r="AX301" s="1270"/>
      <c r="AY301" s="1270"/>
      <c r="AZ301" s="1270"/>
      <c r="BA301" s="1270"/>
      <c r="BB301" s="1270"/>
      <c r="BC301" s="1270"/>
      <c r="BD301" s="1270"/>
      <c r="BE301" s="1270"/>
      <c r="BF301" s="1270"/>
      <c r="BG301" s="1270"/>
      <c r="BH301" s="1270"/>
      <c r="BI301" s="1270"/>
      <c r="BJ301" s="1270"/>
      <c r="BK301" s="1270"/>
      <c r="BL301" s="1270"/>
      <c r="BM301" s="1270"/>
      <c r="BN301" s="1270"/>
      <c r="BO301" s="1270"/>
      <c r="BP301" s="1270"/>
      <c r="BQ301" s="1270"/>
      <c r="BR301" s="1270"/>
      <c r="BS301" s="1270"/>
      <c r="BT301" s="1270"/>
      <c r="BU301" s="1270"/>
      <c r="BV301" s="1270"/>
      <c r="BW301" s="1270"/>
      <c r="BX301" s="1270"/>
      <c r="BY301" s="1270"/>
      <c r="BZ301" s="1270"/>
      <c r="CA301" s="1270"/>
      <c r="CB301" s="1270"/>
      <c r="CC301" s="1270"/>
      <c r="CD301" s="1270"/>
      <c r="CE301" s="1270"/>
      <c r="CF301" s="1270"/>
      <c r="CG301" s="1270"/>
      <c r="CH301" s="1270"/>
      <c r="CI301" s="1270"/>
      <c r="CJ301" s="1270"/>
      <c r="CK301" s="1270"/>
      <c r="CL301" s="1270"/>
      <c r="CM301" s="1270"/>
      <c r="CN301" s="1270"/>
      <c r="CO301" s="1270"/>
      <c r="CP301" s="1270"/>
      <c r="CQ301" s="1270"/>
      <c r="CR301" s="1270"/>
      <c r="CS301" s="1270"/>
      <c r="CT301" s="1270"/>
      <c r="CU301" s="1270"/>
      <c r="CV301" s="1270"/>
      <c r="CW301" s="1270"/>
      <c r="CX301" s="1270"/>
      <c r="CY301" s="1270"/>
      <c r="CZ301" s="1270"/>
      <c r="DA301" s="1270"/>
      <c r="DB301" s="1270"/>
      <c r="DC301" s="1270"/>
      <c r="DD301" s="1270"/>
      <c r="DE301" s="1270"/>
      <c r="DF301" s="518"/>
    </row>
    <row r="302" spans="2:110" ht="14.1" customHeight="1" x14ac:dyDescent="0.2">
      <c r="B302" s="521"/>
      <c r="C302" s="1270" t="s">
        <v>1643</v>
      </c>
      <c r="D302" s="1270"/>
      <c r="E302" s="1270"/>
      <c r="F302" s="1270"/>
      <c r="G302" s="1270"/>
      <c r="H302" s="1270"/>
      <c r="I302" s="1270"/>
      <c r="J302" s="1270"/>
      <c r="K302" s="1270"/>
      <c r="L302" s="1270"/>
      <c r="M302" s="1270"/>
      <c r="N302" s="1270"/>
      <c r="O302" s="1270"/>
      <c r="P302" s="1270"/>
      <c r="Q302" s="1270"/>
      <c r="R302" s="1270"/>
      <c r="S302" s="1270"/>
      <c r="T302" s="1270"/>
      <c r="U302" s="1270"/>
      <c r="V302" s="1270"/>
      <c r="W302" s="1270"/>
      <c r="X302" s="1270"/>
      <c r="Y302" s="1270"/>
      <c r="Z302" s="1270"/>
      <c r="AA302" s="1270"/>
      <c r="AB302" s="1270"/>
      <c r="AC302" s="1270"/>
      <c r="AD302" s="1270"/>
      <c r="AE302" s="1270"/>
      <c r="AF302" s="1270"/>
      <c r="AG302" s="1270"/>
      <c r="AH302" s="1270"/>
      <c r="AI302" s="1270"/>
      <c r="AJ302" s="1270"/>
      <c r="AK302" s="1270"/>
      <c r="AL302" s="1270"/>
      <c r="AM302" s="1270"/>
      <c r="AN302" s="1270"/>
      <c r="AO302" s="1270"/>
      <c r="AP302" s="1270"/>
      <c r="AQ302" s="1270"/>
      <c r="AR302" s="1270"/>
      <c r="AS302" s="1270"/>
      <c r="AT302" s="1270"/>
      <c r="AU302" s="1270"/>
      <c r="AV302" s="1270"/>
      <c r="AW302" s="1270"/>
      <c r="AX302" s="1270"/>
      <c r="AY302" s="1270"/>
      <c r="AZ302" s="1270"/>
      <c r="BA302" s="1270"/>
      <c r="BB302" s="1270"/>
      <c r="BC302" s="1270"/>
      <c r="BD302" s="1270"/>
      <c r="BE302" s="1270"/>
      <c r="BF302" s="1270"/>
      <c r="BG302" s="1270"/>
      <c r="BH302" s="1270"/>
      <c r="BI302" s="1270"/>
      <c r="BJ302" s="1270"/>
      <c r="BK302" s="1270"/>
      <c r="BL302" s="1270"/>
      <c r="BM302" s="1270"/>
      <c r="BN302" s="1270"/>
      <c r="BO302" s="1270"/>
      <c r="BP302" s="1270"/>
      <c r="BQ302" s="1270"/>
      <c r="BR302" s="1270"/>
      <c r="BS302" s="1270"/>
      <c r="BT302" s="1270"/>
      <c r="BU302" s="1270"/>
      <c r="BV302" s="1270"/>
      <c r="BW302" s="1270"/>
      <c r="BX302" s="1270"/>
      <c r="BY302" s="1270"/>
      <c r="BZ302" s="1270"/>
      <c r="CA302" s="1270"/>
      <c r="CB302" s="1270"/>
      <c r="CC302" s="1270"/>
      <c r="CD302" s="1270"/>
      <c r="CE302" s="1270"/>
      <c r="CF302" s="1270"/>
      <c r="CG302" s="1270"/>
      <c r="CH302" s="1270"/>
      <c r="CI302" s="1270"/>
      <c r="CJ302" s="1270"/>
      <c r="CK302" s="1270"/>
      <c r="CL302" s="1270"/>
      <c r="CM302" s="1270"/>
      <c r="CN302" s="1270"/>
      <c r="CO302" s="1270"/>
      <c r="CP302" s="1270"/>
      <c r="CQ302" s="1270"/>
      <c r="CR302" s="1270"/>
      <c r="CS302" s="1270"/>
      <c r="CT302" s="1270"/>
      <c r="CU302" s="1270"/>
      <c r="CV302" s="1270"/>
      <c r="CW302" s="1270"/>
      <c r="CX302" s="1270"/>
      <c r="CY302" s="1270"/>
      <c r="CZ302" s="1270"/>
      <c r="DA302" s="1270"/>
      <c r="DB302" s="1270"/>
      <c r="DC302" s="1270"/>
      <c r="DD302" s="1270"/>
      <c r="DE302" s="1270"/>
      <c r="DF302" s="518"/>
    </row>
    <row r="303" spans="2:110" ht="9.9499999999999993" customHeight="1" x14ac:dyDescent="0.2">
      <c r="B303" s="521"/>
      <c r="C303" s="1270" t="s">
        <v>1644</v>
      </c>
      <c r="D303" s="1270"/>
      <c r="E303" s="1270"/>
      <c r="F303" s="1270"/>
      <c r="G303" s="1270"/>
      <c r="H303" s="1270"/>
      <c r="I303" s="1270"/>
      <c r="J303" s="1270"/>
      <c r="K303" s="1270"/>
      <c r="L303" s="1270"/>
      <c r="M303" s="1270"/>
      <c r="N303" s="1270"/>
      <c r="O303" s="1270"/>
      <c r="P303" s="1270"/>
      <c r="Q303" s="1270"/>
      <c r="R303" s="1270"/>
      <c r="S303" s="1270"/>
      <c r="T303" s="1270"/>
      <c r="U303" s="1270"/>
      <c r="V303" s="1270"/>
      <c r="W303" s="1270"/>
      <c r="X303" s="1270"/>
      <c r="Y303" s="1270"/>
      <c r="Z303" s="1270"/>
      <c r="AA303" s="1270"/>
      <c r="AB303" s="1270"/>
      <c r="AC303" s="1270"/>
      <c r="AD303" s="1270"/>
      <c r="AE303" s="1270"/>
      <c r="AF303" s="1270"/>
      <c r="AG303" s="1270"/>
      <c r="AH303" s="1270"/>
      <c r="AI303" s="1270"/>
      <c r="AJ303" s="1270"/>
      <c r="AK303" s="1270"/>
      <c r="AL303" s="1270"/>
      <c r="AM303" s="1270"/>
      <c r="AN303" s="1270"/>
      <c r="AO303" s="1270"/>
      <c r="AP303" s="1270"/>
      <c r="AQ303" s="1270"/>
      <c r="AR303" s="1270"/>
      <c r="AS303" s="1270"/>
      <c r="AT303" s="1270"/>
      <c r="AU303" s="1270"/>
      <c r="AV303" s="1270"/>
      <c r="AW303" s="1270"/>
      <c r="AX303" s="1270"/>
      <c r="AY303" s="1270"/>
      <c r="AZ303" s="1270"/>
      <c r="BA303" s="1270"/>
      <c r="BB303" s="1270"/>
      <c r="BC303" s="1270"/>
      <c r="BD303" s="1270"/>
      <c r="BE303" s="1270"/>
      <c r="BF303" s="1270"/>
      <c r="BG303" s="1270"/>
      <c r="BH303" s="1270"/>
      <c r="BI303" s="1270"/>
      <c r="BJ303" s="1270"/>
      <c r="BK303" s="1270"/>
      <c r="BL303" s="1270"/>
      <c r="BM303" s="1270"/>
      <c r="BN303" s="1270"/>
      <c r="BO303" s="1270"/>
      <c r="BP303" s="1270"/>
      <c r="BQ303" s="1270"/>
      <c r="BR303" s="1270"/>
      <c r="BS303" s="1270"/>
      <c r="BT303" s="1270"/>
      <c r="BU303" s="1270"/>
      <c r="BV303" s="1270"/>
      <c r="BW303" s="1270"/>
      <c r="BX303" s="1270"/>
      <c r="BY303" s="1270"/>
      <c r="BZ303" s="1270"/>
      <c r="CA303" s="1270"/>
      <c r="CB303" s="1270"/>
      <c r="CC303" s="1270"/>
      <c r="CD303" s="1270"/>
      <c r="CE303" s="1270"/>
      <c r="CF303" s="1270"/>
      <c r="CG303" s="1270"/>
      <c r="CH303" s="1270"/>
      <c r="CI303" s="1270"/>
      <c r="CJ303" s="1270"/>
      <c r="CK303" s="1270"/>
      <c r="CL303" s="1270"/>
      <c r="CM303" s="1270"/>
      <c r="CN303" s="1270"/>
      <c r="CO303" s="1270"/>
      <c r="CP303" s="1270"/>
      <c r="CQ303" s="1270"/>
      <c r="CR303" s="1270"/>
      <c r="CS303" s="1270"/>
      <c r="CT303" s="1270"/>
      <c r="CU303" s="1270"/>
      <c r="CV303" s="1270"/>
      <c r="CW303" s="1270"/>
      <c r="CX303" s="1270"/>
      <c r="CY303" s="1270"/>
      <c r="CZ303" s="1270"/>
      <c r="DA303" s="1270"/>
      <c r="DB303" s="1270"/>
      <c r="DC303" s="1270"/>
      <c r="DD303" s="1270"/>
      <c r="DE303" s="1270"/>
      <c r="DF303" s="518"/>
    </row>
    <row r="304" spans="2:110" ht="9.9499999999999993" customHeight="1" x14ac:dyDescent="0.2">
      <c r="B304" s="521"/>
      <c r="C304" s="1270" t="s">
        <v>1645</v>
      </c>
      <c r="D304" s="1270"/>
      <c r="E304" s="1270"/>
      <c r="F304" s="1270"/>
      <c r="G304" s="1270"/>
      <c r="H304" s="1270"/>
      <c r="I304" s="1270"/>
      <c r="J304" s="1270"/>
      <c r="K304" s="1270"/>
      <c r="L304" s="1270"/>
      <c r="M304" s="1270"/>
      <c r="N304" s="1270"/>
      <c r="O304" s="1270"/>
      <c r="P304" s="1270"/>
      <c r="Q304" s="1270"/>
      <c r="R304" s="1270"/>
      <c r="S304" s="1270"/>
      <c r="T304" s="1270"/>
      <c r="U304" s="1270"/>
      <c r="V304" s="1270"/>
      <c r="W304" s="1270"/>
      <c r="X304" s="1270"/>
      <c r="Y304" s="1270"/>
      <c r="Z304" s="1270"/>
      <c r="AA304" s="1270"/>
      <c r="AB304" s="1270"/>
      <c r="AC304" s="1270"/>
      <c r="AD304" s="1270"/>
      <c r="AE304" s="1270"/>
      <c r="AF304" s="1270"/>
      <c r="AG304" s="1270"/>
      <c r="AH304" s="1270"/>
      <c r="AI304" s="1270"/>
      <c r="AJ304" s="1270"/>
      <c r="AK304" s="1270"/>
      <c r="AL304" s="1270"/>
      <c r="AM304" s="1270"/>
      <c r="AN304" s="1270"/>
      <c r="AO304" s="1270"/>
      <c r="AP304" s="1270"/>
      <c r="AQ304" s="1270"/>
      <c r="AR304" s="1270"/>
      <c r="AS304" s="1270"/>
      <c r="AT304" s="1270"/>
      <c r="AU304" s="1270"/>
      <c r="AV304" s="1270"/>
      <c r="AW304" s="1270"/>
      <c r="AX304" s="1270"/>
      <c r="AY304" s="1270"/>
      <c r="AZ304" s="1270"/>
      <c r="BA304" s="1270"/>
      <c r="BB304" s="1270"/>
      <c r="BC304" s="1270"/>
      <c r="BD304" s="1270"/>
      <c r="BE304" s="1270"/>
      <c r="BF304" s="1270"/>
      <c r="BG304" s="1270"/>
      <c r="BH304" s="1270"/>
      <c r="BI304" s="1270"/>
      <c r="BJ304" s="1270"/>
      <c r="BK304" s="1270"/>
      <c r="BL304" s="1270"/>
      <c r="BM304" s="1270"/>
      <c r="BN304" s="1270"/>
      <c r="BO304" s="1270"/>
      <c r="BP304" s="1270"/>
      <c r="BQ304" s="1270"/>
      <c r="BR304" s="1270"/>
      <c r="BS304" s="1270"/>
      <c r="BT304" s="1270"/>
      <c r="BU304" s="1270"/>
      <c r="BV304" s="1270"/>
      <c r="BW304" s="1270"/>
      <c r="BX304" s="1270"/>
      <c r="BY304" s="1270"/>
      <c r="BZ304" s="1270"/>
      <c r="CA304" s="1270"/>
      <c r="CB304" s="1270"/>
      <c r="CC304" s="1270"/>
      <c r="CD304" s="1270"/>
      <c r="CE304" s="1270"/>
      <c r="CF304" s="1270"/>
      <c r="CG304" s="1270"/>
      <c r="CH304" s="1270"/>
      <c r="CI304" s="1270"/>
      <c r="CJ304" s="1270"/>
      <c r="CK304" s="1270"/>
      <c r="CL304" s="1270"/>
      <c r="CM304" s="1270"/>
      <c r="CN304" s="1270"/>
      <c r="CO304" s="1270"/>
      <c r="CP304" s="1270"/>
      <c r="CQ304" s="1270"/>
      <c r="CR304" s="1270"/>
      <c r="CS304" s="1270"/>
      <c r="CT304" s="1270"/>
      <c r="CU304" s="1270"/>
      <c r="CV304" s="1270"/>
      <c r="CW304" s="1270"/>
      <c r="CX304" s="1270"/>
      <c r="CY304" s="1270"/>
      <c r="CZ304" s="1270"/>
      <c r="DA304" s="1270"/>
      <c r="DB304" s="1270"/>
      <c r="DC304" s="1270"/>
      <c r="DD304" s="1270"/>
      <c r="DE304" s="1270"/>
      <c r="DF304" s="518"/>
    </row>
    <row r="305" spans="2:110" ht="9.9499999999999993" customHeight="1" x14ac:dyDescent="0.2">
      <c r="B305" s="521"/>
      <c r="C305" s="1270" t="s">
        <v>1556</v>
      </c>
      <c r="D305" s="1270"/>
      <c r="E305" s="1270"/>
      <c r="F305" s="1270"/>
      <c r="G305" s="1270"/>
      <c r="H305" s="1270"/>
      <c r="I305" s="1270"/>
      <c r="J305" s="1270"/>
      <c r="K305" s="1270"/>
      <c r="L305" s="1270"/>
      <c r="M305" s="1270"/>
      <c r="N305" s="1270"/>
      <c r="O305" s="1270"/>
      <c r="P305" s="1270"/>
      <c r="Q305" s="1270"/>
      <c r="R305" s="1270"/>
      <c r="S305" s="1270"/>
      <c r="T305" s="1270"/>
      <c r="U305" s="1270"/>
      <c r="V305" s="1270"/>
      <c r="W305" s="1270"/>
      <c r="X305" s="1270"/>
      <c r="Y305" s="1270"/>
      <c r="Z305" s="1270"/>
      <c r="AA305" s="1270"/>
      <c r="AB305" s="1270"/>
      <c r="AC305" s="1270"/>
      <c r="AD305" s="1270"/>
      <c r="AE305" s="1270"/>
      <c r="AF305" s="1270"/>
      <c r="AG305" s="1270"/>
      <c r="AH305" s="1270"/>
      <c r="AI305" s="1270"/>
      <c r="AJ305" s="1270"/>
      <c r="AK305" s="1270"/>
      <c r="AL305" s="1270"/>
      <c r="AM305" s="1270"/>
      <c r="AN305" s="1270"/>
      <c r="AO305" s="1270"/>
      <c r="AP305" s="1270"/>
      <c r="AQ305" s="1270"/>
      <c r="AR305" s="1270"/>
      <c r="AS305" s="1270"/>
      <c r="AT305" s="1270"/>
      <c r="AU305" s="1270"/>
      <c r="AV305" s="1270"/>
      <c r="AW305" s="1270"/>
      <c r="AX305" s="1270"/>
      <c r="AY305" s="1270"/>
      <c r="AZ305" s="1270"/>
      <c r="BA305" s="1270"/>
      <c r="BB305" s="1270"/>
      <c r="BC305" s="1270"/>
      <c r="BD305" s="1270"/>
      <c r="BE305" s="1270"/>
      <c r="BF305" s="1270"/>
      <c r="BG305" s="1270"/>
      <c r="BH305" s="1270"/>
      <c r="BI305" s="1270"/>
      <c r="BJ305" s="1270"/>
      <c r="BK305" s="1270"/>
      <c r="BL305" s="1270"/>
      <c r="BM305" s="1270"/>
      <c r="BN305" s="1270"/>
      <c r="BO305" s="1270"/>
      <c r="BP305" s="1270"/>
      <c r="BQ305" s="1270"/>
      <c r="BR305" s="1270"/>
      <c r="BS305" s="1270"/>
      <c r="BT305" s="1270"/>
      <c r="BU305" s="1270"/>
      <c r="BV305" s="1270"/>
      <c r="BW305" s="1270"/>
      <c r="BX305" s="1270"/>
      <c r="BY305" s="1270"/>
      <c r="BZ305" s="1270"/>
      <c r="CA305" s="1270"/>
      <c r="CB305" s="1270"/>
      <c r="CC305" s="1270"/>
      <c r="CD305" s="1270"/>
      <c r="CE305" s="1270"/>
      <c r="CF305" s="1270"/>
      <c r="CG305" s="1270"/>
      <c r="CH305" s="1270"/>
      <c r="CI305" s="1270"/>
      <c r="CJ305" s="1270"/>
      <c r="CK305" s="1270"/>
      <c r="CL305" s="1270"/>
      <c r="CM305" s="1270"/>
      <c r="CN305" s="1270"/>
      <c r="CO305" s="1270"/>
      <c r="CP305" s="1270"/>
      <c r="CQ305" s="1270"/>
      <c r="CR305" s="1270"/>
      <c r="CS305" s="1270"/>
      <c r="CT305" s="1270"/>
      <c r="CU305" s="1270"/>
      <c r="CV305" s="1270"/>
      <c r="CW305" s="1270"/>
      <c r="CX305" s="1270"/>
      <c r="CY305" s="1270"/>
      <c r="CZ305" s="1270"/>
      <c r="DA305" s="1270"/>
      <c r="DB305" s="1270"/>
      <c r="DC305" s="1270"/>
      <c r="DD305" s="1270"/>
      <c r="DE305" s="1270"/>
      <c r="DF305" s="518"/>
    </row>
    <row r="306" spans="2:110" ht="14.1" customHeight="1" x14ac:dyDescent="0.2">
      <c r="B306" s="521"/>
      <c r="C306" s="1270" t="s">
        <v>1569</v>
      </c>
      <c r="D306" s="1270"/>
      <c r="E306" s="1270"/>
      <c r="F306" s="1270"/>
      <c r="G306" s="1270"/>
      <c r="H306" s="1270"/>
      <c r="I306" s="1270"/>
      <c r="J306" s="1270"/>
      <c r="K306" s="1270"/>
      <c r="L306" s="1270"/>
      <c r="M306" s="1270"/>
      <c r="N306" s="1270"/>
      <c r="O306" s="1270"/>
      <c r="P306" s="1270"/>
      <c r="Q306" s="1270"/>
      <c r="R306" s="1270"/>
      <c r="S306" s="1270"/>
      <c r="T306" s="1270"/>
      <c r="U306" s="1270"/>
      <c r="V306" s="1270"/>
      <c r="W306" s="1270"/>
      <c r="X306" s="1270"/>
      <c r="Y306" s="1270"/>
      <c r="Z306" s="1270"/>
      <c r="AA306" s="1270"/>
      <c r="AB306" s="1270"/>
      <c r="AC306" s="1270"/>
      <c r="AD306" s="1270"/>
      <c r="AE306" s="1270"/>
      <c r="AF306" s="1270"/>
      <c r="AG306" s="1270"/>
      <c r="AH306" s="1270"/>
      <c r="AI306" s="1270"/>
      <c r="AJ306" s="1270"/>
      <c r="AK306" s="1270"/>
      <c r="AL306" s="1270"/>
      <c r="AM306" s="1270"/>
      <c r="AN306" s="1270"/>
      <c r="AO306" s="1270"/>
      <c r="AP306" s="1270"/>
      <c r="AQ306" s="1270"/>
      <c r="AR306" s="1270"/>
      <c r="AS306" s="1270"/>
      <c r="AT306" s="1270"/>
      <c r="AU306" s="1270"/>
      <c r="AV306" s="1270"/>
      <c r="AW306" s="1270"/>
      <c r="AX306" s="1270"/>
      <c r="AY306" s="1270"/>
      <c r="AZ306" s="1270"/>
      <c r="BA306" s="1270"/>
      <c r="BB306" s="1270"/>
      <c r="BC306" s="1270"/>
      <c r="BD306" s="1270"/>
      <c r="BE306" s="1270"/>
      <c r="BF306" s="1270"/>
      <c r="BG306" s="1270"/>
      <c r="BH306" s="1270"/>
      <c r="BI306" s="1270"/>
      <c r="BJ306" s="1270"/>
      <c r="BK306" s="1270"/>
      <c r="BL306" s="1270"/>
      <c r="BM306" s="1270"/>
      <c r="BN306" s="1270"/>
      <c r="BO306" s="1270"/>
      <c r="BP306" s="1270"/>
      <c r="BQ306" s="1270"/>
      <c r="BR306" s="1270"/>
      <c r="BS306" s="1270"/>
      <c r="BT306" s="1270"/>
      <c r="BU306" s="1270"/>
      <c r="BV306" s="1270"/>
      <c r="BW306" s="1270"/>
      <c r="BX306" s="1270"/>
      <c r="BY306" s="1270"/>
      <c r="BZ306" s="1270"/>
      <c r="CA306" s="1270"/>
      <c r="CB306" s="1270"/>
      <c r="CC306" s="1270"/>
      <c r="CD306" s="1270"/>
      <c r="CE306" s="1270"/>
      <c r="CF306" s="1270"/>
      <c r="CG306" s="1270"/>
      <c r="CH306" s="1270"/>
      <c r="CI306" s="1270"/>
      <c r="CJ306" s="1270"/>
      <c r="CK306" s="1270"/>
      <c r="CL306" s="1270"/>
      <c r="CM306" s="1270"/>
      <c r="CN306" s="1270"/>
      <c r="CO306" s="1270"/>
      <c r="CP306" s="1270"/>
      <c r="CQ306" s="1270"/>
      <c r="CR306" s="1270"/>
      <c r="CS306" s="1270"/>
      <c r="CT306" s="1270"/>
      <c r="CU306" s="1270"/>
      <c r="CV306" s="1270"/>
      <c r="CW306" s="1270"/>
      <c r="CX306" s="1270"/>
      <c r="CY306" s="1270"/>
      <c r="CZ306" s="1270"/>
      <c r="DA306" s="1270"/>
      <c r="DB306" s="1270"/>
      <c r="DC306" s="1270"/>
      <c r="DD306" s="1270"/>
      <c r="DE306" s="1270"/>
      <c r="DF306" s="518"/>
    </row>
    <row r="307" spans="2:110" ht="14.1" customHeight="1" x14ac:dyDescent="0.2">
      <c r="B307" s="521"/>
      <c r="C307" s="1270" t="s">
        <v>1646</v>
      </c>
      <c r="D307" s="1270"/>
      <c r="E307" s="1270"/>
      <c r="F307" s="1270"/>
      <c r="G307" s="1270"/>
      <c r="H307" s="1270"/>
      <c r="I307" s="1270"/>
      <c r="J307" s="1270"/>
      <c r="K307" s="1270"/>
      <c r="L307" s="1270"/>
      <c r="M307" s="1270"/>
      <c r="N307" s="1270"/>
      <c r="O307" s="1270"/>
      <c r="P307" s="1270"/>
      <c r="Q307" s="1270"/>
      <c r="R307" s="1270"/>
      <c r="S307" s="1270"/>
      <c r="T307" s="1270"/>
      <c r="U307" s="1270"/>
      <c r="V307" s="1270"/>
      <c r="W307" s="1270"/>
      <c r="X307" s="1270"/>
      <c r="Y307" s="1270"/>
      <c r="Z307" s="1270"/>
      <c r="AA307" s="1270"/>
      <c r="AB307" s="1270"/>
      <c r="AC307" s="1270"/>
      <c r="AD307" s="1270"/>
      <c r="AE307" s="1270"/>
      <c r="AF307" s="1270"/>
      <c r="AG307" s="1270"/>
      <c r="AH307" s="1270"/>
      <c r="AI307" s="1270"/>
      <c r="AJ307" s="1270"/>
      <c r="AK307" s="1270"/>
      <c r="AL307" s="1270"/>
      <c r="AM307" s="1270"/>
      <c r="AN307" s="1270"/>
      <c r="AO307" s="1270"/>
      <c r="AP307" s="1270"/>
      <c r="AQ307" s="1270"/>
      <c r="AR307" s="1270"/>
      <c r="AS307" s="1270"/>
      <c r="AT307" s="1270"/>
      <c r="AU307" s="1270"/>
      <c r="AV307" s="1270"/>
      <c r="AW307" s="1270"/>
      <c r="AX307" s="1270"/>
      <c r="AY307" s="1270"/>
      <c r="AZ307" s="1270"/>
      <c r="BA307" s="1270"/>
      <c r="BB307" s="1270"/>
      <c r="BC307" s="1270"/>
      <c r="BD307" s="1270"/>
      <c r="BE307" s="1270"/>
      <c r="BF307" s="1270"/>
      <c r="BG307" s="1270"/>
      <c r="BH307" s="1270"/>
      <c r="BI307" s="1270"/>
      <c r="BJ307" s="1270"/>
      <c r="BK307" s="1270"/>
      <c r="BL307" s="1270"/>
      <c r="BM307" s="1270"/>
      <c r="BN307" s="1270"/>
      <c r="BO307" s="1270"/>
      <c r="BP307" s="1270"/>
      <c r="BQ307" s="1270"/>
      <c r="BR307" s="1270"/>
      <c r="BS307" s="1270"/>
      <c r="BT307" s="1270"/>
      <c r="BU307" s="1270"/>
      <c r="BV307" s="1270"/>
      <c r="BW307" s="1270"/>
      <c r="BX307" s="1270"/>
      <c r="BY307" s="1270"/>
      <c r="BZ307" s="1270"/>
      <c r="CA307" s="1270"/>
      <c r="CB307" s="1270"/>
      <c r="CC307" s="1270"/>
      <c r="CD307" s="1270"/>
      <c r="CE307" s="1270"/>
      <c r="CF307" s="1270"/>
      <c r="CG307" s="1270"/>
      <c r="CH307" s="1270"/>
      <c r="CI307" s="1270"/>
      <c r="CJ307" s="1270"/>
      <c r="CK307" s="1270"/>
      <c r="CL307" s="1270"/>
      <c r="CM307" s="1270"/>
      <c r="CN307" s="1270"/>
      <c r="CO307" s="1270"/>
      <c r="CP307" s="1270"/>
      <c r="CQ307" s="1270"/>
      <c r="CR307" s="1270"/>
      <c r="CS307" s="1270"/>
      <c r="CT307" s="1270"/>
      <c r="CU307" s="1270"/>
      <c r="CV307" s="1270"/>
      <c r="CW307" s="1270"/>
      <c r="CX307" s="1270"/>
      <c r="CY307" s="1270"/>
      <c r="CZ307" s="1270"/>
      <c r="DA307" s="1270"/>
      <c r="DB307" s="1270"/>
      <c r="DC307" s="1270"/>
      <c r="DD307" s="1270"/>
      <c r="DE307" s="1270"/>
      <c r="DF307" s="518"/>
    </row>
    <row r="308" spans="2:110" ht="9.9499999999999993" customHeight="1" x14ac:dyDescent="0.2">
      <c r="B308" s="521"/>
      <c r="C308" s="1270" t="s">
        <v>1647</v>
      </c>
      <c r="D308" s="1270"/>
      <c r="E308" s="1270"/>
      <c r="F308" s="1270"/>
      <c r="G308" s="1270"/>
      <c r="H308" s="1270"/>
      <c r="I308" s="1270"/>
      <c r="J308" s="1270"/>
      <c r="K308" s="1270"/>
      <c r="L308" s="1270"/>
      <c r="M308" s="1270"/>
      <c r="N308" s="1270"/>
      <c r="O308" s="1270"/>
      <c r="P308" s="1270"/>
      <c r="Q308" s="1270"/>
      <c r="R308" s="1270"/>
      <c r="S308" s="1270"/>
      <c r="T308" s="1270"/>
      <c r="U308" s="1270"/>
      <c r="V308" s="1270"/>
      <c r="W308" s="1270"/>
      <c r="X308" s="1270"/>
      <c r="Y308" s="1270"/>
      <c r="Z308" s="1270"/>
      <c r="AA308" s="1270"/>
      <c r="AB308" s="1270"/>
      <c r="AC308" s="1270"/>
      <c r="AD308" s="1270"/>
      <c r="AE308" s="1270"/>
      <c r="AF308" s="1270"/>
      <c r="AG308" s="1270"/>
      <c r="AH308" s="1270"/>
      <c r="AI308" s="1270"/>
      <c r="AJ308" s="1270"/>
      <c r="AK308" s="1270"/>
      <c r="AL308" s="1270"/>
      <c r="AM308" s="1270"/>
      <c r="AN308" s="1270"/>
      <c r="AO308" s="1270"/>
      <c r="AP308" s="1270"/>
      <c r="AQ308" s="1270"/>
      <c r="AR308" s="1270"/>
      <c r="AS308" s="1270"/>
      <c r="AT308" s="1270"/>
      <c r="AU308" s="1270"/>
      <c r="AV308" s="1270"/>
      <c r="AW308" s="1270"/>
      <c r="AX308" s="1270"/>
      <c r="AY308" s="1270"/>
      <c r="AZ308" s="1270"/>
      <c r="BA308" s="1270"/>
      <c r="BB308" s="1270"/>
      <c r="BC308" s="1270"/>
      <c r="BD308" s="1270"/>
      <c r="BE308" s="1270"/>
      <c r="BF308" s="1270"/>
      <c r="BG308" s="1270"/>
      <c r="BH308" s="1270"/>
      <c r="BI308" s="1270"/>
      <c r="BJ308" s="1270"/>
      <c r="BK308" s="1270"/>
      <c r="BL308" s="1270"/>
      <c r="BM308" s="1270"/>
      <c r="BN308" s="1270"/>
      <c r="BO308" s="1270"/>
      <c r="BP308" s="1270"/>
      <c r="BQ308" s="1270"/>
      <c r="BR308" s="1270"/>
      <c r="BS308" s="1270"/>
      <c r="BT308" s="1270"/>
      <c r="BU308" s="1270"/>
      <c r="BV308" s="1270"/>
      <c r="BW308" s="1270"/>
      <c r="BX308" s="1270"/>
      <c r="BY308" s="1270"/>
      <c r="BZ308" s="1270"/>
      <c r="CA308" s="1270"/>
      <c r="CB308" s="1270"/>
      <c r="CC308" s="1270"/>
      <c r="CD308" s="1270"/>
      <c r="CE308" s="1270"/>
      <c r="CF308" s="1270"/>
      <c r="CG308" s="1270"/>
      <c r="CH308" s="1270"/>
      <c r="CI308" s="1270"/>
      <c r="CJ308" s="1270"/>
      <c r="CK308" s="1270"/>
      <c r="CL308" s="1270"/>
      <c r="CM308" s="1270"/>
      <c r="CN308" s="1270"/>
      <c r="CO308" s="1270"/>
      <c r="CP308" s="1270"/>
      <c r="CQ308" s="1270"/>
      <c r="CR308" s="1270"/>
      <c r="CS308" s="1270"/>
      <c r="CT308" s="1270"/>
      <c r="CU308" s="1270"/>
      <c r="CV308" s="1270"/>
      <c r="CW308" s="1270"/>
      <c r="CX308" s="1270"/>
      <c r="CY308" s="1270"/>
      <c r="CZ308" s="1270"/>
      <c r="DA308" s="1270"/>
      <c r="DB308" s="1270"/>
      <c r="DC308" s="1270"/>
      <c r="DD308" s="1270"/>
      <c r="DE308" s="1270"/>
      <c r="DF308" s="518"/>
    </row>
    <row r="309" spans="2:110" ht="9.9499999999999993" customHeight="1" x14ac:dyDescent="0.2">
      <c r="B309" s="521"/>
      <c r="C309" s="1270" t="s">
        <v>1648</v>
      </c>
      <c r="D309" s="1270"/>
      <c r="E309" s="1270"/>
      <c r="F309" s="1270"/>
      <c r="G309" s="1270"/>
      <c r="H309" s="1270"/>
      <c r="I309" s="1270"/>
      <c r="J309" s="1270"/>
      <c r="K309" s="1270"/>
      <c r="L309" s="1270"/>
      <c r="M309" s="1270"/>
      <c r="N309" s="1270"/>
      <c r="O309" s="1270"/>
      <c r="P309" s="1270"/>
      <c r="Q309" s="1270"/>
      <c r="R309" s="1270"/>
      <c r="S309" s="1270"/>
      <c r="T309" s="1270"/>
      <c r="U309" s="1270"/>
      <c r="V309" s="1270"/>
      <c r="W309" s="1270"/>
      <c r="X309" s="1270"/>
      <c r="Y309" s="1270"/>
      <c r="Z309" s="1270"/>
      <c r="AA309" s="1270"/>
      <c r="AB309" s="1270"/>
      <c r="AC309" s="1270"/>
      <c r="AD309" s="1270"/>
      <c r="AE309" s="1270"/>
      <c r="AF309" s="1270"/>
      <c r="AG309" s="1270"/>
      <c r="AH309" s="1270"/>
      <c r="AI309" s="1270"/>
      <c r="AJ309" s="1270"/>
      <c r="AK309" s="1270"/>
      <c r="AL309" s="1270"/>
      <c r="AM309" s="1270"/>
      <c r="AN309" s="1270"/>
      <c r="AO309" s="1270"/>
      <c r="AP309" s="1270"/>
      <c r="AQ309" s="1270"/>
      <c r="AR309" s="1270"/>
      <c r="AS309" s="1270"/>
      <c r="AT309" s="1270"/>
      <c r="AU309" s="1270"/>
      <c r="AV309" s="1270"/>
      <c r="AW309" s="1270"/>
      <c r="AX309" s="1270"/>
      <c r="AY309" s="1270"/>
      <c r="AZ309" s="1270"/>
      <c r="BA309" s="1270"/>
      <c r="BB309" s="1270"/>
      <c r="BC309" s="1270"/>
      <c r="BD309" s="1270"/>
      <c r="BE309" s="1270"/>
      <c r="BF309" s="1270"/>
      <c r="BG309" s="1270"/>
      <c r="BH309" s="1270"/>
      <c r="BI309" s="1270"/>
      <c r="BJ309" s="1270"/>
      <c r="BK309" s="1270"/>
      <c r="BL309" s="1270"/>
      <c r="BM309" s="1270"/>
      <c r="BN309" s="1270"/>
      <c r="BO309" s="1270"/>
      <c r="BP309" s="1270"/>
      <c r="BQ309" s="1270"/>
      <c r="BR309" s="1270"/>
      <c r="BS309" s="1270"/>
      <c r="BT309" s="1270"/>
      <c r="BU309" s="1270"/>
      <c r="BV309" s="1270"/>
      <c r="BW309" s="1270"/>
      <c r="BX309" s="1270"/>
      <c r="BY309" s="1270"/>
      <c r="BZ309" s="1270"/>
      <c r="CA309" s="1270"/>
      <c r="CB309" s="1270"/>
      <c r="CC309" s="1270"/>
      <c r="CD309" s="1270"/>
      <c r="CE309" s="1270"/>
      <c r="CF309" s="1270"/>
      <c r="CG309" s="1270"/>
      <c r="CH309" s="1270"/>
      <c r="CI309" s="1270"/>
      <c r="CJ309" s="1270"/>
      <c r="CK309" s="1270"/>
      <c r="CL309" s="1270"/>
      <c r="CM309" s="1270"/>
      <c r="CN309" s="1270"/>
      <c r="CO309" s="1270"/>
      <c r="CP309" s="1270"/>
      <c r="CQ309" s="1270"/>
      <c r="CR309" s="1270"/>
      <c r="CS309" s="1270"/>
      <c r="CT309" s="1270"/>
      <c r="CU309" s="1270"/>
      <c r="CV309" s="1270"/>
      <c r="CW309" s="1270"/>
      <c r="CX309" s="1270"/>
      <c r="CY309" s="1270"/>
      <c r="CZ309" s="1270"/>
      <c r="DA309" s="1270"/>
      <c r="DB309" s="1270"/>
      <c r="DC309" s="1270"/>
      <c r="DD309" s="1270"/>
      <c r="DE309" s="1270"/>
      <c r="DF309" s="518"/>
    </row>
    <row r="310" spans="2:110" x14ac:dyDescent="0.2">
      <c r="B310" s="1273" t="s">
        <v>629</v>
      </c>
      <c r="C310" s="1273"/>
      <c r="D310" s="1273"/>
      <c r="E310" s="1273"/>
      <c r="F310" s="1273"/>
      <c r="G310" s="1273"/>
      <c r="H310" s="1273"/>
      <c r="I310" s="1273"/>
      <c r="J310" s="1273"/>
      <c r="K310" s="1273"/>
      <c r="L310" s="1273"/>
      <c r="M310" s="1273"/>
      <c r="N310" s="1273"/>
      <c r="O310" s="1273"/>
      <c r="P310" s="1273"/>
      <c r="Q310" s="1273"/>
      <c r="R310" s="1273"/>
      <c r="S310" s="1273"/>
      <c r="T310" s="1273"/>
      <c r="U310" s="1273"/>
      <c r="V310" s="1273"/>
      <c r="W310" s="1273"/>
      <c r="X310" s="1273"/>
      <c r="Y310" s="1273"/>
      <c r="Z310" s="1273"/>
      <c r="AA310" s="1273"/>
      <c r="AB310" s="1273"/>
      <c r="AC310" s="1273"/>
      <c r="AD310" s="1273"/>
      <c r="AE310" s="1273"/>
      <c r="AF310" s="1273"/>
      <c r="AG310" s="1273"/>
      <c r="AH310" s="1273"/>
      <c r="AI310" s="1273"/>
      <c r="AJ310" s="1273"/>
      <c r="AK310" s="1273"/>
      <c r="AL310" s="1273"/>
      <c r="AM310" s="1273"/>
      <c r="AN310" s="1273"/>
      <c r="AO310" s="1273"/>
      <c r="AP310" s="1273"/>
      <c r="AQ310" s="1273"/>
      <c r="AR310" s="1273"/>
      <c r="AS310" s="1273"/>
      <c r="AT310" s="1273"/>
      <c r="AU310" s="1273"/>
      <c r="AV310" s="1273"/>
      <c r="AW310" s="1273"/>
      <c r="AX310" s="1273"/>
      <c r="AY310" s="1273"/>
      <c r="AZ310" s="1273"/>
      <c r="BA310" s="1273"/>
      <c r="BB310" s="1273"/>
      <c r="BC310" s="1273"/>
      <c r="BD310" s="1273"/>
      <c r="BE310" s="1273"/>
      <c r="BF310" s="1273"/>
      <c r="BG310" s="1273"/>
      <c r="BH310" s="1273"/>
      <c r="BI310" s="1273"/>
      <c r="BJ310" s="1273"/>
      <c r="BK310" s="1273"/>
      <c r="BL310" s="1273"/>
      <c r="BM310" s="1273"/>
      <c r="BN310" s="1273"/>
      <c r="BO310" s="1273"/>
      <c r="BP310" s="1273"/>
      <c r="BQ310" s="1273"/>
      <c r="BR310" s="1273"/>
      <c r="BS310" s="1273"/>
      <c r="BT310" s="1273"/>
      <c r="BU310" s="1273"/>
      <c r="BV310" s="1273"/>
      <c r="BW310" s="1273"/>
      <c r="BX310" s="1273"/>
      <c r="BY310" s="1273"/>
      <c r="BZ310" s="1273"/>
      <c r="CA310" s="1273"/>
      <c r="CB310" s="1273"/>
      <c r="CC310" s="1273"/>
      <c r="CD310" s="1273"/>
      <c r="CE310" s="1273"/>
      <c r="CF310" s="1273"/>
      <c r="CG310" s="1273"/>
      <c r="CH310" s="1273"/>
      <c r="CI310" s="1273"/>
      <c r="CJ310" s="1273"/>
      <c r="CK310" s="1273"/>
      <c r="CL310" s="1273"/>
      <c r="CM310" s="1273"/>
      <c r="CN310" s="1273"/>
      <c r="CO310" s="1273"/>
      <c r="CP310" s="1273"/>
      <c r="CQ310" s="1273"/>
      <c r="CR310" s="1273"/>
      <c r="CS310" s="1273"/>
      <c r="CT310" s="1273"/>
      <c r="CU310" s="1273"/>
      <c r="CV310" s="1273"/>
      <c r="CW310" s="1273"/>
      <c r="CX310" s="1273"/>
      <c r="CY310" s="1273"/>
      <c r="CZ310" s="1273"/>
      <c r="DA310" s="1273"/>
      <c r="DB310" s="1273"/>
      <c r="DC310" s="1273"/>
      <c r="DD310" s="1273"/>
      <c r="DE310" s="1273"/>
      <c r="DF310" s="518"/>
    </row>
    <row r="311" spans="2:110" x14ac:dyDescent="0.2">
      <c r="B311" s="522" t="s">
        <v>631</v>
      </c>
      <c r="C311" s="1269" t="s">
        <v>1566</v>
      </c>
      <c r="D311" s="1269"/>
      <c r="E311" s="1269"/>
      <c r="F311" s="1269"/>
      <c r="G311" s="1269"/>
      <c r="H311" s="1269"/>
      <c r="I311" s="1269"/>
      <c r="J311" s="1269"/>
      <c r="K311" s="1269"/>
      <c r="L311" s="1269"/>
      <c r="M311" s="1269"/>
      <c r="N311" s="1269"/>
      <c r="O311" s="1269"/>
      <c r="P311" s="1269"/>
      <c r="Q311" s="1269"/>
      <c r="R311" s="1269"/>
      <c r="S311" s="1269"/>
      <c r="T311" s="1269"/>
      <c r="U311" s="1269"/>
      <c r="V311" s="1269"/>
      <c r="W311" s="1269"/>
      <c r="X311" s="1269"/>
      <c r="Y311" s="1269"/>
      <c r="Z311" s="1269"/>
      <c r="AA311" s="1269"/>
      <c r="AB311" s="1269"/>
      <c r="AC311" s="1269"/>
      <c r="AD311" s="1269"/>
      <c r="AE311" s="1269"/>
      <c r="AF311" s="1269"/>
      <c r="AG311" s="1269"/>
      <c r="AH311" s="1269"/>
      <c r="AI311" s="1269"/>
      <c r="AJ311" s="1269"/>
      <c r="AK311" s="1269"/>
      <c r="AL311" s="1269"/>
      <c r="AM311" s="1269"/>
      <c r="AN311" s="1269"/>
      <c r="AO311" s="1269"/>
      <c r="AP311" s="1269"/>
      <c r="AQ311" s="1269"/>
      <c r="AR311" s="1269"/>
      <c r="AS311" s="1269"/>
      <c r="AT311" s="1269"/>
      <c r="AU311" s="1269"/>
      <c r="AV311" s="1269"/>
      <c r="AW311" s="1269"/>
      <c r="AX311" s="1269"/>
      <c r="AY311" s="1269"/>
      <c r="AZ311" s="1269"/>
      <c r="BA311" s="1269"/>
      <c r="BB311" s="1269"/>
      <c r="BC311" s="1269"/>
      <c r="BD311" s="1269"/>
      <c r="BE311" s="1269"/>
      <c r="BF311" s="1269"/>
      <c r="BG311" s="1269"/>
      <c r="BH311" s="1269"/>
      <c r="BI311" s="1269"/>
      <c r="BJ311" s="1269"/>
      <c r="BK311" s="1269"/>
      <c r="BL311" s="1269"/>
      <c r="BM311" s="1269"/>
      <c r="BN311" s="1269"/>
      <c r="BO311" s="1269"/>
      <c r="BP311" s="1269"/>
      <c r="BQ311" s="1269"/>
      <c r="BR311" s="1269"/>
      <c r="BS311" s="1269"/>
      <c r="BT311" s="1269"/>
      <c r="BU311" s="1269"/>
      <c r="BV311" s="1269"/>
      <c r="BW311" s="1269"/>
      <c r="BX311" s="1269"/>
      <c r="BY311" s="1269"/>
      <c r="BZ311" s="1269"/>
      <c r="CA311" s="1269"/>
      <c r="CB311" s="1269"/>
      <c r="CC311" s="1269"/>
      <c r="CD311" s="1269"/>
      <c r="CE311" s="1269"/>
      <c r="CF311" s="1269"/>
      <c r="CG311" s="1269"/>
      <c r="CH311" s="1269"/>
      <c r="CI311" s="1269"/>
      <c r="CJ311" s="1269"/>
      <c r="CK311" s="1269"/>
      <c r="CL311" s="1269"/>
      <c r="CM311" s="1269"/>
      <c r="CN311" s="1269"/>
      <c r="CO311" s="1269"/>
      <c r="CP311" s="1269"/>
      <c r="CQ311" s="1269"/>
      <c r="CR311" s="1269"/>
      <c r="CS311" s="1269"/>
      <c r="CT311" s="1269"/>
      <c r="CU311" s="1269"/>
      <c r="CV311" s="1269"/>
      <c r="CW311" s="1269"/>
      <c r="CX311" s="1269"/>
      <c r="CY311" s="1269"/>
      <c r="CZ311" s="1269"/>
      <c r="DA311" s="1269"/>
      <c r="DB311" s="1269"/>
      <c r="DC311" s="1269"/>
      <c r="DD311" s="1269"/>
      <c r="DE311" s="1269"/>
      <c r="DF311" s="518"/>
    </row>
    <row r="312" spans="2:110" ht="14.1" customHeight="1" x14ac:dyDescent="0.2">
      <c r="B312" s="521"/>
      <c r="C312" s="1270" t="s">
        <v>1649</v>
      </c>
      <c r="D312" s="1270"/>
      <c r="E312" s="1270"/>
      <c r="F312" s="1270"/>
      <c r="G312" s="1270"/>
      <c r="H312" s="1270"/>
      <c r="I312" s="1270"/>
      <c r="J312" s="1270"/>
      <c r="K312" s="1270"/>
      <c r="L312" s="1270"/>
      <c r="M312" s="1270"/>
      <c r="N312" s="1270"/>
      <c r="O312" s="1270"/>
      <c r="P312" s="1270"/>
      <c r="Q312" s="1270"/>
      <c r="R312" s="1270"/>
      <c r="S312" s="1270"/>
      <c r="T312" s="1270"/>
      <c r="U312" s="1270"/>
      <c r="V312" s="1270"/>
      <c r="W312" s="1270"/>
      <c r="X312" s="1270"/>
      <c r="Y312" s="1270"/>
      <c r="Z312" s="1270"/>
      <c r="AA312" s="1270"/>
      <c r="AB312" s="1270"/>
      <c r="AC312" s="1270"/>
      <c r="AD312" s="1270"/>
      <c r="AE312" s="1270"/>
      <c r="AF312" s="1270"/>
      <c r="AG312" s="1270"/>
      <c r="AH312" s="1270"/>
      <c r="AI312" s="1270"/>
      <c r="AJ312" s="1270"/>
      <c r="AK312" s="1270"/>
      <c r="AL312" s="1270"/>
      <c r="AM312" s="1270"/>
      <c r="AN312" s="1270"/>
      <c r="AO312" s="1270"/>
      <c r="AP312" s="1270"/>
      <c r="AQ312" s="1270"/>
      <c r="AR312" s="1270"/>
      <c r="AS312" s="1270"/>
      <c r="AT312" s="1270"/>
      <c r="AU312" s="1270"/>
      <c r="AV312" s="1270"/>
      <c r="AW312" s="1270"/>
      <c r="AX312" s="1270"/>
      <c r="AY312" s="1270"/>
      <c r="AZ312" s="1270"/>
      <c r="BA312" s="1270"/>
      <c r="BB312" s="1270"/>
      <c r="BC312" s="1270"/>
      <c r="BD312" s="1270"/>
      <c r="BE312" s="1270"/>
      <c r="BF312" s="1270"/>
      <c r="BG312" s="1270"/>
      <c r="BH312" s="1270"/>
      <c r="BI312" s="1270"/>
      <c r="BJ312" s="1270"/>
      <c r="BK312" s="1270"/>
      <c r="BL312" s="1270"/>
      <c r="BM312" s="1270"/>
      <c r="BN312" s="1270"/>
      <c r="BO312" s="1270"/>
      <c r="BP312" s="1270"/>
      <c r="BQ312" s="1270"/>
      <c r="BR312" s="1270"/>
      <c r="BS312" s="1270"/>
      <c r="BT312" s="1270"/>
      <c r="BU312" s="1270"/>
      <c r="BV312" s="1270"/>
      <c r="BW312" s="1270"/>
      <c r="BX312" s="1270"/>
      <c r="BY312" s="1270"/>
      <c r="BZ312" s="1270"/>
      <c r="CA312" s="1270"/>
      <c r="CB312" s="1270"/>
      <c r="CC312" s="1270"/>
      <c r="CD312" s="1270"/>
      <c r="CE312" s="1270"/>
      <c r="CF312" s="1270"/>
      <c r="CG312" s="1270"/>
      <c r="CH312" s="1270"/>
      <c r="CI312" s="1270"/>
      <c r="CJ312" s="1270"/>
      <c r="CK312" s="1270"/>
      <c r="CL312" s="1270"/>
      <c r="CM312" s="1270"/>
      <c r="CN312" s="1270"/>
      <c r="CO312" s="1270"/>
      <c r="CP312" s="1270"/>
      <c r="CQ312" s="1270"/>
      <c r="CR312" s="1270"/>
      <c r="CS312" s="1270"/>
      <c r="CT312" s="1270"/>
      <c r="CU312" s="1270"/>
      <c r="CV312" s="1270"/>
      <c r="CW312" s="1270"/>
      <c r="CX312" s="1270"/>
      <c r="CY312" s="1270"/>
      <c r="CZ312" s="1270"/>
      <c r="DA312" s="1270"/>
      <c r="DB312" s="1270"/>
      <c r="DC312" s="1270"/>
      <c r="DD312" s="1270"/>
      <c r="DE312" s="1270"/>
      <c r="DF312" s="518"/>
    </row>
    <row r="313" spans="2:110" ht="9.9499999999999993" customHeight="1" x14ac:dyDescent="0.2">
      <c r="B313" s="521"/>
      <c r="C313" s="1270" t="s">
        <v>1650</v>
      </c>
      <c r="D313" s="1270"/>
      <c r="E313" s="1270"/>
      <c r="F313" s="1270"/>
      <c r="G313" s="1270"/>
      <c r="H313" s="1270"/>
      <c r="I313" s="1270"/>
      <c r="J313" s="1270"/>
      <c r="K313" s="1270"/>
      <c r="L313" s="1270"/>
      <c r="M313" s="1270"/>
      <c r="N313" s="1270"/>
      <c r="O313" s="1270"/>
      <c r="P313" s="1270"/>
      <c r="Q313" s="1270"/>
      <c r="R313" s="1270"/>
      <c r="S313" s="1270"/>
      <c r="T313" s="1270"/>
      <c r="U313" s="1270"/>
      <c r="V313" s="1270"/>
      <c r="W313" s="1270"/>
      <c r="X313" s="1270"/>
      <c r="Y313" s="1270"/>
      <c r="Z313" s="1270"/>
      <c r="AA313" s="1270"/>
      <c r="AB313" s="1270"/>
      <c r="AC313" s="1270"/>
      <c r="AD313" s="1270"/>
      <c r="AE313" s="1270"/>
      <c r="AF313" s="1270"/>
      <c r="AG313" s="1270"/>
      <c r="AH313" s="1270"/>
      <c r="AI313" s="1270"/>
      <c r="AJ313" s="1270"/>
      <c r="AK313" s="1270"/>
      <c r="AL313" s="1270"/>
      <c r="AM313" s="1270"/>
      <c r="AN313" s="1270"/>
      <c r="AO313" s="1270"/>
      <c r="AP313" s="1270"/>
      <c r="AQ313" s="1270"/>
      <c r="AR313" s="1270"/>
      <c r="AS313" s="1270"/>
      <c r="AT313" s="1270"/>
      <c r="AU313" s="1270"/>
      <c r="AV313" s="1270"/>
      <c r="AW313" s="1270"/>
      <c r="AX313" s="1270"/>
      <c r="AY313" s="1270"/>
      <c r="AZ313" s="1270"/>
      <c r="BA313" s="1270"/>
      <c r="BB313" s="1270"/>
      <c r="BC313" s="1270"/>
      <c r="BD313" s="1270"/>
      <c r="BE313" s="1270"/>
      <c r="BF313" s="1270"/>
      <c r="BG313" s="1270"/>
      <c r="BH313" s="1270"/>
      <c r="BI313" s="1270"/>
      <c r="BJ313" s="1270"/>
      <c r="BK313" s="1270"/>
      <c r="BL313" s="1270"/>
      <c r="BM313" s="1270"/>
      <c r="BN313" s="1270"/>
      <c r="BO313" s="1270"/>
      <c r="BP313" s="1270"/>
      <c r="BQ313" s="1270"/>
      <c r="BR313" s="1270"/>
      <c r="BS313" s="1270"/>
      <c r="BT313" s="1270"/>
      <c r="BU313" s="1270"/>
      <c r="BV313" s="1270"/>
      <c r="BW313" s="1270"/>
      <c r="BX313" s="1270"/>
      <c r="BY313" s="1270"/>
      <c r="BZ313" s="1270"/>
      <c r="CA313" s="1270"/>
      <c r="CB313" s="1270"/>
      <c r="CC313" s="1270"/>
      <c r="CD313" s="1270"/>
      <c r="CE313" s="1270"/>
      <c r="CF313" s="1270"/>
      <c r="CG313" s="1270"/>
      <c r="CH313" s="1270"/>
      <c r="CI313" s="1270"/>
      <c r="CJ313" s="1270"/>
      <c r="CK313" s="1270"/>
      <c r="CL313" s="1270"/>
      <c r="CM313" s="1270"/>
      <c r="CN313" s="1270"/>
      <c r="CO313" s="1270"/>
      <c r="CP313" s="1270"/>
      <c r="CQ313" s="1270"/>
      <c r="CR313" s="1270"/>
      <c r="CS313" s="1270"/>
      <c r="CT313" s="1270"/>
      <c r="CU313" s="1270"/>
      <c r="CV313" s="1270"/>
      <c r="CW313" s="1270"/>
      <c r="CX313" s="1270"/>
      <c r="CY313" s="1270"/>
      <c r="CZ313" s="1270"/>
      <c r="DA313" s="1270"/>
      <c r="DB313" s="1270"/>
      <c r="DC313" s="1270"/>
      <c r="DD313" s="1270"/>
      <c r="DE313" s="1270"/>
      <c r="DF313" s="518"/>
    </row>
    <row r="314" spans="2:110" ht="14.1" customHeight="1" x14ac:dyDescent="0.2">
      <c r="B314" s="521"/>
      <c r="C314" s="1270" t="s">
        <v>1651</v>
      </c>
      <c r="D314" s="1270"/>
      <c r="E314" s="1270"/>
      <c r="F314" s="1270"/>
      <c r="G314" s="1270"/>
      <c r="H314" s="1270"/>
      <c r="I314" s="1270"/>
      <c r="J314" s="1270"/>
      <c r="K314" s="1270"/>
      <c r="L314" s="1270"/>
      <c r="M314" s="1270"/>
      <c r="N314" s="1270"/>
      <c r="O314" s="1270"/>
      <c r="P314" s="1270"/>
      <c r="Q314" s="1270"/>
      <c r="R314" s="1270"/>
      <c r="S314" s="1270"/>
      <c r="T314" s="1270"/>
      <c r="U314" s="1270"/>
      <c r="V314" s="1270"/>
      <c r="W314" s="1270"/>
      <c r="X314" s="1270"/>
      <c r="Y314" s="1270"/>
      <c r="Z314" s="1270"/>
      <c r="AA314" s="1270"/>
      <c r="AB314" s="1270"/>
      <c r="AC314" s="1270"/>
      <c r="AD314" s="1270"/>
      <c r="AE314" s="1270"/>
      <c r="AF314" s="1270"/>
      <c r="AG314" s="1270"/>
      <c r="AH314" s="1270"/>
      <c r="AI314" s="1270"/>
      <c r="AJ314" s="1270"/>
      <c r="AK314" s="1270"/>
      <c r="AL314" s="1270"/>
      <c r="AM314" s="1270"/>
      <c r="AN314" s="1270"/>
      <c r="AO314" s="1270"/>
      <c r="AP314" s="1270"/>
      <c r="AQ314" s="1270"/>
      <c r="AR314" s="1270"/>
      <c r="AS314" s="1270"/>
      <c r="AT314" s="1270"/>
      <c r="AU314" s="1270"/>
      <c r="AV314" s="1270"/>
      <c r="AW314" s="1270"/>
      <c r="AX314" s="1270"/>
      <c r="AY314" s="1270"/>
      <c r="AZ314" s="1270"/>
      <c r="BA314" s="1270"/>
      <c r="BB314" s="1270"/>
      <c r="BC314" s="1270"/>
      <c r="BD314" s="1270"/>
      <c r="BE314" s="1270"/>
      <c r="BF314" s="1270"/>
      <c r="BG314" s="1270"/>
      <c r="BH314" s="1270"/>
      <c r="BI314" s="1270"/>
      <c r="BJ314" s="1270"/>
      <c r="BK314" s="1270"/>
      <c r="BL314" s="1270"/>
      <c r="BM314" s="1270"/>
      <c r="BN314" s="1270"/>
      <c r="BO314" s="1270"/>
      <c r="BP314" s="1270"/>
      <c r="BQ314" s="1270"/>
      <c r="BR314" s="1270"/>
      <c r="BS314" s="1270"/>
      <c r="BT314" s="1270"/>
      <c r="BU314" s="1270"/>
      <c r="BV314" s="1270"/>
      <c r="BW314" s="1270"/>
      <c r="BX314" s="1270"/>
      <c r="BY314" s="1270"/>
      <c r="BZ314" s="1270"/>
      <c r="CA314" s="1270"/>
      <c r="CB314" s="1270"/>
      <c r="CC314" s="1270"/>
      <c r="CD314" s="1270"/>
      <c r="CE314" s="1270"/>
      <c r="CF314" s="1270"/>
      <c r="CG314" s="1270"/>
      <c r="CH314" s="1270"/>
      <c r="CI314" s="1270"/>
      <c r="CJ314" s="1270"/>
      <c r="CK314" s="1270"/>
      <c r="CL314" s="1270"/>
      <c r="CM314" s="1270"/>
      <c r="CN314" s="1270"/>
      <c r="CO314" s="1270"/>
      <c r="CP314" s="1270"/>
      <c r="CQ314" s="1270"/>
      <c r="CR314" s="1270"/>
      <c r="CS314" s="1270"/>
      <c r="CT314" s="1270"/>
      <c r="CU314" s="1270"/>
      <c r="CV314" s="1270"/>
      <c r="CW314" s="1270"/>
      <c r="CX314" s="1270"/>
      <c r="CY314" s="1270"/>
      <c r="CZ314" s="1270"/>
      <c r="DA314" s="1270"/>
      <c r="DB314" s="1270"/>
      <c r="DC314" s="1270"/>
      <c r="DD314" s="1270"/>
      <c r="DE314" s="1270"/>
      <c r="DF314" s="518"/>
    </row>
    <row r="315" spans="2:110" ht="9.9499999999999993" customHeight="1" x14ac:dyDescent="0.2">
      <c r="B315" s="521"/>
      <c r="C315" s="1270" t="s">
        <v>1652</v>
      </c>
      <c r="D315" s="1270"/>
      <c r="E315" s="1270"/>
      <c r="F315" s="1270"/>
      <c r="G315" s="1270"/>
      <c r="H315" s="1270"/>
      <c r="I315" s="1270"/>
      <c r="J315" s="1270"/>
      <c r="K315" s="1270"/>
      <c r="L315" s="1270"/>
      <c r="M315" s="1270"/>
      <c r="N315" s="1270"/>
      <c r="O315" s="1270"/>
      <c r="P315" s="1270"/>
      <c r="Q315" s="1270"/>
      <c r="R315" s="1270"/>
      <c r="S315" s="1270"/>
      <c r="T315" s="1270"/>
      <c r="U315" s="1270"/>
      <c r="V315" s="1270"/>
      <c r="W315" s="1270"/>
      <c r="X315" s="1270"/>
      <c r="Y315" s="1270"/>
      <c r="Z315" s="1270"/>
      <c r="AA315" s="1270"/>
      <c r="AB315" s="1270"/>
      <c r="AC315" s="1270"/>
      <c r="AD315" s="1270"/>
      <c r="AE315" s="1270"/>
      <c r="AF315" s="1270"/>
      <c r="AG315" s="1270"/>
      <c r="AH315" s="1270"/>
      <c r="AI315" s="1270"/>
      <c r="AJ315" s="1270"/>
      <c r="AK315" s="1270"/>
      <c r="AL315" s="1270"/>
      <c r="AM315" s="1270"/>
      <c r="AN315" s="1270"/>
      <c r="AO315" s="1270"/>
      <c r="AP315" s="1270"/>
      <c r="AQ315" s="1270"/>
      <c r="AR315" s="1270"/>
      <c r="AS315" s="1270"/>
      <c r="AT315" s="1270"/>
      <c r="AU315" s="1270"/>
      <c r="AV315" s="1270"/>
      <c r="AW315" s="1270"/>
      <c r="AX315" s="1270"/>
      <c r="AY315" s="1270"/>
      <c r="AZ315" s="1270"/>
      <c r="BA315" s="1270"/>
      <c r="BB315" s="1270"/>
      <c r="BC315" s="1270"/>
      <c r="BD315" s="1270"/>
      <c r="BE315" s="1270"/>
      <c r="BF315" s="1270"/>
      <c r="BG315" s="1270"/>
      <c r="BH315" s="1270"/>
      <c r="BI315" s="1270"/>
      <c r="BJ315" s="1270"/>
      <c r="BK315" s="1270"/>
      <c r="BL315" s="1270"/>
      <c r="BM315" s="1270"/>
      <c r="BN315" s="1270"/>
      <c r="BO315" s="1270"/>
      <c r="BP315" s="1270"/>
      <c r="BQ315" s="1270"/>
      <c r="BR315" s="1270"/>
      <c r="BS315" s="1270"/>
      <c r="BT315" s="1270"/>
      <c r="BU315" s="1270"/>
      <c r="BV315" s="1270"/>
      <c r="BW315" s="1270"/>
      <c r="BX315" s="1270"/>
      <c r="BY315" s="1270"/>
      <c r="BZ315" s="1270"/>
      <c r="CA315" s="1270"/>
      <c r="CB315" s="1270"/>
      <c r="CC315" s="1270"/>
      <c r="CD315" s="1270"/>
      <c r="CE315" s="1270"/>
      <c r="CF315" s="1270"/>
      <c r="CG315" s="1270"/>
      <c r="CH315" s="1270"/>
      <c r="CI315" s="1270"/>
      <c r="CJ315" s="1270"/>
      <c r="CK315" s="1270"/>
      <c r="CL315" s="1270"/>
      <c r="CM315" s="1270"/>
      <c r="CN315" s="1270"/>
      <c r="CO315" s="1270"/>
      <c r="CP315" s="1270"/>
      <c r="CQ315" s="1270"/>
      <c r="CR315" s="1270"/>
      <c r="CS315" s="1270"/>
      <c r="CT315" s="1270"/>
      <c r="CU315" s="1270"/>
      <c r="CV315" s="1270"/>
      <c r="CW315" s="1270"/>
      <c r="CX315" s="1270"/>
      <c r="CY315" s="1270"/>
      <c r="CZ315" s="1270"/>
      <c r="DA315" s="1270"/>
      <c r="DB315" s="1270"/>
      <c r="DC315" s="1270"/>
      <c r="DD315" s="1270"/>
      <c r="DE315" s="1270"/>
      <c r="DF315" s="518"/>
    </row>
    <row r="316" spans="2:110" ht="14.1" customHeight="1" x14ac:dyDescent="0.2">
      <c r="B316" s="522" t="s">
        <v>632</v>
      </c>
      <c r="C316" s="1273" t="s">
        <v>1565</v>
      </c>
      <c r="D316" s="1273"/>
      <c r="E316" s="1273"/>
      <c r="F316" s="1273"/>
      <c r="G316" s="1273"/>
      <c r="H316" s="1273"/>
      <c r="I316" s="1273"/>
      <c r="J316" s="1273"/>
      <c r="K316" s="1273"/>
      <c r="L316" s="1273"/>
      <c r="M316" s="1273"/>
      <c r="N316" s="1273"/>
      <c r="O316" s="1273"/>
      <c r="P316" s="1273"/>
      <c r="Q316" s="1273"/>
      <c r="R316" s="1273"/>
      <c r="S316" s="1273"/>
      <c r="T316" s="1273"/>
      <c r="U316" s="1273"/>
      <c r="V316" s="1273"/>
      <c r="W316" s="1273"/>
      <c r="X316" s="1273"/>
      <c r="Y316" s="1273"/>
      <c r="Z316" s="1273"/>
      <c r="AA316" s="1273"/>
      <c r="AB316" s="1273"/>
      <c r="AC316" s="1273"/>
      <c r="AD316" s="1273"/>
      <c r="AE316" s="1273"/>
      <c r="AF316" s="1273"/>
      <c r="AG316" s="1273"/>
      <c r="AH316" s="1273"/>
      <c r="AI316" s="1273"/>
      <c r="AJ316" s="1273"/>
      <c r="AK316" s="1273"/>
      <c r="AL316" s="1273"/>
      <c r="AM316" s="1273"/>
      <c r="AN316" s="1273"/>
      <c r="AO316" s="1273"/>
      <c r="AP316" s="1273"/>
      <c r="AQ316" s="1273"/>
      <c r="AR316" s="1273"/>
      <c r="AS316" s="1273"/>
      <c r="AT316" s="1273"/>
      <c r="AU316" s="1273"/>
      <c r="AV316" s="1273"/>
      <c r="AW316" s="1273"/>
      <c r="AX316" s="1273"/>
      <c r="AY316" s="1273"/>
      <c r="AZ316" s="1273"/>
      <c r="BA316" s="1273"/>
      <c r="BB316" s="1273"/>
      <c r="BC316" s="1273"/>
      <c r="BD316" s="1273"/>
      <c r="BE316" s="1273"/>
      <c r="BF316" s="1273"/>
      <c r="BG316" s="1273"/>
      <c r="BH316" s="1273"/>
      <c r="BI316" s="1273"/>
      <c r="BJ316" s="1273"/>
      <c r="BK316" s="1273"/>
      <c r="BL316" s="1273"/>
      <c r="BM316" s="1273"/>
      <c r="BN316" s="1273"/>
      <c r="BO316" s="1273"/>
      <c r="BP316" s="1273"/>
      <c r="BQ316" s="1273"/>
      <c r="BR316" s="1273"/>
      <c r="BS316" s="1273"/>
      <c r="BT316" s="1273"/>
      <c r="BU316" s="1273"/>
      <c r="BV316" s="1273"/>
      <c r="BW316" s="1273"/>
      <c r="BX316" s="1273"/>
      <c r="BY316" s="1273"/>
      <c r="BZ316" s="1273"/>
      <c r="CA316" s="1273"/>
      <c r="CB316" s="1273"/>
      <c r="CC316" s="1273"/>
      <c r="CD316" s="1273"/>
      <c r="CE316" s="1273"/>
      <c r="CF316" s="1273"/>
      <c r="CG316" s="1273"/>
      <c r="CH316" s="1273"/>
      <c r="CI316" s="1273"/>
      <c r="CJ316" s="1273"/>
      <c r="CK316" s="1273"/>
      <c r="CL316" s="1273"/>
      <c r="CM316" s="1273"/>
      <c r="CN316" s="1273"/>
      <c r="CO316" s="1273"/>
      <c r="CP316" s="1273"/>
      <c r="CQ316" s="1273"/>
      <c r="CR316" s="1273"/>
      <c r="CS316" s="1273"/>
      <c r="CT316" s="1273"/>
      <c r="CU316" s="1273"/>
      <c r="CV316" s="1273"/>
      <c r="CW316" s="1273"/>
      <c r="CX316" s="1273"/>
      <c r="CY316" s="1273"/>
      <c r="CZ316" s="1273"/>
      <c r="DA316" s="1273"/>
      <c r="DB316" s="1273"/>
      <c r="DC316" s="1273"/>
      <c r="DD316" s="1273"/>
      <c r="DE316" s="1273"/>
      <c r="DF316" s="518"/>
    </row>
    <row r="317" spans="2:110" ht="14.1" customHeight="1" x14ac:dyDescent="0.2">
      <c r="B317" s="521"/>
      <c r="C317" s="1270" t="s">
        <v>1560</v>
      </c>
      <c r="D317" s="1270"/>
      <c r="E317" s="1270"/>
      <c r="F317" s="1270"/>
      <c r="G317" s="1270"/>
      <c r="H317" s="1270"/>
      <c r="I317" s="1270"/>
      <c r="J317" s="1270"/>
      <c r="K317" s="1270"/>
      <c r="L317" s="1270"/>
      <c r="M317" s="1270"/>
      <c r="N317" s="1270"/>
      <c r="O317" s="1270"/>
      <c r="P317" s="1270"/>
      <c r="Q317" s="1270"/>
      <c r="R317" s="1270"/>
      <c r="S317" s="1270"/>
      <c r="T317" s="1270"/>
      <c r="U317" s="1270"/>
      <c r="V317" s="1270"/>
      <c r="W317" s="1270"/>
      <c r="X317" s="1270"/>
      <c r="Y317" s="1270"/>
      <c r="Z317" s="1270"/>
      <c r="AA317" s="1270"/>
      <c r="AB317" s="1270"/>
      <c r="AC317" s="1270"/>
      <c r="AD317" s="1270"/>
      <c r="AE317" s="1270"/>
      <c r="AF317" s="1270"/>
      <c r="AG317" s="1270"/>
      <c r="AH317" s="1270"/>
      <c r="AI317" s="1270"/>
      <c r="AJ317" s="1270"/>
      <c r="AK317" s="1270"/>
      <c r="AL317" s="1270"/>
      <c r="AM317" s="1270"/>
      <c r="AN317" s="1270"/>
      <c r="AO317" s="1270"/>
      <c r="AP317" s="1270"/>
      <c r="AQ317" s="1270"/>
      <c r="AR317" s="1270"/>
      <c r="AS317" s="1270"/>
      <c r="AT317" s="1270"/>
      <c r="AU317" s="1270"/>
      <c r="AV317" s="1270"/>
      <c r="AW317" s="1270"/>
      <c r="AX317" s="1270"/>
      <c r="AY317" s="1270"/>
      <c r="AZ317" s="1270"/>
      <c r="BA317" s="1270"/>
      <c r="BB317" s="1270"/>
      <c r="BC317" s="1270"/>
      <c r="BD317" s="1270"/>
      <c r="BE317" s="1270"/>
      <c r="BF317" s="1270"/>
      <c r="BG317" s="1270"/>
      <c r="BH317" s="1270"/>
      <c r="BI317" s="1270"/>
      <c r="BJ317" s="1270"/>
      <c r="BK317" s="1270"/>
      <c r="BL317" s="1270"/>
      <c r="BM317" s="1270"/>
      <c r="BN317" s="1270"/>
      <c r="BO317" s="1270"/>
      <c r="BP317" s="1270"/>
      <c r="BQ317" s="1270"/>
      <c r="BR317" s="1270"/>
      <c r="BS317" s="1270"/>
      <c r="BT317" s="1270"/>
      <c r="BU317" s="1270"/>
      <c r="BV317" s="1270"/>
      <c r="BW317" s="1270"/>
      <c r="BX317" s="1270"/>
      <c r="BY317" s="1270"/>
      <c r="BZ317" s="1270"/>
      <c r="CA317" s="1270"/>
      <c r="CB317" s="1270"/>
      <c r="CC317" s="1270"/>
      <c r="CD317" s="1270"/>
      <c r="CE317" s="1270"/>
      <c r="CF317" s="1270"/>
      <c r="CG317" s="1270"/>
      <c r="CH317" s="1270"/>
      <c r="CI317" s="1270"/>
      <c r="CJ317" s="1270"/>
      <c r="CK317" s="1270"/>
      <c r="CL317" s="1270"/>
      <c r="CM317" s="1270"/>
      <c r="CN317" s="1270"/>
      <c r="CO317" s="1270"/>
      <c r="CP317" s="1270"/>
      <c r="CQ317" s="1270"/>
      <c r="CR317" s="1270"/>
      <c r="CS317" s="1270"/>
      <c r="CT317" s="1270"/>
      <c r="CU317" s="1270"/>
      <c r="CV317" s="1270"/>
      <c r="CW317" s="1270"/>
      <c r="CX317" s="1270"/>
      <c r="CY317" s="1270"/>
      <c r="CZ317" s="1270"/>
      <c r="DA317" s="1270"/>
      <c r="DB317" s="1270"/>
      <c r="DC317" s="1270"/>
      <c r="DD317" s="1270"/>
      <c r="DE317" s="1270"/>
      <c r="DF317" s="518"/>
    </row>
    <row r="318" spans="2:110" ht="14.1" customHeight="1" x14ac:dyDescent="0.2">
      <c r="B318" s="521"/>
      <c r="C318" s="1270" t="s">
        <v>1653</v>
      </c>
      <c r="D318" s="1270"/>
      <c r="E318" s="1270"/>
      <c r="F318" s="1270"/>
      <c r="G318" s="1270"/>
      <c r="H318" s="1270"/>
      <c r="I318" s="1270"/>
      <c r="J318" s="1270"/>
      <c r="K318" s="1270"/>
      <c r="L318" s="1270"/>
      <c r="M318" s="1270"/>
      <c r="N318" s="1270"/>
      <c r="O318" s="1270"/>
      <c r="P318" s="1270"/>
      <c r="Q318" s="1270"/>
      <c r="R318" s="1270"/>
      <c r="S318" s="1270"/>
      <c r="T318" s="1270"/>
      <c r="U318" s="1270"/>
      <c r="V318" s="1270"/>
      <c r="W318" s="1270"/>
      <c r="X318" s="1270"/>
      <c r="Y318" s="1270"/>
      <c r="Z318" s="1270"/>
      <c r="AA318" s="1270"/>
      <c r="AB318" s="1270"/>
      <c r="AC318" s="1270"/>
      <c r="AD318" s="1270"/>
      <c r="AE318" s="1270"/>
      <c r="AF318" s="1270"/>
      <c r="AG318" s="1270"/>
      <c r="AH318" s="1270"/>
      <c r="AI318" s="1270"/>
      <c r="AJ318" s="1270"/>
      <c r="AK318" s="1270"/>
      <c r="AL318" s="1270"/>
      <c r="AM318" s="1270"/>
      <c r="AN318" s="1270"/>
      <c r="AO318" s="1270"/>
      <c r="AP318" s="1270"/>
      <c r="AQ318" s="1270"/>
      <c r="AR318" s="1270"/>
      <c r="AS318" s="1270"/>
      <c r="AT318" s="1270"/>
      <c r="AU318" s="1270"/>
      <c r="AV318" s="1270"/>
      <c r="AW318" s="1270"/>
      <c r="AX318" s="1270"/>
      <c r="AY318" s="1270"/>
      <c r="AZ318" s="1270"/>
      <c r="BA318" s="1270"/>
      <c r="BB318" s="1270"/>
      <c r="BC318" s="1270"/>
      <c r="BD318" s="1270"/>
      <c r="BE318" s="1270"/>
      <c r="BF318" s="1270"/>
      <c r="BG318" s="1270"/>
      <c r="BH318" s="1270"/>
      <c r="BI318" s="1270"/>
      <c r="BJ318" s="1270"/>
      <c r="BK318" s="1270"/>
      <c r="BL318" s="1270"/>
      <c r="BM318" s="1270"/>
      <c r="BN318" s="1270"/>
      <c r="BO318" s="1270"/>
      <c r="BP318" s="1270"/>
      <c r="BQ318" s="1270"/>
      <c r="BR318" s="1270"/>
      <c r="BS318" s="1270"/>
      <c r="BT318" s="1270"/>
      <c r="BU318" s="1270"/>
      <c r="BV318" s="1270"/>
      <c r="BW318" s="1270"/>
      <c r="BX318" s="1270"/>
      <c r="BY318" s="1270"/>
      <c r="BZ318" s="1270"/>
      <c r="CA318" s="1270"/>
      <c r="CB318" s="1270"/>
      <c r="CC318" s="1270"/>
      <c r="CD318" s="1270"/>
      <c r="CE318" s="1270"/>
      <c r="CF318" s="1270"/>
      <c r="CG318" s="1270"/>
      <c r="CH318" s="1270"/>
      <c r="CI318" s="1270"/>
      <c r="CJ318" s="1270"/>
      <c r="CK318" s="1270"/>
      <c r="CL318" s="1270"/>
      <c r="CM318" s="1270"/>
      <c r="CN318" s="1270"/>
      <c r="CO318" s="1270"/>
      <c r="CP318" s="1270"/>
      <c r="CQ318" s="1270"/>
      <c r="CR318" s="1270"/>
      <c r="CS318" s="1270"/>
      <c r="CT318" s="1270"/>
      <c r="CU318" s="1270"/>
      <c r="CV318" s="1270"/>
      <c r="CW318" s="1270"/>
      <c r="CX318" s="1270"/>
      <c r="CY318" s="1270"/>
      <c r="CZ318" s="1270"/>
      <c r="DA318" s="1270"/>
      <c r="DB318" s="1270"/>
      <c r="DC318" s="1270"/>
      <c r="DD318" s="1270"/>
      <c r="DE318" s="1270"/>
      <c r="DF318" s="518"/>
    </row>
    <row r="319" spans="2:110" ht="9.9499999999999993" customHeight="1" x14ac:dyDescent="0.2">
      <c r="B319" s="521"/>
      <c r="C319" s="1270" t="s">
        <v>1603</v>
      </c>
      <c r="D319" s="1270"/>
      <c r="E319" s="1270"/>
      <c r="F319" s="1270"/>
      <c r="G319" s="1270"/>
      <c r="H319" s="1270"/>
      <c r="I319" s="1270"/>
      <c r="J319" s="1270"/>
      <c r="K319" s="1270"/>
      <c r="L319" s="1270"/>
      <c r="M319" s="1270"/>
      <c r="N319" s="1270"/>
      <c r="O319" s="1270"/>
      <c r="P319" s="1270"/>
      <c r="Q319" s="1270"/>
      <c r="R319" s="1270"/>
      <c r="S319" s="1270"/>
      <c r="T319" s="1270"/>
      <c r="U319" s="1270"/>
      <c r="V319" s="1270"/>
      <c r="W319" s="1270"/>
      <c r="X319" s="1270"/>
      <c r="Y319" s="1270"/>
      <c r="Z319" s="1270"/>
      <c r="AA319" s="1270"/>
      <c r="AB319" s="1270"/>
      <c r="AC319" s="1270"/>
      <c r="AD319" s="1270"/>
      <c r="AE319" s="1270"/>
      <c r="AF319" s="1270"/>
      <c r="AG319" s="1270"/>
      <c r="AH319" s="1270"/>
      <c r="AI319" s="1270"/>
      <c r="AJ319" s="1270"/>
      <c r="AK319" s="1270"/>
      <c r="AL319" s="1270"/>
      <c r="AM319" s="1270"/>
      <c r="AN319" s="1270"/>
      <c r="AO319" s="1270"/>
      <c r="AP319" s="1270"/>
      <c r="AQ319" s="1270"/>
      <c r="AR319" s="1270"/>
      <c r="AS319" s="1270"/>
      <c r="AT319" s="1270"/>
      <c r="AU319" s="1270"/>
      <c r="AV319" s="1270"/>
      <c r="AW319" s="1270"/>
      <c r="AX319" s="1270"/>
      <c r="AY319" s="1270"/>
      <c r="AZ319" s="1270"/>
      <c r="BA319" s="1270"/>
      <c r="BB319" s="1270"/>
      <c r="BC319" s="1270"/>
      <c r="BD319" s="1270"/>
      <c r="BE319" s="1270"/>
      <c r="BF319" s="1270"/>
      <c r="BG319" s="1270"/>
      <c r="BH319" s="1270"/>
      <c r="BI319" s="1270"/>
      <c r="BJ319" s="1270"/>
      <c r="BK319" s="1270"/>
      <c r="BL319" s="1270"/>
      <c r="BM319" s="1270"/>
      <c r="BN319" s="1270"/>
      <c r="BO319" s="1270"/>
      <c r="BP319" s="1270"/>
      <c r="BQ319" s="1270"/>
      <c r="BR319" s="1270"/>
      <c r="BS319" s="1270"/>
      <c r="BT319" s="1270"/>
      <c r="BU319" s="1270"/>
      <c r="BV319" s="1270"/>
      <c r="BW319" s="1270"/>
      <c r="BX319" s="1270"/>
      <c r="BY319" s="1270"/>
      <c r="BZ319" s="1270"/>
      <c r="CA319" s="1270"/>
      <c r="CB319" s="1270"/>
      <c r="CC319" s="1270"/>
      <c r="CD319" s="1270"/>
      <c r="CE319" s="1270"/>
      <c r="CF319" s="1270"/>
      <c r="CG319" s="1270"/>
      <c r="CH319" s="1270"/>
      <c r="CI319" s="1270"/>
      <c r="CJ319" s="1270"/>
      <c r="CK319" s="1270"/>
      <c r="CL319" s="1270"/>
      <c r="CM319" s="1270"/>
      <c r="CN319" s="1270"/>
      <c r="CO319" s="1270"/>
      <c r="CP319" s="1270"/>
      <c r="CQ319" s="1270"/>
      <c r="CR319" s="1270"/>
      <c r="CS319" s="1270"/>
      <c r="CT319" s="1270"/>
      <c r="CU319" s="1270"/>
      <c r="CV319" s="1270"/>
      <c r="CW319" s="1270"/>
      <c r="CX319" s="1270"/>
      <c r="CY319" s="1270"/>
      <c r="CZ319" s="1270"/>
      <c r="DA319" s="1270"/>
      <c r="DB319" s="1270"/>
      <c r="DC319" s="1270"/>
      <c r="DD319" s="1270"/>
      <c r="DE319" s="1270"/>
      <c r="DF319" s="518"/>
    </row>
    <row r="320" spans="2:110" ht="9.9499999999999993" customHeight="1" x14ac:dyDescent="0.2">
      <c r="B320" s="521"/>
      <c r="C320" s="1270" t="s">
        <v>1604</v>
      </c>
      <c r="D320" s="1270"/>
      <c r="E320" s="1270"/>
      <c r="F320" s="1270"/>
      <c r="G320" s="1270"/>
      <c r="H320" s="1270"/>
      <c r="I320" s="1270"/>
      <c r="J320" s="1270"/>
      <c r="K320" s="1270"/>
      <c r="L320" s="1270"/>
      <c r="M320" s="1270"/>
      <c r="N320" s="1270"/>
      <c r="O320" s="1270"/>
      <c r="P320" s="1270"/>
      <c r="Q320" s="1270"/>
      <c r="R320" s="1270"/>
      <c r="S320" s="1270"/>
      <c r="T320" s="1270"/>
      <c r="U320" s="1270"/>
      <c r="V320" s="1270"/>
      <c r="W320" s="1270"/>
      <c r="X320" s="1270"/>
      <c r="Y320" s="1270"/>
      <c r="Z320" s="1270"/>
      <c r="AA320" s="1270"/>
      <c r="AB320" s="1270"/>
      <c r="AC320" s="1270"/>
      <c r="AD320" s="1270"/>
      <c r="AE320" s="1270"/>
      <c r="AF320" s="1270"/>
      <c r="AG320" s="1270"/>
      <c r="AH320" s="1270"/>
      <c r="AI320" s="1270"/>
      <c r="AJ320" s="1270"/>
      <c r="AK320" s="1270"/>
      <c r="AL320" s="1270"/>
      <c r="AM320" s="1270"/>
      <c r="AN320" s="1270"/>
      <c r="AO320" s="1270"/>
      <c r="AP320" s="1270"/>
      <c r="AQ320" s="1270"/>
      <c r="AR320" s="1270"/>
      <c r="AS320" s="1270"/>
      <c r="AT320" s="1270"/>
      <c r="AU320" s="1270"/>
      <c r="AV320" s="1270"/>
      <c r="AW320" s="1270"/>
      <c r="AX320" s="1270"/>
      <c r="AY320" s="1270"/>
      <c r="AZ320" s="1270"/>
      <c r="BA320" s="1270"/>
      <c r="BB320" s="1270"/>
      <c r="BC320" s="1270"/>
      <c r="BD320" s="1270"/>
      <c r="BE320" s="1270"/>
      <c r="BF320" s="1270"/>
      <c r="BG320" s="1270"/>
      <c r="BH320" s="1270"/>
      <c r="BI320" s="1270"/>
      <c r="BJ320" s="1270"/>
      <c r="BK320" s="1270"/>
      <c r="BL320" s="1270"/>
      <c r="BM320" s="1270"/>
      <c r="BN320" s="1270"/>
      <c r="BO320" s="1270"/>
      <c r="BP320" s="1270"/>
      <c r="BQ320" s="1270"/>
      <c r="BR320" s="1270"/>
      <c r="BS320" s="1270"/>
      <c r="BT320" s="1270"/>
      <c r="BU320" s="1270"/>
      <c r="BV320" s="1270"/>
      <c r="BW320" s="1270"/>
      <c r="BX320" s="1270"/>
      <c r="BY320" s="1270"/>
      <c r="BZ320" s="1270"/>
      <c r="CA320" s="1270"/>
      <c r="CB320" s="1270"/>
      <c r="CC320" s="1270"/>
      <c r="CD320" s="1270"/>
      <c r="CE320" s="1270"/>
      <c r="CF320" s="1270"/>
      <c r="CG320" s="1270"/>
      <c r="CH320" s="1270"/>
      <c r="CI320" s="1270"/>
      <c r="CJ320" s="1270"/>
      <c r="CK320" s="1270"/>
      <c r="CL320" s="1270"/>
      <c r="CM320" s="1270"/>
      <c r="CN320" s="1270"/>
      <c r="CO320" s="1270"/>
      <c r="CP320" s="1270"/>
      <c r="CQ320" s="1270"/>
      <c r="CR320" s="1270"/>
      <c r="CS320" s="1270"/>
      <c r="CT320" s="1270"/>
      <c r="CU320" s="1270"/>
      <c r="CV320" s="1270"/>
      <c r="CW320" s="1270"/>
      <c r="CX320" s="1270"/>
      <c r="CY320" s="1270"/>
      <c r="CZ320" s="1270"/>
      <c r="DA320" s="1270"/>
      <c r="DB320" s="1270"/>
      <c r="DC320" s="1270"/>
      <c r="DD320" s="1270"/>
      <c r="DE320" s="1270"/>
      <c r="DF320" s="518"/>
    </row>
    <row r="321" spans="2:110" ht="14.1" customHeight="1" x14ac:dyDescent="0.2">
      <c r="B321" s="521"/>
      <c r="C321" s="1270" t="s">
        <v>1570</v>
      </c>
      <c r="D321" s="1270"/>
      <c r="E321" s="1270"/>
      <c r="F321" s="1270"/>
      <c r="G321" s="1270"/>
      <c r="H321" s="1270"/>
      <c r="I321" s="1270"/>
      <c r="J321" s="1270"/>
      <c r="K321" s="1270"/>
      <c r="L321" s="1270"/>
      <c r="M321" s="1270"/>
      <c r="N321" s="1270"/>
      <c r="O321" s="1270"/>
      <c r="P321" s="1270"/>
      <c r="Q321" s="1270"/>
      <c r="R321" s="1270"/>
      <c r="S321" s="1270"/>
      <c r="T321" s="1270"/>
      <c r="U321" s="1270"/>
      <c r="V321" s="1270"/>
      <c r="W321" s="1270"/>
      <c r="X321" s="1270"/>
      <c r="Y321" s="1270"/>
      <c r="Z321" s="1270"/>
      <c r="AA321" s="1270"/>
      <c r="AB321" s="1270"/>
      <c r="AC321" s="1270"/>
      <c r="AD321" s="1270"/>
      <c r="AE321" s="1270"/>
      <c r="AF321" s="1270"/>
      <c r="AG321" s="1270"/>
      <c r="AH321" s="1270"/>
      <c r="AI321" s="1270"/>
      <c r="AJ321" s="1270"/>
      <c r="AK321" s="1270"/>
      <c r="AL321" s="1270"/>
      <c r="AM321" s="1270"/>
      <c r="AN321" s="1270"/>
      <c r="AO321" s="1270"/>
      <c r="AP321" s="1270"/>
      <c r="AQ321" s="1270"/>
      <c r="AR321" s="1270"/>
      <c r="AS321" s="1270"/>
      <c r="AT321" s="1270"/>
      <c r="AU321" s="1270"/>
      <c r="AV321" s="1270"/>
      <c r="AW321" s="1270"/>
      <c r="AX321" s="1270"/>
      <c r="AY321" s="1270"/>
      <c r="AZ321" s="1270"/>
      <c r="BA321" s="1270"/>
      <c r="BB321" s="1270"/>
      <c r="BC321" s="1270"/>
      <c r="BD321" s="1270"/>
      <c r="BE321" s="1270"/>
      <c r="BF321" s="1270"/>
      <c r="BG321" s="1270"/>
      <c r="BH321" s="1270"/>
      <c r="BI321" s="1270"/>
      <c r="BJ321" s="1270"/>
      <c r="BK321" s="1270"/>
      <c r="BL321" s="1270"/>
      <c r="BM321" s="1270"/>
      <c r="BN321" s="1270"/>
      <c r="BO321" s="1270"/>
      <c r="BP321" s="1270"/>
      <c r="BQ321" s="1270"/>
      <c r="BR321" s="1270"/>
      <c r="BS321" s="1270"/>
      <c r="BT321" s="1270"/>
      <c r="BU321" s="1270"/>
      <c r="BV321" s="1270"/>
      <c r="BW321" s="1270"/>
      <c r="BX321" s="1270"/>
      <c r="BY321" s="1270"/>
      <c r="BZ321" s="1270"/>
      <c r="CA321" s="1270"/>
      <c r="CB321" s="1270"/>
      <c r="CC321" s="1270"/>
      <c r="CD321" s="1270"/>
      <c r="CE321" s="1270"/>
      <c r="CF321" s="1270"/>
      <c r="CG321" s="1270"/>
      <c r="CH321" s="1270"/>
      <c r="CI321" s="1270"/>
      <c r="CJ321" s="1270"/>
      <c r="CK321" s="1270"/>
      <c r="CL321" s="1270"/>
      <c r="CM321" s="1270"/>
      <c r="CN321" s="1270"/>
      <c r="CO321" s="1270"/>
      <c r="CP321" s="1270"/>
      <c r="CQ321" s="1270"/>
      <c r="CR321" s="1270"/>
      <c r="CS321" s="1270"/>
      <c r="CT321" s="1270"/>
      <c r="CU321" s="1270"/>
      <c r="CV321" s="1270"/>
      <c r="CW321" s="1270"/>
      <c r="CX321" s="1270"/>
      <c r="CY321" s="1270"/>
      <c r="CZ321" s="1270"/>
      <c r="DA321" s="1270"/>
      <c r="DB321" s="1270"/>
      <c r="DC321" s="1270"/>
      <c r="DD321" s="1270"/>
      <c r="DE321" s="1270"/>
      <c r="DF321" s="518"/>
    </row>
    <row r="322" spans="2:110" ht="14.1" customHeight="1" x14ac:dyDescent="0.2">
      <c r="B322" s="521"/>
      <c r="C322" s="1270" t="s">
        <v>1571</v>
      </c>
      <c r="D322" s="1270"/>
      <c r="E322" s="1270"/>
      <c r="F322" s="1270"/>
      <c r="G322" s="1270"/>
      <c r="H322" s="1270"/>
      <c r="I322" s="1270"/>
      <c r="J322" s="1270"/>
      <c r="K322" s="1270"/>
      <c r="L322" s="1270"/>
      <c r="M322" s="1270"/>
      <c r="N322" s="1270"/>
      <c r="O322" s="1270"/>
      <c r="P322" s="1270"/>
      <c r="Q322" s="1270"/>
      <c r="R322" s="1270"/>
      <c r="S322" s="1270"/>
      <c r="T322" s="1270"/>
      <c r="U322" s="1270"/>
      <c r="V322" s="1270"/>
      <c r="W322" s="1270"/>
      <c r="X322" s="1270"/>
      <c r="Y322" s="1270"/>
      <c r="Z322" s="1270"/>
      <c r="AA322" s="1270"/>
      <c r="AB322" s="1270"/>
      <c r="AC322" s="1270"/>
      <c r="AD322" s="1270"/>
      <c r="AE322" s="1270"/>
      <c r="AF322" s="1270"/>
      <c r="AG322" s="1270"/>
      <c r="AH322" s="1270"/>
      <c r="AI322" s="1270"/>
      <c r="AJ322" s="1270"/>
      <c r="AK322" s="1270"/>
      <c r="AL322" s="1270"/>
      <c r="AM322" s="1270"/>
      <c r="AN322" s="1270"/>
      <c r="AO322" s="1270"/>
      <c r="AP322" s="1270"/>
      <c r="AQ322" s="1270"/>
      <c r="AR322" s="1270"/>
      <c r="AS322" s="1270"/>
      <c r="AT322" s="1270"/>
      <c r="AU322" s="1270"/>
      <c r="AV322" s="1270"/>
      <c r="AW322" s="1270"/>
      <c r="AX322" s="1270"/>
      <c r="AY322" s="1270"/>
      <c r="AZ322" s="1270"/>
      <c r="BA322" s="1270"/>
      <c r="BB322" s="1270"/>
      <c r="BC322" s="1270"/>
      <c r="BD322" s="1270"/>
      <c r="BE322" s="1270"/>
      <c r="BF322" s="1270"/>
      <c r="BG322" s="1270"/>
      <c r="BH322" s="1270"/>
      <c r="BI322" s="1270"/>
      <c r="BJ322" s="1270"/>
      <c r="BK322" s="1270"/>
      <c r="BL322" s="1270"/>
      <c r="BM322" s="1270"/>
      <c r="BN322" s="1270"/>
      <c r="BO322" s="1270"/>
      <c r="BP322" s="1270"/>
      <c r="BQ322" s="1270"/>
      <c r="BR322" s="1270"/>
      <c r="BS322" s="1270"/>
      <c r="BT322" s="1270"/>
      <c r="BU322" s="1270"/>
      <c r="BV322" s="1270"/>
      <c r="BW322" s="1270"/>
      <c r="BX322" s="1270"/>
      <c r="BY322" s="1270"/>
      <c r="BZ322" s="1270"/>
      <c r="CA322" s="1270"/>
      <c r="CB322" s="1270"/>
      <c r="CC322" s="1270"/>
      <c r="CD322" s="1270"/>
      <c r="CE322" s="1270"/>
      <c r="CF322" s="1270"/>
      <c r="CG322" s="1270"/>
      <c r="CH322" s="1270"/>
      <c r="CI322" s="1270"/>
      <c r="CJ322" s="1270"/>
      <c r="CK322" s="1270"/>
      <c r="CL322" s="1270"/>
      <c r="CM322" s="1270"/>
      <c r="CN322" s="1270"/>
      <c r="CO322" s="1270"/>
      <c r="CP322" s="1270"/>
      <c r="CQ322" s="1270"/>
      <c r="CR322" s="1270"/>
      <c r="CS322" s="1270"/>
      <c r="CT322" s="1270"/>
      <c r="CU322" s="1270"/>
      <c r="CV322" s="1270"/>
      <c r="CW322" s="1270"/>
      <c r="CX322" s="1270"/>
      <c r="CY322" s="1270"/>
      <c r="CZ322" s="1270"/>
      <c r="DA322" s="1270"/>
      <c r="DB322" s="1270"/>
      <c r="DC322" s="1270"/>
      <c r="DD322" s="1270"/>
      <c r="DE322" s="1270"/>
      <c r="DF322" s="518"/>
    </row>
    <row r="323" spans="2:110" ht="14.1" customHeight="1" x14ac:dyDescent="0.2">
      <c r="B323" s="521"/>
      <c r="C323" s="1270" t="s">
        <v>1654</v>
      </c>
      <c r="D323" s="1270"/>
      <c r="E323" s="1270"/>
      <c r="F323" s="1270"/>
      <c r="G323" s="1270"/>
      <c r="H323" s="1270"/>
      <c r="I323" s="1270"/>
      <c r="J323" s="1270"/>
      <c r="K323" s="1270"/>
      <c r="L323" s="1270"/>
      <c r="M323" s="1270"/>
      <c r="N323" s="1270"/>
      <c r="O323" s="1270"/>
      <c r="P323" s="1270"/>
      <c r="Q323" s="1270"/>
      <c r="R323" s="1270"/>
      <c r="S323" s="1270"/>
      <c r="T323" s="1270"/>
      <c r="U323" s="1270"/>
      <c r="V323" s="1270"/>
      <c r="W323" s="1270"/>
      <c r="X323" s="1270"/>
      <c r="Y323" s="1270"/>
      <c r="Z323" s="1270"/>
      <c r="AA323" s="1270"/>
      <c r="AB323" s="1270"/>
      <c r="AC323" s="1270"/>
      <c r="AD323" s="1270"/>
      <c r="AE323" s="1270"/>
      <c r="AF323" s="1270"/>
      <c r="AG323" s="1270"/>
      <c r="AH323" s="1270"/>
      <c r="AI323" s="1270"/>
      <c r="AJ323" s="1270"/>
      <c r="AK323" s="1270"/>
      <c r="AL323" s="1270"/>
      <c r="AM323" s="1270"/>
      <c r="AN323" s="1270"/>
      <c r="AO323" s="1270"/>
      <c r="AP323" s="1270"/>
      <c r="AQ323" s="1270"/>
      <c r="AR323" s="1270"/>
      <c r="AS323" s="1270"/>
      <c r="AT323" s="1270"/>
      <c r="AU323" s="1270"/>
      <c r="AV323" s="1270"/>
      <c r="AW323" s="1270"/>
      <c r="AX323" s="1270"/>
      <c r="AY323" s="1270"/>
      <c r="AZ323" s="1270"/>
      <c r="BA323" s="1270"/>
      <c r="BB323" s="1270"/>
      <c r="BC323" s="1270"/>
      <c r="BD323" s="1270"/>
      <c r="BE323" s="1270"/>
      <c r="BF323" s="1270"/>
      <c r="BG323" s="1270"/>
      <c r="BH323" s="1270"/>
      <c r="BI323" s="1270"/>
      <c r="BJ323" s="1270"/>
      <c r="BK323" s="1270"/>
      <c r="BL323" s="1270"/>
      <c r="BM323" s="1270"/>
      <c r="BN323" s="1270"/>
      <c r="BO323" s="1270"/>
      <c r="BP323" s="1270"/>
      <c r="BQ323" s="1270"/>
      <c r="BR323" s="1270"/>
      <c r="BS323" s="1270"/>
      <c r="BT323" s="1270"/>
      <c r="BU323" s="1270"/>
      <c r="BV323" s="1270"/>
      <c r="BW323" s="1270"/>
      <c r="BX323" s="1270"/>
      <c r="BY323" s="1270"/>
      <c r="BZ323" s="1270"/>
      <c r="CA323" s="1270"/>
      <c r="CB323" s="1270"/>
      <c r="CC323" s="1270"/>
      <c r="CD323" s="1270"/>
      <c r="CE323" s="1270"/>
      <c r="CF323" s="1270"/>
      <c r="CG323" s="1270"/>
      <c r="CH323" s="1270"/>
      <c r="CI323" s="1270"/>
      <c r="CJ323" s="1270"/>
      <c r="CK323" s="1270"/>
      <c r="CL323" s="1270"/>
      <c r="CM323" s="1270"/>
      <c r="CN323" s="1270"/>
      <c r="CO323" s="1270"/>
      <c r="CP323" s="1270"/>
      <c r="CQ323" s="1270"/>
      <c r="CR323" s="1270"/>
      <c r="CS323" s="1270"/>
      <c r="CT323" s="1270"/>
      <c r="CU323" s="1270"/>
      <c r="CV323" s="1270"/>
      <c r="CW323" s="1270"/>
      <c r="CX323" s="1270"/>
      <c r="CY323" s="1270"/>
      <c r="CZ323" s="1270"/>
      <c r="DA323" s="1270"/>
      <c r="DB323" s="1270"/>
      <c r="DC323" s="1270"/>
      <c r="DD323" s="1270"/>
      <c r="DE323" s="1270"/>
      <c r="DF323" s="518"/>
    </row>
    <row r="324" spans="2:110" ht="9.9499999999999993" customHeight="1" x14ac:dyDescent="0.2">
      <c r="B324" s="521"/>
      <c r="C324" s="1270" t="s">
        <v>1557</v>
      </c>
      <c r="D324" s="1270"/>
      <c r="E324" s="1270"/>
      <c r="F324" s="1270"/>
      <c r="G324" s="1270"/>
      <c r="H324" s="1270"/>
      <c r="I324" s="1270"/>
      <c r="J324" s="1270"/>
      <c r="K324" s="1270"/>
      <c r="L324" s="1270"/>
      <c r="M324" s="1270"/>
      <c r="N324" s="1270"/>
      <c r="O324" s="1270"/>
      <c r="P324" s="1270"/>
      <c r="Q324" s="1270"/>
      <c r="R324" s="1270"/>
      <c r="S324" s="1270"/>
      <c r="T324" s="1270"/>
      <c r="U324" s="1270"/>
      <c r="V324" s="1270"/>
      <c r="W324" s="1270"/>
      <c r="X324" s="1270"/>
      <c r="Y324" s="1270"/>
      <c r="Z324" s="1270"/>
      <c r="AA324" s="1270"/>
      <c r="AB324" s="1270"/>
      <c r="AC324" s="1270"/>
      <c r="AD324" s="1270"/>
      <c r="AE324" s="1270"/>
      <c r="AF324" s="1270"/>
      <c r="AG324" s="1270"/>
      <c r="AH324" s="1270"/>
      <c r="AI324" s="1270"/>
      <c r="AJ324" s="1270"/>
      <c r="AK324" s="1270"/>
      <c r="AL324" s="1270"/>
      <c r="AM324" s="1270"/>
      <c r="AN324" s="1270"/>
      <c r="AO324" s="1270"/>
      <c r="AP324" s="1270"/>
      <c r="AQ324" s="1270"/>
      <c r="AR324" s="1270"/>
      <c r="AS324" s="1270"/>
      <c r="AT324" s="1270"/>
      <c r="AU324" s="1270"/>
      <c r="AV324" s="1270"/>
      <c r="AW324" s="1270"/>
      <c r="AX324" s="1270"/>
      <c r="AY324" s="1270"/>
      <c r="AZ324" s="1270"/>
      <c r="BA324" s="1270"/>
      <c r="BB324" s="1270"/>
      <c r="BC324" s="1270"/>
      <c r="BD324" s="1270"/>
      <c r="BE324" s="1270"/>
      <c r="BF324" s="1270"/>
      <c r="BG324" s="1270"/>
      <c r="BH324" s="1270"/>
      <c r="BI324" s="1270"/>
      <c r="BJ324" s="1270"/>
      <c r="BK324" s="1270"/>
      <c r="BL324" s="1270"/>
      <c r="BM324" s="1270"/>
      <c r="BN324" s="1270"/>
      <c r="BO324" s="1270"/>
      <c r="BP324" s="1270"/>
      <c r="BQ324" s="1270"/>
      <c r="BR324" s="1270"/>
      <c r="BS324" s="1270"/>
      <c r="BT324" s="1270"/>
      <c r="BU324" s="1270"/>
      <c r="BV324" s="1270"/>
      <c r="BW324" s="1270"/>
      <c r="BX324" s="1270"/>
      <c r="BY324" s="1270"/>
      <c r="BZ324" s="1270"/>
      <c r="CA324" s="1270"/>
      <c r="CB324" s="1270"/>
      <c r="CC324" s="1270"/>
      <c r="CD324" s="1270"/>
      <c r="CE324" s="1270"/>
      <c r="CF324" s="1270"/>
      <c r="CG324" s="1270"/>
      <c r="CH324" s="1270"/>
      <c r="CI324" s="1270"/>
      <c r="CJ324" s="1270"/>
      <c r="CK324" s="1270"/>
      <c r="CL324" s="1270"/>
      <c r="CM324" s="1270"/>
      <c r="CN324" s="1270"/>
      <c r="CO324" s="1270"/>
      <c r="CP324" s="1270"/>
      <c r="CQ324" s="1270"/>
      <c r="CR324" s="1270"/>
      <c r="CS324" s="1270"/>
      <c r="CT324" s="1270"/>
      <c r="CU324" s="1270"/>
      <c r="CV324" s="1270"/>
      <c r="CW324" s="1270"/>
      <c r="CX324" s="1270"/>
      <c r="CY324" s="1270"/>
      <c r="CZ324" s="1270"/>
      <c r="DA324" s="1270"/>
      <c r="DB324" s="1270"/>
      <c r="DC324" s="1270"/>
      <c r="DD324" s="1270"/>
      <c r="DE324" s="1270"/>
      <c r="DF324" s="518"/>
    </row>
    <row r="325" spans="2:110" ht="14.1" customHeight="1" x14ac:dyDescent="0.2">
      <c r="B325" s="521"/>
      <c r="C325" s="1270" t="s">
        <v>1655</v>
      </c>
      <c r="D325" s="1270"/>
      <c r="E325" s="1270"/>
      <c r="F325" s="1270"/>
      <c r="G325" s="1270"/>
      <c r="H325" s="1270"/>
      <c r="I325" s="1270"/>
      <c r="J325" s="1270"/>
      <c r="K325" s="1270"/>
      <c r="L325" s="1270"/>
      <c r="M325" s="1270"/>
      <c r="N325" s="1270"/>
      <c r="O325" s="1270"/>
      <c r="P325" s="1270"/>
      <c r="Q325" s="1270"/>
      <c r="R325" s="1270"/>
      <c r="S325" s="1270"/>
      <c r="T325" s="1270"/>
      <c r="U325" s="1270"/>
      <c r="V325" s="1270"/>
      <c r="W325" s="1270"/>
      <c r="X325" s="1270"/>
      <c r="Y325" s="1270"/>
      <c r="Z325" s="1270"/>
      <c r="AA325" s="1270"/>
      <c r="AB325" s="1270"/>
      <c r="AC325" s="1270"/>
      <c r="AD325" s="1270"/>
      <c r="AE325" s="1270"/>
      <c r="AF325" s="1270"/>
      <c r="AG325" s="1270"/>
      <c r="AH325" s="1270"/>
      <c r="AI325" s="1270"/>
      <c r="AJ325" s="1270"/>
      <c r="AK325" s="1270"/>
      <c r="AL325" s="1270"/>
      <c r="AM325" s="1270"/>
      <c r="AN325" s="1270"/>
      <c r="AO325" s="1270"/>
      <c r="AP325" s="1270"/>
      <c r="AQ325" s="1270"/>
      <c r="AR325" s="1270"/>
      <c r="AS325" s="1270"/>
      <c r="AT325" s="1270"/>
      <c r="AU325" s="1270"/>
      <c r="AV325" s="1270"/>
      <c r="AW325" s="1270"/>
      <c r="AX325" s="1270"/>
      <c r="AY325" s="1270"/>
      <c r="AZ325" s="1270"/>
      <c r="BA325" s="1270"/>
      <c r="BB325" s="1270"/>
      <c r="BC325" s="1270"/>
      <c r="BD325" s="1270"/>
      <c r="BE325" s="1270"/>
      <c r="BF325" s="1270"/>
      <c r="BG325" s="1270"/>
      <c r="BH325" s="1270"/>
      <c r="BI325" s="1270"/>
      <c r="BJ325" s="1270"/>
      <c r="BK325" s="1270"/>
      <c r="BL325" s="1270"/>
      <c r="BM325" s="1270"/>
      <c r="BN325" s="1270"/>
      <c r="BO325" s="1270"/>
      <c r="BP325" s="1270"/>
      <c r="BQ325" s="1270"/>
      <c r="BR325" s="1270"/>
      <c r="BS325" s="1270"/>
      <c r="BT325" s="1270"/>
      <c r="BU325" s="1270"/>
      <c r="BV325" s="1270"/>
      <c r="BW325" s="1270"/>
      <c r="BX325" s="1270"/>
      <c r="BY325" s="1270"/>
      <c r="BZ325" s="1270"/>
      <c r="CA325" s="1270"/>
      <c r="CB325" s="1270"/>
      <c r="CC325" s="1270"/>
      <c r="CD325" s="1270"/>
      <c r="CE325" s="1270"/>
      <c r="CF325" s="1270"/>
      <c r="CG325" s="1270"/>
      <c r="CH325" s="1270"/>
      <c r="CI325" s="1270"/>
      <c r="CJ325" s="1270"/>
      <c r="CK325" s="1270"/>
      <c r="CL325" s="1270"/>
      <c r="CM325" s="1270"/>
      <c r="CN325" s="1270"/>
      <c r="CO325" s="1270"/>
      <c r="CP325" s="1270"/>
      <c r="CQ325" s="1270"/>
      <c r="CR325" s="1270"/>
      <c r="CS325" s="1270"/>
      <c r="CT325" s="1270"/>
      <c r="CU325" s="1270"/>
      <c r="CV325" s="1270"/>
      <c r="CW325" s="1270"/>
      <c r="CX325" s="1270"/>
      <c r="CY325" s="1270"/>
      <c r="CZ325" s="1270"/>
      <c r="DA325" s="1270"/>
      <c r="DB325" s="1270"/>
      <c r="DC325" s="1270"/>
      <c r="DD325" s="1270"/>
      <c r="DE325" s="1270"/>
      <c r="DF325" s="518"/>
    </row>
    <row r="326" spans="2:110" ht="9.9499999999999993" customHeight="1" x14ac:dyDescent="0.2">
      <c r="B326" s="521"/>
      <c r="C326" s="1270" t="s">
        <v>1641</v>
      </c>
      <c r="D326" s="1270"/>
      <c r="E326" s="1270"/>
      <c r="F326" s="1270"/>
      <c r="G326" s="1270"/>
      <c r="H326" s="1270"/>
      <c r="I326" s="1270"/>
      <c r="J326" s="1270"/>
      <c r="K326" s="1270"/>
      <c r="L326" s="1270"/>
      <c r="M326" s="1270"/>
      <c r="N326" s="1270"/>
      <c r="O326" s="1270"/>
      <c r="P326" s="1270"/>
      <c r="Q326" s="1270"/>
      <c r="R326" s="1270"/>
      <c r="S326" s="1270"/>
      <c r="T326" s="1270"/>
      <c r="U326" s="1270"/>
      <c r="V326" s="1270"/>
      <c r="W326" s="1270"/>
      <c r="X326" s="1270"/>
      <c r="Y326" s="1270"/>
      <c r="Z326" s="1270"/>
      <c r="AA326" s="1270"/>
      <c r="AB326" s="1270"/>
      <c r="AC326" s="1270"/>
      <c r="AD326" s="1270"/>
      <c r="AE326" s="1270"/>
      <c r="AF326" s="1270"/>
      <c r="AG326" s="1270"/>
      <c r="AH326" s="1270"/>
      <c r="AI326" s="1270"/>
      <c r="AJ326" s="1270"/>
      <c r="AK326" s="1270"/>
      <c r="AL326" s="1270"/>
      <c r="AM326" s="1270"/>
      <c r="AN326" s="1270"/>
      <c r="AO326" s="1270"/>
      <c r="AP326" s="1270"/>
      <c r="AQ326" s="1270"/>
      <c r="AR326" s="1270"/>
      <c r="AS326" s="1270"/>
      <c r="AT326" s="1270"/>
      <c r="AU326" s="1270"/>
      <c r="AV326" s="1270"/>
      <c r="AW326" s="1270"/>
      <c r="AX326" s="1270"/>
      <c r="AY326" s="1270"/>
      <c r="AZ326" s="1270"/>
      <c r="BA326" s="1270"/>
      <c r="BB326" s="1270"/>
      <c r="BC326" s="1270"/>
      <c r="BD326" s="1270"/>
      <c r="BE326" s="1270"/>
      <c r="BF326" s="1270"/>
      <c r="BG326" s="1270"/>
      <c r="BH326" s="1270"/>
      <c r="BI326" s="1270"/>
      <c r="BJ326" s="1270"/>
      <c r="BK326" s="1270"/>
      <c r="BL326" s="1270"/>
      <c r="BM326" s="1270"/>
      <c r="BN326" s="1270"/>
      <c r="BO326" s="1270"/>
      <c r="BP326" s="1270"/>
      <c r="BQ326" s="1270"/>
      <c r="BR326" s="1270"/>
      <c r="BS326" s="1270"/>
      <c r="BT326" s="1270"/>
      <c r="BU326" s="1270"/>
      <c r="BV326" s="1270"/>
      <c r="BW326" s="1270"/>
      <c r="BX326" s="1270"/>
      <c r="BY326" s="1270"/>
      <c r="BZ326" s="1270"/>
      <c r="CA326" s="1270"/>
      <c r="CB326" s="1270"/>
      <c r="CC326" s="1270"/>
      <c r="CD326" s="1270"/>
      <c r="CE326" s="1270"/>
      <c r="CF326" s="1270"/>
      <c r="CG326" s="1270"/>
      <c r="CH326" s="1270"/>
      <c r="CI326" s="1270"/>
      <c r="CJ326" s="1270"/>
      <c r="CK326" s="1270"/>
      <c r="CL326" s="1270"/>
      <c r="CM326" s="1270"/>
      <c r="CN326" s="1270"/>
      <c r="CO326" s="1270"/>
      <c r="CP326" s="1270"/>
      <c r="CQ326" s="1270"/>
      <c r="CR326" s="1270"/>
      <c r="CS326" s="1270"/>
      <c r="CT326" s="1270"/>
      <c r="CU326" s="1270"/>
      <c r="CV326" s="1270"/>
      <c r="CW326" s="1270"/>
      <c r="CX326" s="1270"/>
      <c r="CY326" s="1270"/>
      <c r="CZ326" s="1270"/>
      <c r="DA326" s="1270"/>
      <c r="DB326" s="1270"/>
      <c r="DC326" s="1270"/>
      <c r="DD326" s="1270"/>
      <c r="DE326" s="1270"/>
      <c r="DF326" s="518"/>
    </row>
    <row r="327" spans="2:110" ht="9.9499999999999993" customHeight="1" x14ac:dyDescent="0.2">
      <c r="B327" s="521"/>
      <c r="C327" s="1270" t="s">
        <v>1656</v>
      </c>
      <c r="D327" s="1270"/>
      <c r="E327" s="1270"/>
      <c r="F327" s="1270"/>
      <c r="G327" s="1270"/>
      <c r="H327" s="1270"/>
      <c r="I327" s="1270"/>
      <c r="J327" s="1270"/>
      <c r="K327" s="1270"/>
      <c r="L327" s="1270"/>
      <c r="M327" s="1270"/>
      <c r="N327" s="1270"/>
      <c r="O327" s="1270"/>
      <c r="P327" s="1270"/>
      <c r="Q327" s="1270"/>
      <c r="R327" s="1270"/>
      <c r="S327" s="1270"/>
      <c r="T327" s="1270"/>
      <c r="U327" s="1270"/>
      <c r="V327" s="1270"/>
      <c r="W327" s="1270"/>
      <c r="X327" s="1270"/>
      <c r="Y327" s="1270"/>
      <c r="Z327" s="1270"/>
      <c r="AA327" s="1270"/>
      <c r="AB327" s="1270"/>
      <c r="AC327" s="1270"/>
      <c r="AD327" s="1270"/>
      <c r="AE327" s="1270"/>
      <c r="AF327" s="1270"/>
      <c r="AG327" s="1270"/>
      <c r="AH327" s="1270"/>
      <c r="AI327" s="1270"/>
      <c r="AJ327" s="1270"/>
      <c r="AK327" s="1270"/>
      <c r="AL327" s="1270"/>
      <c r="AM327" s="1270"/>
      <c r="AN327" s="1270"/>
      <c r="AO327" s="1270"/>
      <c r="AP327" s="1270"/>
      <c r="AQ327" s="1270"/>
      <c r="AR327" s="1270"/>
      <c r="AS327" s="1270"/>
      <c r="AT327" s="1270"/>
      <c r="AU327" s="1270"/>
      <c r="AV327" s="1270"/>
      <c r="AW327" s="1270"/>
      <c r="AX327" s="1270"/>
      <c r="AY327" s="1270"/>
      <c r="AZ327" s="1270"/>
      <c r="BA327" s="1270"/>
      <c r="BB327" s="1270"/>
      <c r="BC327" s="1270"/>
      <c r="BD327" s="1270"/>
      <c r="BE327" s="1270"/>
      <c r="BF327" s="1270"/>
      <c r="BG327" s="1270"/>
      <c r="BH327" s="1270"/>
      <c r="BI327" s="1270"/>
      <c r="BJ327" s="1270"/>
      <c r="BK327" s="1270"/>
      <c r="BL327" s="1270"/>
      <c r="BM327" s="1270"/>
      <c r="BN327" s="1270"/>
      <c r="BO327" s="1270"/>
      <c r="BP327" s="1270"/>
      <c r="BQ327" s="1270"/>
      <c r="BR327" s="1270"/>
      <c r="BS327" s="1270"/>
      <c r="BT327" s="1270"/>
      <c r="BU327" s="1270"/>
      <c r="BV327" s="1270"/>
      <c r="BW327" s="1270"/>
      <c r="BX327" s="1270"/>
      <c r="BY327" s="1270"/>
      <c r="BZ327" s="1270"/>
      <c r="CA327" s="1270"/>
      <c r="CB327" s="1270"/>
      <c r="CC327" s="1270"/>
      <c r="CD327" s="1270"/>
      <c r="CE327" s="1270"/>
      <c r="CF327" s="1270"/>
      <c r="CG327" s="1270"/>
      <c r="CH327" s="1270"/>
      <c r="CI327" s="1270"/>
      <c r="CJ327" s="1270"/>
      <c r="CK327" s="1270"/>
      <c r="CL327" s="1270"/>
      <c r="CM327" s="1270"/>
      <c r="CN327" s="1270"/>
      <c r="CO327" s="1270"/>
      <c r="CP327" s="1270"/>
      <c r="CQ327" s="1270"/>
      <c r="CR327" s="1270"/>
      <c r="CS327" s="1270"/>
      <c r="CT327" s="1270"/>
      <c r="CU327" s="1270"/>
      <c r="CV327" s="1270"/>
      <c r="CW327" s="1270"/>
      <c r="CX327" s="1270"/>
      <c r="CY327" s="1270"/>
      <c r="CZ327" s="1270"/>
      <c r="DA327" s="1270"/>
      <c r="DB327" s="1270"/>
      <c r="DC327" s="1270"/>
      <c r="DD327" s="1270"/>
      <c r="DE327" s="1270"/>
      <c r="DF327" s="518"/>
    </row>
    <row r="328" spans="2:110" ht="14.1" customHeight="1" x14ac:dyDescent="0.2">
      <c r="B328" s="521"/>
      <c r="C328" s="1270" t="s">
        <v>1657</v>
      </c>
      <c r="D328" s="1270"/>
      <c r="E328" s="1270"/>
      <c r="F328" s="1270"/>
      <c r="G328" s="1270"/>
      <c r="H328" s="1270"/>
      <c r="I328" s="1270"/>
      <c r="J328" s="1270"/>
      <c r="K328" s="1270"/>
      <c r="L328" s="1270"/>
      <c r="M328" s="1270"/>
      <c r="N328" s="1270"/>
      <c r="O328" s="1270"/>
      <c r="P328" s="1270"/>
      <c r="Q328" s="1270"/>
      <c r="R328" s="1270"/>
      <c r="S328" s="1270"/>
      <c r="T328" s="1270"/>
      <c r="U328" s="1270"/>
      <c r="V328" s="1270"/>
      <c r="W328" s="1270"/>
      <c r="X328" s="1270"/>
      <c r="Y328" s="1270"/>
      <c r="Z328" s="1270"/>
      <c r="AA328" s="1270"/>
      <c r="AB328" s="1270"/>
      <c r="AC328" s="1270"/>
      <c r="AD328" s="1270"/>
      <c r="AE328" s="1270"/>
      <c r="AF328" s="1270"/>
      <c r="AG328" s="1270"/>
      <c r="AH328" s="1270"/>
      <c r="AI328" s="1270"/>
      <c r="AJ328" s="1270"/>
      <c r="AK328" s="1270"/>
      <c r="AL328" s="1270"/>
      <c r="AM328" s="1270"/>
      <c r="AN328" s="1270"/>
      <c r="AO328" s="1270"/>
      <c r="AP328" s="1270"/>
      <c r="AQ328" s="1270"/>
      <c r="AR328" s="1270"/>
      <c r="AS328" s="1270"/>
      <c r="AT328" s="1270"/>
      <c r="AU328" s="1270"/>
      <c r="AV328" s="1270"/>
      <c r="AW328" s="1270"/>
      <c r="AX328" s="1270"/>
      <c r="AY328" s="1270"/>
      <c r="AZ328" s="1270"/>
      <c r="BA328" s="1270"/>
      <c r="BB328" s="1270"/>
      <c r="BC328" s="1270"/>
      <c r="BD328" s="1270"/>
      <c r="BE328" s="1270"/>
      <c r="BF328" s="1270"/>
      <c r="BG328" s="1270"/>
      <c r="BH328" s="1270"/>
      <c r="BI328" s="1270"/>
      <c r="BJ328" s="1270"/>
      <c r="BK328" s="1270"/>
      <c r="BL328" s="1270"/>
      <c r="BM328" s="1270"/>
      <c r="BN328" s="1270"/>
      <c r="BO328" s="1270"/>
      <c r="BP328" s="1270"/>
      <c r="BQ328" s="1270"/>
      <c r="BR328" s="1270"/>
      <c r="BS328" s="1270"/>
      <c r="BT328" s="1270"/>
      <c r="BU328" s="1270"/>
      <c r="BV328" s="1270"/>
      <c r="BW328" s="1270"/>
      <c r="BX328" s="1270"/>
      <c r="BY328" s="1270"/>
      <c r="BZ328" s="1270"/>
      <c r="CA328" s="1270"/>
      <c r="CB328" s="1270"/>
      <c r="CC328" s="1270"/>
      <c r="CD328" s="1270"/>
      <c r="CE328" s="1270"/>
      <c r="CF328" s="1270"/>
      <c r="CG328" s="1270"/>
      <c r="CH328" s="1270"/>
      <c r="CI328" s="1270"/>
      <c r="CJ328" s="1270"/>
      <c r="CK328" s="1270"/>
      <c r="CL328" s="1270"/>
      <c r="CM328" s="1270"/>
      <c r="CN328" s="1270"/>
      <c r="CO328" s="1270"/>
      <c r="CP328" s="1270"/>
      <c r="CQ328" s="1270"/>
      <c r="CR328" s="1270"/>
      <c r="CS328" s="1270"/>
      <c r="CT328" s="1270"/>
      <c r="CU328" s="1270"/>
      <c r="CV328" s="1270"/>
      <c r="CW328" s="1270"/>
      <c r="CX328" s="1270"/>
      <c r="CY328" s="1270"/>
      <c r="CZ328" s="1270"/>
      <c r="DA328" s="1270"/>
      <c r="DB328" s="1270"/>
      <c r="DC328" s="1270"/>
      <c r="DD328" s="1270"/>
      <c r="DE328" s="1270"/>
      <c r="DF328" s="518"/>
    </row>
    <row r="329" spans="2:110" ht="9.9499999999999993" customHeight="1" x14ac:dyDescent="0.2">
      <c r="B329" s="521"/>
      <c r="C329" s="1270" t="s">
        <v>1658</v>
      </c>
      <c r="D329" s="1270"/>
      <c r="E329" s="1270"/>
      <c r="F329" s="1270"/>
      <c r="G329" s="1270"/>
      <c r="H329" s="1270"/>
      <c r="I329" s="1270"/>
      <c r="J329" s="1270"/>
      <c r="K329" s="1270"/>
      <c r="L329" s="1270"/>
      <c r="M329" s="1270"/>
      <c r="N329" s="1270"/>
      <c r="O329" s="1270"/>
      <c r="P329" s="1270"/>
      <c r="Q329" s="1270"/>
      <c r="R329" s="1270"/>
      <c r="S329" s="1270"/>
      <c r="T329" s="1270"/>
      <c r="U329" s="1270"/>
      <c r="V329" s="1270"/>
      <c r="W329" s="1270"/>
      <c r="X329" s="1270"/>
      <c r="Y329" s="1270"/>
      <c r="Z329" s="1270"/>
      <c r="AA329" s="1270"/>
      <c r="AB329" s="1270"/>
      <c r="AC329" s="1270"/>
      <c r="AD329" s="1270"/>
      <c r="AE329" s="1270"/>
      <c r="AF329" s="1270"/>
      <c r="AG329" s="1270"/>
      <c r="AH329" s="1270"/>
      <c r="AI329" s="1270"/>
      <c r="AJ329" s="1270"/>
      <c r="AK329" s="1270"/>
      <c r="AL329" s="1270"/>
      <c r="AM329" s="1270"/>
      <c r="AN329" s="1270"/>
      <c r="AO329" s="1270"/>
      <c r="AP329" s="1270"/>
      <c r="AQ329" s="1270"/>
      <c r="AR329" s="1270"/>
      <c r="AS329" s="1270"/>
      <c r="AT329" s="1270"/>
      <c r="AU329" s="1270"/>
      <c r="AV329" s="1270"/>
      <c r="AW329" s="1270"/>
      <c r="AX329" s="1270"/>
      <c r="AY329" s="1270"/>
      <c r="AZ329" s="1270"/>
      <c r="BA329" s="1270"/>
      <c r="BB329" s="1270"/>
      <c r="BC329" s="1270"/>
      <c r="BD329" s="1270"/>
      <c r="BE329" s="1270"/>
      <c r="BF329" s="1270"/>
      <c r="BG329" s="1270"/>
      <c r="BH329" s="1270"/>
      <c r="BI329" s="1270"/>
      <c r="BJ329" s="1270"/>
      <c r="BK329" s="1270"/>
      <c r="BL329" s="1270"/>
      <c r="BM329" s="1270"/>
      <c r="BN329" s="1270"/>
      <c r="BO329" s="1270"/>
      <c r="BP329" s="1270"/>
      <c r="BQ329" s="1270"/>
      <c r="BR329" s="1270"/>
      <c r="BS329" s="1270"/>
      <c r="BT329" s="1270"/>
      <c r="BU329" s="1270"/>
      <c r="BV329" s="1270"/>
      <c r="BW329" s="1270"/>
      <c r="BX329" s="1270"/>
      <c r="BY329" s="1270"/>
      <c r="BZ329" s="1270"/>
      <c r="CA329" s="1270"/>
      <c r="CB329" s="1270"/>
      <c r="CC329" s="1270"/>
      <c r="CD329" s="1270"/>
      <c r="CE329" s="1270"/>
      <c r="CF329" s="1270"/>
      <c r="CG329" s="1270"/>
      <c r="CH329" s="1270"/>
      <c r="CI329" s="1270"/>
      <c r="CJ329" s="1270"/>
      <c r="CK329" s="1270"/>
      <c r="CL329" s="1270"/>
      <c r="CM329" s="1270"/>
      <c r="CN329" s="1270"/>
      <c r="CO329" s="1270"/>
      <c r="CP329" s="1270"/>
      <c r="CQ329" s="1270"/>
      <c r="CR329" s="1270"/>
      <c r="CS329" s="1270"/>
      <c r="CT329" s="1270"/>
      <c r="CU329" s="1270"/>
      <c r="CV329" s="1270"/>
      <c r="CW329" s="1270"/>
      <c r="CX329" s="1270"/>
      <c r="CY329" s="1270"/>
      <c r="CZ329" s="1270"/>
      <c r="DA329" s="1270"/>
      <c r="DB329" s="1270"/>
      <c r="DC329" s="1270"/>
      <c r="DD329" s="1270"/>
      <c r="DE329" s="1270"/>
      <c r="DF329" s="518"/>
    </row>
    <row r="330" spans="2:110" ht="9.9499999999999993" customHeight="1" x14ac:dyDescent="0.2">
      <c r="B330" s="521"/>
      <c r="C330" s="1270" t="s">
        <v>1645</v>
      </c>
      <c r="D330" s="1270"/>
      <c r="E330" s="1270"/>
      <c r="F330" s="1270"/>
      <c r="G330" s="1270"/>
      <c r="H330" s="1270"/>
      <c r="I330" s="1270"/>
      <c r="J330" s="1270"/>
      <c r="K330" s="1270"/>
      <c r="L330" s="1270"/>
      <c r="M330" s="1270"/>
      <c r="N330" s="1270"/>
      <c r="O330" s="1270"/>
      <c r="P330" s="1270"/>
      <c r="Q330" s="1270"/>
      <c r="R330" s="1270"/>
      <c r="S330" s="1270"/>
      <c r="T330" s="1270"/>
      <c r="U330" s="1270"/>
      <c r="V330" s="1270"/>
      <c r="W330" s="1270"/>
      <c r="X330" s="1270"/>
      <c r="Y330" s="1270"/>
      <c r="Z330" s="1270"/>
      <c r="AA330" s="1270"/>
      <c r="AB330" s="1270"/>
      <c r="AC330" s="1270"/>
      <c r="AD330" s="1270"/>
      <c r="AE330" s="1270"/>
      <c r="AF330" s="1270"/>
      <c r="AG330" s="1270"/>
      <c r="AH330" s="1270"/>
      <c r="AI330" s="1270"/>
      <c r="AJ330" s="1270"/>
      <c r="AK330" s="1270"/>
      <c r="AL330" s="1270"/>
      <c r="AM330" s="1270"/>
      <c r="AN330" s="1270"/>
      <c r="AO330" s="1270"/>
      <c r="AP330" s="1270"/>
      <c r="AQ330" s="1270"/>
      <c r="AR330" s="1270"/>
      <c r="AS330" s="1270"/>
      <c r="AT330" s="1270"/>
      <c r="AU330" s="1270"/>
      <c r="AV330" s="1270"/>
      <c r="AW330" s="1270"/>
      <c r="AX330" s="1270"/>
      <c r="AY330" s="1270"/>
      <c r="AZ330" s="1270"/>
      <c r="BA330" s="1270"/>
      <c r="BB330" s="1270"/>
      <c r="BC330" s="1270"/>
      <c r="BD330" s="1270"/>
      <c r="BE330" s="1270"/>
      <c r="BF330" s="1270"/>
      <c r="BG330" s="1270"/>
      <c r="BH330" s="1270"/>
      <c r="BI330" s="1270"/>
      <c r="BJ330" s="1270"/>
      <c r="BK330" s="1270"/>
      <c r="BL330" s="1270"/>
      <c r="BM330" s="1270"/>
      <c r="BN330" s="1270"/>
      <c r="BO330" s="1270"/>
      <c r="BP330" s="1270"/>
      <c r="BQ330" s="1270"/>
      <c r="BR330" s="1270"/>
      <c r="BS330" s="1270"/>
      <c r="BT330" s="1270"/>
      <c r="BU330" s="1270"/>
      <c r="BV330" s="1270"/>
      <c r="BW330" s="1270"/>
      <c r="BX330" s="1270"/>
      <c r="BY330" s="1270"/>
      <c r="BZ330" s="1270"/>
      <c r="CA330" s="1270"/>
      <c r="CB330" s="1270"/>
      <c r="CC330" s="1270"/>
      <c r="CD330" s="1270"/>
      <c r="CE330" s="1270"/>
      <c r="CF330" s="1270"/>
      <c r="CG330" s="1270"/>
      <c r="CH330" s="1270"/>
      <c r="CI330" s="1270"/>
      <c r="CJ330" s="1270"/>
      <c r="CK330" s="1270"/>
      <c r="CL330" s="1270"/>
      <c r="CM330" s="1270"/>
      <c r="CN330" s="1270"/>
      <c r="CO330" s="1270"/>
      <c r="CP330" s="1270"/>
      <c r="CQ330" s="1270"/>
      <c r="CR330" s="1270"/>
      <c r="CS330" s="1270"/>
      <c r="CT330" s="1270"/>
      <c r="CU330" s="1270"/>
      <c r="CV330" s="1270"/>
      <c r="CW330" s="1270"/>
      <c r="CX330" s="1270"/>
      <c r="CY330" s="1270"/>
      <c r="CZ330" s="1270"/>
      <c r="DA330" s="1270"/>
      <c r="DB330" s="1270"/>
      <c r="DC330" s="1270"/>
      <c r="DD330" s="1270"/>
      <c r="DE330" s="1270"/>
      <c r="DF330" s="518"/>
    </row>
    <row r="331" spans="2:110" ht="9.9499999999999993" customHeight="1" x14ac:dyDescent="0.2">
      <c r="B331" s="521"/>
      <c r="C331" s="1270" t="s">
        <v>1556</v>
      </c>
      <c r="D331" s="1270"/>
      <c r="E331" s="1270"/>
      <c r="F331" s="1270"/>
      <c r="G331" s="1270"/>
      <c r="H331" s="1270"/>
      <c r="I331" s="1270"/>
      <c r="J331" s="1270"/>
      <c r="K331" s="1270"/>
      <c r="L331" s="1270"/>
      <c r="M331" s="1270"/>
      <c r="N331" s="1270"/>
      <c r="O331" s="1270"/>
      <c r="P331" s="1270"/>
      <c r="Q331" s="1270"/>
      <c r="R331" s="1270"/>
      <c r="S331" s="1270"/>
      <c r="T331" s="1270"/>
      <c r="U331" s="1270"/>
      <c r="V331" s="1270"/>
      <c r="W331" s="1270"/>
      <c r="X331" s="1270"/>
      <c r="Y331" s="1270"/>
      <c r="Z331" s="1270"/>
      <c r="AA331" s="1270"/>
      <c r="AB331" s="1270"/>
      <c r="AC331" s="1270"/>
      <c r="AD331" s="1270"/>
      <c r="AE331" s="1270"/>
      <c r="AF331" s="1270"/>
      <c r="AG331" s="1270"/>
      <c r="AH331" s="1270"/>
      <c r="AI331" s="1270"/>
      <c r="AJ331" s="1270"/>
      <c r="AK331" s="1270"/>
      <c r="AL331" s="1270"/>
      <c r="AM331" s="1270"/>
      <c r="AN331" s="1270"/>
      <c r="AO331" s="1270"/>
      <c r="AP331" s="1270"/>
      <c r="AQ331" s="1270"/>
      <c r="AR331" s="1270"/>
      <c r="AS331" s="1270"/>
      <c r="AT331" s="1270"/>
      <c r="AU331" s="1270"/>
      <c r="AV331" s="1270"/>
      <c r="AW331" s="1270"/>
      <c r="AX331" s="1270"/>
      <c r="AY331" s="1270"/>
      <c r="AZ331" s="1270"/>
      <c r="BA331" s="1270"/>
      <c r="BB331" s="1270"/>
      <c r="BC331" s="1270"/>
      <c r="BD331" s="1270"/>
      <c r="BE331" s="1270"/>
      <c r="BF331" s="1270"/>
      <c r="BG331" s="1270"/>
      <c r="BH331" s="1270"/>
      <c r="BI331" s="1270"/>
      <c r="BJ331" s="1270"/>
      <c r="BK331" s="1270"/>
      <c r="BL331" s="1270"/>
      <c r="BM331" s="1270"/>
      <c r="BN331" s="1270"/>
      <c r="BO331" s="1270"/>
      <c r="BP331" s="1270"/>
      <c r="BQ331" s="1270"/>
      <c r="BR331" s="1270"/>
      <c r="BS331" s="1270"/>
      <c r="BT331" s="1270"/>
      <c r="BU331" s="1270"/>
      <c r="BV331" s="1270"/>
      <c r="BW331" s="1270"/>
      <c r="BX331" s="1270"/>
      <c r="BY331" s="1270"/>
      <c r="BZ331" s="1270"/>
      <c r="CA331" s="1270"/>
      <c r="CB331" s="1270"/>
      <c r="CC331" s="1270"/>
      <c r="CD331" s="1270"/>
      <c r="CE331" s="1270"/>
      <c r="CF331" s="1270"/>
      <c r="CG331" s="1270"/>
      <c r="CH331" s="1270"/>
      <c r="CI331" s="1270"/>
      <c r="CJ331" s="1270"/>
      <c r="CK331" s="1270"/>
      <c r="CL331" s="1270"/>
      <c r="CM331" s="1270"/>
      <c r="CN331" s="1270"/>
      <c r="CO331" s="1270"/>
      <c r="CP331" s="1270"/>
      <c r="CQ331" s="1270"/>
      <c r="CR331" s="1270"/>
      <c r="CS331" s="1270"/>
      <c r="CT331" s="1270"/>
      <c r="CU331" s="1270"/>
      <c r="CV331" s="1270"/>
      <c r="CW331" s="1270"/>
      <c r="CX331" s="1270"/>
      <c r="CY331" s="1270"/>
      <c r="CZ331" s="1270"/>
      <c r="DA331" s="1270"/>
      <c r="DB331" s="1270"/>
      <c r="DC331" s="1270"/>
      <c r="DD331" s="1270"/>
      <c r="DE331" s="1270"/>
      <c r="DF331" s="518"/>
    </row>
    <row r="332" spans="2:110" ht="14.1" customHeight="1" x14ac:dyDescent="0.2">
      <c r="B332" s="521"/>
      <c r="C332" s="1270" t="s">
        <v>1572</v>
      </c>
      <c r="D332" s="1270"/>
      <c r="E332" s="1270"/>
      <c r="F332" s="1270"/>
      <c r="G332" s="1270"/>
      <c r="H332" s="1270"/>
      <c r="I332" s="1270"/>
      <c r="J332" s="1270"/>
      <c r="K332" s="1270"/>
      <c r="L332" s="1270"/>
      <c r="M332" s="1270"/>
      <c r="N332" s="1270"/>
      <c r="O332" s="1270"/>
      <c r="P332" s="1270"/>
      <c r="Q332" s="1270"/>
      <c r="R332" s="1270"/>
      <c r="S332" s="1270"/>
      <c r="T332" s="1270"/>
      <c r="U332" s="1270"/>
      <c r="V332" s="1270"/>
      <c r="W332" s="1270"/>
      <c r="X332" s="1270"/>
      <c r="Y332" s="1270"/>
      <c r="Z332" s="1270"/>
      <c r="AA332" s="1270"/>
      <c r="AB332" s="1270"/>
      <c r="AC332" s="1270"/>
      <c r="AD332" s="1270"/>
      <c r="AE332" s="1270"/>
      <c r="AF332" s="1270"/>
      <c r="AG332" s="1270"/>
      <c r="AH332" s="1270"/>
      <c r="AI332" s="1270"/>
      <c r="AJ332" s="1270"/>
      <c r="AK332" s="1270"/>
      <c r="AL332" s="1270"/>
      <c r="AM332" s="1270"/>
      <c r="AN332" s="1270"/>
      <c r="AO332" s="1270"/>
      <c r="AP332" s="1270"/>
      <c r="AQ332" s="1270"/>
      <c r="AR332" s="1270"/>
      <c r="AS332" s="1270"/>
      <c r="AT332" s="1270"/>
      <c r="AU332" s="1270"/>
      <c r="AV332" s="1270"/>
      <c r="AW332" s="1270"/>
      <c r="AX332" s="1270"/>
      <c r="AY332" s="1270"/>
      <c r="AZ332" s="1270"/>
      <c r="BA332" s="1270"/>
      <c r="BB332" s="1270"/>
      <c r="BC332" s="1270"/>
      <c r="BD332" s="1270"/>
      <c r="BE332" s="1270"/>
      <c r="BF332" s="1270"/>
      <c r="BG332" s="1270"/>
      <c r="BH332" s="1270"/>
      <c r="BI332" s="1270"/>
      <c r="BJ332" s="1270"/>
      <c r="BK332" s="1270"/>
      <c r="BL332" s="1270"/>
      <c r="BM332" s="1270"/>
      <c r="BN332" s="1270"/>
      <c r="BO332" s="1270"/>
      <c r="BP332" s="1270"/>
      <c r="BQ332" s="1270"/>
      <c r="BR332" s="1270"/>
      <c r="BS332" s="1270"/>
      <c r="BT332" s="1270"/>
      <c r="BU332" s="1270"/>
      <c r="BV332" s="1270"/>
      <c r="BW332" s="1270"/>
      <c r="BX332" s="1270"/>
      <c r="BY332" s="1270"/>
      <c r="BZ332" s="1270"/>
      <c r="CA332" s="1270"/>
      <c r="CB332" s="1270"/>
      <c r="CC332" s="1270"/>
      <c r="CD332" s="1270"/>
      <c r="CE332" s="1270"/>
      <c r="CF332" s="1270"/>
      <c r="CG332" s="1270"/>
      <c r="CH332" s="1270"/>
      <c r="CI332" s="1270"/>
      <c r="CJ332" s="1270"/>
      <c r="CK332" s="1270"/>
      <c r="CL332" s="1270"/>
      <c r="CM332" s="1270"/>
      <c r="CN332" s="1270"/>
      <c r="CO332" s="1270"/>
      <c r="CP332" s="1270"/>
      <c r="CQ332" s="1270"/>
      <c r="CR332" s="1270"/>
      <c r="CS332" s="1270"/>
      <c r="CT332" s="1270"/>
      <c r="CU332" s="1270"/>
      <c r="CV332" s="1270"/>
      <c r="CW332" s="1270"/>
      <c r="CX332" s="1270"/>
      <c r="CY332" s="1270"/>
      <c r="CZ332" s="1270"/>
      <c r="DA332" s="1270"/>
      <c r="DB332" s="1270"/>
      <c r="DC332" s="1270"/>
      <c r="DD332" s="1270"/>
      <c r="DE332" s="1270"/>
      <c r="DF332" s="518"/>
    </row>
    <row r="333" spans="2:110" ht="14.1" customHeight="1" x14ac:dyDescent="0.2">
      <c r="B333" s="521"/>
      <c r="C333" s="1270" t="s">
        <v>1659</v>
      </c>
      <c r="D333" s="1270"/>
      <c r="E333" s="1270"/>
      <c r="F333" s="1270"/>
      <c r="G333" s="1270"/>
      <c r="H333" s="1270"/>
      <c r="I333" s="1270"/>
      <c r="J333" s="1270"/>
      <c r="K333" s="1270"/>
      <c r="L333" s="1270"/>
      <c r="M333" s="1270"/>
      <c r="N333" s="1270"/>
      <c r="O333" s="1270"/>
      <c r="P333" s="1270"/>
      <c r="Q333" s="1270"/>
      <c r="R333" s="1270"/>
      <c r="S333" s="1270"/>
      <c r="T333" s="1270"/>
      <c r="U333" s="1270"/>
      <c r="V333" s="1270"/>
      <c r="W333" s="1270"/>
      <c r="X333" s="1270"/>
      <c r="Y333" s="1270"/>
      <c r="Z333" s="1270"/>
      <c r="AA333" s="1270"/>
      <c r="AB333" s="1270"/>
      <c r="AC333" s="1270"/>
      <c r="AD333" s="1270"/>
      <c r="AE333" s="1270"/>
      <c r="AF333" s="1270"/>
      <c r="AG333" s="1270"/>
      <c r="AH333" s="1270"/>
      <c r="AI333" s="1270"/>
      <c r="AJ333" s="1270"/>
      <c r="AK333" s="1270"/>
      <c r="AL333" s="1270"/>
      <c r="AM333" s="1270"/>
      <c r="AN333" s="1270"/>
      <c r="AO333" s="1270"/>
      <c r="AP333" s="1270"/>
      <c r="AQ333" s="1270"/>
      <c r="AR333" s="1270"/>
      <c r="AS333" s="1270"/>
      <c r="AT333" s="1270"/>
      <c r="AU333" s="1270"/>
      <c r="AV333" s="1270"/>
      <c r="AW333" s="1270"/>
      <c r="AX333" s="1270"/>
      <c r="AY333" s="1270"/>
      <c r="AZ333" s="1270"/>
      <c r="BA333" s="1270"/>
      <c r="BB333" s="1270"/>
      <c r="BC333" s="1270"/>
      <c r="BD333" s="1270"/>
      <c r="BE333" s="1270"/>
      <c r="BF333" s="1270"/>
      <c r="BG333" s="1270"/>
      <c r="BH333" s="1270"/>
      <c r="BI333" s="1270"/>
      <c r="BJ333" s="1270"/>
      <c r="BK333" s="1270"/>
      <c r="BL333" s="1270"/>
      <c r="BM333" s="1270"/>
      <c r="BN333" s="1270"/>
      <c r="BO333" s="1270"/>
      <c r="BP333" s="1270"/>
      <c r="BQ333" s="1270"/>
      <c r="BR333" s="1270"/>
      <c r="BS333" s="1270"/>
      <c r="BT333" s="1270"/>
      <c r="BU333" s="1270"/>
      <c r="BV333" s="1270"/>
      <c r="BW333" s="1270"/>
      <c r="BX333" s="1270"/>
      <c r="BY333" s="1270"/>
      <c r="BZ333" s="1270"/>
      <c r="CA333" s="1270"/>
      <c r="CB333" s="1270"/>
      <c r="CC333" s="1270"/>
      <c r="CD333" s="1270"/>
      <c r="CE333" s="1270"/>
      <c r="CF333" s="1270"/>
      <c r="CG333" s="1270"/>
      <c r="CH333" s="1270"/>
      <c r="CI333" s="1270"/>
      <c r="CJ333" s="1270"/>
      <c r="CK333" s="1270"/>
      <c r="CL333" s="1270"/>
      <c r="CM333" s="1270"/>
      <c r="CN333" s="1270"/>
      <c r="CO333" s="1270"/>
      <c r="CP333" s="1270"/>
      <c r="CQ333" s="1270"/>
      <c r="CR333" s="1270"/>
      <c r="CS333" s="1270"/>
      <c r="CT333" s="1270"/>
      <c r="CU333" s="1270"/>
      <c r="CV333" s="1270"/>
      <c r="CW333" s="1270"/>
      <c r="CX333" s="1270"/>
      <c r="CY333" s="1270"/>
      <c r="CZ333" s="1270"/>
      <c r="DA333" s="1270"/>
      <c r="DB333" s="1270"/>
      <c r="DC333" s="1270"/>
      <c r="DD333" s="1270"/>
      <c r="DE333" s="1270"/>
      <c r="DF333" s="518"/>
    </row>
    <row r="334" spans="2:110" ht="9.9499999999999993" customHeight="1" x14ac:dyDescent="0.2">
      <c r="B334" s="521"/>
      <c r="C334" s="1270" t="s">
        <v>1660</v>
      </c>
      <c r="D334" s="1270"/>
      <c r="E334" s="1270"/>
      <c r="F334" s="1270"/>
      <c r="G334" s="1270"/>
      <c r="H334" s="1270"/>
      <c r="I334" s="1270"/>
      <c r="J334" s="1270"/>
      <c r="K334" s="1270"/>
      <c r="L334" s="1270"/>
      <c r="M334" s="1270"/>
      <c r="N334" s="1270"/>
      <c r="O334" s="1270"/>
      <c r="P334" s="1270"/>
      <c r="Q334" s="1270"/>
      <c r="R334" s="1270"/>
      <c r="S334" s="1270"/>
      <c r="T334" s="1270"/>
      <c r="U334" s="1270"/>
      <c r="V334" s="1270"/>
      <c r="W334" s="1270"/>
      <c r="X334" s="1270"/>
      <c r="Y334" s="1270"/>
      <c r="Z334" s="1270"/>
      <c r="AA334" s="1270"/>
      <c r="AB334" s="1270"/>
      <c r="AC334" s="1270"/>
      <c r="AD334" s="1270"/>
      <c r="AE334" s="1270"/>
      <c r="AF334" s="1270"/>
      <c r="AG334" s="1270"/>
      <c r="AH334" s="1270"/>
      <c r="AI334" s="1270"/>
      <c r="AJ334" s="1270"/>
      <c r="AK334" s="1270"/>
      <c r="AL334" s="1270"/>
      <c r="AM334" s="1270"/>
      <c r="AN334" s="1270"/>
      <c r="AO334" s="1270"/>
      <c r="AP334" s="1270"/>
      <c r="AQ334" s="1270"/>
      <c r="AR334" s="1270"/>
      <c r="AS334" s="1270"/>
      <c r="AT334" s="1270"/>
      <c r="AU334" s="1270"/>
      <c r="AV334" s="1270"/>
      <c r="AW334" s="1270"/>
      <c r="AX334" s="1270"/>
      <c r="AY334" s="1270"/>
      <c r="AZ334" s="1270"/>
      <c r="BA334" s="1270"/>
      <c r="BB334" s="1270"/>
      <c r="BC334" s="1270"/>
      <c r="BD334" s="1270"/>
      <c r="BE334" s="1270"/>
      <c r="BF334" s="1270"/>
      <c r="BG334" s="1270"/>
      <c r="BH334" s="1270"/>
      <c r="BI334" s="1270"/>
      <c r="BJ334" s="1270"/>
      <c r="BK334" s="1270"/>
      <c r="BL334" s="1270"/>
      <c r="BM334" s="1270"/>
      <c r="BN334" s="1270"/>
      <c r="BO334" s="1270"/>
      <c r="BP334" s="1270"/>
      <c r="BQ334" s="1270"/>
      <c r="BR334" s="1270"/>
      <c r="BS334" s="1270"/>
      <c r="BT334" s="1270"/>
      <c r="BU334" s="1270"/>
      <c r="BV334" s="1270"/>
      <c r="BW334" s="1270"/>
      <c r="BX334" s="1270"/>
      <c r="BY334" s="1270"/>
      <c r="BZ334" s="1270"/>
      <c r="CA334" s="1270"/>
      <c r="CB334" s="1270"/>
      <c r="CC334" s="1270"/>
      <c r="CD334" s="1270"/>
      <c r="CE334" s="1270"/>
      <c r="CF334" s="1270"/>
      <c r="CG334" s="1270"/>
      <c r="CH334" s="1270"/>
      <c r="CI334" s="1270"/>
      <c r="CJ334" s="1270"/>
      <c r="CK334" s="1270"/>
      <c r="CL334" s="1270"/>
      <c r="CM334" s="1270"/>
      <c r="CN334" s="1270"/>
      <c r="CO334" s="1270"/>
      <c r="CP334" s="1270"/>
      <c r="CQ334" s="1270"/>
      <c r="CR334" s="1270"/>
      <c r="CS334" s="1270"/>
      <c r="CT334" s="1270"/>
      <c r="CU334" s="1270"/>
      <c r="CV334" s="1270"/>
      <c r="CW334" s="1270"/>
      <c r="CX334" s="1270"/>
      <c r="CY334" s="1270"/>
      <c r="CZ334" s="1270"/>
      <c r="DA334" s="1270"/>
      <c r="DB334" s="1270"/>
      <c r="DC334" s="1270"/>
      <c r="DD334" s="1270"/>
      <c r="DE334" s="1270"/>
      <c r="DF334" s="518"/>
    </row>
    <row r="335" spans="2:110" ht="14.1" customHeight="1" x14ac:dyDescent="0.2">
      <c r="B335" s="1273" t="s">
        <v>641</v>
      </c>
      <c r="C335" s="1273"/>
      <c r="D335" s="1273"/>
      <c r="E335" s="1273"/>
      <c r="F335" s="1273"/>
      <c r="G335" s="1273"/>
      <c r="H335" s="1273"/>
      <c r="I335" s="1273"/>
      <c r="J335" s="1273"/>
      <c r="K335" s="1273"/>
      <c r="L335" s="1273"/>
      <c r="M335" s="1273"/>
      <c r="N335" s="1273"/>
      <c r="O335" s="1273"/>
      <c r="P335" s="1273"/>
      <c r="Q335" s="1273"/>
      <c r="R335" s="1273"/>
      <c r="S335" s="1273"/>
      <c r="T335" s="1273"/>
      <c r="U335" s="1273"/>
      <c r="V335" s="1273"/>
      <c r="W335" s="1273"/>
      <c r="X335" s="1273"/>
      <c r="Y335" s="1273"/>
      <c r="Z335" s="1273"/>
      <c r="AA335" s="1273"/>
      <c r="AB335" s="1273"/>
      <c r="AC335" s="1273"/>
      <c r="AD335" s="1273"/>
      <c r="AE335" s="1273"/>
      <c r="AF335" s="1273"/>
      <c r="AG335" s="1273"/>
      <c r="AH335" s="1273"/>
      <c r="AI335" s="1273"/>
      <c r="AJ335" s="1273"/>
      <c r="AK335" s="1273"/>
      <c r="AL335" s="1273"/>
      <c r="AM335" s="1273"/>
      <c r="AN335" s="1273"/>
      <c r="AO335" s="1273"/>
      <c r="AP335" s="1273"/>
      <c r="AQ335" s="1273"/>
      <c r="AR335" s="1273"/>
      <c r="AS335" s="1273"/>
      <c r="AT335" s="1273"/>
      <c r="AU335" s="1273"/>
      <c r="AV335" s="1273"/>
      <c r="AW335" s="1273"/>
      <c r="AX335" s="1273"/>
      <c r="AY335" s="1273"/>
      <c r="AZ335" s="1273"/>
      <c r="BA335" s="1273"/>
      <c r="BB335" s="1273"/>
      <c r="BC335" s="1273"/>
      <c r="BD335" s="1273"/>
      <c r="BE335" s="1273"/>
      <c r="BF335" s="1273"/>
      <c r="BG335" s="1273"/>
      <c r="BH335" s="1273"/>
      <c r="BI335" s="1273"/>
      <c r="BJ335" s="1273"/>
      <c r="BK335" s="1273"/>
      <c r="BL335" s="1273"/>
      <c r="BM335" s="1273"/>
      <c r="BN335" s="1273"/>
      <c r="BO335" s="1273"/>
      <c r="BP335" s="1273"/>
      <c r="BQ335" s="1273"/>
      <c r="BR335" s="1273"/>
      <c r="BS335" s="1273"/>
      <c r="BT335" s="1273"/>
      <c r="BU335" s="1273"/>
      <c r="BV335" s="1273"/>
      <c r="BW335" s="1273"/>
      <c r="BX335" s="1273"/>
      <c r="BY335" s="1273"/>
      <c r="BZ335" s="1273"/>
      <c r="CA335" s="1273"/>
      <c r="CB335" s="1273"/>
      <c r="CC335" s="1273"/>
      <c r="CD335" s="1273"/>
      <c r="CE335" s="1273"/>
      <c r="CF335" s="1273"/>
      <c r="CG335" s="1273"/>
      <c r="CH335" s="1273"/>
      <c r="CI335" s="1273"/>
      <c r="CJ335" s="1273"/>
      <c r="CK335" s="1273"/>
      <c r="CL335" s="1273"/>
      <c r="CM335" s="1273"/>
      <c r="CN335" s="1273"/>
      <c r="CO335" s="1273"/>
      <c r="CP335" s="1273"/>
      <c r="CQ335" s="1273"/>
      <c r="CR335" s="1273"/>
      <c r="CS335" s="1273"/>
      <c r="CT335" s="1273"/>
      <c r="CU335" s="1273"/>
      <c r="CV335" s="1273"/>
      <c r="CW335" s="1273"/>
      <c r="CX335" s="1273"/>
      <c r="CY335" s="1273"/>
      <c r="CZ335" s="1273"/>
      <c r="DA335" s="1273"/>
      <c r="DB335" s="1273"/>
      <c r="DC335" s="1273"/>
      <c r="DD335" s="1273"/>
      <c r="DE335" s="1273"/>
      <c r="DF335" s="518"/>
    </row>
    <row r="336" spans="2:110" ht="14.1" customHeight="1" x14ac:dyDescent="0.2">
      <c r="B336" s="522" t="s">
        <v>636</v>
      </c>
      <c r="C336" s="1273" t="s">
        <v>1564</v>
      </c>
      <c r="D336" s="1273"/>
      <c r="E336" s="1273"/>
      <c r="F336" s="1273"/>
      <c r="G336" s="1273"/>
      <c r="H336" s="1273"/>
      <c r="I336" s="1273"/>
      <c r="J336" s="1273"/>
      <c r="K336" s="1273"/>
      <c r="L336" s="1273"/>
      <c r="M336" s="1273"/>
      <c r="N336" s="1273"/>
      <c r="O336" s="1273"/>
      <c r="P336" s="1273"/>
      <c r="Q336" s="1273"/>
      <c r="R336" s="1273"/>
      <c r="S336" s="1273"/>
      <c r="T336" s="1273"/>
      <c r="U336" s="1273"/>
      <c r="V336" s="1273"/>
      <c r="W336" s="1273"/>
      <c r="X336" s="1273"/>
      <c r="Y336" s="1273"/>
      <c r="Z336" s="1273"/>
      <c r="AA336" s="1273"/>
      <c r="AB336" s="1273"/>
      <c r="AC336" s="1273"/>
      <c r="AD336" s="1273"/>
      <c r="AE336" s="1273"/>
      <c r="AF336" s="1273"/>
      <c r="AG336" s="1273"/>
      <c r="AH336" s="1273"/>
      <c r="AI336" s="1273"/>
      <c r="AJ336" s="1273"/>
      <c r="AK336" s="1273"/>
      <c r="AL336" s="1273"/>
      <c r="AM336" s="1273"/>
      <c r="AN336" s="1273"/>
      <c r="AO336" s="1273"/>
      <c r="AP336" s="1273"/>
      <c r="AQ336" s="1273"/>
      <c r="AR336" s="1273"/>
      <c r="AS336" s="1273"/>
      <c r="AT336" s="1273"/>
      <c r="AU336" s="1273"/>
      <c r="AV336" s="1273"/>
      <c r="AW336" s="1273"/>
      <c r="AX336" s="1273"/>
      <c r="AY336" s="1273"/>
      <c r="AZ336" s="1273"/>
      <c r="BA336" s="1273"/>
      <c r="BB336" s="1273"/>
      <c r="BC336" s="1273"/>
      <c r="BD336" s="1273"/>
      <c r="BE336" s="1273"/>
      <c r="BF336" s="1273"/>
      <c r="BG336" s="1273"/>
      <c r="BH336" s="1273"/>
      <c r="BI336" s="1273"/>
      <c r="BJ336" s="1273"/>
      <c r="BK336" s="1273"/>
      <c r="BL336" s="1273"/>
      <c r="BM336" s="1273"/>
      <c r="BN336" s="1273"/>
      <c r="BO336" s="1273"/>
      <c r="BP336" s="1273"/>
      <c r="BQ336" s="1273"/>
      <c r="BR336" s="1273"/>
      <c r="BS336" s="1273"/>
      <c r="BT336" s="1273"/>
      <c r="BU336" s="1273"/>
      <c r="BV336" s="1273"/>
      <c r="BW336" s="1273"/>
      <c r="BX336" s="1273"/>
      <c r="BY336" s="1273"/>
      <c r="BZ336" s="1273"/>
      <c r="CA336" s="1273"/>
      <c r="CB336" s="1273"/>
      <c r="CC336" s="1273"/>
      <c r="CD336" s="1273"/>
      <c r="CE336" s="1273"/>
      <c r="CF336" s="1273"/>
      <c r="CG336" s="1273"/>
      <c r="CH336" s="1273"/>
      <c r="CI336" s="1273"/>
      <c r="CJ336" s="1273"/>
      <c r="CK336" s="1273"/>
      <c r="CL336" s="1273"/>
      <c r="CM336" s="1273"/>
      <c r="CN336" s="1273"/>
      <c r="CO336" s="1273"/>
      <c r="CP336" s="1273"/>
      <c r="CQ336" s="1273"/>
      <c r="CR336" s="1273"/>
      <c r="CS336" s="1273"/>
      <c r="CT336" s="1273"/>
      <c r="CU336" s="1273"/>
      <c r="CV336" s="1273"/>
      <c r="CW336" s="1273"/>
      <c r="CX336" s="1273"/>
      <c r="CY336" s="1273"/>
      <c r="CZ336" s="1273"/>
      <c r="DA336" s="1273"/>
      <c r="DB336" s="1273"/>
      <c r="DC336" s="1273"/>
      <c r="DD336" s="1273"/>
      <c r="DE336" s="1273"/>
      <c r="DF336" s="518"/>
    </row>
    <row r="337" spans="2:110" ht="14.1" customHeight="1" x14ac:dyDescent="0.2">
      <c r="B337" s="521"/>
      <c r="C337" s="1270" t="s">
        <v>1560</v>
      </c>
      <c r="D337" s="1270"/>
      <c r="E337" s="1270"/>
      <c r="F337" s="1270"/>
      <c r="G337" s="1270"/>
      <c r="H337" s="1270"/>
      <c r="I337" s="1270"/>
      <c r="J337" s="1270"/>
      <c r="K337" s="1270"/>
      <c r="L337" s="1270"/>
      <c r="M337" s="1270"/>
      <c r="N337" s="1270"/>
      <c r="O337" s="1270"/>
      <c r="P337" s="1270"/>
      <c r="Q337" s="1270"/>
      <c r="R337" s="1270"/>
      <c r="S337" s="1270"/>
      <c r="T337" s="1270"/>
      <c r="U337" s="1270"/>
      <c r="V337" s="1270"/>
      <c r="W337" s="1270"/>
      <c r="X337" s="1270"/>
      <c r="Y337" s="1270"/>
      <c r="Z337" s="1270"/>
      <c r="AA337" s="1270"/>
      <c r="AB337" s="1270"/>
      <c r="AC337" s="1270"/>
      <c r="AD337" s="1270"/>
      <c r="AE337" s="1270"/>
      <c r="AF337" s="1270"/>
      <c r="AG337" s="1270"/>
      <c r="AH337" s="1270"/>
      <c r="AI337" s="1270"/>
      <c r="AJ337" s="1270"/>
      <c r="AK337" s="1270"/>
      <c r="AL337" s="1270"/>
      <c r="AM337" s="1270"/>
      <c r="AN337" s="1270"/>
      <c r="AO337" s="1270"/>
      <c r="AP337" s="1270"/>
      <c r="AQ337" s="1270"/>
      <c r="AR337" s="1270"/>
      <c r="AS337" s="1270"/>
      <c r="AT337" s="1270"/>
      <c r="AU337" s="1270"/>
      <c r="AV337" s="1270"/>
      <c r="AW337" s="1270"/>
      <c r="AX337" s="1270"/>
      <c r="AY337" s="1270"/>
      <c r="AZ337" s="1270"/>
      <c r="BA337" s="1270"/>
      <c r="BB337" s="1270"/>
      <c r="BC337" s="1270"/>
      <c r="BD337" s="1270"/>
      <c r="BE337" s="1270"/>
      <c r="BF337" s="1270"/>
      <c r="BG337" s="1270"/>
      <c r="BH337" s="1270"/>
      <c r="BI337" s="1270"/>
      <c r="BJ337" s="1270"/>
      <c r="BK337" s="1270"/>
      <c r="BL337" s="1270"/>
      <c r="BM337" s="1270"/>
      <c r="BN337" s="1270"/>
      <c r="BO337" s="1270"/>
      <c r="BP337" s="1270"/>
      <c r="BQ337" s="1270"/>
      <c r="BR337" s="1270"/>
      <c r="BS337" s="1270"/>
      <c r="BT337" s="1270"/>
      <c r="BU337" s="1270"/>
      <c r="BV337" s="1270"/>
      <c r="BW337" s="1270"/>
      <c r="BX337" s="1270"/>
      <c r="BY337" s="1270"/>
      <c r="BZ337" s="1270"/>
      <c r="CA337" s="1270"/>
      <c r="CB337" s="1270"/>
      <c r="CC337" s="1270"/>
      <c r="CD337" s="1270"/>
      <c r="CE337" s="1270"/>
      <c r="CF337" s="1270"/>
      <c r="CG337" s="1270"/>
      <c r="CH337" s="1270"/>
      <c r="CI337" s="1270"/>
      <c r="CJ337" s="1270"/>
      <c r="CK337" s="1270"/>
      <c r="CL337" s="1270"/>
      <c r="CM337" s="1270"/>
      <c r="CN337" s="1270"/>
      <c r="CO337" s="1270"/>
      <c r="CP337" s="1270"/>
      <c r="CQ337" s="1270"/>
      <c r="CR337" s="1270"/>
      <c r="CS337" s="1270"/>
      <c r="CT337" s="1270"/>
      <c r="CU337" s="1270"/>
      <c r="CV337" s="1270"/>
      <c r="CW337" s="1270"/>
      <c r="CX337" s="1270"/>
      <c r="CY337" s="1270"/>
      <c r="CZ337" s="1270"/>
      <c r="DA337" s="1270"/>
      <c r="DB337" s="1270"/>
      <c r="DC337" s="1270"/>
      <c r="DD337" s="1270"/>
      <c r="DE337" s="1270"/>
      <c r="DF337" s="518"/>
    </row>
    <row r="338" spans="2:110" ht="14.1" customHeight="1" x14ac:dyDescent="0.2">
      <c r="B338" s="521"/>
      <c r="C338" s="1270" t="s">
        <v>1573</v>
      </c>
      <c r="D338" s="1270"/>
      <c r="E338" s="1270"/>
      <c r="F338" s="1270"/>
      <c r="G338" s="1270"/>
      <c r="H338" s="1270"/>
      <c r="I338" s="1270"/>
      <c r="J338" s="1270"/>
      <c r="K338" s="1270"/>
      <c r="L338" s="1270"/>
      <c r="M338" s="1270"/>
      <c r="N338" s="1270"/>
      <c r="O338" s="1270"/>
      <c r="P338" s="1270"/>
      <c r="Q338" s="1270"/>
      <c r="R338" s="1270"/>
      <c r="S338" s="1270"/>
      <c r="T338" s="1270"/>
      <c r="U338" s="1270"/>
      <c r="V338" s="1270"/>
      <c r="W338" s="1270"/>
      <c r="X338" s="1270"/>
      <c r="Y338" s="1270"/>
      <c r="Z338" s="1270"/>
      <c r="AA338" s="1270"/>
      <c r="AB338" s="1270"/>
      <c r="AC338" s="1270"/>
      <c r="AD338" s="1270"/>
      <c r="AE338" s="1270"/>
      <c r="AF338" s="1270"/>
      <c r="AG338" s="1270"/>
      <c r="AH338" s="1270"/>
      <c r="AI338" s="1270"/>
      <c r="AJ338" s="1270"/>
      <c r="AK338" s="1270"/>
      <c r="AL338" s="1270"/>
      <c r="AM338" s="1270"/>
      <c r="AN338" s="1270"/>
      <c r="AO338" s="1270"/>
      <c r="AP338" s="1270"/>
      <c r="AQ338" s="1270"/>
      <c r="AR338" s="1270"/>
      <c r="AS338" s="1270"/>
      <c r="AT338" s="1270"/>
      <c r="AU338" s="1270"/>
      <c r="AV338" s="1270"/>
      <c r="AW338" s="1270"/>
      <c r="AX338" s="1270"/>
      <c r="AY338" s="1270"/>
      <c r="AZ338" s="1270"/>
      <c r="BA338" s="1270"/>
      <c r="BB338" s="1270"/>
      <c r="BC338" s="1270"/>
      <c r="BD338" s="1270"/>
      <c r="BE338" s="1270"/>
      <c r="BF338" s="1270"/>
      <c r="BG338" s="1270"/>
      <c r="BH338" s="1270"/>
      <c r="BI338" s="1270"/>
      <c r="BJ338" s="1270"/>
      <c r="BK338" s="1270"/>
      <c r="BL338" s="1270"/>
      <c r="BM338" s="1270"/>
      <c r="BN338" s="1270"/>
      <c r="BO338" s="1270"/>
      <c r="BP338" s="1270"/>
      <c r="BQ338" s="1270"/>
      <c r="BR338" s="1270"/>
      <c r="BS338" s="1270"/>
      <c r="BT338" s="1270"/>
      <c r="BU338" s="1270"/>
      <c r="BV338" s="1270"/>
      <c r="BW338" s="1270"/>
      <c r="BX338" s="1270"/>
      <c r="BY338" s="1270"/>
      <c r="BZ338" s="1270"/>
      <c r="CA338" s="1270"/>
      <c r="CB338" s="1270"/>
      <c r="CC338" s="1270"/>
      <c r="CD338" s="1270"/>
      <c r="CE338" s="1270"/>
      <c r="CF338" s="1270"/>
      <c r="CG338" s="1270"/>
      <c r="CH338" s="1270"/>
      <c r="CI338" s="1270"/>
      <c r="CJ338" s="1270"/>
      <c r="CK338" s="1270"/>
      <c r="CL338" s="1270"/>
      <c r="CM338" s="1270"/>
      <c r="CN338" s="1270"/>
      <c r="CO338" s="1270"/>
      <c r="CP338" s="1270"/>
      <c r="CQ338" s="1270"/>
      <c r="CR338" s="1270"/>
      <c r="CS338" s="1270"/>
      <c r="CT338" s="1270"/>
      <c r="CU338" s="1270"/>
      <c r="CV338" s="1270"/>
      <c r="CW338" s="1270"/>
      <c r="CX338" s="1270"/>
      <c r="CY338" s="1270"/>
      <c r="CZ338" s="1270"/>
      <c r="DA338" s="1270"/>
      <c r="DB338" s="1270"/>
      <c r="DC338" s="1270"/>
      <c r="DD338" s="1270"/>
      <c r="DE338" s="1270"/>
      <c r="DF338" s="518"/>
    </row>
    <row r="339" spans="2:110" ht="14.1" customHeight="1" x14ac:dyDescent="0.2">
      <c r="B339" s="521"/>
      <c r="C339" s="1270" t="s">
        <v>1574</v>
      </c>
      <c r="D339" s="1270"/>
      <c r="E339" s="1270"/>
      <c r="F339" s="1270"/>
      <c r="G339" s="1270"/>
      <c r="H339" s="1270"/>
      <c r="I339" s="1270"/>
      <c r="J339" s="1270"/>
      <c r="K339" s="1270"/>
      <c r="L339" s="1270"/>
      <c r="M339" s="1270"/>
      <c r="N339" s="1270"/>
      <c r="O339" s="1270"/>
      <c r="P339" s="1270"/>
      <c r="Q339" s="1270"/>
      <c r="R339" s="1270"/>
      <c r="S339" s="1270"/>
      <c r="T339" s="1270"/>
      <c r="U339" s="1270"/>
      <c r="V339" s="1270"/>
      <c r="W339" s="1270"/>
      <c r="X339" s="1270"/>
      <c r="Y339" s="1270"/>
      <c r="Z339" s="1270"/>
      <c r="AA339" s="1270"/>
      <c r="AB339" s="1270"/>
      <c r="AC339" s="1270"/>
      <c r="AD339" s="1270"/>
      <c r="AE339" s="1270"/>
      <c r="AF339" s="1270"/>
      <c r="AG339" s="1270"/>
      <c r="AH339" s="1270"/>
      <c r="AI339" s="1270"/>
      <c r="AJ339" s="1270"/>
      <c r="AK339" s="1270"/>
      <c r="AL339" s="1270"/>
      <c r="AM339" s="1270"/>
      <c r="AN339" s="1270"/>
      <c r="AO339" s="1270"/>
      <c r="AP339" s="1270"/>
      <c r="AQ339" s="1270"/>
      <c r="AR339" s="1270"/>
      <c r="AS339" s="1270"/>
      <c r="AT339" s="1270"/>
      <c r="AU339" s="1270"/>
      <c r="AV339" s="1270"/>
      <c r="AW339" s="1270"/>
      <c r="AX339" s="1270"/>
      <c r="AY339" s="1270"/>
      <c r="AZ339" s="1270"/>
      <c r="BA339" s="1270"/>
      <c r="BB339" s="1270"/>
      <c r="BC339" s="1270"/>
      <c r="BD339" s="1270"/>
      <c r="BE339" s="1270"/>
      <c r="BF339" s="1270"/>
      <c r="BG339" s="1270"/>
      <c r="BH339" s="1270"/>
      <c r="BI339" s="1270"/>
      <c r="BJ339" s="1270"/>
      <c r="BK339" s="1270"/>
      <c r="BL339" s="1270"/>
      <c r="BM339" s="1270"/>
      <c r="BN339" s="1270"/>
      <c r="BO339" s="1270"/>
      <c r="BP339" s="1270"/>
      <c r="BQ339" s="1270"/>
      <c r="BR339" s="1270"/>
      <c r="BS339" s="1270"/>
      <c r="BT339" s="1270"/>
      <c r="BU339" s="1270"/>
      <c r="BV339" s="1270"/>
      <c r="BW339" s="1270"/>
      <c r="BX339" s="1270"/>
      <c r="BY339" s="1270"/>
      <c r="BZ339" s="1270"/>
      <c r="CA339" s="1270"/>
      <c r="CB339" s="1270"/>
      <c r="CC339" s="1270"/>
      <c r="CD339" s="1270"/>
      <c r="CE339" s="1270"/>
      <c r="CF339" s="1270"/>
      <c r="CG339" s="1270"/>
      <c r="CH339" s="1270"/>
      <c r="CI339" s="1270"/>
      <c r="CJ339" s="1270"/>
      <c r="CK339" s="1270"/>
      <c r="CL339" s="1270"/>
      <c r="CM339" s="1270"/>
      <c r="CN339" s="1270"/>
      <c r="CO339" s="1270"/>
      <c r="CP339" s="1270"/>
      <c r="CQ339" s="1270"/>
      <c r="CR339" s="1270"/>
      <c r="CS339" s="1270"/>
      <c r="CT339" s="1270"/>
      <c r="CU339" s="1270"/>
      <c r="CV339" s="1270"/>
      <c r="CW339" s="1270"/>
      <c r="CX339" s="1270"/>
      <c r="CY339" s="1270"/>
      <c r="CZ339" s="1270"/>
      <c r="DA339" s="1270"/>
      <c r="DB339" s="1270"/>
      <c r="DC339" s="1270"/>
      <c r="DD339" s="1270"/>
      <c r="DE339" s="1270"/>
      <c r="DF339" s="518"/>
    </row>
    <row r="340" spans="2:110" ht="14.1" customHeight="1" x14ac:dyDescent="0.2">
      <c r="B340" s="521"/>
      <c r="C340" s="1270" t="s">
        <v>1661</v>
      </c>
      <c r="D340" s="1270"/>
      <c r="E340" s="1270"/>
      <c r="F340" s="1270"/>
      <c r="G340" s="1270"/>
      <c r="H340" s="1270"/>
      <c r="I340" s="1270"/>
      <c r="J340" s="1270"/>
      <c r="K340" s="1270"/>
      <c r="L340" s="1270"/>
      <c r="M340" s="1270"/>
      <c r="N340" s="1270"/>
      <c r="O340" s="1270"/>
      <c r="P340" s="1270"/>
      <c r="Q340" s="1270"/>
      <c r="R340" s="1270"/>
      <c r="S340" s="1270"/>
      <c r="T340" s="1270"/>
      <c r="U340" s="1270"/>
      <c r="V340" s="1270"/>
      <c r="W340" s="1270"/>
      <c r="X340" s="1270"/>
      <c r="Y340" s="1270"/>
      <c r="Z340" s="1270"/>
      <c r="AA340" s="1270"/>
      <c r="AB340" s="1270"/>
      <c r="AC340" s="1270"/>
      <c r="AD340" s="1270"/>
      <c r="AE340" s="1270"/>
      <c r="AF340" s="1270"/>
      <c r="AG340" s="1270"/>
      <c r="AH340" s="1270"/>
      <c r="AI340" s="1270"/>
      <c r="AJ340" s="1270"/>
      <c r="AK340" s="1270"/>
      <c r="AL340" s="1270"/>
      <c r="AM340" s="1270"/>
      <c r="AN340" s="1270"/>
      <c r="AO340" s="1270"/>
      <c r="AP340" s="1270"/>
      <c r="AQ340" s="1270"/>
      <c r="AR340" s="1270"/>
      <c r="AS340" s="1270"/>
      <c r="AT340" s="1270"/>
      <c r="AU340" s="1270"/>
      <c r="AV340" s="1270"/>
      <c r="AW340" s="1270"/>
      <c r="AX340" s="1270"/>
      <c r="AY340" s="1270"/>
      <c r="AZ340" s="1270"/>
      <c r="BA340" s="1270"/>
      <c r="BB340" s="1270"/>
      <c r="BC340" s="1270"/>
      <c r="BD340" s="1270"/>
      <c r="BE340" s="1270"/>
      <c r="BF340" s="1270"/>
      <c r="BG340" s="1270"/>
      <c r="BH340" s="1270"/>
      <c r="BI340" s="1270"/>
      <c r="BJ340" s="1270"/>
      <c r="BK340" s="1270"/>
      <c r="BL340" s="1270"/>
      <c r="BM340" s="1270"/>
      <c r="BN340" s="1270"/>
      <c r="BO340" s="1270"/>
      <c r="BP340" s="1270"/>
      <c r="BQ340" s="1270"/>
      <c r="BR340" s="1270"/>
      <c r="BS340" s="1270"/>
      <c r="BT340" s="1270"/>
      <c r="BU340" s="1270"/>
      <c r="BV340" s="1270"/>
      <c r="BW340" s="1270"/>
      <c r="BX340" s="1270"/>
      <c r="BY340" s="1270"/>
      <c r="BZ340" s="1270"/>
      <c r="CA340" s="1270"/>
      <c r="CB340" s="1270"/>
      <c r="CC340" s="1270"/>
      <c r="CD340" s="1270"/>
      <c r="CE340" s="1270"/>
      <c r="CF340" s="1270"/>
      <c r="CG340" s="1270"/>
      <c r="CH340" s="1270"/>
      <c r="CI340" s="1270"/>
      <c r="CJ340" s="1270"/>
      <c r="CK340" s="1270"/>
      <c r="CL340" s="1270"/>
      <c r="CM340" s="1270"/>
      <c r="CN340" s="1270"/>
      <c r="CO340" s="1270"/>
      <c r="CP340" s="1270"/>
      <c r="CQ340" s="1270"/>
      <c r="CR340" s="1270"/>
      <c r="CS340" s="1270"/>
      <c r="CT340" s="1270"/>
      <c r="CU340" s="1270"/>
      <c r="CV340" s="1270"/>
      <c r="CW340" s="1270"/>
      <c r="CX340" s="1270"/>
      <c r="CY340" s="1270"/>
      <c r="CZ340" s="1270"/>
      <c r="DA340" s="1270"/>
      <c r="DB340" s="1270"/>
      <c r="DC340" s="1270"/>
      <c r="DD340" s="1270"/>
      <c r="DE340" s="1270"/>
      <c r="DF340" s="518"/>
    </row>
    <row r="341" spans="2:110" ht="9.9499999999999993" customHeight="1" x14ac:dyDescent="0.2">
      <c r="B341" s="521"/>
      <c r="C341" s="1270" t="s">
        <v>1662</v>
      </c>
      <c r="D341" s="1270"/>
      <c r="E341" s="1270"/>
      <c r="F341" s="1270"/>
      <c r="G341" s="1270"/>
      <c r="H341" s="1270"/>
      <c r="I341" s="1270"/>
      <c r="J341" s="1270"/>
      <c r="K341" s="1270"/>
      <c r="L341" s="1270"/>
      <c r="M341" s="1270"/>
      <c r="N341" s="1270"/>
      <c r="O341" s="1270"/>
      <c r="P341" s="1270"/>
      <c r="Q341" s="1270"/>
      <c r="R341" s="1270"/>
      <c r="S341" s="1270"/>
      <c r="T341" s="1270"/>
      <c r="U341" s="1270"/>
      <c r="V341" s="1270"/>
      <c r="W341" s="1270"/>
      <c r="X341" s="1270"/>
      <c r="Y341" s="1270"/>
      <c r="Z341" s="1270"/>
      <c r="AA341" s="1270"/>
      <c r="AB341" s="1270"/>
      <c r="AC341" s="1270"/>
      <c r="AD341" s="1270"/>
      <c r="AE341" s="1270"/>
      <c r="AF341" s="1270"/>
      <c r="AG341" s="1270"/>
      <c r="AH341" s="1270"/>
      <c r="AI341" s="1270"/>
      <c r="AJ341" s="1270"/>
      <c r="AK341" s="1270"/>
      <c r="AL341" s="1270"/>
      <c r="AM341" s="1270"/>
      <c r="AN341" s="1270"/>
      <c r="AO341" s="1270"/>
      <c r="AP341" s="1270"/>
      <c r="AQ341" s="1270"/>
      <c r="AR341" s="1270"/>
      <c r="AS341" s="1270"/>
      <c r="AT341" s="1270"/>
      <c r="AU341" s="1270"/>
      <c r="AV341" s="1270"/>
      <c r="AW341" s="1270"/>
      <c r="AX341" s="1270"/>
      <c r="AY341" s="1270"/>
      <c r="AZ341" s="1270"/>
      <c r="BA341" s="1270"/>
      <c r="BB341" s="1270"/>
      <c r="BC341" s="1270"/>
      <c r="BD341" s="1270"/>
      <c r="BE341" s="1270"/>
      <c r="BF341" s="1270"/>
      <c r="BG341" s="1270"/>
      <c r="BH341" s="1270"/>
      <c r="BI341" s="1270"/>
      <c r="BJ341" s="1270"/>
      <c r="BK341" s="1270"/>
      <c r="BL341" s="1270"/>
      <c r="BM341" s="1270"/>
      <c r="BN341" s="1270"/>
      <c r="BO341" s="1270"/>
      <c r="BP341" s="1270"/>
      <c r="BQ341" s="1270"/>
      <c r="BR341" s="1270"/>
      <c r="BS341" s="1270"/>
      <c r="BT341" s="1270"/>
      <c r="BU341" s="1270"/>
      <c r="BV341" s="1270"/>
      <c r="BW341" s="1270"/>
      <c r="BX341" s="1270"/>
      <c r="BY341" s="1270"/>
      <c r="BZ341" s="1270"/>
      <c r="CA341" s="1270"/>
      <c r="CB341" s="1270"/>
      <c r="CC341" s="1270"/>
      <c r="CD341" s="1270"/>
      <c r="CE341" s="1270"/>
      <c r="CF341" s="1270"/>
      <c r="CG341" s="1270"/>
      <c r="CH341" s="1270"/>
      <c r="CI341" s="1270"/>
      <c r="CJ341" s="1270"/>
      <c r="CK341" s="1270"/>
      <c r="CL341" s="1270"/>
      <c r="CM341" s="1270"/>
      <c r="CN341" s="1270"/>
      <c r="CO341" s="1270"/>
      <c r="CP341" s="1270"/>
      <c r="CQ341" s="1270"/>
      <c r="CR341" s="1270"/>
      <c r="CS341" s="1270"/>
      <c r="CT341" s="1270"/>
      <c r="CU341" s="1270"/>
      <c r="CV341" s="1270"/>
      <c r="CW341" s="1270"/>
      <c r="CX341" s="1270"/>
      <c r="CY341" s="1270"/>
      <c r="CZ341" s="1270"/>
      <c r="DA341" s="1270"/>
      <c r="DB341" s="1270"/>
      <c r="DC341" s="1270"/>
      <c r="DD341" s="1270"/>
      <c r="DE341" s="1270"/>
      <c r="DF341" s="518"/>
    </row>
    <row r="342" spans="2:110" ht="14.1" customHeight="1" x14ac:dyDescent="0.2">
      <c r="B342" s="521"/>
      <c r="C342" s="1270" t="s">
        <v>1663</v>
      </c>
      <c r="D342" s="1270"/>
      <c r="E342" s="1270"/>
      <c r="F342" s="1270"/>
      <c r="G342" s="1270"/>
      <c r="H342" s="1270"/>
      <c r="I342" s="1270"/>
      <c r="J342" s="1270"/>
      <c r="K342" s="1270"/>
      <c r="L342" s="1270"/>
      <c r="M342" s="1270"/>
      <c r="N342" s="1270"/>
      <c r="O342" s="1270"/>
      <c r="P342" s="1270"/>
      <c r="Q342" s="1270"/>
      <c r="R342" s="1270"/>
      <c r="S342" s="1270"/>
      <c r="T342" s="1270"/>
      <c r="U342" s="1270"/>
      <c r="V342" s="1270"/>
      <c r="W342" s="1270"/>
      <c r="X342" s="1270"/>
      <c r="Y342" s="1270"/>
      <c r="Z342" s="1270"/>
      <c r="AA342" s="1270"/>
      <c r="AB342" s="1270"/>
      <c r="AC342" s="1270"/>
      <c r="AD342" s="1270"/>
      <c r="AE342" s="1270"/>
      <c r="AF342" s="1270"/>
      <c r="AG342" s="1270"/>
      <c r="AH342" s="1270"/>
      <c r="AI342" s="1270"/>
      <c r="AJ342" s="1270"/>
      <c r="AK342" s="1270"/>
      <c r="AL342" s="1270"/>
      <c r="AM342" s="1270"/>
      <c r="AN342" s="1270"/>
      <c r="AO342" s="1270"/>
      <c r="AP342" s="1270"/>
      <c r="AQ342" s="1270"/>
      <c r="AR342" s="1270"/>
      <c r="AS342" s="1270"/>
      <c r="AT342" s="1270"/>
      <c r="AU342" s="1270"/>
      <c r="AV342" s="1270"/>
      <c r="AW342" s="1270"/>
      <c r="AX342" s="1270"/>
      <c r="AY342" s="1270"/>
      <c r="AZ342" s="1270"/>
      <c r="BA342" s="1270"/>
      <c r="BB342" s="1270"/>
      <c r="BC342" s="1270"/>
      <c r="BD342" s="1270"/>
      <c r="BE342" s="1270"/>
      <c r="BF342" s="1270"/>
      <c r="BG342" s="1270"/>
      <c r="BH342" s="1270"/>
      <c r="BI342" s="1270"/>
      <c r="BJ342" s="1270"/>
      <c r="BK342" s="1270"/>
      <c r="BL342" s="1270"/>
      <c r="BM342" s="1270"/>
      <c r="BN342" s="1270"/>
      <c r="BO342" s="1270"/>
      <c r="BP342" s="1270"/>
      <c r="BQ342" s="1270"/>
      <c r="BR342" s="1270"/>
      <c r="BS342" s="1270"/>
      <c r="BT342" s="1270"/>
      <c r="BU342" s="1270"/>
      <c r="BV342" s="1270"/>
      <c r="BW342" s="1270"/>
      <c r="BX342" s="1270"/>
      <c r="BY342" s="1270"/>
      <c r="BZ342" s="1270"/>
      <c r="CA342" s="1270"/>
      <c r="CB342" s="1270"/>
      <c r="CC342" s="1270"/>
      <c r="CD342" s="1270"/>
      <c r="CE342" s="1270"/>
      <c r="CF342" s="1270"/>
      <c r="CG342" s="1270"/>
      <c r="CH342" s="1270"/>
      <c r="CI342" s="1270"/>
      <c r="CJ342" s="1270"/>
      <c r="CK342" s="1270"/>
      <c r="CL342" s="1270"/>
      <c r="CM342" s="1270"/>
      <c r="CN342" s="1270"/>
      <c r="CO342" s="1270"/>
      <c r="CP342" s="1270"/>
      <c r="CQ342" s="1270"/>
      <c r="CR342" s="1270"/>
      <c r="CS342" s="1270"/>
      <c r="CT342" s="1270"/>
      <c r="CU342" s="1270"/>
      <c r="CV342" s="1270"/>
      <c r="CW342" s="1270"/>
      <c r="CX342" s="1270"/>
      <c r="CY342" s="1270"/>
      <c r="CZ342" s="1270"/>
      <c r="DA342" s="1270"/>
      <c r="DB342" s="1270"/>
      <c r="DC342" s="1270"/>
      <c r="DD342" s="1270"/>
      <c r="DE342" s="1270"/>
      <c r="DF342" s="518"/>
    </row>
    <row r="343" spans="2:110" ht="9.9499999999999993" customHeight="1" x14ac:dyDescent="0.2">
      <c r="B343" s="521"/>
      <c r="C343" s="1270" t="s">
        <v>1603</v>
      </c>
      <c r="D343" s="1270"/>
      <c r="E343" s="1270"/>
      <c r="F343" s="1270"/>
      <c r="G343" s="1270"/>
      <c r="H343" s="1270"/>
      <c r="I343" s="1270"/>
      <c r="J343" s="1270"/>
      <c r="K343" s="1270"/>
      <c r="L343" s="1270"/>
      <c r="M343" s="1270"/>
      <c r="N343" s="1270"/>
      <c r="O343" s="1270"/>
      <c r="P343" s="1270"/>
      <c r="Q343" s="1270"/>
      <c r="R343" s="1270"/>
      <c r="S343" s="1270"/>
      <c r="T343" s="1270"/>
      <c r="U343" s="1270"/>
      <c r="V343" s="1270"/>
      <c r="W343" s="1270"/>
      <c r="X343" s="1270"/>
      <c r="Y343" s="1270"/>
      <c r="Z343" s="1270"/>
      <c r="AA343" s="1270"/>
      <c r="AB343" s="1270"/>
      <c r="AC343" s="1270"/>
      <c r="AD343" s="1270"/>
      <c r="AE343" s="1270"/>
      <c r="AF343" s="1270"/>
      <c r="AG343" s="1270"/>
      <c r="AH343" s="1270"/>
      <c r="AI343" s="1270"/>
      <c r="AJ343" s="1270"/>
      <c r="AK343" s="1270"/>
      <c r="AL343" s="1270"/>
      <c r="AM343" s="1270"/>
      <c r="AN343" s="1270"/>
      <c r="AO343" s="1270"/>
      <c r="AP343" s="1270"/>
      <c r="AQ343" s="1270"/>
      <c r="AR343" s="1270"/>
      <c r="AS343" s="1270"/>
      <c r="AT343" s="1270"/>
      <c r="AU343" s="1270"/>
      <c r="AV343" s="1270"/>
      <c r="AW343" s="1270"/>
      <c r="AX343" s="1270"/>
      <c r="AY343" s="1270"/>
      <c r="AZ343" s="1270"/>
      <c r="BA343" s="1270"/>
      <c r="BB343" s="1270"/>
      <c r="BC343" s="1270"/>
      <c r="BD343" s="1270"/>
      <c r="BE343" s="1270"/>
      <c r="BF343" s="1270"/>
      <c r="BG343" s="1270"/>
      <c r="BH343" s="1270"/>
      <c r="BI343" s="1270"/>
      <c r="BJ343" s="1270"/>
      <c r="BK343" s="1270"/>
      <c r="BL343" s="1270"/>
      <c r="BM343" s="1270"/>
      <c r="BN343" s="1270"/>
      <c r="BO343" s="1270"/>
      <c r="BP343" s="1270"/>
      <c r="BQ343" s="1270"/>
      <c r="BR343" s="1270"/>
      <c r="BS343" s="1270"/>
      <c r="BT343" s="1270"/>
      <c r="BU343" s="1270"/>
      <c r="BV343" s="1270"/>
      <c r="BW343" s="1270"/>
      <c r="BX343" s="1270"/>
      <c r="BY343" s="1270"/>
      <c r="BZ343" s="1270"/>
      <c r="CA343" s="1270"/>
      <c r="CB343" s="1270"/>
      <c r="CC343" s="1270"/>
      <c r="CD343" s="1270"/>
      <c r="CE343" s="1270"/>
      <c r="CF343" s="1270"/>
      <c r="CG343" s="1270"/>
      <c r="CH343" s="1270"/>
      <c r="CI343" s="1270"/>
      <c r="CJ343" s="1270"/>
      <c r="CK343" s="1270"/>
      <c r="CL343" s="1270"/>
      <c r="CM343" s="1270"/>
      <c r="CN343" s="1270"/>
      <c r="CO343" s="1270"/>
      <c r="CP343" s="1270"/>
      <c r="CQ343" s="1270"/>
      <c r="CR343" s="1270"/>
      <c r="CS343" s="1270"/>
      <c r="CT343" s="1270"/>
      <c r="CU343" s="1270"/>
      <c r="CV343" s="1270"/>
      <c r="CW343" s="1270"/>
      <c r="CX343" s="1270"/>
      <c r="CY343" s="1270"/>
      <c r="CZ343" s="1270"/>
      <c r="DA343" s="1270"/>
      <c r="DB343" s="1270"/>
      <c r="DC343" s="1270"/>
      <c r="DD343" s="1270"/>
      <c r="DE343" s="1270"/>
      <c r="DF343" s="518"/>
    </row>
    <row r="344" spans="2:110" ht="9.9499999999999993" customHeight="1" x14ac:dyDescent="0.2">
      <c r="B344" s="521"/>
      <c r="C344" s="1270" t="s">
        <v>1604</v>
      </c>
      <c r="D344" s="1270"/>
      <c r="E344" s="1270"/>
      <c r="F344" s="1270"/>
      <c r="G344" s="1270"/>
      <c r="H344" s="1270"/>
      <c r="I344" s="1270"/>
      <c r="J344" s="1270"/>
      <c r="K344" s="1270"/>
      <c r="L344" s="1270"/>
      <c r="M344" s="1270"/>
      <c r="N344" s="1270"/>
      <c r="O344" s="1270"/>
      <c r="P344" s="1270"/>
      <c r="Q344" s="1270"/>
      <c r="R344" s="1270"/>
      <c r="S344" s="1270"/>
      <c r="T344" s="1270"/>
      <c r="U344" s="1270"/>
      <c r="V344" s="1270"/>
      <c r="W344" s="1270"/>
      <c r="X344" s="1270"/>
      <c r="Y344" s="1270"/>
      <c r="Z344" s="1270"/>
      <c r="AA344" s="1270"/>
      <c r="AB344" s="1270"/>
      <c r="AC344" s="1270"/>
      <c r="AD344" s="1270"/>
      <c r="AE344" s="1270"/>
      <c r="AF344" s="1270"/>
      <c r="AG344" s="1270"/>
      <c r="AH344" s="1270"/>
      <c r="AI344" s="1270"/>
      <c r="AJ344" s="1270"/>
      <c r="AK344" s="1270"/>
      <c r="AL344" s="1270"/>
      <c r="AM344" s="1270"/>
      <c r="AN344" s="1270"/>
      <c r="AO344" s="1270"/>
      <c r="AP344" s="1270"/>
      <c r="AQ344" s="1270"/>
      <c r="AR344" s="1270"/>
      <c r="AS344" s="1270"/>
      <c r="AT344" s="1270"/>
      <c r="AU344" s="1270"/>
      <c r="AV344" s="1270"/>
      <c r="AW344" s="1270"/>
      <c r="AX344" s="1270"/>
      <c r="AY344" s="1270"/>
      <c r="AZ344" s="1270"/>
      <c r="BA344" s="1270"/>
      <c r="BB344" s="1270"/>
      <c r="BC344" s="1270"/>
      <c r="BD344" s="1270"/>
      <c r="BE344" s="1270"/>
      <c r="BF344" s="1270"/>
      <c r="BG344" s="1270"/>
      <c r="BH344" s="1270"/>
      <c r="BI344" s="1270"/>
      <c r="BJ344" s="1270"/>
      <c r="BK344" s="1270"/>
      <c r="BL344" s="1270"/>
      <c r="BM344" s="1270"/>
      <c r="BN344" s="1270"/>
      <c r="BO344" s="1270"/>
      <c r="BP344" s="1270"/>
      <c r="BQ344" s="1270"/>
      <c r="BR344" s="1270"/>
      <c r="BS344" s="1270"/>
      <c r="BT344" s="1270"/>
      <c r="BU344" s="1270"/>
      <c r="BV344" s="1270"/>
      <c r="BW344" s="1270"/>
      <c r="BX344" s="1270"/>
      <c r="BY344" s="1270"/>
      <c r="BZ344" s="1270"/>
      <c r="CA344" s="1270"/>
      <c r="CB344" s="1270"/>
      <c r="CC344" s="1270"/>
      <c r="CD344" s="1270"/>
      <c r="CE344" s="1270"/>
      <c r="CF344" s="1270"/>
      <c r="CG344" s="1270"/>
      <c r="CH344" s="1270"/>
      <c r="CI344" s="1270"/>
      <c r="CJ344" s="1270"/>
      <c r="CK344" s="1270"/>
      <c r="CL344" s="1270"/>
      <c r="CM344" s="1270"/>
      <c r="CN344" s="1270"/>
      <c r="CO344" s="1270"/>
      <c r="CP344" s="1270"/>
      <c r="CQ344" s="1270"/>
      <c r="CR344" s="1270"/>
      <c r="CS344" s="1270"/>
      <c r="CT344" s="1270"/>
      <c r="CU344" s="1270"/>
      <c r="CV344" s="1270"/>
      <c r="CW344" s="1270"/>
      <c r="CX344" s="1270"/>
      <c r="CY344" s="1270"/>
      <c r="CZ344" s="1270"/>
      <c r="DA344" s="1270"/>
      <c r="DB344" s="1270"/>
      <c r="DC344" s="1270"/>
      <c r="DD344" s="1270"/>
      <c r="DE344" s="1270"/>
      <c r="DF344" s="518"/>
    </row>
    <row r="345" spans="2:110" ht="14.1" customHeight="1" x14ac:dyDescent="0.2">
      <c r="B345" s="521"/>
      <c r="C345" s="1270" t="s">
        <v>1575</v>
      </c>
      <c r="D345" s="1270"/>
      <c r="E345" s="1270"/>
      <c r="F345" s="1270"/>
      <c r="G345" s="1270"/>
      <c r="H345" s="1270"/>
      <c r="I345" s="1270"/>
      <c r="J345" s="1270"/>
      <c r="K345" s="1270"/>
      <c r="L345" s="1270"/>
      <c r="M345" s="1270"/>
      <c r="N345" s="1270"/>
      <c r="O345" s="1270"/>
      <c r="P345" s="1270"/>
      <c r="Q345" s="1270"/>
      <c r="R345" s="1270"/>
      <c r="S345" s="1270"/>
      <c r="T345" s="1270"/>
      <c r="U345" s="1270"/>
      <c r="V345" s="1270"/>
      <c r="W345" s="1270"/>
      <c r="X345" s="1270"/>
      <c r="Y345" s="1270"/>
      <c r="Z345" s="1270"/>
      <c r="AA345" s="1270"/>
      <c r="AB345" s="1270"/>
      <c r="AC345" s="1270"/>
      <c r="AD345" s="1270"/>
      <c r="AE345" s="1270"/>
      <c r="AF345" s="1270"/>
      <c r="AG345" s="1270"/>
      <c r="AH345" s="1270"/>
      <c r="AI345" s="1270"/>
      <c r="AJ345" s="1270"/>
      <c r="AK345" s="1270"/>
      <c r="AL345" s="1270"/>
      <c r="AM345" s="1270"/>
      <c r="AN345" s="1270"/>
      <c r="AO345" s="1270"/>
      <c r="AP345" s="1270"/>
      <c r="AQ345" s="1270"/>
      <c r="AR345" s="1270"/>
      <c r="AS345" s="1270"/>
      <c r="AT345" s="1270"/>
      <c r="AU345" s="1270"/>
      <c r="AV345" s="1270"/>
      <c r="AW345" s="1270"/>
      <c r="AX345" s="1270"/>
      <c r="AY345" s="1270"/>
      <c r="AZ345" s="1270"/>
      <c r="BA345" s="1270"/>
      <c r="BB345" s="1270"/>
      <c r="BC345" s="1270"/>
      <c r="BD345" s="1270"/>
      <c r="BE345" s="1270"/>
      <c r="BF345" s="1270"/>
      <c r="BG345" s="1270"/>
      <c r="BH345" s="1270"/>
      <c r="BI345" s="1270"/>
      <c r="BJ345" s="1270"/>
      <c r="BK345" s="1270"/>
      <c r="BL345" s="1270"/>
      <c r="BM345" s="1270"/>
      <c r="BN345" s="1270"/>
      <c r="BO345" s="1270"/>
      <c r="BP345" s="1270"/>
      <c r="BQ345" s="1270"/>
      <c r="BR345" s="1270"/>
      <c r="BS345" s="1270"/>
      <c r="BT345" s="1270"/>
      <c r="BU345" s="1270"/>
      <c r="BV345" s="1270"/>
      <c r="BW345" s="1270"/>
      <c r="BX345" s="1270"/>
      <c r="BY345" s="1270"/>
      <c r="BZ345" s="1270"/>
      <c r="CA345" s="1270"/>
      <c r="CB345" s="1270"/>
      <c r="CC345" s="1270"/>
      <c r="CD345" s="1270"/>
      <c r="CE345" s="1270"/>
      <c r="CF345" s="1270"/>
      <c r="CG345" s="1270"/>
      <c r="CH345" s="1270"/>
      <c r="CI345" s="1270"/>
      <c r="CJ345" s="1270"/>
      <c r="CK345" s="1270"/>
      <c r="CL345" s="1270"/>
      <c r="CM345" s="1270"/>
      <c r="CN345" s="1270"/>
      <c r="CO345" s="1270"/>
      <c r="CP345" s="1270"/>
      <c r="CQ345" s="1270"/>
      <c r="CR345" s="1270"/>
      <c r="CS345" s="1270"/>
      <c r="CT345" s="1270"/>
      <c r="CU345" s="1270"/>
      <c r="CV345" s="1270"/>
      <c r="CW345" s="1270"/>
      <c r="CX345" s="1270"/>
      <c r="CY345" s="1270"/>
      <c r="CZ345" s="1270"/>
      <c r="DA345" s="1270"/>
      <c r="DB345" s="1270"/>
      <c r="DC345" s="1270"/>
      <c r="DD345" s="1270"/>
      <c r="DE345" s="1270"/>
      <c r="DF345" s="518"/>
    </row>
    <row r="346" spans="2:110" ht="14.1" customHeight="1" x14ac:dyDescent="0.2">
      <c r="B346" s="521"/>
      <c r="C346" s="1270" t="s">
        <v>1576</v>
      </c>
      <c r="D346" s="1270"/>
      <c r="E346" s="1270"/>
      <c r="F346" s="1270"/>
      <c r="G346" s="1270"/>
      <c r="H346" s="1270"/>
      <c r="I346" s="1270"/>
      <c r="J346" s="1270"/>
      <c r="K346" s="1270"/>
      <c r="L346" s="1270"/>
      <c r="M346" s="1270"/>
      <c r="N346" s="1270"/>
      <c r="O346" s="1270"/>
      <c r="P346" s="1270"/>
      <c r="Q346" s="1270"/>
      <c r="R346" s="1270"/>
      <c r="S346" s="1270"/>
      <c r="T346" s="1270"/>
      <c r="U346" s="1270"/>
      <c r="V346" s="1270"/>
      <c r="W346" s="1270"/>
      <c r="X346" s="1270"/>
      <c r="Y346" s="1270"/>
      <c r="Z346" s="1270"/>
      <c r="AA346" s="1270"/>
      <c r="AB346" s="1270"/>
      <c r="AC346" s="1270"/>
      <c r="AD346" s="1270"/>
      <c r="AE346" s="1270"/>
      <c r="AF346" s="1270"/>
      <c r="AG346" s="1270"/>
      <c r="AH346" s="1270"/>
      <c r="AI346" s="1270"/>
      <c r="AJ346" s="1270"/>
      <c r="AK346" s="1270"/>
      <c r="AL346" s="1270"/>
      <c r="AM346" s="1270"/>
      <c r="AN346" s="1270"/>
      <c r="AO346" s="1270"/>
      <c r="AP346" s="1270"/>
      <c r="AQ346" s="1270"/>
      <c r="AR346" s="1270"/>
      <c r="AS346" s="1270"/>
      <c r="AT346" s="1270"/>
      <c r="AU346" s="1270"/>
      <c r="AV346" s="1270"/>
      <c r="AW346" s="1270"/>
      <c r="AX346" s="1270"/>
      <c r="AY346" s="1270"/>
      <c r="AZ346" s="1270"/>
      <c r="BA346" s="1270"/>
      <c r="BB346" s="1270"/>
      <c r="BC346" s="1270"/>
      <c r="BD346" s="1270"/>
      <c r="BE346" s="1270"/>
      <c r="BF346" s="1270"/>
      <c r="BG346" s="1270"/>
      <c r="BH346" s="1270"/>
      <c r="BI346" s="1270"/>
      <c r="BJ346" s="1270"/>
      <c r="BK346" s="1270"/>
      <c r="BL346" s="1270"/>
      <c r="BM346" s="1270"/>
      <c r="BN346" s="1270"/>
      <c r="BO346" s="1270"/>
      <c r="BP346" s="1270"/>
      <c r="BQ346" s="1270"/>
      <c r="BR346" s="1270"/>
      <c r="BS346" s="1270"/>
      <c r="BT346" s="1270"/>
      <c r="BU346" s="1270"/>
      <c r="BV346" s="1270"/>
      <c r="BW346" s="1270"/>
      <c r="BX346" s="1270"/>
      <c r="BY346" s="1270"/>
      <c r="BZ346" s="1270"/>
      <c r="CA346" s="1270"/>
      <c r="CB346" s="1270"/>
      <c r="CC346" s="1270"/>
      <c r="CD346" s="1270"/>
      <c r="CE346" s="1270"/>
      <c r="CF346" s="1270"/>
      <c r="CG346" s="1270"/>
      <c r="CH346" s="1270"/>
      <c r="CI346" s="1270"/>
      <c r="CJ346" s="1270"/>
      <c r="CK346" s="1270"/>
      <c r="CL346" s="1270"/>
      <c r="CM346" s="1270"/>
      <c r="CN346" s="1270"/>
      <c r="CO346" s="1270"/>
      <c r="CP346" s="1270"/>
      <c r="CQ346" s="1270"/>
      <c r="CR346" s="1270"/>
      <c r="CS346" s="1270"/>
      <c r="CT346" s="1270"/>
      <c r="CU346" s="1270"/>
      <c r="CV346" s="1270"/>
      <c r="CW346" s="1270"/>
      <c r="CX346" s="1270"/>
      <c r="CY346" s="1270"/>
      <c r="CZ346" s="1270"/>
      <c r="DA346" s="1270"/>
      <c r="DB346" s="1270"/>
      <c r="DC346" s="1270"/>
      <c r="DD346" s="1270"/>
      <c r="DE346" s="1270"/>
      <c r="DF346" s="518"/>
    </row>
    <row r="347" spans="2:110" ht="14.1" customHeight="1" x14ac:dyDescent="0.2">
      <c r="B347" s="521"/>
      <c r="C347" s="1270" t="s">
        <v>1664</v>
      </c>
      <c r="D347" s="1270"/>
      <c r="E347" s="1270"/>
      <c r="F347" s="1270"/>
      <c r="G347" s="1270"/>
      <c r="H347" s="1270"/>
      <c r="I347" s="1270"/>
      <c r="J347" s="1270"/>
      <c r="K347" s="1270"/>
      <c r="L347" s="1270"/>
      <c r="M347" s="1270"/>
      <c r="N347" s="1270"/>
      <c r="O347" s="1270"/>
      <c r="P347" s="1270"/>
      <c r="Q347" s="1270"/>
      <c r="R347" s="1270"/>
      <c r="S347" s="1270"/>
      <c r="T347" s="1270"/>
      <c r="U347" s="1270"/>
      <c r="V347" s="1270"/>
      <c r="W347" s="1270"/>
      <c r="X347" s="1270"/>
      <c r="Y347" s="1270"/>
      <c r="Z347" s="1270"/>
      <c r="AA347" s="1270"/>
      <c r="AB347" s="1270"/>
      <c r="AC347" s="1270"/>
      <c r="AD347" s="1270"/>
      <c r="AE347" s="1270"/>
      <c r="AF347" s="1270"/>
      <c r="AG347" s="1270"/>
      <c r="AH347" s="1270"/>
      <c r="AI347" s="1270"/>
      <c r="AJ347" s="1270"/>
      <c r="AK347" s="1270"/>
      <c r="AL347" s="1270"/>
      <c r="AM347" s="1270"/>
      <c r="AN347" s="1270"/>
      <c r="AO347" s="1270"/>
      <c r="AP347" s="1270"/>
      <c r="AQ347" s="1270"/>
      <c r="AR347" s="1270"/>
      <c r="AS347" s="1270"/>
      <c r="AT347" s="1270"/>
      <c r="AU347" s="1270"/>
      <c r="AV347" s="1270"/>
      <c r="AW347" s="1270"/>
      <c r="AX347" s="1270"/>
      <c r="AY347" s="1270"/>
      <c r="AZ347" s="1270"/>
      <c r="BA347" s="1270"/>
      <c r="BB347" s="1270"/>
      <c r="BC347" s="1270"/>
      <c r="BD347" s="1270"/>
      <c r="BE347" s="1270"/>
      <c r="BF347" s="1270"/>
      <c r="BG347" s="1270"/>
      <c r="BH347" s="1270"/>
      <c r="BI347" s="1270"/>
      <c r="BJ347" s="1270"/>
      <c r="BK347" s="1270"/>
      <c r="BL347" s="1270"/>
      <c r="BM347" s="1270"/>
      <c r="BN347" s="1270"/>
      <c r="BO347" s="1270"/>
      <c r="BP347" s="1270"/>
      <c r="BQ347" s="1270"/>
      <c r="BR347" s="1270"/>
      <c r="BS347" s="1270"/>
      <c r="BT347" s="1270"/>
      <c r="BU347" s="1270"/>
      <c r="BV347" s="1270"/>
      <c r="BW347" s="1270"/>
      <c r="BX347" s="1270"/>
      <c r="BY347" s="1270"/>
      <c r="BZ347" s="1270"/>
      <c r="CA347" s="1270"/>
      <c r="CB347" s="1270"/>
      <c r="CC347" s="1270"/>
      <c r="CD347" s="1270"/>
      <c r="CE347" s="1270"/>
      <c r="CF347" s="1270"/>
      <c r="CG347" s="1270"/>
      <c r="CH347" s="1270"/>
      <c r="CI347" s="1270"/>
      <c r="CJ347" s="1270"/>
      <c r="CK347" s="1270"/>
      <c r="CL347" s="1270"/>
      <c r="CM347" s="1270"/>
      <c r="CN347" s="1270"/>
      <c r="CO347" s="1270"/>
      <c r="CP347" s="1270"/>
      <c r="CQ347" s="1270"/>
      <c r="CR347" s="1270"/>
      <c r="CS347" s="1270"/>
      <c r="CT347" s="1270"/>
      <c r="CU347" s="1270"/>
      <c r="CV347" s="1270"/>
      <c r="CW347" s="1270"/>
      <c r="CX347" s="1270"/>
      <c r="CY347" s="1270"/>
      <c r="CZ347" s="1270"/>
      <c r="DA347" s="1270"/>
      <c r="DB347" s="1270"/>
      <c r="DC347" s="1270"/>
      <c r="DD347" s="1270"/>
      <c r="DE347" s="1270"/>
      <c r="DF347" s="518"/>
    </row>
    <row r="348" spans="2:110" ht="9.9499999999999993" customHeight="1" x14ac:dyDescent="0.2">
      <c r="B348" s="521"/>
      <c r="C348" s="1270" t="s">
        <v>1557</v>
      </c>
      <c r="D348" s="1270"/>
      <c r="E348" s="1270"/>
      <c r="F348" s="1270"/>
      <c r="G348" s="1270"/>
      <c r="H348" s="1270"/>
      <c r="I348" s="1270"/>
      <c r="J348" s="1270"/>
      <c r="K348" s="1270"/>
      <c r="L348" s="1270"/>
      <c r="M348" s="1270"/>
      <c r="N348" s="1270"/>
      <c r="O348" s="1270"/>
      <c r="P348" s="1270"/>
      <c r="Q348" s="1270"/>
      <c r="R348" s="1270"/>
      <c r="S348" s="1270"/>
      <c r="T348" s="1270"/>
      <c r="U348" s="1270"/>
      <c r="V348" s="1270"/>
      <c r="W348" s="1270"/>
      <c r="X348" s="1270"/>
      <c r="Y348" s="1270"/>
      <c r="Z348" s="1270"/>
      <c r="AA348" s="1270"/>
      <c r="AB348" s="1270"/>
      <c r="AC348" s="1270"/>
      <c r="AD348" s="1270"/>
      <c r="AE348" s="1270"/>
      <c r="AF348" s="1270"/>
      <c r="AG348" s="1270"/>
      <c r="AH348" s="1270"/>
      <c r="AI348" s="1270"/>
      <c r="AJ348" s="1270"/>
      <c r="AK348" s="1270"/>
      <c r="AL348" s="1270"/>
      <c r="AM348" s="1270"/>
      <c r="AN348" s="1270"/>
      <c r="AO348" s="1270"/>
      <c r="AP348" s="1270"/>
      <c r="AQ348" s="1270"/>
      <c r="AR348" s="1270"/>
      <c r="AS348" s="1270"/>
      <c r="AT348" s="1270"/>
      <c r="AU348" s="1270"/>
      <c r="AV348" s="1270"/>
      <c r="AW348" s="1270"/>
      <c r="AX348" s="1270"/>
      <c r="AY348" s="1270"/>
      <c r="AZ348" s="1270"/>
      <c r="BA348" s="1270"/>
      <c r="BB348" s="1270"/>
      <c r="BC348" s="1270"/>
      <c r="BD348" s="1270"/>
      <c r="BE348" s="1270"/>
      <c r="BF348" s="1270"/>
      <c r="BG348" s="1270"/>
      <c r="BH348" s="1270"/>
      <c r="BI348" s="1270"/>
      <c r="BJ348" s="1270"/>
      <c r="BK348" s="1270"/>
      <c r="BL348" s="1270"/>
      <c r="BM348" s="1270"/>
      <c r="BN348" s="1270"/>
      <c r="BO348" s="1270"/>
      <c r="BP348" s="1270"/>
      <c r="BQ348" s="1270"/>
      <c r="BR348" s="1270"/>
      <c r="BS348" s="1270"/>
      <c r="BT348" s="1270"/>
      <c r="BU348" s="1270"/>
      <c r="BV348" s="1270"/>
      <c r="BW348" s="1270"/>
      <c r="BX348" s="1270"/>
      <c r="BY348" s="1270"/>
      <c r="BZ348" s="1270"/>
      <c r="CA348" s="1270"/>
      <c r="CB348" s="1270"/>
      <c r="CC348" s="1270"/>
      <c r="CD348" s="1270"/>
      <c r="CE348" s="1270"/>
      <c r="CF348" s="1270"/>
      <c r="CG348" s="1270"/>
      <c r="CH348" s="1270"/>
      <c r="CI348" s="1270"/>
      <c r="CJ348" s="1270"/>
      <c r="CK348" s="1270"/>
      <c r="CL348" s="1270"/>
      <c r="CM348" s="1270"/>
      <c r="CN348" s="1270"/>
      <c r="CO348" s="1270"/>
      <c r="CP348" s="1270"/>
      <c r="CQ348" s="1270"/>
      <c r="CR348" s="1270"/>
      <c r="CS348" s="1270"/>
      <c r="CT348" s="1270"/>
      <c r="CU348" s="1270"/>
      <c r="CV348" s="1270"/>
      <c r="CW348" s="1270"/>
      <c r="CX348" s="1270"/>
      <c r="CY348" s="1270"/>
      <c r="CZ348" s="1270"/>
      <c r="DA348" s="1270"/>
      <c r="DB348" s="1270"/>
      <c r="DC348" s="1270"/>
      <c r="DD348" s="1270"/>
      <c r="DE348" s="1270"/>
      <c r="DF348" s="518"/>
    </row>
    <row r="349" spans="2:110" ht="14.1" customHeight="1" x14ac:dyDescent="0.2">
      <c r="B349" s="521"/>
      <c r="C349" s="1270" t="s">
        <v>1665</v>
      </c>
      <c r="D349" s="1270"/>
      <c r="E349" s="1270"/>
      <c r="F349" s="1270"/>
      <c r="G349" s="1270"/>
      <c r="H349" s="1270"/>
      <c r="I349" s="1270"/>
      <c r="J349" s="1270"/>
      <c r="K349" s="1270"/>
      <c r="L349" s="1270"/>
      <c r="M349" s="1270"/>
      <c r="N349" s="1270"/>
      <c r="O349" s="1270"/>
      <c r="P349" s="1270"/>
      <c r="Q349" s="1270"/>
      <c r="R349" s="1270"/>
      <c r="S349" s="1270"/>
      <c r="T349" s="1270"/>
      <c r="U349" s="1270"/>
      <c r="V349" s="1270"/>
      <c r="W349" s="1270"/>
      <c r="X349" s="1270"/>
      <c r="Y349" s="1270"/>
      <c r="Z349" s="1270"/>
      <c r="AA349" s="1270"/>
      <c r="AB349" s="1270"/>
      <c r="AC349" s="1270"/>
      <c r="AD349" s="1270"/>
      <c r="AE349" s="1270"/>
      <c r="AF349" s="1270"/>
      <c r="AG349" s="1270"/>
      <c r="AH349" s="1270"/>
      <c r="AI349" s="1270"/>
      <c r="AJ349" s="1270"/>
      <c r="AK349" s="1270"/>
      <c r="AL349" s="1270"/>
      <c r="AM349" s="1270"/>
      <c r="AN349" s="1270"/>
      <c r="AO349" s="1270"/>
      <c r="AP349" s="1270"/>
      <c r="AQ349" s="1270"/>
      <c r="AR349" s="1270"/>
      <c r="AS349" s="1270"/>
      <c r="AT349" s="1270"/>
      <c r="AU349" s="1270"/>
      <c r="AV349" s="1270"/>
      <c r="AW349" s="1270"/>
      <c r="AX349" s="1270"/>
      <c r="AY349" s="1270"/>
      <c r="AZ349" s="1270"/>
      <c r="BA349" s="1270"/>
      <c r="BB349" s="1270"/>
      <c r="BC349" s="1270"/>
      <c r="BD349" s="1270"/>
      <c r="BE349" s="1270"/>
      <c r="BF349" s="1270"/>
      <c r="BG349" s="1270"/>
      <c r="BH349" s="1270"/>
      <c r="BI349" s="1270"/>
      <c r="BJ349" s="1270"/>
      <c r="BK349" s="1270"/>
      <c r="BL349" s="1270"/>
      <c r="BM349" s="1270"/>
      <c r="BN349" s="1270"/>
      <c r="BO349" s="1270"/>
      <c r="BP349" s="1270"/>
      <c r="BQ349" s="1270"/>
      <c r="BR349" s="1270"/>
      <c r="BS349" s="1270"/>
      <c r="BT349" s="1270"/>
      <c r="BU349" s="1270"/>
      <c r="BV349" s="1270"/>
      <c r="BW349" s="1270"/>
      <c r="BX349" s="1270"/>
      <c r="BY349" s="1270"/>
      <c r="BZ349" s="1270"/>
      <c r="CA349" s="1270"/>
      <c r="CB349" s="1270"/>
      <c r="CC349" s="1270"/>
      <c r="CD349" s="1270"/>
      <c r="CE349" s="1270"/>
      <c r="CF349" s="1270"/>
      <c r="CG349" s="1270"/>
      <c r="CH349" s="1270"/>
      <c r="CI349" s="1270"/>
      <c r="CJ349" s="1270"/>
      <c r="CK349" s="1270"/>
      <c r="CL349" s="1270"/>
      <c r="CM349" s="1270"/>
      <c r="CN349" s="1270"/>
      <c r="CO349" s="1270"/>
      <c r="CP349" s="1270"/>
      <c r="CQ349" s="1270"/>
      <c r="CR349" s="1270"/>
      <c r="CS349" s="1270"/>
      <c r="CT349" s="1270"/>
      <c r="CU349" s="1270"/>
      <c r="CV349" s="1270"/>
      <c r="CW349" s="1270"/>
      <c r="CX349" s="1270"/>
      <c r="CY349" s="1270"/>
      <c r="CZ349" s="1270"/>
      <c r="DA349" s="1270"/>
      <c r="DB349" s="1270"/>
      <c r="DC349" s="1270"/>
      <c r="DD349" s="1270"/>
      <c r="DE349" s="1270"/>
      <c r="DF349" s="518"/>
    </row>
    <row r="350" spans="2:110" ht="9.9499999999999993" customHeight="1" x14ac:dyDescent="0.2">
      <c r="B350" s="521"/>
      <c r="C350" s="1270" t="s">
        <v>1666</v>
      </c>
      <c r="D350" s="1270"/>
      <c r="E350" s="1270"/>
      <c r="F350" s="1270"/>
      <c r="G350" s="1270"/>
      <c r="H350" s="1270"/>
      <c r="I350" s="1270"/>
      <c r="J350" s="1270"/>
      <c r="K350" s="1270"/>
      <c r="L350" s="1270"/>
      <c r="M350" s="1270"/>
      <c r="N350" s="1270"/>
      <c r="O350" s="1270"/>
      <c r="P350" s="1270"/>
      <c r="Q350" s="1270"/>
      <c r="R350" s="1270"/>
      <c r="S350" s="1270"/>
      <c r="T350" s="1270"/>
      <c r="U350" s="1270"/>
      <c r="V350" s="1270"/>
      <c r="W350" s="1270"/>
      <c r="X350" s="1270"/>
      <c r="Y350" s="1270"/>
      <c r="Z350" s="1270"/>
      <c r="AA350" s="1270"/>
      <c r="AB350" s="1270"/>
      <c r="AC350" s="1270"/>
      <c r="AD350" s="1270"/>
      <c r="AE350" s="1270"/>
      <c r="AF350" s="1270"/>
      <c r="AG350" s="1270"/>
      <c r="AH350" s="1270"/>
      <c r="AI350" s="1270"/>
      <c r="AJ350" s="1270"/>
      <c r="AK350" s="1270"/>
      <c r="AL350" s="1270"/>
      <c r="AM350" s="1270"/>
      <c r="AN350" s="1270"/>
      <c r="AO350" s="1270"/>
      <c r="AP350" s="1270"/>
      <c r="AQ350" s="1270"/>
      <c r="AR350" s="1270"/>
      <c r="AS350" s="1270"/>
      <c r="AT350" s="1270"/>
      <c r="AU350" s="1270"/>
      <c r="AV350" s="1270"/>
      <c r="AW350" s="1270"/>
      <c r="AX350" s="1270"/>
      <c r="AY350" s="1270"/>
      <c r="AZ350" s="1270"/>
      <c r="BA350" s="1270"/>
      <c r="BB350" s="1270"/>
      <c r="BC350" s="1270"/>
      <c r="BD350" s="1270"/>
      <c r="BE350" s="1270"/>
      <c r="BF350" s="1270"/>
      <c r="BG350" s="1270"/>
      <c r="BH350" s="1270"/>
      <c r="BI350" s="1270"/>
      <c r="BJ350" s="1270"/>
      <c r="BK350" s="1270"/>
      <c r="BL350" s="1270"/>
      <c r="BM350" s="1270"/>
      <c r="BN350" s="1270"/>
      <c r="BO350" s="1270"/>
      <c r="BP350" s="1270"/>
      <c r="BQ350" s="1270"/>
      <c r="BR350" s="1270"/>
      <c r="BS350" s="1270"/>
      <c r="BT350" s="1270"/>
      <c r="BU350" s="1270"/>
      <c r="BV350" s="1270"/>
      <c r="BW350" s="1270"/>
      <c r="BX350" s="1270"/>
      <c r="BY350" s="1270"/>
      <c r="BZ350" s="1270"/>
      <c r="CA350" s="1270"/>
      <c r="CB350" s="1270"/>
      <c r="CC350" s="1270"/>
      <c r="CD350" s="1270"/>
      <c r="CE350" s="1270"/>
      <c r="CF350" s="1270"/>
      <c r="CG350" s="1270"/>
      <c r="CH350" s="1270"/>
      <c r="CI350" s="1270"/>
      <c r="CJ350" s="1270"/>
      <c r="CK350" s="1270"/>
      <c r="CL350" s="1270"/>
      <c r="CM350" s="1270"/>
      <c r="CN350" s="1270"/>
      <c r="CO350" s="1270"/>
      <c r="CP350" s="1270"/>
      <c r="CQ350" s="1270"/>
      <c r="CR350" s="1270"/>
      <c r="CS350" s="1270"/>
      <c r="CT350" s="1270"/>
      <c r="CU350" s="1270"/>
      <c r="CV350" s="1270"/>
      <c r="CW350" s="1270"/>
      <c r="CX350" s="1270"/>
      <c r="CY350" s="1270"/>
      <c r="CZ350" s="1270"/>
      <c r="DA350" s="1270"/>
      <c r="DB350" s="1270"/>
      <c r="DC350" s="1270"/>
      <c r="DD350" s="1270"/>
      <c r="DE350" s="1270"/>
      <c r="DF350" s="518"/>
    </row>
    <row r="351" spans="2:110" ht="14.1" customHeight="1" x14ac:dyDescent="0.2">
      <c r="B351" s="521"/>
      <c r="C351" s="1270" t="s">
        <v>1667</v>
      </c>
      <c r="D351" s="1270"/>
      <c r="E351" s="1270"/>
      <c r="F351" s="1270"/>
      <c r="G351" s="1270"/>
      <c r="H351" s="1270"/>
      <c r="I351" s="1270"/>
      <c r="J351" s="1270"/>
      <c r="K351" s="1270"/>
      <c r="L351" s="1270"/>
      <c r="M351" s="1270"/>
      <c r="N351" s="1270"/>
      <c r="O351" s="1270"/>
      <c r="P351" s="1270"/>
      <c r="Q351" s="1270"/>
      <c r="R351" s="1270"/>
      <c r="S351" s="1270"/>
      <c r="T351" s="1270"/>
      <c r="U351" s="1270"/>
      <c r="V351" s="1270"/>
      <c r="W351" s="1270"/>
      <c r="X351" s="1270"/>
      <c r="Y351" s="1270"/>
      <c r="Z351" s="1270"/>
      <c r="AA351" s="1270"/>
      <c r="AB351" s="1270"/>
      <c r="AC351" s="1270"/>
      <c r="AD351" s="1270"/>
      <c r="AE351" s="1270"/>
      <c r="AF351" s="1270"/>
      <c r="AG351" s="1270"/>
      <c r="AH351" s="1270"/>
      <c r="AI351" s="1270"/>
      <c r="AJ351" s="1270"/>
      <c r="AK351" s="1270"/>
      <c r="AL351" s="1270"/>
      <c r="AM351" s="1270"/>
      <c r="AN351" s="1270"/>
      <c r="AO351" s="1270"/>
      <c r="AP351" s="1270"/>
      <c r="AQ351" s="1270"/>
      <c r="AR351" s="1270"/>
      <c r="AS351" s="1270"/>
      <c r="AT351" s="1270"/>
      <c r="AU351" s="1270"/>
      <c r="AV351" s="1270"/>
      <c r="AW351" s="1270"/>
      <c r="AX351" s="1270"/>
      <c r="AY351" s="1270"/>
      <c r="AZ351" s="1270"/>
      <c r="BA351" s="1270"/>
      <c r="BB351" s="1270"/>
      <c r="BC351" s="1270"/>
      <c r="BD351" s="1270"/>
      <c r="BE351" s="1270"/>
      <c r="BF351" s="1270"/>
      <c r="BG351" s="1270"/>
      <c r="BH351" s="1270"/>
      <c r="BI351" s="1270"/>
      <c r="BJ351" s="1270"/>
      <c r="BK351" s="1270"/>
      <c r="BL351" s="1270"/>
      <c r="BM351" s="1270"/>
      <c r="BN351" s="1270"/>
      <c r="BO351" s="1270"/>
      <c r="BP351" s="1270"/>
      <c r="BQ351" s="1270"/>
      <c r="BR351" s="1270"/>
      <c r="BS351" s="1270"/>
      <c r="BT351" s="1270"/>
      <c r="BU351" s="1270"/>
      <c r="BV351" s="1270"/>
      <c r="BW351" s="1270"/>
      <c r="BX351" s="1270"/>
      <c r="BY351" s="1270"/>
      <c r="BZ351" s="1270"/>
      <c r="CA351" s="1270"/>
      <c r="CB351" s="1270"/>
      <c r="CC351" s="1270"/>
      <c r="CD351" s="1270"/>
      <c r="CE351" s="1270"/>
      <c r="CF351" s="1270"/>
      <c r="CG351" s="1270"/>
      <c r="CH351" s="1270"/>
      <c r="CI351" s="1270"/>
      <c r="CJ351" s="1270"/>
      <c r="CK351" s="1270"/>
      <c r="CL351" s="1270"/>
      <c r="CM351" s="1270"/>
      <c r="CN351" s="1270"/>
      <c r="CO351" s="1270"/>
      <c r="CP351" s="1270"/>
      <c r="CQ351" s="1270"/>
      <c r="CR351" s="1270"/>
      <c r="CS351" s="1270"/>
      <c r="CT351" s="1270"/>
      <c r="CU351" s="1270"/>
      <c r="CV351" s="1270"/>
      <c r="CW351" s="1270"/>
      <c r="CX351" s="1270"/>
      <c r="CY351" s="1270"/>
      <c r="CZ351" s="1270"/>
      <c r="DA351" s="1270"/>
      <c r="DB351" s="1270"/>
      <c r="DC351" s="1270"/>
      <c r="DD351" s="1270"/>
      <c r="DE351" s="1270"/>
      <c r="DF351" s="518"/>
    </row>
    <row r="352" spans="2:110" ht="9.9499999999999993" customHeight="1" x14ac:dyDescent="0.2">
      <c r="B352" s="521"/>
      <c r="C352" s="1270" t="s">
        <v>1641</v>
      </c>
      <c r="D352" s="1270"/>
      <c r="E352" s="1270"/>
      <c r="F352" s="1270"/>
      <c r="G352" s="1270"/>
      <c r="H352" s="1270"/>
      <c r="I352" s="1270"/>
      <c r="J352" s="1270"/>
      <c r="K352" s="1270"/>
      <c r="L352" s="1270"/>
      <c r="M352" s="1270"/>
      <c r="N352" s="1270"/>
      <c r="O352" s="1270"/>
      <c r="P352" s="1270"/>
      <c r="Q352" s="1270"/>
      <c r="R352" s="1270"/>
      <c r="S352" s="1270"/>
      <c r="T352" s="1270"/>
      <c r="U352" s="1270"/>
      <c r="V352" s="1270"/>
      <c r="W352" s="1270"/>
      <c r="X352" s="1270"/>
      <c r="Y352" s="1270"/>
      <c r="Z352" s="1270"/>
      <c r="AA352" s="1270"/>
      <c r="AB352" s="1270"/>
      <c r="AC352" s="1270"/>
      <c r="AD352" s="1270"/>
      <c r="AE352" s="1270"/>
      <c r="AF352" s="1270"/>
      <c r="AG352" s="1270"/>
      <c r="AH352" s="1270"/>
      <c r="AI352" s="1270"/>
      <c r="AJ352" s="1270"/>
      <c r="AK352" s="1270"/>
      <c r="AL352" s="1270"/>
      <c r="AM352" s="1270"/>
      <c r="AN352" s="1270"/>
      <c r="AO352" s="1270"/>
      <c r="AP352" s="1270"/>
      <c r="AQ352" s="1270"/>
      <c r="AR352" s="1270"/>
      <c r="AS352" s="1270"/>
      <c r="AT352" s="1270"/>
      <c r="AU352" s="1270"/>
      <c r="AV352" s="1270"/>
      <c r="AW352" s="1270"/>
      <c r="AX352" s="1270"/>
      <c r="AY352" s="1270"/>
      <c r="AZ352" s="1270"/>
      <c r="BA352" s="1270"/>
      <c r="BB352" s="1270"/>
      <c r="BC352" s="1270"/>
      <c r="BD352" s="1270"/>
      <c r="BE352" s="1270"/>
      <c r="BF352" s="1270"/>
      <c r="BG352" s="1270"/>
      <c r="BH352" s="1270"/>
      <c r="BI352" s="1270"/>
      <c r="BJ352" s="1270"/>
      <c r="BK352" s="1270"/>
      <c r="BL352" s="1270"/>
      <c r="BM352" s="1270"/>
      <c r="BN352" s="1270"/>
      <c r="BO352" s="1270"/>
      <c r="BP352" s="1270"/>
      <c r="BQ352" s="1270"/>
      <c r="BR352" s="1270"/>
      <c r="BS352" s="1270"/>
      <c r="BT352" s="1270"/>
      <c r="BU352" s="1270"/>
      <c r="BV352" s="1270"/>
      <c r="BW352" s="1270"/>
      <c r="BX352" s="1270"/>
      <c r="BY352" s="1270"/>
      <c r="BZ352" s="1270"/>
      <c r="CA352" s="1270"/>
      <c r="CB352" s="1270"/>
      <c r="CC352" s="1270"/>
      <c r="CD352" s="1270"/>
      <c r="CE352" s="1270"/>
      <c r="CF352" s="1270"/>
      <c r="CG352" s="1270"/>
      <c r="CH352" s="1270"/>
      <c r="CI352" s="1270"/>
      <c r="CJ352" s="1270"/>
      <c r="CK352" s="1270"/>
      <c r="CL352" s="1270"/>
      <c r="CM352" s="1270"/>
      <c r="CN352" s="1270"/>
      <c r="CO352" s="1270"/>
      <c r="CP352" s="1270"/>
      <c r="CQ352" s="1270"/>
      <c r="CR352" s="1270"/>
      <c r="CS352" s="1270"/>
      <c r="CT352" s="1270"/>
      <c r="CU352" s="1270"/>
      <c r="CV352" s="1270"/>
      <c r="CW352" s="1270"/>
      <c r="CX352" s="1270"/>
      <c r="CY352" s="1270"/>
      <c r="CZ352" s="1270"/>
      <c r="DA352" s="1270"/>
      <c r="DB352" s="1270"/>
      <c r="DC352" s="1270"/>
      <c r="DD352" s="1270"/>
      <c r="DE352" s="1270"/>
      <c r="DF352" s="518"/>
    </row>
    <row r="353" spans="2:110" ht="9.9499999999999993" customHeight="1" x14ac:dyDescent="0.2">
      <c r="B353" s="521"/>
      <c r="C353" s="1270" t="s">
        <v>1668</v>
      </c>
      <c r="D353" s="1270"/>
      <c r="E353" s="1270"/>
      <c r="F353" s="1270"/>
      <c r="G353" s="1270"/>
      <c r="H353" s="1270"/>
      <c r="I353" s="1270"/>
      <c r="J353" s="1270"/>
      <c r="K353" s="1270"/>
      <c r="L353" s="1270"/>
      <c r="M353" s="1270"/>
      <c r="N353" s="1270"/>
      <c r="O353" s="1270"/>
      <c r="P353" s="1270"/>
      <c r="Q353" s="1270"/>
      <c r="R353" s="1270"/>
      <c r="S353" s="1270"/>
      <c r="T353" s="1270"/>
      <c r="U353" s="1270"/>
      <c r="V353" s="1270"/>
      <c r="W353" s="1270"/>
      <c r="X353" s="1270"/>
      <c r="Y353" s="1270"/>
      <c r="Z353" s="1270"/>
      <c r="AA353" s="1270"/>
      <c r="AB353" s="1270"/>
      <c r="AC353" s="1270"/>
      <c r="AD353" s="1270"/>
      <c r="AE353" s="1270"/>
      <c r="AF353" s="1270"/>
      <c r="AG353" s="1270"/>
      <c r="AH353" s="1270"/>
      <c r="AI353" s="1270"/>
      <c r="AJ353" s="1270"/>
      <c r="AK353" s="1270"/>
      <c r="AL353" s="1270"/>
      <c r="AM353" s="1270"/>
      <c r="AN353" s="1270"/>
      <c r="AO353" s="1270"/>
      <c r="AP353" s="1270"/>
      <c r="AQ353" s="1270"/>
      <c r="AR353" s="1270"/>
      <c r="AS353" s="1270"/>
      <c r="AT353" s="1270"/>
      <c r="AU353" s="1270"/>
      <c r="AV353" s="1270"/>
      <c r="AW353" s="1270"/>
      <c r="AX353" s="1270"/>
      <c r="AY353" s="1270"/>
      <c r="AZ353" s="1270"/>
      <c r="BA353" s="1270"/>
      <c r="BB353" s="1270"/>
      <c r="BC353" s="1270"/>
      <c r="BD353" s="1270"/>
      <c r="BE353" s="1270"/>
      <c r="BF353" s="1270"/>
      <c r="BG353" s="1270"/>
      <c r="BH353" s="1270"/>
      <c r="BI353" s="1270"/>
      <c r="BJ353" s="1270"/>
      <c r="BK353" s="1270"/>
      <c r="BL353" s="1270"/>
      <c r="BM353" s="1270"/>
      <c r="BN353" s="1270"/>
      <c r="BO353" s="1270"/>
      <c r="BP353" s="1270"/>
      <c r="BQ353" s="1270"/>
      <c r="BR353" s="1270"/>
      <c r="BS353" s="1270"/>
      <c r="BT353" s="1270"/>
      <c r="BU353" s="1270"/>
      <c r="BV353" s="1270"/>
      <c r="BW353" s="1270"/>
      <c r="BX353" s="1270"/>
      <c r="BY353" s="1270"/>
      <c r="BZ353" s="1270"/>
      <c r="CA353" s="1270"/>
      <c r="CB353" s="1270"/>
      <c r="CC353" s="1270"/>
      <c r="CD353" s="1270"/>
      <c r="CE353" s="1270"/>
      <c r="CF353" s="1270"/>
      <c r="CG353" s="1270"/>
      <c r="CH353" s="1270"/>
      <c r="CI353" s="1270"/>
      <c r="CJ353" s="1270"/>
      <c r="CK353" s="1270"/>
      <c r="CL353" s="1270"/>
      <c r="CM353" s="1270"/>
      <c r="CN353" s="1270"/>
      <c r="CO353" s="1270"/>
      <c r="CP353" s="1270"/>
      <c r="CQ353" s="1270"/>
      <c r="CR353" s="1270"/>
      <c r="CS353" s="1270"/>
      <c r="CT353" s="1270"/>
      <c r="CU353" s="1270"/>
      <c r="CV353" s="1270"/>
      <c r="CW353" s="1270"/>
      <c r="CX353" s="1270"/>
      <c r="CY353" s="1270"/>
      <c r="CZ353" s="1270"/>
      <c r="DA353" s="1270"/>
      <c r="DB353" s="1270"/>
      <c r="DC353" s="1270"/>
      <c r="DD353" s="1270"/>
      <c r="DE353" s="1270"/>
      <c r="DF353" s="518"/>
    </row>
    <row r="354" spans="2:110" ht="14.1" customHeight="1" x14ac:dyDescent="0.2">
      <c r="B354" s="521"/>
      <c r="C354" s="1270" t="s">
        <v>1669</v>
      </c>
      <c r="D354" s="1270"/>
      <c r="E354" s="1270"/>
      <c r="F354" s="1270"/>
      <c r="G354" s="1270"/>
      <c r="H354" s="1270"/>
      <c r="I354" s="1270"/>
      <c r="J354" s="1270"/>
      <c r="K354" s="1270"/>
      <c r="L354" s="1270"/>
      <c r="M354" s="1270"/>
      <c r="N354" s="1270"/>
      <c r="O354" s="1270"/>
      <c r="P354" s="1270"/>
      <c r="Q354" s="1270"/>
      <c r="R354" s="1270"/>
      <c r="S354" s="1270"/>
      <c r="T354" s="1270"/>
      <c r="U354" s="1270"/>
      <c r="V354" s="1270"/>
      <c r="W354" s="1270"/>
      <c r="X354" s="1270"/>
      <c r="Y354" s="1270"/>
      <c r="Z354" s="1270"/>
      <c r="AA354" s="1270"/>
      <c r="AB354" s="1270"/>
      <c r="AC354" s="1270"/>
      <c r="AD354" s="1270"/>
      <c r="AE354" s="1270"/>
      <c r="AF354" s="1270"/>
      <c r="AG354" s="1270"/>
      <c r="AH354" s="1270"/>
      <c r="AI354" s="1270"/>
      <c r="AJ354" s="1270"/>
      <c r="AK354" s="1270"/>
      <c r="AL354" s="1270"/>
      <c r="AM354" s="1270"/>
      <c r="AN354" s="1270"/>
      <c r="AO354" s="1270"/>
      <c r="AP354" s="1270"/>
      <c r="AQ354" s="1270"/>
      <c r="AR354" s="1270"/>
      <c r="AS354" s="1270"/>
      <c r="AT354" s="1270"/>
      <c r="AU354" s="1270"/>
      <c r="AV354" s="1270"/>
      <c r="AW354" s="1270"/>
      <c r="AX354" s="1270"/>
      <c r="AY354" s="1270"/>
      <c r="AZ354" s="1270"/>
      <c r="BA354" s="1270"/>
      <c r="BB354" s="1270"/>
      <c r="BC354" s="1270"/>
      <c r="BD354" s="1270"/>
      <c r="BE354" s="1270"/>
      <c r="BF354" s="1270"/>
      <c r="BG354" s="1270"/>
      <c r="BH354" s="1270"/>
      <c r="BI354" s="1270"/>
      <c r="BJ354" s="1270"/>
      <c r="BK354" s="1270"/>
      <c r="BL354" s="1270"/>
      <c r="BM354" s="1270"/>
      <c r="BN354" s="1270"/>
      <c r="BO354" s="1270"/>
      <c r="BP354" s="1270"/>
      <c r="BQ354" s="1270"/>
      <c r="BR354" s="1270"/>
      <c r="BS354" s="1270"/>
      <c r="BT354" s="1270"/>
      <c r="BU354" s="1270"/>
      <c r="BV354" s="1270"/>
      <c r="BW354" s="1270"/>
      <c r="BX354" s="1270"/>
      <c r="BY354" s="1270"/>
      <c r="BZ354" s="1270"/>
      <c r="CA354" s="1270"/>
      <c r="CB354" s="1270"/>
      <c r="CC354" s="1270"/>
      <c r="CD354" s="1270"/>
      <c r="CE354" s="1270"/>
      <c r="CF354" s="1270"/>
      <c r="CG354" s="1270"/>
      <c r="CH354" s="1270"/>
      <c r="CI354" s="1270"/>
      <c r="CJ354" s="1270"/>
      <c r="CK354" s="1270"/>
      <c r="CL354" s="1270"/>
      <c r="CM354" s="1270"/>
      <c r="CN354" s="1270"/>
      <c r="CO354" s="1270"/>
      <c r="CP354" s="1270"/>
      <c r="CQ354" s="1270"/>
      <c r="CR354" s="1270"/>
      <c r="CS354" s="1270"/>
      <c r="CT354" s="1270"/>
      <c r="CU354" s="1270"/>
      <c r="CV354" s="1270"/>
      <c r="CW354" s="1270"/>
      <c r="CX354" s="1270"/>
      <c r="CY354" s="1270"/>
      <c r="CZ354" s="1270"/>
      <c r="DA354" s="1270"/>
      <c r="DB354" s="1270"/>
      <c r="DC354" s="1270"/>
      <c r="DD354" s="1270"/>
      <c r="DE354" s="1270"/>
      <c r="DF354" s="518"/>
    </row>
    <row r="355" spans="2:110" ht="9.9499999999999993" customHeight="1" x14ac:dyDescent="0.2">
      <c r="B355" s="521"/>
      <c r="C355" s="1270" t="s">
        <v>1670</v>
      </c>
      <c r="D355" s="1270"/>
      <c r="E355" s="1270"/>
      <c r="F355" s="1270"/>
      <c r="G355" s="1270"/>
      <c r="H355" s="1270"/>
      <c r="I355" s="1270"/>
      <c r="J355" s="1270"/>
      <c r="K355" s="1270"/>
      <c r="L355" s="1270"/>
      <c r="M355" s="1270"/>
      <c r="N355" s="1270"/>
      <c r="O355" s="1270"/>
      <c r="P355" s="1270"/>
      <c r="Q355" s="1270"/>
      <c r="R355" s="1270"/>
      <c r="S355" s="1270"/>
      <c r="T355" s="1270"/>
      <c r="U355" s="1270"/>
      <c r="V355" s="1270"/>
      <c r="W355" s="1270"/>
      <c r="X355" s="1270"/>
      <c r="Y355" s="1270"/>
      <c r="Z355" s="1270"/>
      <c r="AA355" s="1270"/>
      <c r="AB355" s="1270"/>
      <c r="AC355" s="1270"/>
      <c r="AD355" s="1270"/>
      <c r="AE355" s="1270"/>
      <c r="AF355" s="1270"/>
      <c r="AG355" s="1270"/>
      <c r="AH355" s="1270"/>
      <c r="AI355" s="1270"/>
      <c r="AJ355" s="1270"/>
      <c r="AK355" s="1270"/>
      <c r="AL355" s="1270"/>
      <c r="AM355" s="1270"/>
      <c r="AN355" s="1270"/>
      <c r="AO355" s="1270"/>
      <c r="AP355" s="1270"/>
      <c r="AQ355" s="1270"/>
      <c r="AR355" s="1270"/>
      <c r="AS355" s="1270"/>
      <c r="AT355" s="1270"/>
      <c r="AU355" s="1270"/>
      <c r="AV355" s="1270"/>
      <c r="AW355" s="1270"/>
      <c r="AX355" s="1270"/>
      <c r="AY355" s="1270"/>
      <c r="AZ355" s="1270"/>
      <c r="BA355" s="1270"/>
      <c r="BB355" s="1270"/>
      <c r="BC355" s="1270"/>
      <c r="BD355" s="1270"/>
      <c r="BE355" s="1270"/>
      <c r="BF355" s="1270"/>
      <c r="BG355" s="1270"/>
      <c r="BH355" s="1270"/>
      <c r="BI355" s="1270"/>
      <c r="BJ355" s="1270"/>
      <c r="BK355" s="1270"/>
      <c r="BL355" s="1270"/>
      <c r="BM355" s="1270"/>
      <c r="BN355" s="1270"/>
      <c r="BO355" s="1270"/>
      <c r="BP355" s="1270"/>
      <c r="BQ355" s="1270"/>
      <c r="BR355" s="1270"/>
      <c r="BS355" s="1270"/>
      <c r="BT355" s="1270"/>
      <c r="BU355" s="1270"/>
      <c r="BV355" s="1270"/>
      <c r="BW355" s="1270"/>
      <c r="BX355" s="1270"/>
      <c r="BY355" s="1270"/>
      <c r="BZ355" s="1270"/>
      <c r="CA355" s="1270"/>
      <c r="CB355" s="1270"/>
      <c r="CC355" s="1270"/>
      <c r="CD355" s="1270"/>
      <c r="CE355" s="1270"/>
      <c r="CF355" s="1270"/>
      <c r="CG355" s="1270"/>
      <c r="CH355" s="1270"/>
      <c r="CI355" s="1270"/>
      <c r="CJ355" s="1270"/>
      <c r="CK355" s="1270"/>
      <c r="CL355" s="1270"/>
      <c r="CM355" s="1270"/>
      <c r="CN355" s="1270"/>
      <c r="CO355" s="1270"/>
      <c r="CP355" s="1270"/>
      <c r="CQ355" s="1270"/>
      <c r="CR355" s="1270"/>
      <c r="CS355" s="1270"/>
      <c r="CT355" s="1270"/>
      <c r="CU355" s="1270"/>
      <c r="CV355" s="1270"/>
      <c r="CW355" s="1270"/>
      <c r="CX355" s="1270"/>
      <c r="CY355" s="1270"/>
      <c r="CZ355" s="1270"/>
      <c r="DA355" s="1270"/>
      <c r="DB355" s="1270"/>
      <c r="DC355" s="1270"/>
      <c r="DD355" s="1270"/>
      <c r="DE355" s="1270"/>
      <c r="DF355" s="518"/>
    </row>
    <row r="356" spans="2:110" ht="9.9499999999999993" customHeight="1" x14ac:dyDescent="0.2">
      <c r="B356" s="521"/>
      <c r="C356" s="1270" t="s">
        <v>1645</v>
      </c>
      <c r="D356" s="1270"/>
      <c r="E356" s="1270"/>
      <c r="F356" s="1270"/>
      <c r="G356" s="1270"/>
      <c r="H356" s="1270"/>
      <c r="I356" s="1270"/>
      <c r="J356" s="1270"/>
      <c r="K356" s="1270"/>
      <c r="L356" s="1270"/>
      <c r="M356" s="1270"/>
      <c r="N356" s="1270"/>
      <c r="O356" s="1270"/>
      <c r="P356" s="1270"/>
      <c r="Q356" s="1270"/>
      <c r="R356" s="1270"/>
      <c r="S356" s="1270"/>
      <c r="T356" s="1270"/>
      <c r="U356" s="1270"/>
      <c r="V356" s="1270"/>
      <c r="W356" s="1270"/>
      <c r="X356" s="1270"/>
      <c r="Y356" s="1270"/>
      <c r="Z356" s="1270"/>
      <c r="AA356" s="1270"/>
      <c r="AB356" s="1270"/>
      <c r="AC356" s="1270"/>
      <c r="AD356" s="1270"/>
      <c r="AE356" s="1270"/>
      <c r="AF356" s="1270"/>
      <c r="AG356" s="1270"/>
      <c r="AH356" s="1270"/>
      <c r="AI356" s="1270"/>
      <c r="AJ356" s="1270"/>
      <c r="AK356" s="1270"/>
      <c r="AL356" s="1270"/>
      <c r="AM356" s="1270"/>
      <c r="AN356" s="1270"/>
      <c r="AO356" s="1270"/>
      <c r="AP356" s="1270"/>
      <c r="AQ356" s="1270"/>
      <c r="AR356" s="1270"/>
      <c r="AS356" s="1270"/>
      <c r="AT356" s="1270"/>
      <c r="AU356" s="1270"/>
      <c r="AV356" s="1270"/>
      <c r="AW356" s="1270"/>
      <c r="AX356" s="1270"/>
      <c r="AY356" s="1270"/>
      <c r="AZ356" s="1270"/>
      <c r="BA356" s="1270"/>
      <c r="BB356" s="1270"/>
      <c r="BC356" s="1270"/>
      <c r="BD356" s="1270"/>
      <c r="BE356" s="1270"/>
      <c r="BF356" s="1270"/>
      <c r="BG356" s="1270"/>
      <c r="BH356" s="1270"/>
      <c r="BI356" s="1270"/>
      <c r="BJ356" s="1270"/>
      <c r="BK356" s="1270"/>
      <c r="BL356" s="1270"/>
      <c r="BM356" s="1270"/>
      <c r="BN356" s="1270"/>
      <c r="BO356" s="1270"/>
      <c r="BP356" s="1270"/>
      <c r="BQ356" s="1270"/>
      <c r="BR356" s="1270"/>
      <c r="BS356" s="1270"/>
      <c r="BT356" s="1270"/>
      <c r="BU356" s="1270"/>
      <c r="BV356" s="1270"/>
      <c r="BW356" s="1270"/>
      <c r="BX356" s="1270"/>
      <c r="BY356" s="1270"/>
      <c r="BZ356" s="1270"/>
      <c r="CA356" s="1270"/>
      <c r="CB356" s="1270"/>
      <c r="CC356" s="1270"/>
      <c r="CD356" s="1270"/>
      <c r="CE356" s="1270"/>
      <c r="CF356" s="1270"/>
      <c r="CG356" s="1270"/>
      <c r="CH356" s="1270"/>
      <c r="CI356" s="1270"/>
      <c r="CJ356" s="1270"/>
      <c r="CK356" s="1270"/>
      <c r="CL356" s="1270"/>
      <c r="CM356" s="1270"/>
      <c r="CN356" s="1270"/>
      <c r="CO356" s="1270"/>
      <c r="CP356" s="1270"/>
      <c r="CQ356" s="1270"/>
      <c r="CR356" s="1270"/>
      <c r="CS356" s="1270"/>
      <c r="CT356" s="1270"/>
      <c r="CU356" s="1270"/>
      <c r="CV356" s="1270"/>
      <c r="CW356" s="1270"/>
      <c r="CX356" s="1270"/>
      <c r="CY356" s="1270"/>
      <c r="CZ356" s="1270"/>
      <c r="DA356" s="1270"/>
      <c r="DB356" s="1270"/>
      <c r="DC356" s="1270"/>
      <c r="DD356" s="1270"/>
      <c r="DE356" s="1270"/>
      <c r="DF356" s="518"/>
    </row>
    <row r="357" spans="2:110" ht="9.9499999999999993" customHeight="1" x14ac:dyDescent="0.2">
      <c r="B357" s="521"/>
      <c r="C357" s="1270" t="s">
        <v>1556</v>
      </c>
      <c r="D357" s="1270"/>
      <c r="E357" s="1270"/>
      <c r="F357" s="1270"/>
      <c r="G357" s="1270"/>
      <c r="H357" s="1270"/>
      <c r="I357" s="1270"/>
      <c r="J357" s="1270"/>
      <c r="K357" s="1270"/>
      <c r="L357" s="1270"/>
      <c r="M357" s="1270"/>
      <c r="N357" s="1270"/>
      <c r="O357" s="1270"/>
      <c r="P357" s="1270"/>
      <c r="Q357" s="1270"/>
      <c r="R357" s="1270"/>
      <c r="S357" s="1270"/>
      <c r="T357" s="1270"/>
      <c r="U357" s="1270"/>
      <c r="V357" s="1270"/>
      <c r="W357" s="1270"/>
      <c r="X357" s="1270"/>
      <c r="Y357" s="1270"/>
      <c r="Z357" s="1270"/>
      <c r="AA357" s="1270"/>
      <c r="AB357" s="1270"/>
      <c r="AC357" s="1270"/>
      <c r="AD357" s="1270"/>
      <c r="AE357" s="1270"/>
      <c r="AF357" s="1270"/>
      <c r="AG357" s="1270"/>
      <c r="AH357" s="1270"/>
      <c r="AI357" s="1270"/>
      <c r="AJ357" s="1270"/>
      <c r="AK357" s="1270"/>
      <c r="AL357" s="1270"/>
      <c r="AM357" s="1270"/>
      <c r="AN357" s="1270"/>
      <c r="AO357" s="1270"/>
      <c r="AP357" s="1270"/>
      <c r="AQ357" s="1270"/>
      <c r="AR357" s="1270"/>
      <c r="AS357" s="1270"/>
      <c r="AT357" s="1270"/>
      <c r="AU357" s="1270"/>
      <c r="AV357" s="1270"/>
      <c r="AW357" s="1270"/>
      <c r="AX357" s="1270"/>
      <c r="AY357" s="1270"/>
      <c r="AZ357" s="1270"/>
      <c r="BA357" s="1270"/>
      <c r="BB357" s="1270"/>
      <c r="BC357" s="1270"/>
      <c r="BD357" s="1270"/>
      <c r="BE357" s="1270"/>
      <c r="BF357" s="1270"/>
      <c r="BG357" s="1270"/>
      <c r="BH357" s="1270"/>
      <c r="BI357" s="1270"/>
      <c r="BJ357" s="1270"/>
      <c r="BK357" s="1270"/>
      <c r="BL357" s="1270"/>
      <c r="BM357" s="1270"/>
      <c r="BN357" s="1270"/>
      <c r="BO357" s="1270"/>
      <c r="BP357" s="1270"/>
      <c r="BQ357" s="1270"/>
      <c r="BR357" s="1270"/>
      <c r="BS357" s="1270"/>
      <c r="BT357" s="1270"/>
      <c r="BU357" s="1270"/>
      <c r="BV357" s="1270"/>
      <c r="BW357" s="1270"/>
      <c r="BX357" s="1270"/>
      <c r="BY357" s="1270"/>
      <c r="BZ357" s="1270"/>
      <c r="CA357" s="1270"/>
      <c r="CB357" s="1270"/>
      <c r="CC357" s="1270"/>
      <c r="CD357" s="1270"/>
      <c r="CE357" s="1270"/>
      <c r="CF357" s="1270"/>
      <c r="CG357" s="1270"/>
      <c r="CH357" s="1270"/>
      <c r="CI357" s="1270"/>
      <c r="CJ357" s="1270"/>
      <c r="CK357" s="1270"/>
      <c r="CL357" s="1270"/>
      <c r="CM357" s="1270"/>
      <c r="CN357" s="1270"/>
      <c r="CO357" s="1270"/>
      <c r="CP357" s="1270"/>
      <c r="CQ357" s="1270"/>
      <c r="CR357" s="1270"/>
      <c r="CS357" s="1270"/>
      <c r="CT357" s="1270"/>
      <c r="CU357" s="1270"/>
      <c r="CV357" s="1270"/>
      <c r="CW357" s="1270"/>
      <c r="CX357" s="1270"/>
      <c r="CY357" s="1270"/>
      <c r="CZ357" s="1270"/>
      <c r="DA357" s="1270"/>
      <c r="DB357" s="1270"/>
      <c r="DC357" s="1270"/>
      <c r="DD357" s="1270"/>
      <c r="DE357" s="1270"/>
      <c r="DF357" s="518"/>
    </row>
    <row r="358" spans="2:110" ht="14.1" customHeight="1" x14ac:dyDescent="0.2">
      <c r="B358" s="521"/>
      <c r="C358" s="1270" t="s">
        <v>1577</v>
      </c>
      <c r="D358" s="1270"/>
      <c r="E358" s="1270"/>
      <c r="F358" s="1270"/>
      <c r="G358" s="1270"/>
      <c r="H358" s="1270"/>
      <c r="I358" s="1270"/>
      <c r="J358" s="1270"/>
      <c r="K358" s="1270"/>
      <c r="L358" s="1270"/>
      <c r="M358" s="1270"/>
      <c r="N358" s="1270"/>
      <c r="O358" s="1270"/>
      <c r="P358" s="1270"/>
      <c r="Q358" s="1270"/>
      <c r="R358" s="1270"/>
      <c r="S358" s="1270"/>
      <c r="T358" s="1270"/>
      <c r="U358" s="1270"/>
      <c r="V358" s="1270"/>
      <c r="W358" s="1270"/>
      <c r="X358" s="1270"/>
      <c r="Y358" s="1270"/>
      <c r="Z358" s="1270"/>
      <c r="AA358" s="1270"/>
      <c r="AB358" s="1270"/>
      <c r="AC358" s="1270"/>
      <c r="AD358" s="1270"/>
      <c r="AE358" s="1270"/>
      <c r="AF358" s="1270"/>
      <c r="AG358" s="1270"/>
      <c r="AH358" s="1270"/>
      <c r="AI358" s="1270"/>
      <c r="AJ358" s="1270"/>
      <c r="AK358" s="1270"/>
      <c r="AL358" s="1270"/>
      <c r="AM358" s="1270"/>
      <c r="AN358" s="1270"/>
      <c r="AO358" s="1270"/>
      <c r="AP358" s="1270"/>
      <c r="AQ358" s="1270"/>
      <c r="AR358" s="1270"/>
      <c r="AS358" s="1270"/>
      <c r="AT358" s="1270"/>
      <c r="AU358" s="1270"/>
      <c r="AV358" s="1270"/>
      <c r="AW358" s="1270"/>
      <c r="AX358" s="1270"/>
      <c r="AY358" s="1270"/>
      <c r="AZ358" s="1270"/>
      <c r="BA358" s="1270"/>
      <c r="BB358" s="1270"/>
      <c r="BC358" s="1270"/>
      <c r="BD358" s="1270"/>
      <c r="BE358" s="1270"/>
      <c r="BF358" s="1270"/>
      <c r="BG358" s="1270"/>
      <c r="BH358" s="1270"/>
      <c r="BI358" s="1270"/>
      <c r="BJ358" s="1270"/>
      <c r="BK358" s="1270"/>
      <c r="BL358" s="1270"/>
      <c r="BM358" s="1270"/>
      <c r="BN358" s="1270"/>
      <c r="BO358" s="1270"/>
      <c r="BP358" s="1270"/>
      <c r="BQ358" s="1270"/>
      <c r="BR358" s="1270"/>
      <c r="BS358" s="1270"/>
      <c r="BT358" s="1270"/>
      <c r="BU358" s="1270"/>
      <c r="BV358" s="1270"/>
      <c r="BW358" s="1270"/>
      <c r="BX358" s="1270"/>
      <c r="BY358" s="1270"/>
      <c r="BZ358" s="1270"/>
      <c r="CA358" s="1270"/>
      <c r="CB358" s="1270"/>
      <c r="CC358" s="1270"/>
      <c r="CD358" s="1270"/>
      <c r="CE358" s="1270"/>
      <c r="CF358" s="1270"/>
      <c r="CG358" s="1270"/>
      <c r="CH358" s="1270"/>
      <c r="CI358" s="1270"/>
      <c r="CJ358" s="1270"/>
      <c r="CK358" s="1270"/>
      <c r="CL358" s="1270"/>
      <c r="CM358" s="1270"/>
      <c r="CN358" s="1270"/>
      <c r="CO358" s="1270"/>
      <c r="CP358" s="1270"/>
      <c r="CQ358" s="1270"/>
      <c r="CR358" s="1270"/>
      <c r="CS358" s="1270"/>
      <c r="CT358" s="1270"/>
      <c r="CU358" s="1270"/>
      <c r="CV358" s="1270"/>
      <c r="CW358" s="1270"/>
      <c r="CX358" s="1270"/>
      <c r="CY358" s="1270"/>
      <c r="CZ358" s="1270"/>
      <c r="DA358" s="1270"/>
      <c r="DB358" s="1270"/>
      <c r="DC358" s="1270"/>
      <c r="DD358" s="1270"/>
      <c r="DE358" s="1270"/>
      <c r="DF358" s="518"/>
    </row>
    <row r="359" spans="2:110" ht="14.1" customHeight="1" x14ac:dyDescent="0.2">
      <c r="B359" s="521"/>
      <c r="C359" s="1270" t="s">
        <v>1671</v>
      </c>
      <c r="D359" s="1270"/>
      <c r="E359" s="1270"/>
      <c r="F359" s="1270"/>
      <c r="G359" s="1270"/>
      <c r="H359" s="1270"/>
      <c r="I359" s="1270"/>
      <c r="J359" s="1270"/>
      <c r="K359" s="1270"/>
      <c r="L359" s="1270"/>
      <c r="M359" s="1270"/>
      <c r="N359" s="1270"/>
      <c r="O359" s="1270"/>
      <c r="P359" s="1270"/>
      <c r="Q359" s="1270"/>
      <c r="R359" s="1270"/>
      <c r="S359" s="1270"/>
      <c r="T359" s="1270"/>
      <c r="U359" s="1270"/>
      <c r="V359" s="1270"/>
      <c r="W359" s="1270"/>
      <c r="X359" s="1270"/>
      <c r="Y359" s="1270"/>
      <c r="Z359" s="1270"/>
      <c r="AA359" s="1270"/>
      <c r="AB359" s="1270"/>
      <c r="AC359" s="1270"/>
      <c r="AD359" s="1270"/>
      <c r="AE359" s="1270"/>
      <c r="AF359" s="1270"/>
      <c r="AG359" s="1270"/>
      <c r="AH359" s="1270"/>
      <c r="AI359" s="1270"/>
      <c r="AJ359" s="1270"/>
      <c r="AK359" s="1270"/>
      <c r="AL359" s="1270"/>
      <c r="AM359" s="1270"/>
      <c r="AN359" s="1270"/>
      <c r="AO359" s="1270"/>
      <c r="AP359" s="1270"/>
      <c r="AQ359" s="1270"/>
      <c r="AR359" s="1270"/>
      <c r="AS359" s="1270"/>
      <c r="AT359" s="1270"/>
      <c r="AU359" s="1270"/>
      <c r="AV359" s="1270"/>
      <c r="AW359" s="1270"/>
      <c r="AX359" s="1270"/>
      <c r="AY359" s="1270"/>
      <c r="AZ359" s="1270"/>
      <c r="BA359" s="1270"/>
      <c r="BB359" s="1270"/>
      <c r="BC359" s="1270"/>
      <c r="BD359" s="1270"/>
      <c r="BE359" s="1270"/>
      <c r="BF359" s="1270"/>
      <c r="BG359" s="1270"/>
      <c r="BH359" s="1270"/>
      <c r="BI359" s="1270"/>
      <c r="BJ359" s="1270"/>
      <c r="BK359" s="1270"/>
      <c r="BL359" s="1270"/>
      <c r="BM359" s="1270"/>
      <c r="BN359" s="1270"/>
      <c r="BO359" s="1270"/>
      <c r="BP359" s="1270"/>
      <c r="BQ359" s="1270"/>
      <c r="BR359" s="1270"/>
      <c r="BS359" s="1270"/>
      <c r="BT359" s="1270"/>
      <c r="BU359" s="1270"/>
      <c r="BV359" s="1270"/>
      <c r="BW359" s="1270"/>
      <c r="BX359" s="1270"/>
      <c r="BY359" s="1270"/>
      <c r="BZ359" s="1270"/>
      <c r="CA359" s="1270"/>
      <c r="CB359" s="1270"/>
      <c r="CC359" s="1270"/>
      <c r="CD359" s="1270"/>
      <c r="CE359" s="1270"/>
      <c r="CF359" s="1270"/>
      <c r="CG359" s="1270"/>
      <c r="CH359" s="1270"/>
      <c r="CI359" s="1270"/>
      <c r="CJ359" s="1270"/>
      <c r="CK359" s="1270"/>
      <c r="CL359" s="1270"/>
      <c r="CM359" s="1270"/>
      <c r="CN359" s="1270"/>
      <c r="CO359" s="1270"/>
      <c r="CP359" s="1270"/>
      <c r="CQ359" s="1270"/>
      <c r="CR359" s="1270"/>
      <c r="CS359" s="1270"/>
      <c r="CT359" s="1270"/>
      <c r="CU359" s="1270"/>
      <c r="CV359" s="1270"/>
      <c r="CW359" s="1270"/>
      <c r="CX359" s="1270"/>
      <c r="CY359" s="1270"/>
      <c r="CZ359" s="1270"/>
      <c r="DA359" s="1270"/>
      <c r="DB359" s="1270"/>
      <c r="DC359" s="1270"/>
      <c r="DD359" s="1270"/>
      <c r="DE359" s="1270"/>
      <c r="DF359" s="518"/>
    </row>
    <row r="360" spans="2:110" ht="9.9499999999999993" customHeight="1" x14ac:dyDescent="0.2">
      <c r="B360" s="521"/>
      <c r="C360" s="1270" t="s">
        <v>1672</v>
      </c>
      <c r="D360" s="1270"/>
      <c r="E360" s="1270"/>
      <c r="F360" s="1270"/>
      <c r="G360" s="1270"/>
      <c r="H360" s="1270"/>
      <c r="I360" s="1270"/>
      <c r="J360" s="1270"/>
      <c r="K360" s="1270"/>
      <c r="L360" s="1270"/>
      <c r="M360" s="1270"/>
      <c r="N360" s="1270"/>
      <c r="O360" s="1270"/>
      <c r="P360" s="1270"/>
      <c r="Q360" s="1270"/>
      <c r="R360" s="1270"/>
      <c r="S360" s="1270"/>
      <c r="T360" s="1270"/>
      <c r="U360" s="1270"/>
      <c r="V360" s="1270"/>
      <c r="W360" s="1270"/>
      <c r="X360" s="1270"/>
      <c r="Y360" s="1270"/>
      <c r="Z360" s="1270"/>
      <c r="AA360" s="1270"/>
      <c r="AB360" s="1270"/>
      <c r="AC360" s="1270"/>
      <c r="AD360" s="1270"/>
      <c r="AE360" s="1270"/>
      <c r="AF360" s="1270"/>
      <c r="AG360" s="1270"/>
      <c r="AH360" s="1270"/>
      <c r="AI360" s="1270"/>
      <c r="AJ360" s="1270"/>
      <c r="AK360" s="1270"/>
      <c r="AL360" s="1270"/>
      <c r="AM360" s="1270"/>
      <c r="AN360" s="1270"/>
      <c r="AO360" s="1270"/>
      <c r="AP360" s="1270"/>
      <c r="AQ360" s="1270"/>
      <c r="AR360" s="1270"/>
      <c r="AS360" s="1270"/>
      <c r="AT360" s="1270"/>
      <c r="AU360" s="1270"/>
      <c r="AV360" s="1270"/>
      <c r="AW360" s="1270"/>
      <c r="AX360" s="1270"/>
      <c r="AY360" s="1270"/>
      <c r="AZ360" s="1270"/>
      <c r="BA360" s="1270"/>
      <c r="BB360" s="1270"/>
      <c r="BC360" s="1270"/>
      <c r="BD360" s="1270"/>
      <c r="BE360" s="1270"/>
      <c r="BF360" s="1270"/>
      <c r="BG360" s="1270"/>
      <c r="BH360" s="1270"/>
      <c r="BI360" s="1270"/>
      <c r="BJ360" s="1270"/>
      <c r="BK360" s="1270"/>
      <c r="BL360" s="1270"/>
      <c r="BM360" s="1270"/>
      <c r="BN360" s="1270"/>
      <c r="BO360" s="1270"/>
      <c r="BP360" s="1270"/>
      <c r="BQ360" s="1270"/>
      <c r="BR360" s="1270"/>
      <c r="BS360" s="1270"/>
      <c r="BT360" s="1270"/>
      <c r="BU360" s="1270"/>
      <c r="BV360" s="1270"/>
      <c r="BW360" s="1270"/>
      <c r="BX360" s="1270"/>
      <c r="BY360" s="1270"/>
      <c r="BZ360" s="1270"/>
      <c r="CA360" s="1270"/>
      <c r="CB360" s="1270"/>
      <c r="CC360" s="1270"/>
      <c r="CD360" s="1270"/>
      <c r="CE360" s="1270"/>
      <c r="CF360" s="1270"/>
      <c r="CG360" s="1270"/>
      <c r="CH360" s="1270"/>
      <c r="CI360" s="1270"/>
      <c r="CJ360" s="1270"/>
      <c r="CK360" s="1270"/>
      <c r="CL360" s="1270"/>
      <c r="CM360" s="1270"/>
      <c r="CN360" s="1270"/>
      <c r="CO360" s="1270"/>
      <c r="CP360" s="1270"/>
      <c r="CQ360" s="1270"/>
      <c r="CR360" s="1270"/>
      <c r="CS360" s="1270"/>
      <c r="CT360" s="1270"/>
      <c r="CU360" s="1270"/>
      <c r="CV360" s="1270"/>
      <c r="CW360" s="1270"/>
      <c r="CX360" s="1270"/>
      <c r="CY360" s="1270"/>
      <c r="CZ360" s="1270"/>
      <c r="DA360" s="1270"/>
      <c r="DB360" s="1270"/>
      <c r="DC360" s="1270"/>
      <c r="DD360" s="1270"/>
      <c r="DE360" s="1270"/>
      <c r="DF360" s="518"/>
    </row>
    <row r="361" spans="2:110" ht="9.9499999999999993" customHeight="1" x14ac:dyDescent="0.2">
      <c r="B361" s="521"/>
      <c r="C361" s="1270" t="s">
        <v>1673</v>
      </c>
      <c r="D361" s="1270"/>
      <c r="E361" s="1270"/>
      <c r="F361" s="1270"/>
      <c r="G361" s="1270"/>
      <c r="H361" s="1270"/>
      <c r="I361" s="1270"/>
      <c r="J361" s="1270"/>
      <c r="K361" s="1270"/>
      <c r="L361" s="1270"/>
      <c r="M361" s="1270"/>
      <c r="N361" s="1270"/>
      <c r="O361" s="1270"/>
      <c r="P361" s="1270"/>
      <c r="Q361" s="1270"/>
      <c r="R361" s="1270"/>
      <c r="S361" s="1270"/>
      <c r="T361" s="1270"/>
      <c r="U361" s="1270"/>
      <c r="V361" s="1270"/>
      <c r="W361" s="1270"/>
      <c r="X361" s="1270"/>
      <c r="Y361" s="1270"/>
      <c r="Z361" s="1270"/>
      <c r="AA361" s="1270"/>
      <c r="AB361" s="1270"/>
      <c r="AC361" s="1270"/>
      <c r="AD361" s="1270"/>
      <c r="AE361" s="1270"/>
      <c r="AF361" s="1270"/>
      <c r="AG361" s="1270"/>
      <c r="AH361" s="1270"/>
      <c r="AI361" s="1270"/>
      <c r="AJ361" s="1270"/>
      <c r="AK361" s="1270"/>
      <c r="AL361" s="1270"/>
      <c r="AM361" s="1270"/>
      <c r="AN361" s="1270"/>
      <c r="AO361" s="1270"/>
      <c r="AP361" s="1270"/>
      <c r="AQ361" s="1270"/>
      <c r="AR361" s="1270"/>
      <c r="AS361" s="1270"/>
      <c r="AT361" s="1270"/>
      <c r="AU361" s="1270"/>
      <c r="AV361" s="1270"/>
      <c r="AW361" s="1270"/>
      <c r="AX361" s="1270"/>
      <c r="AY361" s="1270"/>
      <c r="AZ361" s="1270"/>
      <c r="BA361" s="1270"/>
      <c r="BB361" s="1270"/>
      <c r="BC361" s="1270"/>
      <c r="BD361" s="1270"/>
      <c r="BE361" s="1270"/>
      <c r="BF361" s="1270"/>
      <c r="BG361" s="1270"/>
      <c r="BH361" s="1270"/>
      <c r="BI361" s="1270"/>
      <c r="BJ361" s="1270"/>
      <c r="BK361" s="1270"/>
      <c r="BL361" s="1270"/>
      <c r="BM361" s="1270"/>
      <c r="BN361" s="1270"/>
      <c r="BO361" s="1270"/>
      <c r="BP361" s="1270"/>
      <c r="BQ361" s="1270"/>
      <c r="BR361" s="1270"/>
      <c r="BS361" s="1270"/>
      <c r="BT361" s="1270"/>
      <c r="BU361" s="1270"/>
      <c r="BV361" s="1270"/>
      <c r="BW361" s="1270"/>
      <c r="BX361" s="1270"/>
      <c r="BY361" s="1270"/>
      <c r="BZ361" s="1270"/>
      <c r="CA361" s="1270"/>
      <c r="CB361" s="1270"/>
      <c r="CC361" s="1270"/>
      <c r="CD361" s="1270"/>
      <c r="CE361" s="1270"/>
      <c r="CF361" s="1270"/>
      <c r="CG361" s="1270"/>
      <c r="CH361" s="1270"/>
      <c r="CI361" s="1270"/>
      <c r="CJ361" s="1270"/>
      <c r="CK361" s="1270"/>
      <c r="CL361" s="1270"/>
      <c r="CM361" s="1270"/>
      <c r="CN361" s="1270"/>
      <c r="CO361" s="1270"/>
      <c r="CP361" s="1270"/>
      <c r="CQ361" s="1270"/>
      <c r="CR361" s="1270"/>
      <c r="CS361" s="1270"/>
      <c r="CT361" s="1270"/>
      <c r="CU361" s="1270"/>
      <c r="CV361" s="1270"/>
      <c r="CW361" s="1270"/>
      <c r="CX361" s="1270"/>
      <c r="CY361" s="1270"/>
      <c r="CZ361" s="1270"/>
      <c r="DA361" s="1270"/>
      <c r="DB361" s="1270"/>
      <c r="DC361" s="1270"/>
      <c r="DD361" s="1270"/>
      <c r="DE361" s="1270"/>
      <c r="DF361" s="518"/>
    </row>
    <row r="362" spans="2:110" ht="9.9499999999999993" customHeight="1" x14ac:dyDescent="0.2">
      <c r="B362" s="521"/>
      <c r="C362" s="1270" t="s">
        <v>1674</v>
      </c>
      <c r="D362" s="1270"/>
      <c r="E362" s="1270"/>
      <c r="F362" s="1270"/>
      <c r="G362" s="1270"/>
      <c r="H362" s="1270"/>
      <c r="I362" s="1270"/>
      <c r="J362" s="1270"/>
      <c r="K362" s="1270"/>
      <c r="L362" s="1270"/>
      <c r="M362" s="1270"/>
      <c r="N362" s="1270"/>
      <c r="O362" s="1270"/>
      <c r="P362" s="1270"/>
      <c r="Q362" s="1270"/>
      <c r="R362" s="1270"/>
      <c r="S362" s="1270"/>
      <c r="T362" s="1270"/>
      <c r="U362" s="1270"/>
      <c r="V362" s="1270"/>
      <c r="W362" s="1270"/>
      <c r="X362" s="1270"/>
      <c r="Y362" s="1270"/>
      <c r="Z362" s="1270"/>
      <c r="AA362" s="1270"/>
      <c r="AB362" s="1270"/>
      <c r="AC362" s="1270"/>
      <c r="AD362" s="1270"/>
      <c r="AE362" s="1270"/>
      <c r="AF362" s="1270"/>
      <c r="AG362" s="1270"/>
      <c r="AH362" s="1270"/>
      <c r="AI362" s="1270"/>
      <c r="AJ362" s="1270"/>
      <c r="AK362" s="1270"/>
      <c r="AL362" s="1270"/>
      <c r="AM362" s="1270"/>
      <c r="AN362" s="1270"/>
      <c r="AO362" s="1270"/>
      <c r="AP362" s="1270"/>
      <c r="AQ362" s="1270"/>
      <c r="AR362" s="1270"/>
      <c r="AS362" s="1270"/>
      <c r="AT362" s="1270"/>
      <c r="AU362" s="1270"/>
      <c r="AV362" s="1270"/>
      <c r="AW362" s="1270"/>
      <c r="AX362" s="1270"/>
      <c r="AY362" s="1270"/>
      <c r="AZ362" s="1270"/>
      <c r="BA362" s="1270"/>
      <c r="BB362" s="1270"/>
      <c r="BC362" s="1270"/>
      <c r="BD362" s="1270"/>
      <c r="BE362" s="1270"/>
      <c r="BF362" s="1270"/>
      <c r="BG362" s="1270"/>
      <c r="BH362" s="1270"/>
      <c r="BI362" s="1270"/>
      <c r="BJ362" s="1270"/>
      <c r="BK362" s="1270"/>
      <c r="BL362" s="1270"/>
      <c r="BM362" s="1270"/>
      <c r="BN362" s="1270"/>
      <c r="BO362" s="1270"/>
      <c r="BP362" s="1270"/>
      <c r="BQ362" s="1270"/>
      <c r="BR362" s="1270"/>
      <c r="BS362" s="1270"/>
      <c r="BT362" s="1270"/>
      <c r="BU362" s="1270"/>
      <c r="BV362" s="1270"/>
      <c r="BW362" s="1270"/>
      <c r="BX362" s="1270"/>
      <c r="BY362" s="1270"/>
      <c r="BZ362" s="1270"/>
      <c r="CA362" s="1270"/>
      <c r="CB362" s="1270"/>
      <c r="CC362" s="1270"/>
      <c r="CD362" s="1270"/>
      <c r="CE362" s="1270"/>
      <c r="CF362" s="1270"/>
      <c r="CG362" s="1270"/>
      <c r="CH362" s="1270"/>
      <c r="CI362" s="1270"/>
      <c r="CJ362" s="1270"/>
      <c r="CK362" s="1270"/>
      <c r="CL362" s="1270"/>
      <c r="CM362" s="1270"/>
      <c r="CN362" s="1270"/>
      <c r="CO362" s="1270"/>
      <c r="CP362" s="1270"/>
      <c r="CQ362" s="1270"/>
      <c r="CR362" s="1270"/>
      <c r="CS362" s="1270"/>
      <c r="CT362" s="1270"/>
      <c r="CU362" s="1270"/>
      <c r="CV362" s="1270"/>
      <c r="CW362" s="1270"/>
      <c r="CX362" s="1270"/>
      <c r="CY362" s="1270"/>
      <c r="CZ362" s="1270"/>
      <c r="DA362" s="1270"/>
      <c r="DB362" s="1270"/>
      <c r="DC362" s="1270"/>
      <c r="DD362" s="1270"/>
      <c r="DE362" s="1270"/>
      <c r="DF362" s="518"/>
    </row>
    <row r="363" spans="2:110" ht="14.1" customHeight="1" x14ac:dyDescent="0.2">
      <c r="B363" s="521"/>
      <c r="C363" s="1270" t="s">
        <v>1675</v>
      </c>
      <c r="D363" s="1270"/>
      <c r="E363" s="1270"/>
      <c r="F363" s="1270"/>
      <c r="G363" s="1270"/>
      <c r="H363" s="1270"/>
      <c r="I363" s="1270"/>
      <c r="J363" s="1270"/>
      <c r="K363" s="1270"/>
      <c r="L363" s="1270"/>
      <c r="M363" s="1270"/>
      <c r="N363" s="1270"/>
      <c r="O363" s="1270"/>
      <c r="P363" s="1270"/>
      <c r="Q363" s="1270"/>
      <c r="R363" s="1270"/>
      <c r="S363" s="1270"/>
      <c r="T363" s="1270"/>
      <c r="U363" s="1270"/>
      <c r="V363" s="1270"/>
      <c r="W363" s="1270"/>
      <c r="X363" s="1270"/>
      <c r="Y363" s="1270"/>
      <c r="Z363" s="1270"/>
      <c r="AA363" s="1270"/>
      <c r="AB363" s="1270"/>
      <c r="AC363" s="1270"/>
      <c r="AD363" s="1270"/>
      <c r="AE363" s="1270"/>
      <c r="AF363" s="1270"/>
      <c r="AG363" s="1270"/>
      <c r="AH363" s="1270"/>
      <c r="AI363" s="1270"/>
      <c r="AJ363" s="1270"/>
      <c r="AK363" s="1270"/>
      <c r="AL363" s="1270"/>
      <c r="AM363" s="1270"/>
      <c r="AN363" s="1270"/>
      <c r="AO363" s="1270"/>
      <c r="AP363" s="1270"/>
      <c r="AQ363" s="1270"/>
      <c r="AR363" s="1270"/>
      <c r="AS363" s="1270"/>
      <c r="AT363" s="1270"/>
      <c r="AU363" s="1270"/>
      <c r="AV363" s="1270"/>
      <c r="AW363" s="1270"/>
      <c r="AX363" s="1270"/>
      <c r="AY363" s="1270"/>
      <c r="AZ363" s="1270"/>
      <c r="BA363" s="1270"/>
      <c r="BB363" s="1270"/>
      <c r="BC363" s="1270"/>
      <c r="BD363" s="1270"/>
      <c r="BE363" s="1270"/>
      <c r="BF363" s="1270"/>
      <c r="BG363" s="1270"/>
      <c r="BH363" s="1270"/>
      <c r="BI363" s="1270"/>
      <c r="BJ363" s="1270"/>
      <c r="BK363" s="1270"/>
      <c r="BL363" s="1270"/>
      <c r="BM363" s="1270"/>
      <c r="BN363" s="1270"/>
      <c r="BO363" s="1270"/>
      <c r="BP363" s="1270"/>
      <c r="BQ363" s="1270"/>
      <c r="BR363" s="1270"/>
      <c r="BS363" s="1270"/>
      <c r="BT363" s="1270"/>
      <c r="BU363" s="1270"/>
      <c r="BV363" s="1270"/>
      <c r="BW363" s="1270"/>
      <c r="BX363" s="1270"/>
      <c r="BY363" s="1270"/>
      <c r="BZ363" s="1270"/>
      <c r="CA363" s="1270"/>
      <c r="CB363" s="1270"/>
      <c r="CC363" s="1270"/>
      <c r="CD363" s="1270"/>
      <c r="CE363" s="1270"/>
      <c r="CF363" s="1270"/>
      <c r="CG363" s="1270"/>
      <c r="CH363" s="1270"/>
      <c r="CI363" s="1270"/>
      <c r="CJ363" s="1270"/>
      <c r="CK363" s="1270"/>
      <c r="CL363" s="1270"/>
      <c r="CM363" s="1270"/>
      <c r="CN363" s="1270"/>
      <c r="CO363" s="1270"/>
      <c r="CP363" s="1270"/>
      <c r="CQ363" s="1270"/>
      <c r="CR363" s="1270"/>
      <c r="CS363" s="1270"/>
      <c r="CT363" s="1270"/>
      <c r="CU363" s="1270"/>
      <c r="CV363" s="1270"/>
      <c r="CW363" s="1270"/>
      <c r="CX363" s="1270"/>
      <c r="CY363" s="1270"/>
      <c r="CZ363" s="1270"/>
      <c r="DA363" s="1270"/>
      <c r="DB363" s="1270"/>
      <c r="DC363" s="1270"/>
      <c r="DD363" s="1270"/>
      <c r="DE363" s="1270"/>
      <c r="DF363" s="518"/>
    </row>
    <row r="364" spans="2:110" ht="9.9499999999999993" customHeight="1" x14ac:dyDescent="0.2">
      <c r="B364" s="521"/>
      <c r="C364" s="1270" t="s">
        <v>1676</v>
      </c>
      <c r="D364" s="1270"/>
      <c r="E364" s="1270"/>
      <c r="F364" s="1270"/>
      <c r="G364" s="1270"/>
      <c r="H364" s="1270"/>
      <c r="I364" s="1270"/>
      <c r="J364" s="1270"/>
      <c r="K364" s="1270"/>
      <c r="L364" s="1270"/>
      <c r="M364" s="1270"/>
      <c r="N364" s="1270"/>
      <c r="O364" s="1270"/>
      <c r="P364" s="1270"/>
      <c r="Q364" s="1270"/>
      <c r="R364" s="1270"/>
      <c r="S364" s="1270"/>
      <c r="T364" s="1270"/>
      <c r="U364" s="1270"/>
      <c r="V364" s="1270"/>
      <c r="W364" s="1270"/>
      <c r="X364" s="1270"/>
      <c r="Y364" s="1270"/>
      <c r="Z364" s="1270"/>
      <c r="AA364" s="1270"/>
      <c r="AB364" s="1270"/>
      <c r="AC364" s="1270"/>
      <c r="AD364" s="1270"/>
      <c r="AE364" s="1270"/>
      <c r="AF364" s="1270"/>
      <c r="AG364" s="1270"/>
      <c r="AH364" s="1270"/>
      <c r="AI364" s="1270"/>
      <c r="AJ364" s="1270"/>
      <c r="AK364" s="1270"/>
      <c r="AL364" s="1270"/>
      <c r="AM364" s="1270"/>
      <c r="AN364" s="1270"/>
      <c r="AO364" s="1270"/>
      <c r="AP364" s="1270"/>
      <c r="AQ364" s="1270"/>
      <c r="AR364" s="1270"/>
      <c r="AS364" s="1270"/>
      <c r="AT364" s="1270"/>
      <c r="AU364" s="1270"/>
      <c r="AV364" s="1270"/>
      <c r="AW364" s="1270"/>
      <c r="AX364" s="1270"/>
      <c r="AY364" s="1270"/>
      <c r="AZ364" s="1270"/>
      <c r="BA364" s="1270"/>
      <c r="BB364" s="1270"/>
      <c r="BC364" s="1270"/>
      <c r="BD364" s="1270"/>
      <c r="BE364" s="1270"/>
      <c r="BF364" s="1270"/>
      <c r="BG364" s="1270"/>
      <c r="BH364" s="1270"/>
      <c r="BI364" s="1270"/>
      <c r="BJ364" s="1270"/>
      <c r="BK364" s="1270"/>
      <c r="BL364" s="1270"/>
      <c r="BM364" s="1270"/>
      <c r="BN364" s="1270"/>
      <c r="BO364" s="1270"/>
      <c r="BP364" s="1270"/>
      <c r="BQ364" s="1270"/>
      <c r="BR364" s="1270"/>
      <c r="BS364" s="1270"/>
      <c r="BT364" s="1270"/>
      <c r="BU364" s="1270"/>
      <c r="BV364" s="1270"/>
      <c r="BW364" s="1270"/>
      <c r="BX364" s="1270"/>
      <c r="BY364" s="1270"/>
      <c r="BZ364" s="1270"/>
      <c r="CA364" s="1270"/>
      <c r="CB364" s="1270"/>
      <c r="CC364" s="1270"/>
      <c r="CD364" s="1270"/>
      <c r="CE364" s="1270"/>
      <c r="CF364" s="1270"/>
      <c r="CG364" s="1270"/>
      <c r="CH364" s="1270"/>
      <c r="CI364" s="1270"/>
      <c r="CJ364" s="1270"/>
      <c r="CK364" s="1270"/>
      <c r="CL364" s="1270"/>
      <c r="CM364" s="1270"/>
      <c r="CN364" s="1270"/>
      <c r="CO364" s="1270"/>
      <c r="CP364" s="1270"/>
      <c r="CQ364" s="1270"/>
      <c r="CR364" s="1270"/>
      <c r="CS364" s="1270"/>
      <c r="CT364" s="1270"/>
      <c r="CU364" s="1270"/>
      <c r="CV364" s="1270"/>
      <c r="CW364" s="1270"/>
      <c r="CX364" s="1270"/>
      <c r="CY364" s="1270"/>
      <c r="CZ364" s="1270"/>
      <c r="DA364" s="1270"/>
      <c r="DB364" s="1270"/>
      <c r="DC364" s="1270"/>
      <c r="DD364" s="1270"/>
      <c r="DE364" s="1270"/>
      <c r="DF364" s="518"/>
    </row>
    <row r="365" spans="2:110" ht="9.9499999999999993" customHeight="1" x14ac:dyDescent="0.2">
      <c r="B365" s="519"/>
      <c r="C365" s="519"/>
      <c r="D365" s="519"/>
      <c r="E365" s="519"/>
      <c r="F365" s="519"/>
      <c r="G365" s="519"/>
      <c r="H365" s="519"/>
      <c r="I365" s="519"/>
      <c r="J365" s="519"/>
      <c r="K365" s="519"/>
      <c r="L365" s="519"/>
      <c r="M365" s="519"/>
      <c r="N365" s="519"/>
      <c r="O365" s="519"/>
      <c r="P365" s="519"/>
      <c r="Q365" s="519"/>
      <c r="R365" s="519"/>
      <c r="S365" s="519"/>
      <c r="T365" s="519"/>
      <c r="U365" s="519"/>
      <c r="V365" s="519"/>
      <c r="W365" s="519"/>
      <c r="X365" s="519"/>
      <c r="Y365" s="519"/>
      <c r="Z365" s="519"/>
      <c r="AA365" s="519"/>
      <c r="AB365" s="519"/>
      <c r="AC365" s="519"/>
      <c r="AD365" s="519"/>
      <c r="AE365" s="519"/>
      <c r="AF365" s="519"/>
      <c r="AG365" s="519"/>
      <c r="AH365" s="519"/>
      <c r="AI365" s="519"/>
      <c r="AJ365" s="519"/>
      <c r="AK365" s="519"/>
      <c r="AL365" s="519"/>
      <c r="AM365" s="519"/>
      <c r="AN365" s="519"/>
      <c r="AO365" s="519"/>
      <c r="AP365" s="519"/>
      <c r="AQ365" s="519"/>
      <c r="AR365" s="519"/>
      <c r="AS365" s="519"/>
      <c r="AT365" s="519"/>
      <c r="AU365" s="519"/>
      <c r="AV365" s="519"/>
      <c r="AW365" s="519"/>
      <c r="AX365" s="519"/>
      <c r="AY365" s="519"/>
      <c r="AZ365" s="519"/>
      <c r="BA365" s="519"/>
      <c r="BB365" s="519"/>
      <c r="BC365" s="519"/>
      <c r="BD365" s="519"/>
      <c r="BE365" s="519"/>
      <c r="BF365" s="519"/>
      <c r="BG365" s="519"/>
      <c r="BH365" s="519"/>
      <c r="BI365" s="519"/>
      <c r="BJ365" s="519"/>
      <c r="BK365" s="519"/>
      <c r="BL365" s="519"/>
      <c r="BM365" s="519"/>
      <c r="BN365" s="519"/>
      <c r="BO365" s="519"/>
      <c r="BP365" s="519"/>
      <c r="BQ365" s="519"/>
      <c r="BR365" s="519"/>
      <c r="BS365" s="519"/>
      <c r="BT365" s="519"/>
      <c r="BU365" s="519"/>
      <c r="BV365" s="519"/>
      <c r="BW365" s="519"/>
      <c r="BX365" s="519"/>
      <c r="BY365" s="519"/>
      <c r="BZ365" s="519"/>
      <c r="CA365" s="519"/>
      <c r="CB365" s="519"/>
      <c r="CC365" s="519"/>
      <c r="CD365" s="519"/>
      <c r="CE365" s="519"/>
      <c r="CF365" s="519"/>
      <c r="CG365" s="519"/>
      <c r="CH365" s="519"/>
      <c r="CI365" s="519"/>
      <c r="CJ365" s="519"/>
      <c r="CK365" s="519"/>
      <c r="CL365" s="519"/>
      <c r="CM365" s="519"/>
      <c r="CN365" s="519"/>
      <c r="CO365" s="519"/>
      <c r="CP365" s="519"/>
      <c r="CQ365" s="519"/>
      <c r="CR365" s="519"/>
      <c r="CS365" s="519"/>
      <c r="CT365" s="519"/>
      <c r="CU365" s="519"/>
      <c r="CV365" s="519"/>
      <c r="CW365" s="519"/>
      <c r="CX365" s="519"/>
      <c r="CY365" s="519"/>
      <c r="CZ365" s="519"/>
      <c r="DA365" s="519"/>
      <c r="DB365" s="519"/>
      <c r="DC365" s="519"/>
      <c r="DD365" s="519"/>
      <c r="DE365" s="519"/>
      <c r="DF365" s="518"/>
    </row>
    <row r="366" spans="2:110" ht="9.9499999999999993" customHeight="1" x14ac:dyDescent="0.2">
      <c r="B366" s="519"/>
      <c r="C366" s="519"/>
      <c r="D366" s="519"/>
      <c r="E366" s="519"/>
      <c r="F366" s="519"/>
      <c r="G366" s="519"/>
      <c r="H366" s="519"/>
      <c r="I366" s="519"/>
      <c r="J366" s="519"/>
      <c r="K366" s="519"/>
      <c r="L366" s="519"/>
      <c r="M366" s="519"/>
      <c r="N366" s="519"/>
      <c r="O366" s="519"/>
      <c r="P366" s="519"/>
      <c r="Q366" s="519"/>
      <c r="R366" s="519"/>
      <c r="S366" s="519"/>
      <c r="T366" s="519"/>
      <c r="U366" s="519"/>
      <c r="V366" s="519"/>
      <c r="W366" s="519"/>
      <c r="X366" s="519"/>
      <c r="Y366" s="519"/>
      <c r="Z366" s="519"/>
      <c r="AA366" s="519"/>
      <c r="AB366" s="519"/>
      <c r="AC366" s="519"/>
      <c r="AD366" s="519"/>
      <c r="AE366" s="519"/>
      <c r="AF366" s="519"/>
      <c r="AG366" s="519"/>
      <c r="AH366" s="519"/>
      <c r="AI366" s="519"/>
      <c r="AJ366" s="519"/>
      <c r="AK366" s="519"/>
      <c r="AL366" s="519"/>
      <c r="AM366" s="519"/>
      <c r="AN366" s="519"/>
      <c r="AO366" s="519"/>
      <c r="AP366" s="519"/>
      <c r="AQ366" s="519"/>
      <c r="AR366" s="519"/>
      <c r="AS366" s="519"/>
      <c r="AT366" s="519"/>
      <c r="AU366" s="519"/>
      <c r="AV366" s="519"/>
      <c r="AW366" s="519"/>
      <c r="AX366" s="519"/>
      <c r="AY366" s="519"/>
      <c r="AZ366" s="519"/>
      <c r="BA366" s="519"/>
      <c r="BB366" s="519"/>
      <c r="BC366" s="519"/>
      <c r="BD366" s="519"/>
      <c r="BE366" s="519"/>
      <c r="BF366" s="519"/>
      <c r="BG366" s="519"/>
      <c r="BH366" s="519"/>
      <c r="BI366" s="519"/>
      <c r="BJ366" s="519"/>
      <c r="BK366" s="519"/>
      <c r="BL366" s="519"/>
      <c r="BM366" s="519"/>
      <c r="BN366" s="519"/>
      <c r="BO366" s="519"/>
      <c r="BP366" s="519"/>
      <c r="BQ366" s="519"/>
      <c r="BR366" s="519"/>
      <c r="BS366" s="519"/>
      <c r="BT366" s="519"/>
      <c r="BU366" s="519"/>
      <c r="BV366" s="519"/>
      <c r="BW366" s="519"/>
      <c r="BX366" s="519"/>
      <c r="BY366" s="519"/>
      <c r="BZ366" s="519"/>
      <c r="CA366" s="519"/>
      <c r="CB366" s="519"/>
      <c r="CC366" s="519"/>
      <c r="CD366" s="519"/>
      <c r="CE366" s="519"/>
      <c r="CF366" s="519"/>
      <c r="CG366" s="519"/>
      <c r="CH366" s="519"/>
      <c r="CI366" s="519"/>
      <c r="CJ366" s="519"/>
      <c r="CK366" s="519"/>
      <c r="CL366" s="519"/>
      <c r="CM366" s="519"/>
      <c r="CN366" s="519"/>
      <c r="CO366" s="519"/>
      <c r="CP366" s="519"/>
      <c r="CQ366" s="519"/>
      <c r="CR366" s="519"/>
      <c r="CS366" s="519"/>
      <c r="CT366" s="519"/>
      <c r="CU366" s="519"/>
      <c r="CV366" s="519"/>
      <c r="CW366" s="519"/>
      <c r="CX366" s="519"/>
      <c r="CY366" s="519"/>
      <c r="CZ366" s="519"/>
      <c r="DA366" s="519"/>
      <c r="DB366" s="519"/>
      <c r="DC366" s="519"/>
      <c r="DD366" s="519"/>
      <c r="DE366" s="519"/>
      <c r="DF366" s="518"/>
    </row>
    <row r="367" spans="2:110" ht="9.9499999999999993" customHeight="1" x14ac:dyDescent="0.2">
      <c r="B367" s="519"/>
      <c r="C367" s="519"/>
      <c r="D367" s="519"/>
      <c r="E367" s="519"/>
      <c r="F367" s="519"/>
      <c r="G367" s="519"/>
      <c r="H367" s="519"/>
      <c r="I367" s="519"/>
      <c r="J367" s="519"/>
      <c r="K367" s="519"/>
      <c r="L367" s="519"/>
      <c r="M367" s="519"/>
      <c r="N367" s="519"/>
      <c r="O367" s="519"/>
      <c r="P367" s="519"/>
      <c r="Q367" s="519"/>
      <c r="R367" s="519"/>
      <c r="S367" s="519"/>
      <c r="T367" s="519"/>
      <c r="U367" s="519"/>
      <c r="V367" s="519"/>
      <c r="W367" s="519"/>
      <c r="X367" s="519"/>
      <c r="Y367" s="519"/>
      <c r="Z367" s="519"/>
      <c r="AA367" s="519"/>
      <c r="AB367" s="519"/>
      <c r="AC367" s="519"/>
      <c r="AD367" s="519"/>
      <c r="AE367" s="519"/>
      <c r="AF367" s="519"/>
      <c r="AG367" s="519"/>
      <c r="AH367" s="519"/>
      <c r="AI367" s="519"/>
      <c r="AJ367" s="519"/>
      <c r="AK367" s="519"/>
      <c r="AL367" s="519"/>
      <c r="AM367" s="519"/>
      <c r="AN367" s="519"/>
      <c r="AO367" s="519"/>
      <c r="AP367" s="519"/>
      <c r="AQ367" s="519"/>
      <c r="AR367" s="519"/>
      <c r="AS367" s="519"/>
      <c r="AT367" s="519"/>
      <c r="AU367" s="519"/>
      <c r="AV367" s="519"/>
      <c r="AW367" s="519"/>
      <c r="AX367" s="519"/>
      <c r="AY367" s="519"/>
      <c r="AZ367" s="519"/>
      <c r="BA367" s="519"/>
      <c r="BB367" s="519"/>
      <c r="BC367" s="519"/>
      <c r="BD367" s="519"/>
      <c r="BE367" s="519"/>
      <c r="BF367" s="519"/>
      <c r="BG367" s="519"/>
      <c r="BH367" s="519"/>
      <c r="BI367" s="519"/>
      <c r="BJ367" s="519"/>
      <c r="BK367" s="519"/>
      <c r="BL367" s="519"/>
      <c r="BM367" s="519"/>
      <c r="BN367" s="519"/>
      <c r="BO367" s="519"/>
      <c r="BP367" s="519"/>
      <c r="BQ367" s="519"/>
      <c r="BR367" s="519"/>
      <c r="BS367" s="519"/>
      <c r="BT367" s="519"/>
      <c r="BU367" s="519"/>
      <c r="BV367" s="519"/>
      <c r="BW367" s="519"/>
      <c r="BX367" s="519"/>
      <c r="BY367" s="519"/>
      <c r="BZ367" s="519"/>
      <c r="CA367" s="519"/>
      <c r="CB367" s="519"/>
      <c r="CC367" s="519"/>
      <c r="CD367" s="519"/>
      <c r="CE367" s="519"/>
      <c r="CF367" s="519"/>
      <c r="CG367" s="519"/>
      <c r="CH367" s="519"/>
      <c r="CI367" s="519"/>
      <c r="CJ367" s="519"/>
      <c r="CK367" s="519"/>
      <c r="CL367" s="519"/>
      <c r="CM367" s="519"/>
      <c r="CN367" s="519"/>
      <c r="CO367" s="519"/>
      <c r="CP367" s="519"/>
      <c r="CQ367" s="519"/>
      <c r="CR367" s="519"/>
      <c r="CS367" s="519"/>
      <c r="CT367" s="519"/>
      <c r="CU367" s="519"/>
      <c r="CV367" s="519"/>
      <c r="CW367" s="519"/>
      <c r="CX367" s="519"/>
      <c r="CY367" s="519"/>
      <c r="CZ367" s="519"/>
      <c r="DA367" s="519"/>
      <c r="DB367" s="519"/>
      <c r="DC367" s="519"/>
      <c r="DD367" s="519"/>
      <c r="DE367" s="519"/>
      <c r="DF367" s="518"/>
    </row>
    <row r="368" spans="2:110" ht="9.9499999999999993" customHeight="1" x14ac:dyDescent="0.2">
      <c r="B368" s="519"/>
      <c r="C368" s="519"/>
      <c r="D368" s="519"/>
      <c r="E368" s="519"/>
      <c r="F368" s="519"/>
      <c r="G368" s="519"/>
      <c r="H368" s="519"/>
      <c r="I368" s="519"/>
      <c r="J368" s="519"/>
      <c r="K368" s="519"/>
      <c r="L368" s="519"/>
      <c r="M368" s="519"/>
      <c r="N368" s="519"/>
      <c r="O368" s="519"/>
      <c r="P368" s="519"/>
      <c r="Q368" s="519"/>
      <c r="R368" s="519"/>
      <c r="S368" s="519"/>
      <c r="T368" s="519"/>
      <c r="U368" s="519"/>
      <c r="V368" s="519"/>
      <c r="W368" s="519"/>
      <c r="X368" s="519"/>
      <c r="Y368" s="519"/>
      <c r="Z368" s="519"/>
      <c r="AA368" s="519"/>
      <c r="AB368" s="519"/>
      <c r="AC368" s="519"/>
      <c r="AD368" s="519"/>
      <c r="AE368" s="519"/>
      <c r="AF368" s="519"/>
      <c r="AG368" s="519"/>
      <c r="AH368" s="519"/>
      <c r="AI368" s="519"/>
      <c r="AJ368" s="519"/>
      <c r="AK368" s="519"/>
      <c r="AL368" s="519"/>
      <c r="AM368" s="519"/>
      <c r="AN368" s="519"/>
      <c r="AO368" s="519"/>
      <c r="AP368" s="519"/>
      <c r="AQ368" s="519"/>
      <c r="AR368" s="519"/>
      <c r="AS368" s="519"/>
      <c r="AT368" s="519"/>
      <c r="AU368" s="519"/>
      <c r="AV368" s="519"/>
      <c r="AW368" s="519"/>
      <c r="AX368" s="519"/>
      <c r="AY368" s="519"/>
      <c r="AZ368" s="519"/>
      <c r="BA368" s="519"/>
      <c r="BB368" s="519"/>
      <c r="BC368" s="519"/>
      <c r="BD368" s="519"/>
      <c r="BE368" s="519"/>
      <c r="BF368" s="519"/>
      <c r="BG368" s="519"/>
      <c r="BH368" s="519"/>
      <c r="BI368" s="519"/>
      <c r="BJ368" s="519"/>
      <c r="BK368" s="519"/>
      <c r="BL368" s="519"/>
      <c r="BM368" s="519"/>
      <c r="BN368" s="519"/>
      <c r="BO368" s="519"/>
      <c r="BP368" s="519"/>
      <c r="BQ368" s="519"/>
      <c r="BR368" s="519"/>
      <c r="BS368" s="519"/>
      <c r="BT368" s="519"/>
      <c r="BU368" s="519"/>
      <c r="BV368" s="519"/>
      <c r="BW368" s="519"/>
      <c r="BX368" s="519"/>
      <c r="BY368" s="519"/>
      <c r="BZ368" s="519"/>
      <c r="CA368" s="519"/>
      <c r="CB368" s="519"/>
      <c r="CC368" s="519"/>
      <c r="CD368" s="519"/>
      <c r="CE368" s="519"/>
      <c r="CF368" s="519"/>
      <c r="CG368" s="519"/>
      <c r="CH368" s="519"/>
      <c r="CI368" s="519"/>
      <c r="CJ368" s="519"/>
      <c r="CK368" s="519"/>
      <c r="CL368" s="519"/>
      <c r="CM368" s="519"/>
      <c r="CN368" s="519"/>
      <c r="CO368" s="519"/>
      <c r="CP368" s="519"/>
      <c r="CQ368" s="519"/>
      <c r="CR368" s="519"/>
      <c r="CS368" s="519"/>
      <c r="CT368" s="519"/>
      <c r="CU368" s="519"/>
      <c r="CV368" s="519"/>
      <c r="CW368" s="519"/>
      <c r="CX368" s="519"/>
      <c r="CY368" s="519"/>
      <c r="CZ368" s="519"/>
      <c r="DA368" s="519"/>
      <c r="DB368" s="519"/>
      <c r="DC368" s="519"/>
      <c r="DD368" s="519"/>
      <c r="DE368" s="519"/>
      <c r="DF368" s="518"/>
    </row>
    <row r="369" spans="2:110" ht="9.9499999999999993" customHeight="1" x14ac:dyDescent="0.2">
      <c r="B369" s="519"/>
      <c r="C369" s="519"/>
      <c r="D369" s="519"/>
      <c r="E369" s="519"/>
      <c r="F369" s="519"/>
      <c r="G369" s="519"/>
      <c r="H369" s="519"/>
      <c r="I369" s="519"/>
      <c r="J369" s="519"/>
      <c r="K369" s="519"/>
      <c r="L369" s="519"/>
      <c r="M369" s="519"/>
      <c r="N369" s="519"/>
      <c r="O369" s="519"/>
      <c r="P369" s="519"/>
      <c r="Q369" s="519"/>
      <c r="R369" s="519"/>
      <c r="S369" s="519"/>
      <c r="T369" s="519"/>
      <c r="U369" s="519"/>
      <c r="V369" s="519"/>
      <c r="W369" s="519"/>
      <c r="X369" s="519"/>
      <c r="Y369" s="519"/>
      <c r="Z369" s="519"/>
      <c r="AA369" s="519"/>
      <c r="AB369" s="519"/>
      <c r="AC369" s="519"/>
      <c r="AD369" s="519"/>
      <c r="AE369" s="519"/>
      <c r="AF369" s="519"/>
      <c r="AG369" s="519"/>
      <c r="AH369" s="519"/>
      <c r="AI369" s="519"/>
      <c r="AJ369" s="519"/>
      <c r="AK369" s="519"/>
      <c r="AL369" s="519"/>
      <c r="AM369" s="519"/>
      <c r="AN369" s="519"/>
      <c r="AO369" s="519"/>
      <c r="AP369" s="519"/>
      <c r="AQ369" s="519"/>
      <c r="AR369" s="519"/>
      <c r="AS369" s="519"/>
      <c r="AT369" s="519"/>
      <c r="AU369" s="519"/>
      <c r="AV369" s="519"/>
      <c r="AW369" s="519"/>
      <c r="AX369" s="519"/>
      <c r="AY369" s="519"/>
      <c r="AZ369" s="519"/>
      <c r="BA369" s="519"/>
      <c r="BB369" s="519"/>
      <c r="BC369" s="519"/>
      <c r="BD369" s="519"/>
      <c r="BE369" s="519"/>
      <c r="BF369" s="519"/>
      <c r="BG369" s="519"/>
      <c r="BH369" s="519"/>
      <c r="BI369" s="519"/>
      <c r="BJ369" s="519"/>
      <c r="BK369" s="519"/>
      <c r="BL369" s="519"/>
      <c r="BM369" s="519"/>
      <c r="BN369" s="519"/>
      <c r="BO369" s="519"/>
      <c r="BP369" s="519"/>
      <c r="BQ369" s="519"/>
      <c r="BR369" s="519"/>
      <c r="BS369" s="519"/>
      <c r="BT369" s="519"/>
      <c r="BU369" s="519"/>
      <c r="BV369" s="519"/>
      <c r="BW369" s="519"/>
      <c r="BX369" s="519"/>
      <c r="BY369" s="519"/>
      <c r="BZ369" s="519"/>
      <c r="CA369" s="519"/>
      <c r="CB369" s="519"/>
      <c r="CC369" s="519"/>
      <c r="CD369" s="519"/>
      <c r="CE369" s="519"/>
      <c r="CF369" s="519"/>
      <c r="CG369" s="519"/>
      <c r="CH369" s="519"/>
      <c r="CI369" s="519"/>
      <c r="CJ369" s="519"/>
      <c r="CK369" s="519"/>
      <c r="CL369" s="519"/>
      <c r="CM369" s="519"/>
      <c r="CN369" s="519"/>
      <c r="CO369" s="519"/>
      <c r="CP369" s="519"/>
      <c r="CQ369" s="519"/>
      <c r="CR369" s="519"/>
      <c r="CS369" s="519"/>
      <c r="CT369" s="519"/>
      <c r="CU369" s="519"/>
      <c r="CV369" s="519"/>
      <c r="CW369" s="519"/>
      <c r="CX369" s="519"/>
      <c r="CY369" s="519"/>
      <c r="CZ369" s="519"/>
      <c r="DA369" s="519"/>
      <c r="DB369" s="519"/>
      <c r="DC369" s="519"/>
      <c r="DD369" s="519"/>
      <c r="DE369" s="519"/>
      <c r="DF369" s="518"/>
    </row>
    <row r="370" spans="2:110" ht="9.9499999999999993" customHeight="1" x14ac:dyDescent="0.2">
      <c r="B370" s="519"/>
      <c r="C370" s="519"/>
      <c r="D370" s="519"/>
      <c r="E370" s="519"/>
      <c r="F370" s="519"/>
      <c r="G370" s="519"/>
      <c r="H370" s="519"/>
      <c r="I370" s="519"/>
      <c r="J370" s="519"/>
      <c r="K370" s="519"/>
      <c r="L370" s="519"/>
      <c r="M370" s="519"/>
      <c r="N370" s="519"/>
      <c r="O370" s="519"/>
      <c r="P370" s="519"/>
      <c r="Q370" s="519"/>
      <c r="R370" s="519"/>
      <c r="S370" s="519"/>
      <c r="T370" s="519"/>
      <c r="U370" s="519"/>
      <c r="V370" s="519"/>
      <c r="W370" s="519"/>
      <c r="X370" s="519"/>
      <c r="Y370" s="519"/>
      <c r="Z370" s="519"/>
      <c r="AA370" s="519"/>
      <c r="AB370" s="519"/>
      <c r="AC370" s="519"/>
      <c r="AD370" s="519"/>
      <c r="AE370" s="519"/>
      <c r="AF370" s="519"/>
      <c r="AG370" s="519"/>
      <c r="AH370" s="519"/>
      <c r="AI370" s="519"/>
      <c r="AJ370" s="519"/>
      <c r="AK370" s="519"/>
      <c r="AL370" s="519"/>
      <c r="AM370" s="519"/>
      <c r="AN370" s="519"/>
      <c r="AO370" s="519"/>
      <c r="AP370" s="519"/>
      <c r="AQ370" s="519"/>
      <c r="AR370" s="519"/>
      <c r="AS370" s="519"/>
      <c r="AT370" s="519"/>
      <c r="AU370" s="519"/>
      <c r="AV370" s="519"/>
      <c r="AW370" s="519"/>
      <c r="AX370" s="519"/>
      <c r="AY370" s="519"/>
      <c r="AZ370" s="519"/>
      <c r="BA370" s="519"/>
      <c r="BB370" s="519"/>
      <c r="BC370" s="519"/>
      <c r="BD370" s="519"/>
      <c r="BE370" s="519"/>
      <c r="BF370" s="519"/>
      <c r="BG370" s="519"/>
      <c r="BH370" s="519"/>
      <c r="BI370" s="519"/>
      <c r="BJ370" s="519"/>
      <c r="BK370" s="519"/>
      <c r="BL370" s="519"/>
      <c r="BM370" s="519"/>
      <c r="BN370" s="519"/>
      <c r="BO370" s="519"/>
      <c r="BP370" s="519"/>
      <c r="BQ370" s="519"/>
      <c r="BR370" s="519"/>
      <c r="BS370" s="519"/>
      <c r="BT370" s="519"/>
      <c r="BU370" s="519"/>
      <c r="BV370" s="519"/>
      <c r="BW370" s="519"/>
      <c r="BX370" s="519"/>
      <c r="BY370" s="519"/>
      <c r="BZ370" s="519"/>
      <c r="CA370" s="519"/>
      <c r="CB370" s="519"/>
      <c r="CC370" s="519"/>
      <c r="CD370" s="519"/>
      <c r="CE370" s="519"/>
      <c r="CF370" s="519"/>
      <c r="CG370" s="519"/>
      <c r="CH370" s="519"/>
      <c r="CI370" s="519"/>
      <c r="CJ370" s="519"/>
      <c r="CK370" s="519"/>
      <c r="CL370" s="519"/>
      <c r="CM370" s="519"/>
      <c r="CN370" s="519"/>
      <c r="CO370" s="519"/>
      <c r="CP370" s="519"/>
      <c r="CQ370" s="519"/>
      <c r="CR370" s="519"/>
      <c r="CS370" s="519"/>
      <c r="CT370" s="519"/>
      <c r="CU370" s="519"/>
      <c r="CV370" s="519"/>
      <c r="CW370" s="519"/>
      <c r="CX370" s="519"/>
      <c r="CY370" s="519"/>
      <c r="CZ370" s="519"/>
      <c r="DA370" s="519"/>
      <c r="DB370" s="519"/>
      <c r="DC370" s="519"/>
      <c r="DD370" s="519"/>
      <c r="DE370" s="519"/>
      <c r="DF370" s="518"/>
    </row>
    <row r="371" spans="2:110" ht="9.9499999999999993" customHeight="1" x14ac:dyDescent="0.2">
      <c r="B371" s="519"/>
      <c r="C371" s="519"/>
      <c r="D371" s="519"/>
      <c r="E371" s="519"/>
      <c r="F371" s="519"/>
      <c r="G371" s="519"/>
      <c r="H371" s="519"/>
      <c r="I371" s="519"/>
      <c r="J371" s="519"/>
      <c r="K371" s="519"/>
      <c r="L371" s="519"/>
      <c r="M371" s="519"/>
      <c r="N371" s="519"/>
      <c r="O371" s="519"/>
      <c r="P371" s="519"/>
      <c r="Q371" s="519"/>
      <c r="R371" s="519"/>
      <c r="S371" s="519"/>
      <c r="T371" s="519"/>
      <c r="U371" s="519"/>
      <c r="V371" s="519"/>
      <c r="W371" s="519"/>
      <c r="X371" s="519"/>
      <c r="Y371" s="519"/>
      <c r="Z371" s="519"/>
      <c r="AA371" s="519"/>
      <c r="AB371" s="519"/>
      <c r="AC371" s="519"/>
      <c r="AD371" s="519"/>
      <c r="AE371" s="519"/>
      <c r="AF371" s="519"/>
      <c r="AG371" s="519"/>
      <c r="AH371" s="519"/>
      <c r="AI371" s="519"/>
      <c r="AJ371" s="519"/>
      <c r="AK371" s="519"/>
      <c r="AL371" s="519"/>
      <c r="AM371" s="519"/>
      <c r="AN371" s="519"/>
      <c r="AO371" s="519"/>
      <c r="AP371" s="519"/>
      <c r="AQ371" s="519"/>
      <c r="AR371" s="519"/>
      <c r="AS371" s="519"/>
      <c r="AT371" s="519"/>
      <c r="AU371" s="519"/>
      <c r="AV371" s="519"/>
      <c r="AW371" s="519"/>
      <c r="AX371" s="519"/>
      <c r="AY371" s="519"/>
      <c r="AZ371" s="519"/>
      <c r="BA371" s="519"/>
      <c r="BB371" s="519"/>
      <c r="BC371" s="519"/>
      <c r="BD371" s="519"/>
      <c r="BE371" s="519"/>
      <c r="BF371" s="519"/>
      <c r="BG371" s="519"/>
      <c r="BH371" s="519"/>
      <c r="BI371" s="519"/>
      <c r="BJ371" s="519"/>
      <c r="BK371" s="519"/>
      <c r="BL371" s="519"/>
      <c r="BM371" s="519"/>
      <c r="BN371" s="519"/>
      <c r="BO371" s="519"/>
      <c r="BP371" s="519"/>
      <c r="BQ371" s="519"/>
      <c r="BR371" s="519"/>
      <c r="BS371" s="519"/>
      <c r="BT371" s="519"/>
      <c r="BU371" s="519"/>
      <c r="BV371" s="519"/>
      <c r="BW371" s="519"/>
      <c r="BX371" s="519"/>
      <c r="BY371" s="519"/>
      <c r="BZ371" s="519"/>
      <c r="CA371" s="519"/>
      <c r="CB371" s="519"/>
      <c r="CC371" s="519"/>
      <c r="CD371" s="519"/>
      <c r="CE371" s="519"/>
      <c r="CF371" s="519"/>
      <c r="CG371" s="519"/>
      <c r="CH371" s="519"/>
      <c r="CI371" s="519"/>
      <c r="CJ371" s="519"/>
      <c r="CK371" s="519"/>
      <c r="CL371" s="519"/>
      <c r="CM371" s="519"/>
      <c r="CN371" s="519"/>
      <c r="CO371" s="519"/>
      <c r="CP371" s="519"/>
      <c r="CQ371" s="519"/>
      <c r="CR371" s="519"/>
      <c r="CS371" s="519"/>
      <c r="CT371" s="519"/>
      <c r="CU371" s="519"/>
      <c r="CV371" s="519"/>
      <c r="CW371" s="519"/>
      <c r="CX371" s="519"/>
      <c r="CY371" s="519"/>
      <c r="CZ371" s="519"/>
      <c r="DA371" s="519"/>
      <c r="DB371" s="519"/>
      <c r="DC371" s="519"/>
      <c r="DD371" s="519"/>
      <c r="DE371" s="519"/>
      <c r="DF371" s="518"/>
    </row>
    <row r="372" spans="2:110" ht="9.9499999999999993" customHeight="1" x14ac:dyDescent="0.2">
      <c r="B372" s="519"/>
      <c r="C372" s="519"/>
      <c r="D372" s="519"/>
      <c r="E372" s="519"/>
      <c r="F372" s="519"/>
      <c r="G372" s="519"/>
      <c r="H372" s="519"/>
      <c r="I372" s="519"/>
      <c r="J372" s="519"/>
      <c r="K372" s="519"/>
      <c r="L372" s="519"/>
      <c r="M372" s="519"/>
      <c r="N372" s="519"/>
      <c r="O372" s="519"/>
      <c r="P372" s="519"/>
      <c r="Q372" s="519"/>
      <c r="R372" s="519"/>
      <c r="S372" s="519"/>
      <c r="T372" s="519"/>
      <c r="U372" s="519"/>
      <c r="V372" s="519"/>
      <c r="W372" s="519"/>
      <c r="X372" s="519"/>
      <c r="Y372" s="519"/>
      <c r="Z372" s="519"/>
      <c r="AA372" s="519"/>
      <c r="AB372" s="519"/>
      <c r="AC372" s="519"/>
      <c r="AD372" s="519"/>
      <c r="AE372" s="519"/>
      <c r="AF372" s="519"/>
      <c r="AG372" s="519"/>
      <c r="AH372" s="519"/>
      <c r="AI372" s="519"/>
      <c r="AJ372" s="519"/>
      <c r="AK372" s="519"/>
      <c r="AL372" s="519"/>
      <c r="AM372" s="519"/>
      <c r="AN372" s="519"/>
      <c r="AO372" s="519"/>
      <c r="AP372" s="519"/>
      <c r="AQ372" s="519"/>
      <c r="AR372" s="519"/>
      <c r="AS372" s="519"/>
      <c r="AT372" s="519"/>
      <c r="AU372" s="519"/>
      <c r="AV372" s="519"/>
      <c r="AW372" s="519"/>
      <c r="AX372" s="519"/>
      <c r="AY372" s="519"/>
      <c r="AZ372" s="519"/>
      <c r="BA372" s="519"/>
      <c r="BB372" s="519"/>
      <c r="BC372" s="519"/>
      <c r="BD372" s="519"/>
      <c r="BE372" s="519"/>
      <c r="BF372" s="519"/>
      <c r="BG372" s="519"/>
      <c r="BH372" s="519"/>
      <c r="BI372" s="519"/>
      <c r="BJ372" s="519"/>
      <c r="BK372" s="519"/>
      <c r="BL372" s="519"/>
      <c r="BM372" s="519"/>
      <c r="BN372" s="519"/>
      <c r="BO372" s="519"/>
      <c r="BP372" s="519"/>
      <c r="BQ372" s="519"/>
      <c r="BR372" s="519"/>
      <c r="BS372" s="519"/>
      <c r="BT372" s="519"/>
      <c r="BU372" s="519"/>
      <c r="BV372" s="519"/>
      <c r="BW372" s="519"/>
      <c r="BX372" s="519"/>
      <c r="BY372" s="519"/>
      <c r="BZ372" s="519"/>
      <c r="CA372" s="519"/>
      <c r="CB372" s="519"/>
      <c r="CC372" s="519"/>
      <c r="CD372" s="519"/>
      <c r="CE372" s="519"/>
      <c r="CF372" s="519"/>
      <c r="CG372" s="519"/>
      <c r="CH372" s="519"/>
      <c r="CI372" s="519"/>
      <c r="CJ372" s="519"/>
      <c r="CK372" s="519"/>
      <c r="CL372" s="519"/>
      <c r="CM372" s="519"/>
      <c r="CN372" s="519"/>
      <c r="CO372" s="519"/>
      <c r="CP372" s="519"/>
      <c r="CQ372" s="519"/>
      <c r="CR372" s="519"/>
      <c r="CS372" s="519"/>
      <c r="CT372" s="519"/>
      <c r="CU372" s="519"/>
      <c r="CV372" s="519"/>
      <c r="CW372" s="519"/>
      <c r="CX372" s="519"/>
      <c r="CY372" s="519"/>
      <c r="CZ372" s="519"/>
      <c r="DA372" s="519"/>
      <c r="DB372" s="519"/>
      <c r="DC372" s="519"/>
      <c r="DD372" s="519"/>
      <c r="DE372" s="519"/>
      <c r="DF372" s="518"/>
    </row>
    <row r="373" spans="2:110" ht="9.9499999999999993" customHeight="1" x14ac:dyDescent="0.2">
      <c r="B373" s="519"/>
      <c r="C373" s="519"/>
      <c r="D373" s="519"/>
      <c r="E373" s="519"/>
      <c r="F373" s="519"/>
      <c r="G373" s="519"/>
      <c r="H373" s="519"/>
      <c r="I373" s="519"/>
      <c r="J373" s="519"/>
      <c r="K373" s="519"/>
      <c r="L373" s="519"/>
      <c r="M373" s="519"/>
      <c r="N373" s="519"/>
      <c r="O373" s="519"/>
      <c r="P373" s="519"/>
      <c r="Q373" s="519"/>
      <c r="R373" s="519"/>
      <c r="S373" s="519"/>
      <c r="T373" s="519"/>
      <c r="U373" s="519"/>
      <c r="V373" s="519"/>
      <c r="W373" s="519"/>
      <c r="X373" s="519"/>
      <c r="Y373" s="519"/>
      <c r="Z373" s="519"/>
      <c r="AA373" s="519"/>
      <c r="AB373" s="519"/>
      <c r="AC373" s="519"/>
      <c r="AD373" s="519"/>
      <c r="AE373" s="519"/>
      <c r="AF373" s="519"/>
      <c r="AG373" s="519"/>
      <c r="AH373" s="519"/>
      <c r="AI373" s="519"/>
      <c r="AJ373" s="519"/>
      <c r="AK373" s="519"/>
      <c r="AL373" s="519"/>
      <c r="AM373" s="519"/>
      <c r="AN373" s="519"/>
      <c r="AO373" s="519"/>
      <c r="AP373" s="519"/>
      <c r="AQ373" s="519"/>
      <c r="AR373" s="519"/>
      <c r="AS373" s="519"/>
      <c r="AT373" s="519"/>
      <c r="AU373" s="519"/>
      <c r="AV373" s="519"/>
      <c r="AW373" s="519"/>
      <c r="AX373" s="519"/>
      <c r="AY373" s="519"/>
      <c r="AZ373" s="519"/>
      <c r="BA373" s="519"/>
      <c r="BB373" s="519"/>
      <c r="BC373" s="519"/>
      <c r="BD373" s="519"/>
      <c r="BE373" s="519"/>
      <c r="BF373" s="519"/>
      <c r="BG373" s="519"/>
      <c r="BH373" s="519"/>
      <c r="BI373" s="519"/>
      <c r="BJ373" s="519"/>
      <c r="BK373" s="519"/>
      <c r="BL373" s="519"/>
      <c r="BM373" s="519"/>
      <c r="BN373" s="519"/>
      <c r="BO373" s="519"/>
      <c r="BP373" s="519"/>
      <c r="BQ373" s="519"/>
      <c r="BR373" s="519"/>
      <c r="BS373" s="519"/>
      <c r="BT373" s="519"/>
      <c r="BU373" s="519"/>
      <c r="BV373" s="519"/>
      <c r="BW373" s="519"/>
      <c r="BX373" s="519"/>
      <c r="BY373" s="519"/>
      <c r="BZ373" s="519"/>
      <c r="CA373" s="519"/>
      <c r="CB373" s="519"/>
      <c r="CC373" s="519"/>
      <c r="CD373" s="519"/>
      <c r="CE373" s="519"/>
      <c r="CF373" s="519"/>
      <c r="CG373" s="519"/>
      <c r="CH373" s="519"/>
      <c r="CI373" s="519"/>
      <c r="CJ373" s="519"/>
      <c r="CK373" s="519"/>
      <c r="CL373" s="519"/>
      <c r="CM373" s="519"/>
      <c r="CN373" s="519"/>
      <c r="CO373" s="519"/>
      <c r="CP373" s="519"/>
      <c r="CQ373" s="519"/>
      <c r="CR373" s="519"/>
      <c r="CS373" s="519"/>
      <c r="CT373" s="519"/>
      <c r="CU373" s="519"/>
      <c r="CV373" s="519"/>
      <c r="CW373" s="519"/>
      <c r="CX373" s="519"/>
      <c r="CY373" s="519"/>
      <c r="CZ373" s="519"/>
      <c r="DA373" s="519"/>
      <c r="DB373" s="519"/>
      <c r="DC373" s="519"/>
      <c r="DD373" s="519"/>
      <c r="DE373" s="519"/>
      <c r="DF373" s="518"/>
    </row>
    <row r="374" spans="2:110" ht="9.9499999999999993" customHeight="1" x14ac:dyDescent="0.2">
      <c r="B374" s="519"/>
      <c r="C374" s="519"/>
      <c r="D374" s="519"/>
      <c r="E374" s="519"/>
      <c r="F374" s="519"/>
      <c r="G374" s="519"/>
      <c r="H374" s="519"/>
      <c r="I374" s="519"/>
      <c r="J374" s="519"/>
      <c r="K374" s="519"/>
      <c r="L374" s="519"/>
      <c r="M374" s="519"/>
      <c r="N374" s="519"/>
      <c r="O374" s="519"/>
      <c r="P374" s="519"/>
      <c r="Q374" s="519"/>
      <c r="R374" s="519"/>
      <c r="S374" s="519"/>
      <c r="T374" s="519"/>
      <c r="U374" s="519"/>
      <c r="V374" s="519"/>
      <c r="W374" s="519"/>
      <c r="X374" s="519"/>
      <c r="Y374" s="519"/>
      <c r="Z374" s="519"/>
      <c r="AA374" s="519"/>
      <c r="AB374" s="519"/>
      <c r="AC374" s="519"/>
      <c r="AD374" s="519"/>
      <c r="AE374" s="519"/>
      <c r="AF374" s="519"/>
      <c r="AG374" s="519"/>
      <c r="AH374" s="519"/>
      <c r="AI374" s="519"/>
      <c r="AJ374" s="519"/>
      <c r="AK374" s="519"/>
      <c r="AL374" s="519"/>
      <c r="AM374" s="519"/>
      <c r="AN374" s="519"/>
      <c r="AO374" s="519"/>
      <c r="AP374" s="519"/>
      <c r="AQ374" s="519"/>
      <c r="AR374" s="519"/>
      <c r="AS374" s="519"/>
      <c r="AT374" s="519"/>
      <c r="AU374" s="519"/>
      <c r="AV374" s="519"/>
      <c r="AW374" s="519"/>
      <c r="AX374" s="519"/>
      <c r="AY374" s="519"/>
      <c r="AZ374" s="519"/>
      <c r="BA374" s="519"/>
      <c r="BB374" s="519"/>
      <c r="BC374" s="519"/>
      <c r="BD374" s="519"/>
      <c r="BE374" s="519"/>
      <c r="BF374" s="519"/>
      <c r="BG374" s="519"/>
      <c r="BH374" s="519"/>
      <c r="BI374" s="519"/>
      <c r="BJ374" s="519"/>
      <c r="BK374" s="519"/>
      <c r="BL374" s="519"/>
      <c r="BM374" s="519"/>
      <c r="BN374" s="519"/>
      <c r="BO374" s="519"/>
      <c r="BP374" s="519"/>
      <c r="BQ374" s="519"/>
      <c r="BR374" s="519"/>
      <c r="BS374" s="519"/>
      <c r="BT374" s="519"/>
      <c r="BU374" s="519"/>
      <c r="BV374" s="519"/>
      <c r="BW374" s="519"/>
      <c r="BX374" s="519"/>
      <c r="BY374" s="519"/>
      <c r="BZ374" s="519"/>
      <c r="CA374" s="519"/>
      <c r="CB374" s="519"/>
      <c r="CC374" s="519"/>
      <c r="CD374" s="519"/>
      <c r="CE374" s="519"/>
      <c r="CF374" s="519"/>
      <c r="CG374" s="519"/>
      <c r="CH374" s="519"/>
      <c r="CI374" s="519"/>
      <c r="CJ374" s="519"/>
      <c r="CK374" s="519"/>
      <c r="CL374" s="519"/>
      <c r="CM374" s="519"/>
      <c r="CN374" s="519"/>
      <c r="CO374" s="519"/>
      <c r="CP374" s="519"/>
      <c r="CQ374" s="519"/>
      <c r="CR374" s="519"/>
      <c r="CS374" s="519"/>
      <c r="CT374" s="519"/>
      <c r="CU374" s="519"/>
      <c r="CV374" s="519"/>
      <c r="CW374" s="519"/>
      <c r="CX374" s="519"/>
      <c r="CY374" s="519"/>
      <c r="CZ374" s="519"/>
      <c r="DA374" s="519"/>
      <c r="DB374" s="519"/>
      <c r="DC374" s="519"/>
      <c r="DD374" s="519"/>
      <c r="DE374" s="519"/>
      <c r="DF374" s="518"/>
    </row>
    <row r="375" spans="2:110" ht="9.9499999999999993" customHeight="1" x14ac:dyDescent="0.2">
      <c r="B375" s="519"/>
      <c r="C375" s="519"/>
      <c r="D375" s="519"/>
      <c r="E375" s="519"/>
      <c r="F375" s="519"/>
      <c r="G375" s="519"/>
      <c r="H375" s="519"/>
      <c r="I375" s="519"/>
      <c r="J375" s="519"/>
      <c r="K375" s="519"/>
      <c r="L375" s="519"/>
      <c r="M375" s="519"/>
      <c r="N375" s="519"/>
      <c r="O375" s="519"/>
      <c r="P375" s="519"/>
      <c r="Q375" s="519"/>
      <c r="R375" s="519"/>
      <c r="S375" s="519"/>
      <c r="T375" s="519"/>
      <c r="U375" s="519"/>
      <c r="V375" s="519"/>
      <c r="W375" s="519"/>
      <c r="X375" s="519"/>
      <c r="Y375" s="519"/>
      <c r="Z375" s="519"/>
      <c r="AA375" s="519"/>
      <c r="AB375" s="519"/>
      <c r="AC375" s="519"/>
      <c r="AD375" s="519"/>
      <c r="AE375" s="519"/>
      <c r="AF375" s="519"/>
      <c r="AG375" s="519"/>
      <c r="AH375" s="519"/>
      <c r="AI375" s="519"/>
      <c r="AJ375" s="519"/>
      <c r="AK375" s="519"/>
      <c r="AL375" s="519"/>
      <c r="AM375" s="519"/>
      <c r="AN375" s="519"/>
      <c r="AO375" s="519"/>
      <c r="AP375" s="519"/>
      <c r="AQ375" s="519"/>
      <c r="AR375" s="519"/>
      <c r="AS375" s="519"/>
      <c r="AT375" s="519"/>
      <c r="AU375" s="519"/>
      <c r="AV375" s="519"/>
      <c r="AW375" s="519"/>
      <c r="AX375" s="519"/>
      <c r="AY375" s="519"/>
      <c r="AZ375" s="519"/>
      <c r="BA375" s="519"/>
      <c r="BB375" s="519"/>
      <c r="BC375" s="519"/>
      <c r="BD375" s="519"/>
      <c r="BE375" s="519"/>
      <c r="BF375" s="519"/>
      <c r="BG375" s="519"/>
      <c r="BH375" s="519"/>
      <c r="BI375" s="519"/>
      <c r="BJ375" s="519"/>
      <c r="BK375" s="519"/>
      <c r="BL375" s="519"/>
      <c r="BM375" s="519"/>
      <c r="BN375" s="519"/>
      <c r="BO375" s="519"/>
      <c r="BP375" s="519"/>
      <c r="BQ375" s="519"/>
      <c r="BR375" s="519"/>
      <c r="BS375" s="519"/>
      <c r="BT375" s="519"/>
      <c r="BU375" s="519"/>
      <c r="BV375" s="519"/>
      <c r="BW375" s="519"/>
      <c r="BX375" s="519"/>
      <c r="BY375" s="519"/>
      <c r="BZ375" s="519"/>
      <c r="CA375" s="519"/>
      <c r="CB375" s="519"/>
      <c r="CC375" s="519"/>
      <c r="CD375" s="519"/>
      <c r="CE375" s="519"/>
      <c r="CF375" s="519"/>
      <c r="CG375" s="519"/>
      <c r="CH375" s="519"/>
      <c r="CI375" s="519"/>
      <c r="CJ375" s="519"/>
      <c r="CK375" s="519"/>
      <c r="CL375" s="519"/>
      <c r="CM375" s="519"/>
      <c r="CN375" s="519"/>
      <c r="CO375" s="519"/>
      <c r="CP375" s="519"/>
      <c r="CQ375" s="519"/>
      <c r="CR375" s="519"/>
      <c r="CS375" s="519"/>
      <c r="CT375" s="519"/>
      <c r="CU375" s="519"/>
      <c r="CV375" s="519"/>
      <c r="CW375" s="519"/>
      <c r="CX375" s="519"/>
      <c r="CY375" s="519"/>
      <c r="CZ375" s="519"/>
      <c r="DA375" s="519"/>
      <c r="DB375" s="519"/>
      <c r="DC375" s="519"/>
      <c r="DD375" s="519"/>
      <c r="DE375" s="519"/>
      <c r="DF375" s="518"/>
    </row>
    <row r="376" spans="2:110" ht="9.9499999999999993" customHeight="1" x14ac:dyDescent="0.2">
      <c r="B376" s="519"/>
      <c r="C376" s="519"/>
      <c r="D376" s="519"/>
      <c r="E376" s="519"/>
      <c r="F376" s="519"/>
      <c r="G376" s="519"/>
      <c r="H376" s="519"/>
      <c r="I376" s="519"/>
      <c r="J376" s="519"/>
      <c r="K376" s="519"/>
      <c r="L376" s="519"/>
      <c r="M376" s="519"/>
      <c r="N376" s="519"/>
      <c r="O376" s="519"/>
      <c r="P376" s="519"/>
      <c r="Q376" s="519"/>
      <c r="R376" s="519"/>
      <c r="S376" s="519"/>
      <c r="T376" s="519"/>
      <c r="U376" s="519"/>
      <c r="V376" s="519"/>
      <c r="W376" s="519"/>
      <c r="X376" s="519"/>
      <c r="Y376" s="519"/>
      <c r="Z376" s="519"/>
      <c r="AA376" s="519"/>
      <c r="AB376" s="519"/>
      <c r="AC376" s="519"/>
      <c r="AD376" s="519"/>
      <c r="AE376" s="519"/>
      <c r="AF376" s="519"/>
      <c r="AG376" s="519"/>
      <c r="AH376" s="519"/>
      <c r="AI376" s="519"/>
      <c r="AJ376" s="519"/>
      <c r="AK376" s="519"/>
      <c r="AL376" s="519"/>
      <c r="AM376" s="519"/>
      <c r="AN376" s="519"/>
      <c r="AO376" s="519"/>
      <c r="AP376" s="519"/>
      <c r="AQ376" s="519"/>
      <c r="AR376" s="519"/>
      <c r="AS376" s="519"/>
      <c r="AT376" s="519"/>
      <c r="AU376" s="519"/>
      <c r="AV376" s="519"/>
      <c r="AW376" s="519"/>
      <c r="AX376" s="519"/>
      <c r="AY376" s="519"/>
      <c r="AZ376" s="519"/>
      <c r="BA376" s="519"/>
      <c r="BB376" s="519"/>
      <c r="BC376" s="519"/>
      <c r="BD376" s="519"/>
      <c r="BE376" s="519"/>
      <c r="BF376" s="519"/>
      <c r="BG376" s="519"/>
      <c r="BH376" s="519"/>
      <c r="BI376" s="519"/>
      <c r="BJ376" s="519"/>
      <c r="BK376" s="519"/>
      <c r="BL376" s="519"/>
      <c r="BM376" s="519"/>
      <c r="BN376" s="519"/>
      <c r="BO376" s="519"/>
      <c r="BP376" s="519"/>
      <c r="BQ376" s="519"/>
      <c r="BR376" s="519"/>
      <c r="BS376" s="519"/>
      <c r="BT376" s="519"/>
      <c r="BU376" s="519"/>
      <c r="BV376" s="519"/>
      <c r="BW376" s="519"/>
      <c r="BX376" s="519"/>
      <c r="BY376" s="519"/>
      <c r="BZ376" s="519"/>
      <c r="CA376" s="519"/>
      <c r="CB376" s="519"/>
      <c r="CC376" s="519"/>
      <c r="CD376" s="519"/>
      <c r="CE376" s="519"/>
      <c r="CF376" s="519"/>
      <c r="CG376" s="519"/>
      <c r="CH376" s="519"/>
      <c r="CI376" s="519"/>
      <c r="CJ376" s="519"/>
      <c r="CK376" s="519"/>
      <c r="CL376" s="519"/>
      <c r="CM376" s="519"/>
      <c r="CN376" s="519"/>
      <c r="CO376" s="519"/>
      <c r="CP376" s="519"/>
      <c r="CQ376" s="519"/>
      <c r="CR376" s="519"/>
      <c r="CS376" s="519"/>
      <c r="CT376" s="519"/>
      <c r="CU376" s="519"/>
      <c r="CV376" s="519"/>
      <c r="CW376" s="519"/>
      <c r="CX376" s="519"/>
      <c r="CY376" s="519"/>
      <c r="CZ376" s="519"/>
      <c r="DA376" s="519"/>
      <c r="DB376" s="519"/>
      <c r="DC376" s="519"/>
      <c r="DD376" s="519"/>
      <c r="DE376" s="519"/>
      <c r="DF376" s="518"/>
    </row>
    <row r="377" spans="2:110" ht="9.9499999999999993" customHeight="1" x14ac:dyDescent="0.2">
      <c r="B377" s="519"/>
      <c r="C377" s="519"/>
      <c r="D377" s="519"/>
      <c r="E377" s="519"/>
      <c r="F377" s="519"/>
      <c r="G377" s="519"/>
      <c r="H377" s="519"/>
      <c r="I377" s="519"/>
      <c r="J377" s="519"/>
      <c r="K377" s="519"/>
      <c r="L377" s="519"/>
      <c r="M377" s="519"/>
      <c r="N377" s="519"/>
      <c r="O377" s="519"/>
      <c r="P377" s="519"/>
      <c r="Q377" s="519"/>
      <c r="R377" s="519"/>
      <c r="S377" s="519"/>
      <c r="T377" s="519"/>
      <c r="U377" s="519"/>
      <c r="V377" s="519"/>
      <c r="W377" s="519"/>
      <c r="X377" s="519"/>
      <c r="Y377" s="519"/>
      <c r="Z377" s="519"/>
      <c r="AA377" s="519"/>
      <c r="AB377" s="519"/>
      <c r="AC377" s="519"/>
      <c r="AD377" s="519"/>
      <c r="AE377" s="519"/>
      <c r="AF377" s="519"/>
      <c r="AG377" s="519"/>
      <c r="AH377" s="519"/>
      <c r="AI377" s="519"/>
      <c r="AJ377" s="519"/>
      <c r="AK377" s="519"/>
      <c r="AL377" s="519"/>
      <c r="AM377" s="519"/>
      <c r="AN377" s="519"/>
      <c r="AO377" s="519"/>
      <c r="AP377" s="519"/>
      <c r="AQ377" s="519"/>
      <c r="AR377" s="519"/>
      <c r="AS377" s="519"/>
      <c r="AT377" s="519"/>
      <c r="AU377" s="519"/>
      <c r="AV377" s="519"/>
      <c r="AW377" s="519"/>
      <c r="AX377" s="519"/>
      <c r="AY377" s="519"/>
      <c r="AZ377" s="519"/>
      <c r="BA377" s="519"/>
      <c r="BB377" s="519"/>
      <c r="BC377" s="519"/>
      <c r="BD377" s="519"/>
      <c r="BE377" s="519"/>
      <c r="BF377" s="519"/>
      <c r="BG377" s="519"/>
      <c r="BH377" s="519"/>
      <c r="BI377" s="519"/>
      <c r="BJ377" s="519"/>
      <c r="BK377" s="519"/>
      <c r="BL377" s="519"/>
      <c r="BM377" s="519"/>
      <c r="BN377" s="519"/>
      <c r="BO377" s="519"/>
      <c r="BP377" s="519"/>
      <c r="BQ377" s="519"/>
      <c r="BR377" s="519"/>
      <c r="BS377" s="519"/>
      <c r="BT377" s="519"/>
      <c r="BU377" s="519"/>
      <c r="BV377" s="519"/>
      <c r="BW377" s="519"/>
      <c r="BX377" s="519"/>
      <c r="BY377" s="519"/>
      <c r="BZ377" s="519"/>
      <c r="CA377" s="519"/>
      <c r="CB377" s="519"/>
      <c r="CC377" s="519"/>
      <c r="CD377" s="519"/>
      <c r="CE377" s="519"/>
      <c r="CF377" s="519"/>
      <c r="CG377" s="519"/>
      <c r="CH377" s="519"/>
      <c r="CI377" s="519"/>
      <c r="CJ377" s="519"/>
      <c r="CK377" s="519"/>
      <c r="CL377" s="519"/>
      <c r="CM377" s="519"/>
      <c r="CN377" s="519"/>
      <c r="CO377" s="519"/>
      <c r="CP377" s="519"/>
      <c r="CQ377" s="519"/>
      <c r="CR377" s="519"/>
      <c r="CS377" s="519"/>
      <c r="CT377" s="519"/>
      <c r="CU377" s="519"/>
      <c r="CV377" s="519"/>
      <c r="CW377" s="519"/>
      <c r="CX377" s="519"/>
      <c r="CY377" s="519"/>
      <c r="CZ377" s="519"/>
      <c r="DA377" s="519"/>
      <c r="DB377" s="519"/>
      <c r="DC377" s="519"/>
      <c r="DD377" s="519"/>
      <c r="DE377" s="519"/>
      <c r="DF377" s="518"/>
    </row>
    <row r="378" spans="2:110" ht="9.9499999999999993" customHeight="1" x14ac:dyDescent="0.2">
      <c r="B378" s="519"/>
      <c r="C378" s="519"/>
      <c r="D378" s="519"/>
      <c r="E378" s="519"/>
      <c r="F378" s="519"/>
      <c r="G378" s="519"/>
      <c r="H378" s="519"/>
      <c r="I378" s="519"/>
      <c r="J378" s="519"/>
      <c r="K378" s="519"/>
      <c r="L378" s="519"/>
      <c r="M378" s="519"/>
      <c r="N378" s="519"/>
      <c r="O378" s="519"/>
      <c r="P378" s="519"/>
      <c r="Q378" s="519"/>
      <c r="R378" s="519"/>
      <c r="S378" s="519"/>
      <c r="T378" s="519"/>
      <c r="U378" s="519"/>
      <c r="V378" s="519"/>
      <c r="W378" s="519"/>
      <c r="X378" s="519"/>
      <c r="Y378" s="519"/>
      <c r="Z378" s="519"/>
      <c r="AA378" s="519"/>
      <c r="AB378" s="519"/>
      <c r="AC378" s="519"/>
      <c r="AD378" s="519"/>
      <c r="AE378" s="519"/>
      <c r="AF378" s="519"/>
      <c r="AG378" s="519"/>
      <c r="AH378" s="519"/>
      <c r="AI378" s="519"/>
      <c r="AJ378" s="519"/>
      <c r="AK378" s="519"/>
      <c r="AL378" s="519"/>
      <c r="AM378" s="519"/>
      <c r="AN378" s="519"/>
      <c r="AO378" s="519"/>
      <c r="AP378" s="519"/>
      <c r="AQ378" s="519"/>
      <c r="AR378" s="519"/>
      <c r="AS378" s="519"/>
      <c r="AT378" s="519"/>
      <c r="AU378" s="519"/>
      <c r="AV378" s="519"/>
      <c r="AW378" s="519"/>
      <c r="AX378" s="519"/>
      <c r="AY378" s="519"/>
      <c r="AZ378" s="519"/>
      <c r="BA378" s="519"/>
      <c r="BB378" s="519"/>
      <c r="BC378" s="519"/>
      <c r="BD378" s="519"/>
      <c r="BE378" s="519"/>
      <c r="BF378" s="519"/>
      <c r="BG378" s="519"/>
      <c r="BH378" s="519"/>
      <c r="BI378" s="519"/>
      <c r="BJ378" s="519"/>
      <c r="BK378" s="519"/>
      <c r="BL378" s="519"/>
      <c r="BM378" s="519"/>
      <c r="BN378" s="519"/>
      <c r="BO378" s="519"/>
      <c r="BP378" s="519"/>
      <c r="BQ378" s="519"/>
      <c r="BR378" s="519"/>
      <c r="BS378" s="519"/>
      <c r="BT378" s="519"/>
      <c r="BU378" s="519"/>
      <c r="BV378" s="519"/>
      <c r="BW378" s="519"/>
      <c r="BX378" s="519"/>
      <c r="BY378" s="519"/>
      <c r="BZ378" s="519"/>
      <c r="CA378" s="519"/>
      <c r="CB378" s="519"/>
      <c r="CC378" s="519"/>
      <c r="CD378" s="519"/>
      <c r="CE378" s="519"/>
      <c r="CF378" s="519"/>
      <c r="CG378" s="519"/>
      <c r="CH378" s="519"/>
      <c r="CI378" s="519"/>
      <c r="CJ378" s="519"/>
      <c r="CK378" s="519"/>
      <c r="CL378" s="519"/>
      <c r="CM378" s="519"/>
      <c r="CN378" s="519"/>
      <c r="CO378" s="519"/>
      <c r="CP378" s="519"/>
      <c r="CQ378" s="519"/>
      <c r="CR378" s="519"/>
      <c r="CS378" s="519"/>
      <c r="CT378" s="519"/>
      <c r="CU378" s="519"/>
      <c r="CV378" s="519"/>
      <c r="CW378" s="519"/>
      <c r="CX378" s="519"/>
      <c r="CY378" s="519"/>
      <c r="CZ378" s="519"/>
      <c r="DA378" s="519"/>
      <c r="DB378" s="519"/>
      <c r="DC378" s="519"/>
      <c r="DD378" s="519"/>
      <c r="DE378" s="519"/>
      <c r="DF378" s="518"/>
    </row>
    <row r="379" spans="2:110" ht="9.9499999999999993" customHeight="1" x14ac:dyDescent="0.2">
      <c r="B379" s="519"/>
      <c r="C379" s="519"/>
      <c r="D379" s="519"/>
      <c r="E379" s="519"/>
      <c r="F379" s="519"/>
      <c r="G379" s="519"/>
      <c r="H379" s="519"/>
      <c r="I379" s="519"/>
      <c r="J379" s="519"/>
      <c r="K379" s="519"/>
      <c r="L379" s="519"/>
      <c r="M379" s="519"/>
      <c r="N379" s="519"/>
      <c r="O379" s="519"/>
      <c r="P379" s="519"/>
      <c r="Q379" s="519"/>
      <c r="R379" s="519"/>
      <c r="S379" s="519"/>
      <c r="T379" s="519"/>
      <c r="U379" s="519"/>
      <c r="V379" s="519"/>
      <c r="W379" s="519"/>
      <c r="X379" s="519"/>
      <c r="Y379" s="519"/>
      <c r="Z379" s="519"/>
      <c r="AA379" s="519"/>
      <c r="AB379" s="519"/>
      <c r="AC379" s="519"/>
      <c r="AD379" s="519"/>
      <c r="AE379" s="519"/>
      <c r="AF379" s="519"/>
      <c r="AG379" s="519"/>
      <c r="AH379" s="519"/>
      <c r="AI379" s="519"/>
      <c r="AJ379" s="519"/>
      <c r="AK379" s="519"/>
      <c r="AL379" s="519"/>
      <c r="AM379" s="519"/>
      <c r="AN379" s="519"/>
      <c r="AO379" s="519"/>
      <c r="AP379" s="519"/>
      <c r="AQ379" s="519"/>
      <c r="AR379" s="519"/>
      <c r="AS379" s="519"/>
      <c r="AT379" s="519"/>
      <c r="AU379" s="519"/>
      <c r="AV379" s="519"/>
      <c r="AW379" s="519"/>
      <c r="AX379" s="519"/>
      <c r="AY379" s="519"/>
      <c r="AZ379" s="519"/>
      <c r="BA379" s="519"/>
      <c r="BB379" s="519"/>
      <c r="BC379" s="519"/>
      <c r="BD379" s="519"/>
      <c r="BE379" s="519"/>
      <c r="BF379" s="519"/>
      <c r="BG379" s="519"/>
      <c r="BH379" s="519"/>
      <c r="BI379" s="519"/>
      <c r="BJ379" s="519"/>
      <c r="BK379" s="519"/>
      <c r="BL379" s="519"/>
      <c r="BM379" s="519"/>
      <c r="BN379" s="519"/>
      <c r="BO379" s="519"/>
      <c r="BP379" s="519"/>
      <c r="BQ379" s="519"/>
      <c r="BR379" s="519"/>
      <c r="BS379" s="519"/>
      <c r="BT379" s="519"/>
      <c r="BU379" s="519"/>
      <c r="BV379" s="519"/>
      <c r="BW379" s="519"/>
      <c r="BX379" s="519"/>
      <c r="BY379" s="519"/>
      <c r="BZ379" s="519"/>
      <c r="CA379" s="519"/>
      <c r="CB379" s="519"/>
      <c r="CC379" s="519"/>
      <c r="CD379" s="519"/>
      <c r="CE379" s="519"/>
      <c r="CF379" s="519"/>
      <c r="CG379" s="519"/>
      <c r="CH379" s="519"/>
      <c r="CI379" s="519"/>
      <c r="CJ379" s="519"/>
      <c r="CK379" s="519"/>
      <c r="CL379" s="519"/>
      <c r="CM379" s="519"/>
      <c r="CN379" s="519"/>
      <c r="CO379" s="519"/>
      <c r="CP379" s="519"/>
      <c r="CQ379" s="519"/>
      <c r="CR379" s="519"/>
      <c r="CS379" s="519"/>
      <c r="CT379" s="519"/>
      <c r="CU379" s="519"/>
      <c r="CV379" s="519"/>
      <c r="CW379" s="519"/>
      <c r="CX379" s="519"/>
      <c r="CY379" s="519"/>
      <c r="CZ379" s="519"/>
      <c r="DA379" s="519"/>
      <c r="DB379" s="519"/>
      <c r="DC379" s="519"/>
      <c r="DD379" s="519"/>
      <c r="DE379" s="519"/>
      <c r="DF379" s="518"/>
    </row>
    <row r="380" spans="2:110" ht="9.9499999999999993" customHeight="1" x14ac:dyDescent="0.2">
      <c r="B380" s="519"/>
      <c r="C380" s="519"/>
      <c r="D380" s="519"/>
      <c r="E380" s="519"/>
      <c r="F380" s="519"/>
      <c r="G380" s="519"/>
      <c r="H380" s="519"/>
      <c r="I380" s="519"/>
      <c r="J380" s="519"/>
      <c r="K380" s="519"/>
      <c r="L380" s="519"/>
      <c r="M380" s="519"/>
      <c r="N380" s="519"/>
      <c r="O380" s="519"/>
      <c r="P380" s="519"/>
      <c r="Q380" s="519"/>
      <c r="R380" s="519"/>
      <c r="S380" s="519"/>
      <c r="T380" s="519"/>
      <c r="U380" s="519"/>
      <c r="V380" s="519"/>
      <c r="W380" s="519"/>
      <c r="X380" s="519"/>
      <c r="Y380" s="519"/>
      <c r="Z380" s="519"/>
      <c r="AA380" s="519"/>
      <c r="AB380" s="519"/>
      <c r="AC380" s="519"/>
      <c r="AD380" s="519"/>
      <c r="AE380" s="519"/>
      <c r="AF380" s="519"/>
      <c r="AG380" s="519"/>
      <c r="AH380" s="519"/>
      <c r="AI380" s="519"/>
      <c r="AJ380" s="519"/>
      <c r="AK380" s="519"/>
      <c r="AL380" s="519"/>
      <c r="AM380" s="519"/>
      <c r="AN380" s="519"/>
      <c r="AO380" s="519"/>
      <c r="AP380" s="519"/>
      <c r="AQ380" s="519"/>
      <c r="AR380" s="519"/>
      <c r="AS380" s="519"/>
      <c r="AT380" s="519"/>
      <c r="AU380" s="519"/>
      <c r="AV380" s="519"/>
      <c r="AW380" s="519"/>
      <c r="AX380" s="519"/>
      <c r="AY380" s="519"/>
      <c r="AZ380" s="519"/>
      <c r="BA380" s="519"/>
      <c r="BB380" s="519"/>
      <c r="BC380" s="519"/>
      <c r="BD380" s="519"/>
      <c r="BE380" s="519"/>
      <c r="BF380" s="519"/>
      <c r="BG380" s="519"/>
      <c r="BH380" s="519"/>
      <c r="BI380" s="519"/>
      <c r="BJ380" s="519"/>
      <c r="BK380" s="519"/>
      <c r="BL380" s="519"/>
      <c r="BM380" s="519"/>
      <c r="BN380" s="519"/>
      <c r="BO380" s="519"/>
      <c r="BP380" s="519"/>
      <c r="BQ380" s="519"/>
      <c r="BR380" s="519"/>
      <c r="BS380" s="519"/>
      <c r="BT380" s="519"/>
      <c r="BU380" s="519"/>
      <c r="BV380" s="519"/>
      <c r="BW380" s="519"/>
      <c r="BX380" s="519"/>
      <c r="BY380" s="519"/>
      <c r="BZ380" s="519"/>
      <c r="CA380" s="519"/>
      <c r="CB380" s="519"/>
      <c r="CC380" s="519"/>
      <c r="CD380" s="519"/>
      <c r="CE380" s="519"/>
      <c r="CF380" s="519"/>
      <c r="CG380" s="519"/>
      <c r="CH380" s="519"/>
      <c r="CI380" s="519"/>
      <c r="CJ380" s="519"/>
      <c r="CK380" s="519"/>
      <c r="CL380" s="519"/>
      <c r="CM380" s="519"/>
      <c r="CN380" s="519"/>
      <c r="CO380" s="519"/>
      <c r="CP380" s="519"/>
      <c r="CQ380" s="519"/>
      <c r="CR380" s="519"/>
      <c r="CS380" s="519"/>
      <c r="CT380" s="519"/>
      <c r="CU380" s="519"/>
      <c r="CV380" s="519"/>
      <c r="CW380" s="519"/>
      <c r="CX380" s="519"/>
      <c r="CY380" s="519"/>
      <c r="CZ380" s="519"/>
      <c r="DA380" s="519"/>
      <c r="DB380" s="519"/>
      <c r="DC380" s="519"/>
      <c r="DD380" s="519"/>
      <c r="DE380" s="519"/>
      <c r="DF380" s="518"/>
    </row>
    <row r="381" spans="2:110" ht="9.9499999999999993" customHeight="1" x14ac:dyDescent="0.2">
      <c r="B381" s="519"/>
      <c r="C381" s="519"/>
      <c r="D381" s="519"/>
      <c r="E381" s="519"/>
      <c r="F381" s="519"/>
      <c r="G381" s="519"/>
      <c r="H381" s="519"/>
      <c r="I381" s="519"/>
      <c r="J381" s="519"/>
      <c r="K381" s="519"/>
      <c r="L381" s="519"/>
      <c r="M381" s="519"/>
      <c r="N381" s="519"/>
      <c r="O381" s="519"/>
      <c r="P381" s="519"/>
      <c r="Q381" s="519"/>
      <c r="R381" s="519"/>
      <c r="S381" s="519"/>
      <c r="T381" s="519"/>
      <c r="U381" s="519"/>
      <c r="V381" s="519"/>
      <c r="W381" s="519"/>
      <c r="X381" s="519"/>
      <c r="Y381" s="519"/>
      <c r="Z381" s="519"/>
      <c r="AA381" s="519"/>
      <c r="AB381" s="519"/>
      <c r="AC381" s="519"/>
      <c r="AD381" s="519"/>
      <c r="AE381" s="519"/>
      <c r="AF381" s="519"/>
      <c r="AG381" s="519"/>
      <c r="AH381" s="519"/>
      <c r="AI381" s="519"/>
      <c r="AJ381" s="519"/>
      <c r="AK381" s="519"/>
      <c r="AL381" s="519"/>
      <c r="AM381" s="519"/>
      <c r="AN381" s="519"/>
      <c r="AO381" s="519"/>
      <c r="AP381" s="519"/>
      <c r="AQ381" s="519"/>
      <c r="AR381" s="519"/>
      <c r="AS381" s="519"/>
      <c r="AT381" s="519"/>
      <c r="AU381" s="519"/>
      <c r="AV381" s="519"/>
      <c r="AW381" s="519"/>
      <c r="AX381" s="519"/>
      <c r="AY381" s="519"/>
      <c r="AZ381" s="519"/>
      <c r="BA381" s="519"/>
      <c r="BB381" s="519"/>
      <c r="BC381" s="519"/>
      <c r="BD381" s="519"/>
      <c r="BE381" s="519"/>
      <c r="BF381" s="519"/>
      <c r="BG381" s="519"/>
      <c r="BH381" s="519"/>
      <c r="BI381" s="519"/>
      <c r="BJ381" s="519"/>
      <c r="BK381" s="519"/>
      <c r="BL381" s="519"/>
      <c r="BM381" s="519"/>
      <c r="BN381" s="519"/>
      <c r="BO381" s="519"/>
      <c r="BP381" s="519"/>
      <c r="BQ381" s="519"/>
      <c r="BR381" s="519"/>
      <c r="BS381" s="519"/>
      <c r="BT381" s="519"/>
      <c r="BU381" s="519"/>
      <c r="BV381" s="519"/>
      <c r="BW381" s="519"/>
      <c r="BX381" s="519"/>
      <c r="BY381" s="519"/>
      <c r="BZ381" s="519"/>
      <c r="CA381" s="519"/>
      <c r="CB381" s="519"/>
      <c r="CC381" s="519"/>
      <c r="CD381" s="519"/>
      <c r="CE381" s="519"/>
      <c r="CF381" s="519"/>
      <c r="CG381" s="519"/>
      <c r="CH381" s="519"/>
      <c r="CI381" s="519"/>
      <c r="CJ381" s="519"/>
      <c r="CK381" s="519"/>
      <c r="CL381" s="519"/>
      <c r="CM381" s="519"/>
      <c r="CN381" s="519"/>
      <c r="CO381" s="519"/>
      <c r="CP381" s="519"/>
      <c r="CQ381" s="519"/>
      <c r="CR381" s="519"/>
      <c r="CS381" s="519"/>
      <c r="CT381" s="519"/>
      <c r="CU381" s="519"/>
      <c r="CV381" s="519"/>
      <c r="CW381" s="519"/>
      <c r="CX381" s="519"/>
      <c r="CY381" s="519"/>
      <c r="CZ381" s="519"/>
      <c r="DA381" s="519"/>
      <c r="DB381" s="519"/>
      <c r="DC381" s="519"/>
      <c r="DD381" s="519"/>
      <c r="DE381" s="519"/>
      <c r="DF381" s="518"/>
    </row>
    <row r="382" spans="2:110" ht="9.9499999999999993" customHeight="1" x14ac:dyDescent="0.2">
      <c r="B382" s="519"/>
      <c r="C382" s="519"/>
      <c r="D382" s="519"/>
      <c r="E382" s="519"/>
      <c r="F382" s="519"/>
      <c r="G382" s="519"/>
      <c r="H382" s="519"/>
      <c r="I382" s="519"/>
      <c r="J382" s="519"/>
      <c r="K382" s="519"/>
      <c r="L382" s="519"/>
      <c r="M382" s="519"/>
      <c r="N382" s="519"/>
      <c r="O382" s="519"/>
      <c r="P382" s="519"/>
      <c r="Q382" s="519"/>
      <c r="R382" s="519"/>
      <c r="S382" s="519"/>
      <c r="T382" s="519"/>
      <c r="U382" s="519"/>
      <c r="V382" s="519"/>
      <c r="W382" s="519"/>
      <c r="X382" s="519"/>
      <c r="Y382" s="519"/>
      <c r="Z382" s="519"/>
      <c r="AA382" s="519"/>
      <c r="AB382" s="519"/>
      <c r="AC382" s="519"/>
      <c r="AD382" s="519"/>
      <c r="AE382" s="519"/>
      <c r="AF382" s="519"/>
      <c r="AG382" s="519"/>
      <c r="AH382" s="519"/>
      <c r="AI382" s="519"/>
      <c r="AJ382" s="519"/>
      <c r="AK382" s="519"/>
      <c r="AL382" s="519"/>
      <c r="AM382" s="519"/>
      <c r="AN382" s="519"/>
      <c r="AO382" s="519"/>
      <c r="AP382" s="519"/>
      <c r="AQ382" s="519"/>
      <c r="AR382" s="519"/>
      <c r="AS382" s="519"/>
      <c r="AT382" s="519"/>
      <c r="AU382" s="519"/>
      <c r="AV382" s="519"/>
      <c r="AW382" s="519"/>
      <c r="AX382" s="519"/>
      <c r="AY382" s="519"/>
      <c r="AZ382" s="519"/>
      <c r="BA382" s="519"/>
      <c r="BB382" s="519"/>
      <c r="BC382" s="519"/>
      <c r="BD382" s="519"/>
      <c r="BE382" s="519"/>
      <c r="BF382" s="519"/>
      <c r="BG382" s="519"/>
      <c r="BH382" s="519"/>
      <c r="BI382" s="519"/>
      <c r="BJ382" s="519"/>
      <c r="BK382" s="519"/>
      <c r="BL382" s="519"/>
      <c r="BM382" s="519"/>
      <c r="BN382" s="519"/>
      <c r="BO382" s="519"/>
      <c r="BP382" s="519"/>
      <c r="BQ382" s="519"/>
      <c r="BR382" s="519"/>
      <c r="BS382" s="519"/>
      <c r="BT382" s="519"/>
      <c r="BU382" s="519"/>
      <c r="BV382" s="519"/>
      <c r="BW382" s="519"/>
      <c r="BX382" s="519"/>
      <c r="BY382" s="519"/>
      <c r="BZ382" s="519"/>
      <c r="CA382" s="519"/>
      <c r="CB382" s="519"/>
      <c r="CC382" s="519"/>
      <c r="CD382" s="519"/>
      <c r="CE382" s="519"/>
      <c r="CF382" s="519"/>
      <c r="CG382" s="519"/>
      <c r="CH382" s="519"/>
      <c r="CI382" s="519"/>
      <c r="CJ382" s="519"/>
      <c r="CK382" s="519"/>
      <c r="CL382" s="519"/>
      <c r="CM382" s="519"/>
      <c r="CN382" s="519"/>
      <c r="CO382" s="519"/>
      <c r="CP382" s="519"/>
      <c r="CQ382" s="519"/>
      <c r="CR382" s="519"/>
      <c r="CS382" s="519"/>
      <c r="CT382" s="519"/>
      <c r="CU382" s="519"/>
      <c r="CV382" s="519"/>
      <c r="CW382" s="519"/>
      <c r="CX382" s="519"/>
      <c r="CY382" s="519"/>
      <c r="CZ382" s="519"/>
      <c r="DA382" s="519"/>
      <c r="DB382" s="519"/>
      <c r="DC382" s="519"/>
      <c r="DD382" s="519"/>
      <c r="DE382" s="519"/>
      <c r="DF382" s="518"/>
    </row>
    <row r="383" spans="2:110" ht="9.9499999999999993" customHeight="1" x14ac:dyDescent="0.2">
      <c r="B383" s="519"/>
      <c r="C383" s="519"/>
      <c r="D383" s="519"/>
      <c r="E383" s="519"/>
      <c r="F383" s="519"/>
      <c r="G383" s="519"/>
      <c r="H383" s="519"/>
      <c r="I383" s="519"/>
      <c r="J383" s="519"/>
      <c r="K383" s="519"/>
      <c r="L383" s="519"/>
      <c r="M383" s="519"/>
      <c r="N383" s="519"/>
      <c r="O383" s="519"/>
      <c r="P383" s="519"/>
      <c r="Q383" s="519"/>
      <c r="R383" s="519"/>
      <c r="S383" s="519"/>
      <c r="T383" s="519"/>
      <c r="U383" s="519"/>
      <c r="V383" s="519"/>
      <c r="W383" s="519"/>
      <c r="X383" s="519"/>
      <c r="Y383" s="519"/>
      <c r="Z383" s="519"/>
      <c r="AA383" s="519"/>
      <c r="AB383" s="519"/>
      <c r="AC383" s="519"/>
      <c r="AD383" s="519"/>
      <c r="AE383" s="519"/>
      <c r="AF383" s="519"/>
      <c r="AG383" s="519"/>
      <c r="AH383" s="519"/>
      <c r="AI383" s="519"/>
      <c r="AJ383" s="519"/>
      <c r="AK383" s="519"/>
      <c r="AL383" s="519"/>
      <c r="AM383" s="519"/>
      <c r="AN383" s="519"/>
      <c r="AO383" s="519"/>
      <c r="AP383" s="519"/>
      <c r="AQ383" s="519"/>
      <c r="AR383" s="519"/>
      <c r="AS383" s="519"/>
      <c r="AT383" s="519"/>
      <c r="AU383" s="519"/>
      <c r="AV383" s="519"/>
      <c r="AW383" s="519"/>
      <c r="AX383" s="519"/>
      <c r="AY383" s="519"/>
      <c r="AZ383" s="519"/>
      <c r="BA383" s="519"/>
      <c r="BB383" s="519"/>
      <c r="BC383" s="519"/>
      <c r="BD383" s="519"/>
      <c r="BE383" s="519"/>
      <c r="BF383" s="519"/>
      <c r="BG383" s="519"/>
      <c r="BH383" s="519"/>
      <c r="BI383" s="519"/>
      <c r="BJ383" s="519"/>
      <c r="BK383" s="519"/>
      <c r="BL383" s="519"/>
      <c r="BM383" s="519"/>
      <c r="BN383" s="519"/>
      <c r="BO383" s="519"/>
      <c r="BP383" s="519"/>
      <c r="BQ383" s="519"/>
      <c r="BR383" s="519"/>
      <c r="BS383" s="519"/>
      <c r="BT383" s="519"/>
      <c r="BU383" s="519"/>
      <c r="BV383" s="519"/>
      <c r="BW383" s="519"/>
      <c r="BX383" s="519"/>
      <c r="BY383" s="519"/>
      <c r="BZ383" s="519"/>
      <c r="CA383" s="519"/>
      <c r="CB383" s="519"/>
      <c r="CC383" s="519"/>
      <c r="CD383" s="519"/>
      <c r="CE383" s="519"/>
      <c r="CF383" s="519"/>
      <c r="CG383" s="519"/>
      <c r="CH383" s="519"/>
      <c r="CI383" s="519"/>
      <c r="CJ383" s="519"/>
      <c r="CK383" s="519"/>
      <c r="CL383" s="519"/>
      <c r="CM383" s="519"/>
      <c r="CN383" s="519"/>
      <c r="CO383" s="519"/>
      <c r="CP383" s="519"/>
      <c r="CQ383" s="519"/>
      <c r="CR383" s="519"/>
      <c r="CS383" s="519"/>
      <c r="CT383" s="519"/>
      <c r="CU383" s="519"/>
      <c r="CV383" s="519"/>
      <c r="CW383" s="519"/>
      <c r="CX383" s="519"/>
      <c r="CY383" s="519"/>
      <c r="CZ383" s="519"/>
      <c r="DA383" s="519"/>
      <c r="DB383" s="519"/>
      <c r="DC383" s="519"/>
      <c r="DD383" s="519"/>
      <c r="DE383" s="519"/>
      <c r="DF383" s="518"/>
    </row>
    <row r="384" spans="2:110" ht="9.9499999999999993" customHeight="1" x14ac:dyDescent="0.2">
      <c r="B384" s="519"/>
      <c r="C384" s="519"/>
      <c r="D384" s="519"/>
      <c r="E384" s="519"/>
      <c r="F384" s="519"/>
      <c r="G384" s="519"/>
      <c r="H384" s="519"/>
      <c r="I384" s="519"/>
      <c r="J384" s="519"/>
      <c r="K384" s="519"/>
      <c r="L384" s="519"/>
      <c r="M384" s="519"/>
      <c r="N384" s="519"/>
      <c r="O384" s="519"/>
      <c r="P384" s="519"/>
      <c r="Q384" s="519"/>
      <c r="R384" s="519"/>
      <c r="S384" s="519"/>
      <c r="T384" s="519"/>
      <c r="U384" s="519"/>
      <c r="V384" s="519"/>
      <c r="W384" s="519"/>
      <c r="X384" s="519"/>
      <c r="Y384" s="519"/>
      <c r="Z384" s="519"/>
      <c r="AA384" s="519"/>
      <c r="AB384" s="519"/>
      <c r="AC384" s="519"/>
      <c r="AD384" s="519"/>
      <c r="AE384" s="519"/>
      <c r="AF384" s="519"/>
      <c r="AG384" s="519"/>
      <c r="AH384" s="519"/>
      <c r="AI384" s="519"/>
      <c r="AJ384" s="519"/>
      <c r="AK384" s="519"/>
      <c r="AL384" s="519"/>
      <c r="AM384" s="519"/>
      <c r="AN384" s="519"/>
      <c r="AO384" s="519"/>
      <c r="AP384" s="519"/>
      <c r="AQ384" s="519"/>
      <c r="AR384" s="519"/>
      <c r="AS384" s="519"/>
      <c r="AT384" s="519"/>
      <c r="AU384" s="519"/>
      <c r="AV384" s="519"/>
      <c r="AW384" s="519"/>
      <c r="AX384" s="519"/>
      <c r="AY384" s="519"/>
      <c r="AZ384" s="519"/>
      <c r="BA384" s="519"/>
      <c r="BB384" s="519"/>
      <c r="BC384" s="519"/>
      <c r="BD384" s="519"/>
      <c r="BE384" s="519"/>
      <c r="BF384" s="519"/>
      <c r="BG384" s="519"/>
      <c r="BH384" s="519"/>
      <c r="BI384" s="519"/>
      <c r="BJ384" s="519"/>
      <c r="BK384" s="519"/>
      <c r="BL384" s="519"/>
      <c r="BM384" s="519"/>
      <c r="BN384" s="519"/>
      <c r="BO384" s="519"/>
      <c r="BP384" s="519"/>
      <c r="BQ384" s="519"/>
      <c r="BR384" s="519"/>
      <c r="BS384" s="519"/>
      <c r="BT384" s="519"/>
      <c r="BU384" s="519"/>
      <c r="BV384" s="519"/>
      <c r="BW384" s="519"/>
      <c r="BX384" s="519"/>
      <c r="BY384" s="519"/>
      <c r="BZ384" s="519"/>
      <c r="CA384" s="519"/>
      <c r="CB384" s="519"/>
      <c r="CC384" s="519"/>
      <c r="CD384" s="519"/>
      <c r="CE384" s="519"/>
      <c r="CF384" s="519"/>
      <c r="CG384" s="519"/>
      <c r="CH384" s="519"/>
      <c r="CI384" s="519"/>
      <c r="CJ384" s="519"/>
      <c r="CK384" s="519"/>
      <c r="CL384" s="519"/>
      <c r="CM384" s="519"/>
      <c r="CN384" s="519"/>
      <c r="CO384" s="519"/>
      <c r="CP384" s="519"/>
      <c r="CQ384" s="519"/>
      <c r="CR384" s="519"/>
      <c r="CS384" s="519"/>
      <c r="CT384" s="519"/>
      <c r="CU384" s="519"/>
      <c r="CV384" s="519"/>
      <c r="CW384" s="519"/>
      <c r="CX384" s="519"/>
      <c r="CY384" s="519"/>
      <c r="CZ384" s="519"/>
      <c r="DA384" s="519"/>
      <c r="DB384" s="519"/>
      <c r="DC384" s="519"/>
      <c r="DD384" s="519"/>
      <c r="DE384" s="519"/>
      <c r="DF384" s="518"/>
    </row>
    <row r="385" spans="2:110" ht="9.9499999999999993" customHeight="1" x14ac:dyDescent="0.2">
      <c r="B385" s="519"/>
      <c r="C385" s="519"/>
      <c r="D385" s="519"/>
      <c r="E385" s="519"/>
      <c r="F385" s="519"/>
      <c r="G385" s="519"/>
      <c r="H385" s="519"/>
      <c r="I385" s="519"/>
      <c r="J385" s="519"/>
      <c r="K385" s="519"/>
      <c r="L385" s="519"/>
      <c r="M385" s="519"/>
      <c r="N385" s="519"/>
      <c r="O385" s="519"/>
      <c r="P385" s="519"/>
      <c r="Q385" s="519"/>
      <c r="R385" s="519"/>
      <c r="S385" s="519"/>
      <c r="T385" s="519"/>
      <c r="U385" s="519"/>
      <c r="V385" s="519"/>
      <c r="W385" s="519"/>
      <c r="X385" s="519"/>
      <c r="Y385" s="519"/>
      <c r="Z385" s="519"/>
      <c r="AA385" s="519"/>
      <c r="AB385" s="519"/>
      <c r="AC385" s="519"/>
      <c r="AD385" s="519"/>
      <c r="AE385" s="519"/>
      <c r="AF385" s="519"/>
      <c r="AG385" s="519"/>
      <c r="AH385" s="519"/>
      <c r="AI385" s="519"/>
      <c r="AJ385" s="519"/>
      <c r="AK385" s="519"/>
      <c r="AL385" s="519"/>
      <c r="AM385" s="519"/>
      <c r="AN385" s="519"/>
      <c r="AO385" s="519"/>
      <c r="AP385" s="519"/>
      <c r="AQ385" s="519"/>
      <c r="AR385" s="519"/>
      <c r="AS385" s="519"/>
      <c r="AT385" s="519"/>
      <c r="AU385" s="519"/>
      <c r="AV385" s="519"/>
      <c r="AW385" s="519"/>
      <c r="AX385" s="519"/>
      <c r="AY385" s="519"/>
      <c r="AZ385" s="519"/>
      <c r="BA385" s="519"/>
      <c r="BB385" s="519"/>
      <c r="BC385" s="519"/>
      <c r="BD385" s="519"/>
      <c r="BE385" s="519"/>
      <c r="BF385" s="519"/>
      <c r="BG385" s="519"/>
      <c r="BH385" s="519"/>
      <c r="BI385" s="519"/>
      <c r="BJ385" s="519"/>
      <c r="BK385" s="519"/>
      <c r="BL385" s="519"/>
      <c r="BM385" s="519"/>
      <c r="BN385" s="519"/>
      <c r="BO385" s="519"/>
      <c r="BP385" s="519"/>
      <c r="BQ385" s="519"/>
      <c r="BR385" s="519"/>
      <c r="BS385" s="519"/>
      <c r="BT385" s="519"/>
      <c r="BU385" s="519"/>
      <c r="BV385" s="519"/>
      <c r="BW385" s="519"/>
      <c r="BX385" s="519"/>
      <c r="BY385" s="519"/>
      <c r="BZ385" s="519"/>
      <c r="CA385" s="519"/>
      <c r="CB385" s="519"/>
      <c r="CC385" s="519"/>
      <c r="CD385" s="519"/>
      <c r="CE385" s="519"/>
      <c r="CF385" s="519"/>
      <c r="CG385" s="519"/>
      <c r="CH385" s="519"/>
      <c r="CI385" s="519"/>
      <c r="CJ385" s="519"/>
      <c r="CK385" s="519"/>
      <c r="CL385" s="519"/>
      <c r="CM385" s="519"/>
      <c r="CN385" s="519"/>
      <c r="CO385" s="519"/>
      <c r="CP385" s="519"/>
      <c r="CQ385" s="519"/>
      <c r="CR385" s="519"/>
      <c r="CS385" s="519"/>
      <c r="CT385" s="519"/>
      <c r="CU385" s="519"/>
      <c r="CV385" s="519"/>
      <c r="CW385" s="519"/>
      <c r="CX385" s="519"/>
      <c r="CY385" s="519"/>
      <c r="CZ385" s="519"/>
      <c r="DA385" s="519"/>
      <c r="DB385" s="519"/>
      <c r="DC385" s="519"/>
      <c r="DD385" s="519"/>
      <c r="DE385" s="519"/>
      <c r="DF385" s="518"/>
    </row>
    <row r="386" spans="2:110" ht="9.9499999999999993" customHeight="1" x14ac:dyDescent="0.2">
      <c r="B386" s="519"/>
      <c r="C386" s="519"/>
      <c r="D386" s="519"/>
      <c r="E386" s="519"/>
      <c r="F386" s="519"/>
      <c r="G386" s="519"/>
      <c r="H386" s="519"/>
      <c r="I386" s="519"/>
      <c r="J386" s="519"/>
      <c r="K386" s="519"/>
      <c r="L386" s="519"/>
      <c r="M386" s="519"/>
      <c r="N386" s="519"/>
      <c r="O386" s="519"/>
      <c r="P386" s="519"/>
      <c r="Q386" s="519"/>
      <c r="R386" s="519"/>
      <c r="S386" s="519"/>
      <c r="T386" s="519"/>
      <c r="U386" s="519"/>
      <c r="V386" s="519"/>
      <c r="W386" s="519"/>
      <c r="X386" s="519"/>
      <c r="Y386" s="519"/>
      <c r="Z386" s="519"/>
      <c r="AA386" s="519"/>
      <c r="AB386" s="519"/>
      <c r="AC386" s="519"/>
      <c r="AD386" s="519"/>
      <c r="AE386" s="519"/>
      <c r="AF386" s="519"/>
      <c r="AG386" s="519"/>
      <c r="AH386" s="519"/>
      <c r="AI386" s="519"/>
      <c r="AJ386" s="519"/>
      <c r="AK386" s="519"/>
      <c r="AL386" s="519"/>
      <c r="AM386" s="519"/>
      <c r="AN386" s="519"/>
      <c r="AO386" s="519"/>
      <c r="AP386" s="519"/>
      <c r="AQ386" s="519"/>
      <c r="AR386" s="519"/>
      <c r="AS386" s="519"/>
      <c r="AT386" s="519"/>
      <c r="AU386" s="519"/>
      <c r="AV386" s="519"/>
      <c r="AW386" s="519"/>
      <c r="AX386" s="519"/>
      <c r="AY386" s="519"/>
      <c r="AZ386" s="519"/>
      <c r="BA386" s="519"/>
      <c r="BB386" s="519"/>
      <c r="BC386" s="519"/>
      <c r="BD386" s="519"/>
      <c r="BE386" s="519"/>
      <c r="BF386" s="519"/>
      <c r="BG386" s="519"/>
      <c r="BH386" s="519"/>
      <c r="BI386" s="519"/>
      <c r="BJ386" s="519"/>
      <c r="BK386" s="519"/>
      <c r="BL386" s="519"/>
      <c r="BM386" s="519"/>
      <c r="BN386" s="519"/>
      <c r="BO386" s="519"/>
      <c r="BP386" s="519"/>
      <c r="BQ386" s="519"/>
      <c r="BR386" s="519"/>
      <c r="BS386" s="519"/>
      <c r="BT386" s="519"/>
      <c r="BU386" s="519"/>
      <c r="BV386" s="519"/>
      <c r="BW386" s="519"/>
      <c r="BX386" s="519"/>
      <c r="BY386" s="519"/>
      <c r="BZ386" s="519"/>
      <c r="CA386" s="519"/>
      <c r="CB386" s="519"/>
      <c r="CC386" s="519"/>
      <c r="CD386" s="519"/>
      <c r="CE386" s="519"/>
      <c r="CF386" s="519"/>
      <c r="CG386" s="519"/>
      <c r="CH386" s="519"/>
      <c r="CI386" s="519"/>
      <c r="CJ386" s="519"/>
      <c r="CK386" s="519"/>
      <c r="CL386" s="519"/>
      <c r="CM386" s="519"/>
      <c r="CN386" s="519"/>
      <c r="CO386" s="519"/>
      <c r="CP386" s="519"/>
      <c r="CQ386" s="519"/>
      <c r="CR386" s="519"/>
      <c r="CS386" s="519"/>
      <c r="CT386" s="519"/>
      <c r="CU386" s="519"/>
      <c r="CV386" s="519"/>
      <c r="CW386" s="519"/>
      <c r="CX386" s="519"/>
      <c r="CY386" s="519"/>
      <c r="CZ386" s="519"/>
      <c r="DA386" s="519"/>
      <c r="DB386" s="519"/>
      <c r="DC386" s="519"/>
      <c r="DD386" s="519"/>
      <c r="DE386" s="519"/>
      <c r="DF386" s="518"/>
    </row>
    <row r="387" spans="2:110" ht="9.9499999999999993" customHeight="1" x14ac:dyDescent="0.2">
      <c r="B387" s="519"/>
      <c r="C387" s="519"/>
      <c r="D387" s="519"/>
      <c r="E387" s="519"/>
      <c r="F387" s="519"/>
      <c r="G387" s="519"/>
      <c r="H387" s="519"/>
      <c r="I387" s="519"/>
      <c r="J387" s="519"/>
      <c r="K387" s="519"/>
      <c r="L387" s="519"/>
      <c r="M387" s="519"/>
      <c r="N387" s="519"/>
      <c r="O387" s="519"/>
      <c r="P387" s="519"/>
      <c r="Q387" s="519"/>
      <c r="R387" s="519"/>
      <c r="S387" s="519"/>
      <c r="T387" s="519"/>
      <c r="U387" s="519"/>
      <c r="V387" s="519"/>
      <c r="W387" s="519"/>
      <c r="X387" s="519"/>
      <c r="Y387" s="519"/>
      <c r="Z387" s="519"/>
      <c r="AA387" s="519"/>
      <c r="AB387" s="519"/>
      <c r="AC387" s="519"/>
      <c r="AD387" s="519"/>
      <c r="AE387" s="519"/>
      <c r="AF387" s="519"/>
      <c r="AG387" s="519"/>
      <c r="AH387" s="519"/>
      <c r="AI387" s="519"/>
      <c r="AJ387" s="519"/>
      <c r="AK387" s="519"/>
      <c r="AL387" s="519"/>
      <c r="AM387" s="519"/>
      <c r="AN387" s="519"/>
      <c r="AO387" s="519"/>
      <c r="AP387" s="519"/>
      <c r="AQ387" s="519"/>
      <c r="AR387" s="519"/>
      <c r="AS387" s="519"/>
      <c r="AT387" s="519"/>
      <c r="AU387" s="519"/>
      <c r="AV387" s="519"/>
      <c r="AW387" s="519"/>
      <c r="AX387" s="519"/>
      <c r="AY387" s="519"/>
      <c r="AZ387" s="519"/>
      <c r="BA387" s="519"/>
      <c r="BB387" s="519"/>
      <c r="BC387" s="519"/>
      <c r="BD387" s="519"/>
      <c r="BE387" s="519"/>
      <c r="BF387" s="519"/>
      <c r="BG387" s="519"/>
      <c r="BH387" s="519"/>
      <c r="BI387" s="519"/>
      <c r="BJ387" s="519"/>
      <c r="BK387" s="519"/>
      <c r="BL387" s="519"/>
      <c r="BM387" s="519"/>
      <c r="BN387" s="519"/>
      <c r="BO387" s="519"/>
      <c r="BP387" s="519"/>
      <c r="BQ387" s="519"/>
      <c r="BR387" s="519"/>
      <c r="BS387" s="519"/>
      <c r="BT387" s="519"/>
      <c r="BU387" s="519"/>
      <c r="BV387" s="519"/>
      <c r="BW387" s="519"/>
      <c r="BX387" s="519"/>
      <c r="BY387" s="519"/>
      <c r="BZ387" s="519"/>
      <c r="CA387" s="519"/>
      <c r="CB387" s="519"/>
      <c r="CC387" s="519"/>
      <c r="CD387" s="519"/>
      <c r="CE387" s="519"/>
      <c r="CF387" s="519"/>
      <c r="CG387" s="519"/>
      <c r="CH387" s="519"/>
      <c r="CI387" s="519"/>
      <c r="CJ387" s="519"/>
      <c r="CK387" s="519"/>
      <c r="CL387" s="519"/>
      <c r="CM387" s="519"/>
      <c r="CN387" s="519"/>
      <c r="CO387" s="519"/>
      <c r="CP387" s="519"/>
      <c r="CQ387" s="519"/>
      <c r="CR387" s="519"/>
      <c r="CS387" s="519"/>
      <c r="CT387" s="519"/>
      <c r="CU387" s="519"/>
      <c r="CV387" s="519"/>
      <c r="CW387" s="519"/>
      <c r="CX387" s="519"/>
      <c r="CY387" s="519"/>
      <c r="CZ387" s="519"/>
      <c r="DA387" s="519"/>
      <c r="DB387" s="519"/>
      <c r="DC387" s="519"/>
      <c r="DD387" s="519"/>
      <c r="DE387" s="519"/>
    </row>
    <row r="388" spans="2:110" ht="9.9499999999999993" customHeight="1" x14ac:dyDescent="0.2">
      <c r="B388" s="519"/>
      <c r="C388" s="519"/>
      <c r="D388" s="519"/>
      <c r="E388" s="519"/>
      <c r="F388" s="519"/>
      <c r="G388" s="519"/>
      <c r="H388" s="519"/>
      <c r="I388" s="519"/>
      <c r="J388" s="519"/>
      <c r="K388" s="519"/>
      <c r="L388" s="519"/>
      <c r="M388" s="519"/>
      <c r="N388" s="519"/>
      <c r="O388" s="519"/>
      <c r="P388" s="519"/>
      <c r="Q388" s="519"/>
      <c r="R388" s="519"/>
      <c r="S388" s="519"/>
      <c r="T388" s="519"/>
      <c r="U388" s="519"/>
      <c r="V388" s="519"/>
      <c r="W388" s="519"/>
      <c r="X388" s="519"/>
      <c r="Y388" s="519"/>
      <c r="Z388" s="519"/>
      <c r="AA388" s="519"/>
      <c r="AB388" s="519"/>
      <c r="AC388" s="519"/>
      <c r="AD388" s="519"/>
      <c r="AE388" s="519"/>
      <c r="AF388" s="519"/>
      <c r="AG388" s="519"/>
      <c r="AH388" s="519"/>
      <c r="AI388" s="519"/>
      <c r="AJ388" s="519"/>
      <c r="AK388" s="519"/>
      <c r="AL388" s="519"/>
      <c r="AM388" s="519"/>
      <c r="AN388" s="519"/>
      <c r="AO388" s="519"/>
      <c r="AP388" s="519"/>
      <c r="AQ388" s="519"/>
      <c r="AR388" s="519"/>
      <c r="AS388" s="519"/>
      <c r="AT388" s="519"/>
      <c r="AU388" s="519"/>
      <c r="AV388" s="519"/>
      <c r="AW388" s="519"/>
      <c r="AX388" s="519"/>
      <c r="AY388" s="519"/>
      <c r="AZ388" s="519"/>
      <c r="BA388" s="519"/>
      <c r="BB388" s="519"/>
      <c r="BC388" s="519"/>
      <c r="BD388" s="519"/>
      <c r="BE388" s="519"/>
      <c r="BF388" s="519"/>
      <c r="BG388" s="519"/>
      <c r="BH388" s="519"/>
      <c r="BI388" s="519"/>
      <c r="BJ388" s="519"/>
      <c r="BK388" s="519"/>
      <c r="BL388" s="519"/>
      <c r="BM388" s="519"/>
      <c r="BN388" s="519"/>
      <c r="BO388" s="519"/>
      <c r="BP388" s="519"/>
      <c r="BQ388" s="519"/>
      <c r="BR388" s="519"/>
      <c r="BS388" s="519"/>
      <c r="BT388" s="519"/>
      <c r="BU388" s="519"/>
      <c r="BV388" s="519"/>
      <c r="BW388" s="519"/>
      <c r="BX388" s="519"/>
      <c r="BY388" s="519"/>
      <c r="BZ388" s="519"/>
      <c r="CA388" s="519"/>
      <c r="CB388" s="519"/>
      <c r="CC388" s="519"/>
      <c r="CD388" s="519"/>
      <c r="CE388" s="519"/>
      <c r="CF388" s="519"/>
      <c r="CG388" s="519"/>
      <c r="CH388" s="519"/>
      <c r="CI388" s="519"/>
      <c r="CJ388" s="519"/>
      <c r="CK388" s="519"/>
      <c r="CL388" s="519"/>
      <c r="CM388" s="519"/>
      <c r="CN388" s="519"/>
      <c r="CO388" s="519"/>
      <c r="CP388" s="519"/>
      <c r="CQ388" s="519"/>
      <c r="CR388" s="519"/>
      <c r="CS388" s="519"/>
      <c r="CT388" s="519"/>
      <c r="CU388" s="519"/>
      <c r="CV388" s="519"/>
      <c r="CW388" s="519"/>
      <c r="CX388" s="519"/>
      <c r="CY388" s="519"/>
      <c r="CZ388" s="519"/>
      <c r="DA388" s="519"/>
      <c r="DB388" s="519"/>
      <c r="DC388" s="519"/>
      <c r="DD388" s="519"/>
      <c r="DE388" s="519"/>
    </row>
    <row r="389" spans="2:110" ht="9.9499999999999993" customHeight="1" x14ac:dyDescent="0.2">
      <c r="B389" s="519"/>
      <c r="C389" s="519"/>
      <c r="D389" s="519"/>
      <c r="E389" s="519"/>
      <c r="F389" s="519"/>
      <c r="G389" s="519"/>
      <c r="H389" s="519"/>
      <c r="I389" s="519"/>
      <c r="J389" s="519"/>
      <c r="K389" s="519"/>
      <c r="L389" s="519"/>
      <c r="M389" s="519"/>
      <c r="N389" s="519"/>
      <c r="O389" s="519"/>
      <c r="P389" s="519"/>
      <c r="Q389" s="519"/>
      <c r="R389" s="519"/>
      <c r="S389" s="519"/>
      <c r="T389" s="519"/>
      <c r="U389" s="519"/>
      <c r="V389" s="519"/>
      <c r="W389" s="519"/>
      <c r="X389" s="519"/>
      <c r="Y389" s="519"/>
      <c r="Z389" s="519"/>
      <c r="AA389" s="519"/>
      <c r="AB389" s="519"/>
      <c r="AC389" s="519"/>
      <c r="AD389" s="519"/>
      <c r="AE389" s="519"/>
      <c r="AF389" s="519"/>
      <c r="AG389" s="519"/>
      <c r="AH389" s="519"/>
      <c r="AI389" s="519"/>
      <c r="AJ389" s="519"/>
      <c r="AK389" s="519"/>
      <c r="AL389" s="519"/>
      <c r="AM389" s="519"/>
      <c r="AN389" s="519"/>
      <c r="AO389" s="519"/>
      <c r="AP389" s="519"/>
      <c r="AQ389" s="519"/>
      <c r="AR389" s="519"/>
      <c r="AS389" s="519"/>
      <c r="AT389" s="519"/>
      <c r="AU389" s="519"/>
      <c r="AV389" s="519"/>
      <c r="AW389" s="519"/>
      <c r="AX389" s="519"/>
      <c r="AY389" s="519"/>
      <c r="AZ389" s="519"/>
      <c r="BA389" s="519"/>
      <c r="BB389" s="519"/>
      <c r="BC389" s="519"/>
      <c r="BD389" s="519"/>
      <c r="BE389" s="519"/>
      <c r="BF389" s="519"/>
      <c r="BG389" s="519"/>
      <c r="BH389" s="519"/>
      <c r="BI389" s="519"/>
      <c r="BJ389" s="519"/>
      <c r="BK389" s="519"/>
      <c r="BL389" s="519"/>
      <c r="BM389" s="519"/>
      <c r="BN389" s="519"/>
      <c r="BO389" s="519"/>
      <c r="BP389" s="519"/>
      <c r="BQ389" s="519"/>
      <c r="BR389" s="519"/>
      <c r="BS389" s="519"/>
      <c r="BT389" s="519"/>
      <c r="BU389" s="519"/>
      <c r="BV389" s="519"/>
      <c r="BW389" s="519"/>
      <c r="BX389" s="519"/>
      <c r="BY389" s="519"/>
      <c r="BZ389" s="519"/>
      <c r="CA389" s="519"/>
      <c r="CB389" s="519"/>
      <c r="CC389" s="519"/>
      <c r="CD389" s="519"/>
      <c r="CE389" s="519"/>
      <c r="CF389" s="519"/>
      <c r="CG389" s="519"/>
      <c r="CH389" s="519"/>
      <c r="CI389" s="519"/>
      <c r="CJ389" s="519"/>
      <c r="CK389" s="519"/>
      <c r="CL389" s="519"/>
      <c r="CM389" s="519"/>
      <c r="CN389" s="519"/>
      <c r="CO389" s="519"/>
      <c r="CP389" s="519"/>
      <c r="CQ389" s="519"/>
      <c r="CR389" s="519"/>
      <c r="CS389" s="519"/>
      <c r="CT389" s="519"/>
      <c r="CU389" s="519"/>
      <c r="CV389" s="519"/>
      <c r="CW389" s="519"/>
      <c r="CX389" s="519"/>
      <c r="CY389" s="519"/>
      <c r="CZ389" s="519"/>
      <c r="DA389" s="519"/>
      <c r="DB389" s="519"/>
      <c r="DC389" s="519"/>
      <c r="DD389" s="519"/>
      <c r="DE389" s="519"/>
    </row>
    <row r="390" spans="2:110" ht="9.9499999999999993" customHeight="1" x14ac:dyDescent="0.2">
      <c r="B390" s="519"/>
      <c r="C390" s="519"/>
      <c r="D390" s="519"/>
      <c r="E390" s="519"/>
      <c r="F390" s="519"/>
      <c r="G390" s="519"/>
      <c r="H390" s="519"/>
      <c r="I390" s="519"/>
      <c r="J390" s="519"/>
      <c r="K390" s="519"/>
      <c r="L390" s="519"/>
      <c r="M390" s="519"/>
      <c r="N390" s="519"/>
      <c r="O390" s="519"/>
      <c r="P390" s="519"/>
      <c r="Q390" s="519"/>
      <c r="R390" s="519"/>
      <c r="S390" s="519"/>
      <c r="T390" s="519"/>
      <c r="U390" s="519"/>
      <c r="V390" s="519"/>
      <c r="W390" s="519"/>
      <c r="X390" s="519"/>
      <c r="Y390" s="519"/>
      <c r="Z390" s="519"/>
      <c r="AA390" s="519"/>
      <c r="AB390" s="519"/>
      <c r="AC390" s="519"/>
      <c r="AD390" s="519"/>
      <c r="AE390" s="519"/>
      <c r="AF390" s="519"/>
      <c r="AG390" s="519"/>
      <c r="AH390" s="519"/>
      <c r="AI390" s="519"/>
      <c r="AJ390" s="519"/>
      <c r="AK390" s="519"/>
      <c r="AL390" s="519"/>
      <c r="AM390" s="519"/>
      <c r="AN390" s="519"/>
      <c r="AO390" s="519"/>
      <c r="AP390" s="519"/>
      <c r="AQ390" s="519"/>
      <c r="AR390" s="519"/>
      <c r="AS390" s="519"/>
      <c r="AT390" s="519"/>
      <c r="AU390" s="519"/>
      <c r="AV390" s="519"/>
      <c r="AW390" s="519"/>
      <c r="AX390" s="519"/>
      <c r="AY390" s="519"/>
      <c r="AZ390" s="519"/>
      <c r="BA390" s="519"/>
      <c r="BB390" s="519"/>
      <c r="BC390" s="519"/>
      <c r="BD390" s="519"/>
      <c r="BE390" s="519"/>
      <c r="BF390" s="519"/>
      <c r="BG390" s="519"/>
      <c r="BH390" s="519"/>
      <c r="BI390" s="519"/>
      <c r="BJ390" s="519"/>
      <c r="BK390" s="519"/>
      <c r="BL390" s="519"/>
      <c r="BM390" s="519"/>
      <c r="BN390" s="519"/>
      <c r="BO390" s="519"/>
      <c r="BP390" s="519"/>
      <c r="BQ390" s="519"/>
      <c r="BR390" s="519"/>
      <c r="BS390" s="519"/>
      <c r="BT390" s="519"/>
      <c r="BU390" s="519"/>
      <c r="BV390" s="519"/>
      <c r="BW390" s="519"/>
      <c r="BX390" s="519"/>
      <c r="BY390" s="519"/>
      <c r="BZ390" s="519"/>
      <c r="CA390" s="519"/>
      <c r="CB390" s="519"/>
      <c r="CC390" s="519"/>
      <c r="CD390" s="519"/>
      <c r="CE390" s="519"/>
      <c r="CF390" s="519"/>
      <c r="CG390" s="519"/>
      <c r="CH390" s="519"/>
      <c r="CI390" s="519"/>
      <c r="CJ390" s="519"/>
      <c r="CK390" s="519"/>
      <c r="CL390" s="519"/>
      <c r="CM390" s="519"/>
      <c r="CN390" s="519"/>
      <c r="CO390" s="519"/>
      <c r="CP390" s="519"/>
      <c r="CQ390" s="519"/>
      <c r="CR390" s="519"/>
      <c r="CS390" s="519"/>
      <c r="CT390" s="519"/>
      <c r="CU390" s="519"/>
      <c r="CV390" s="519"/>
      <c r="CW390" s="519"/>
      <c r="CX390" s="519"/>
      <c r="CY390" s="519"/>
      <c r="CZ390" s="519"/>
      <c r="DA390" s="519"/>
      <c r="DB390" s="519"/>
      <c r="DC390" s="519"/>
      <c r="DD390" s="519"/>
      <c r="DE390" s="519"/>
    </row>
    <row r="391" spans="2:110" ht="9.9499999999999993" customHeight="1" x14ac:dyDescent="0.2"/>
    <row r="392" spans="2:110" ht="9.9499999999999993" customHeight="1" x14ac:dyDescent="0.2"/>
    <row r="393" spans="2:110" ht="9.9499999999999993" customHeight="1" x14ac:dyDescent="0.2"/>
    <row r="394" spans="2:110" ht="9.9499999999999993" customHeight="1" x14ac:dyDescent="0.2"/>
    <row r="395" spans="2:110" ht="9.9499999999999993" customHeight="1" x14ac:dyDescent="0.2"/>
    <row r="396" spans="2:110" ht="9.9499999999999993" customHeight="1" x14ac:dyDescent="0.2"/>
    <row r="397" spans="2:110" ht="9.9499999999999993" customHeight="1" x14ac:dyDescent="0.2"/>
  </sheetData>
  <sheetProtection sheet="1" formatCells="0"/>
  <mergeCells count="1111">
    <mergeCell ref="C359:DE359"/>
    <mergeCell ref="C360:DE360"/>
    <mergeCell ref="C361:DE361"/>
    <mergeCell ref="C362:DE362"/>
    <mergeCell ref="C363:DE363"/>
    <mergeCell ref="C364:DE364"/>
    <mergeCell ref="C336:DE336"/>
    <mergeCell ref="C316:DE316"/>
    <mergeCell ref="C351:DE351"/>
    <mergeCell ref="C352:DE352"/>
    <mergeCell ref="C353:DE353"/>
    <mergeCell ref="C354:DE354"/>
    <mergeCell ref="C355:DE355"/>
    <mergeCell ref="C356:DE356"/>
    <mergeCell ref="C357:DE357"/>
    <mergeCell ref="C358:DE358"/>
    <mergeCell ref="C343:DE343"/>
    <mergeCell ref="C344:DE344"/>
    <mergeCell ref="C345:DE345"/>
    <mergeCell ref="C346:DE346"/>
    <mergeCell ref="C347:DE347"/>
    <mergeCell ref="C348:DE348"/>
    <mergeCell ref="C349:DE349"/>
    <mergeCell ref="C350:DE350"/>
    <mergeCell ref="C334:DE334"/>
    <mergeCell ref="C337:DE337"/>
    <mergeCell ref="C338:DE338"/>
    <mergeCell ref="C339:DE339"/>
    <mergeCell ref="C340:DE340"/>
    <mergeCell ref="C341:DE341"/>
    <mergeCell ref="C342:DE342"/>
    <mergeCell ref="C326:DE326"/>
    <mergeCell ref="C327:DE327"/>
    <mergeCell ref="C328:DE328"/>
    <mergeCell ref="C329:DE329"/>
    <mergeCell ref="C330:DE330"/>
    <mergeCell ref="C331:DE331"/>
    <mergeCell ref="C332:DE332"/>
    <mergeCell ref="C333:DE333"/>
    <mergeCell ref="C307:DE307"/>
    <mergeCell ref="C308:DE308"/>
    <mergeCell ref="C309:DE309"/>
    <mergeCell ref="B286:DE286"/>
    <mergeCell ref="B277:DE277"/>
    <mergeCell ref="B276:DE276"/>
    <mergeCell ref="B310:DE310"/>
    <mergeCell ref="B335:DE335"/>
    <mergeCell ref="C311:DE311"/>
    <mergeCell ref="C312:DE312"/>
    <mergeCell ref="C313:DE313"/>
    <mergeCell ref="C314:DE314"/>
    <mergeCell ref="C315:DE315"/>
    <mergeCell ref="C317:DE317"/>
    <mergeCell ref="C318:DE318"/>
    <mergeCell ref="C319:DE319"/>
    <mergeCell ref="C320:DE320"/>
    <mergeCell ref="C321:DE321"/>
    <mergeCell ref="C322:DE322"/>
    <mergeCell ref="C323:DE323"/>
    <mergeCell ref="C324:DE324"/>
    <mergeCell ref="C325:DE325"/>
    <mergeCell ref="C299:DE299"/>
    <mergeCell ref="C300:DE300"/>
    <mergeCell ref="C301:DE301"/>
    <mergeCell ref="C302:DE302"/>
    <mergeCell ref="C303:DE303"/>
    <mergeCell ref="C304:DE304"/>
    <mergeCell ref="C305:DE305"/>
    <mergeCell ref="C306:DE306"/>
    <mergeCell ref="C292:DE292"/>
    <mergeCell ref="C293:DE293"/>
    <mergeCell ref="C294:DE294"/>
    <mergeCell ref="C295:DE295"/>
    <mergeCell ref="C296:DE296"/>
    <mergeCell ref="C297:DE297"/>
    <mergeCell ref="C298:DE298"/>
    <mergeCell ref="C284:DE284"/>
    <mergeCell ref="C285:DE285"/>
    <mergeCell ref="C287:DE287"/>
    <mergeCell ref="C288:DE288"/>
    <mergeCell ref="C289:DE289"/>
    <mergeCell ref="C290:DE290"/>
    <mergeCell ref="C291:DE291"/>
    <mergeCell ref="C273:DE273"/>
    <mergeCell ref="C274:DE274"/>
    <mergeCell ref="C275:DE275"/>
    <mergeCell ref="C278:DE278"/>
    <mergeCell ref="C279:DE279"/>
    <mergeCell ref="C280:DE280"/>
    <mergeCell ref="C281:DE281"/>
    <mergeCell ref="C282:DE282"/>
    <mergeCell ref="C283:DE283"/>
    <mergeCell ref="C265:DE265"/>
    <mergeCell ref="C266:DE266"/>
    <mergeCell ref="C267:DE267"/>
    <mergeCell ref="C268:DE268"/>
    <mergeCell ref="C269:DE269"/>
    <mergeCell ref="C270:DE270"/>
    <mergeCell ref="C271:DE271"/>
    <mergeCell ref="C272:DE272"/>
    <mergeCell ref="C257:DE257"/>
    <mergeCell ref="C258:DE258"/>
    <mergeCell ref="C259:DE259"/>
    <mergeCell ref="C260:DE260"/>
    <mergeCell ref="C261:DE261"/>
    <mergeCell ref="C262:DE262"/>
    <mergeCell ref="C263:DE263"/>
    <mergeCell ref="C264:DE264"/>
    <mergeCell ref="C248:DE248"/>
    <mergeCell ref="C249:DE249"/>
    <mergeCell ref="C250:DE250"/>
    <mergeCell ref="C251:DE251"/>
    <mergeCell ref="C252:DE252"/>
    <mergeCell ref="C253:DE253"/>
    <mergeCell ref="C254:DE254"/>
    <mergeCell ref="C255:DE255"/>
    <mergeCell ref="C256:DE256"/>
    <mergeCell ref="C241:DE241"/>
    <mergeCell ref="C242:DE242"/>
    <mergeCell ref="C243:DE243"/>
    <mergeCell ref="C244:DE244"/>
    <mergeCell ref="C245:DE245"/>
    <mergeCell ref="C246:DE246"/>
    <mergeCell ref="C247:DE247"/>
    <mergeCell ref="C233:DE233"/>
    <mergeCell ref="C234:DE234"/>
    <mergeCell ref="C235:DE235"/>
    <mergeCell ref="C236:DE236"/>
    <mergeCell ref="C237:DE237"/>
    <mergeCell ref="C238:DE238"/>
    <mergeCell ref="C239:DE239"/>
    <mergeCell ref="C240:DE240"/>
    <mergeCell ref="C225:DE225"/>
    <mergeCell ref="C226:DE226"/>
    <mergeCell ref="C227:DE227"/>
    <mergeCell ref="C228:DE228"/>
    <mergeCell ref="C229:DE229"/>
    <mergeCell ref="C230:DE230"/>
    <mergeCell ref="C231:DE231"/>
    <mergeCell ref="C232:DE232"/>
    <mergeCell ref="C223:DE223"/>
    <mergeCell ref="B224:DE224"/>
    <mergeCell ref="C157:AY157"/>
    <mergeCell ref="AZ157:BE157"/>
    <mergeCell ref="BF157:BQ157"/>
    <mergeCell ref="BR157:BW157"/>
    <mergeCell ref="BX157:CI157"/>
    <mergeCell ref="CJ157:CO157"/>
    <mergeCell ref="CP157:DD157"/>
    <mergeCell ref="B215:DE215"/>
    <mergeCell ref="B216:DE216"/>
    <mergeCell ref="C158:G160"/>
    <mergeCell ref="H158:AY160"/>
    <mergeCell ref="CJ161:CO163"/>
    <mergeCell ref="CP161:DD163"/>
    <mergeCell ref="BA162:BB162"/>
    <mergeCell ref="BS162:BT162"/>
    <mergeCell ref="BA163:BB163"/>
    <mergeCell ref="BS163:BT163"/>
    <mergeCell ref="C161:G163"/>
    <mergeCell ref="H161:AY163"/>
    <mergeCell ref="BA161:BB161"/>
    <mergeCell ref="BC161:BQ163"/>
    <mergeCell ref="BS161:BT161"/>
    <mergeCell ref="BU161:CI163"/>
    <mergeCell ref="CP164:DD164"/>
    <mergeCell ref="CP165:DD167"/>
    <mergeCell ref="BA166:BB166"/>
    <mergeCell ref="C164:AY164"/>
    <mergeCell ref="AZ164:BE164"/>
    <mergeCell ref="BF164:BQ164"/>
    <mergeCell ref="BR164:BW164"/>
    <mergeCell ref="D12:BP12"/>
    <mergeCell ref="B16:DE16"/>
    <mergeCell ref="B14:C14"/>
    <mergeCell ref="B13:C13"/>
    <mergeCell ref="B217:DE217"/>
    <mergeCell ref="C218:DE218"/>
    <mergeCell ref="C219:DE219"/>
    <mergeCell ref="C220:DE220"/>
    <mergeCell ref="C221:DE221"/>
    <mergeCell ref="C222:DE222"/>
    <mergeCell ref="B27:C27"/>
    <mergeCell ref="B28:C28"/>
    <mergeCell ref="CM26:CQ26"/>
    <mergeCell ref="CR26:DD26"/>
    <mergeCell ref="BQ27:BU27"/>
    <mergeCell ref="BV27:CH27"/>
    <mergeCell ref="CI27:CL27"/>
    <mergeCell ref="CM27:CQ27"/>
    <mergeCell ref="CR27:DD27"/>
    <mergeCell ref="BQ26:BU26"/>
    <mergeCell ref="BV26:CH26"/>
    <mergeCell ref="CI26:CL26"/>
    <mergeCell ref="D26:BP26"/>
    <mergeCell ref="D27:BP27"/>
    <mergeCell ref="BQ51:BU51"/>
    <mergeCell ref="BV51:CH51"/>
    <mergeCell ref="CI51:CL51"/>
    <mergeCell ref="CM51:CQ51"/>
    <mergeCell ref="CR51:DD51"/>
    <mergeCell ref="CM46:CQ46"/>
    <mergeCell ref="CR46:DD46"/>
    <mergeCell ref="BQ46:BU46"/>
    <mergeCell ref="B1:DE1"/>
    <mergeCell ref="G2:DD2"/>
    <mergeCell ref="G3:DD3"/>
    <mergeCell ref="G4:AT4"/>
    <mergeCell ref="AU4:DD4"/>
    <mergeCell ref="C8:DD8"/>
    <mergeCell ref="B9:DE9"/>
    <mergeCell ref="B10:DE10"/>
    <mergeCell ref="B11:DE11"/>
    <mergeCell ref="C5:DD5"/>
    <mergeCell ref="C6:N6"/>
    <mergeCell ref="O6:BK6"/>
    <mergeCell ref="BL6:CA6"/>
    <mergeCell ref="CB6:DD6"/>
    <mergeCell ref="C7:DD7"/>
    <mergeCell ref="CR19:DD19"/>
    <mergeCell ref="CR14:DD14"/>
    <mergeCell ref="BQ14:BU14"/>
    <mergeCell ref="D13:DD13"/>
    <mergeCell ref="B15:C15"/>
    <mergeCell ref="D15:DD15"/>
    <mergeCell ref="D14:BP14"/>
    <mergeCell ref="B18:C18"/>
    <mergeCell ref="B17:C17"/>
    <mergeCell ref="D17:BP17"/>
    <mergeCell ref="BQ12:BV12"/>
    <mergeCell ref="BW12:CH12"/>
    <mergeCell ref="CI12:CL12"/>
    <mergeCell ref="CM12:CR12"/>
    <mergeCell ref="CS12:DD12"/>
    <mergeCell ref="D18:DD18"/>
    <mergeCell ref="B12:C12"/>
    <mergeCell ref="BV46:CH46"/>
    <mergeCell ref="CI46:CL46"/>
    <mergeCell ref="BQ49:BV49"/>
    <mergeCell ref="BW49:CH49"/>
    <mergeCell ref="CI49:CL49"/>
    <mergeCell ref="CM49:CR49"/>
    <mergeCell ref="CS49:DD49"/>
    <mergeCell ref="B48:DE48"/>
    <mergeCell ref="B49:C49"/>
    <mergeCell ref="D49:BP49"/>
    <mergeCell ref="CM52:CQ52"/>
    <mergeCell ref="CR52:DD52"/>
    <mergeCell ref="BQ53:BU53"/>
    <mergeCell ref="BV53:CH53"/>
    <mergeCell ref="CI53:CL53"/>
    <mergeCell ref="CM53:CQ53"/>
    <mergeCell ref="CR53:DD53"/>
    <mergeCell ref="BQ52:BU52"/>
    <mergeCell ref="BV52:CH52"/>
    <mergeCell ref="CI52:CL52"/>
    <mergeCell ref="C61:DE61"/>
    <mergeCell ref="C62:DD62"/>
    <mergeCell ref="C63:DD63"/>
    <mergeCell ref="C64:DD64"/>
    <mergeCell ref="C65:DD65"/>
    <mergeCell ref="CM56:CQ56"/>
    <mergeCell ref="CR56:DD56"/>
    <mergeCell ref="D58:DD58"/>
    <mergeCell ref="BQ56:BU56"/>
    <mergeCell ref="BV56:CH56"/>
    <mergeCell ref="CI56:CL56"/>
    <mergeCell ref="B57:C57"/>
    <mergeCell ref="D57:DD57"/>
    <mergeCell ref="B58:C58"/>
    <mergeCell ref="B60:DE60"/>
    <mergeCell ref="CR55:DD55"/>
    <mergeCell ref="BQ54:BU54"/>
    <mergeCell ref="BV54:CH54"/>
    <mergeCell ref="CI54:CL54"/>
    <mergeCell ref="C66:BP66"/>
    <mergeCell ref="BQ66:DE66"/>
    <mergeCell ref="C67:F67"/>
    <mergeCell ref="G67:BP67"/>
    <mergeCell ref="BQ67:BV67"/>
    <mergeCell ref="BW67:CH67"/>
    <mergeCell ref="CI67:CL67"/>
    <mergeCell ref="CM67:CR67"/>
    <mergeCell ref="CS67:DD67"/>
    <mergeCell ref="CM68:CQ68"/>
    <mergeCell ref="CR68:DD68"/>
    <mergeCell ref="C69:F69"/>
    <mergeCell ref="G69:J69"/>
    <mergeCell ref="K69:BP69"/>
    <mergeCell ref="BQ69:BU69"/>
    <mergeCell ref="BV69:CH69"/>
    <mergeCell ref="CI69:CL69"/>
    <mergeCell ref="CM69:CQ69"/>
    <mergeCell ref="CR69:DD69"/>
    <mergeCell ref="C68:F68"/>
    <mergeCell ref="G68:J68"/>
    <mergeCell ref="K68:BP68"/>
    <mergeCell ref="BQ68:BU68"/>
    <mergeCell ref="BV68:CH68"/>
    <mergeCell ref="CI68:CL68"/>
    <mergeCell ref="CM70:CQ70"/>
    <mergeCell ref="CR70:DD70"/>
    <mergeCell ref="C71:DD71"/>
    <mergeCell ref="C72:F72"/>
    <mergeCell ref="G72:BP72"/>
    <mergeCell ref="BQ72:BU72"/>
    <mergeCell ref="BV72:CH72"/>
    <mergeCell ref="CI72:CL72"/>
    <mergeCell ref="CM72:CQ72"/>
    <mergeCell ref="CR72:DD72"/>
    <mergeCell ref="C70:F70"/>
    <mergeCell ref="G70:J70"/>
    <mergeCell ref="K70:BP70"/>
    <mergeCell ref="BQ70:BU70"/>
    <mergeCell ref="BV70:CH70"/>
    <mergeCell ref="CI70:CL70"/>
    <mergeCell ref="CM73:CQ73"/>
    <mergeCell ref="CR73:DD73"/>
    <mergeCell ref="C74:F74"/>
    <mergeCell ref="G74:J74"/>
    <mergeCell ref="K74:BP74"/>
    <mergeCell ref="BQ74:BU74"/>
    <mergeCell ref="BV74:CH74"/>
    <mergeCell ref="CI74:CL74"/>
    <mergeCell ref="CM74:CQ74"/>
    <mergeCell ref="CR74:DD74"/>
    <mergeCell ref="C73:F73"/>
    <mergeCell ref="G73:J73"/>
    <mergeCell ref="K73:BP73"/>
    <mergeCell ref="BQ73:BU73"/>
    <mergeCell ref="BV73:CH73"/>
    <mergeCell ref="CI73:CL73"/>
    <mergeCell ref="CM75:CQ75"/>
    <mergeCell ref="CR75:DD75"/>
    <mergeCell ref="C76:F76"/>
    <mergeCell ref="G76:J76"/>
    <mergeCell ref="K76:BP76"/>
    <mergeCell ref="BQ76:BU76"/>
    <mergeCell ref="BV76:CH76"/>
    <mergeCell ref="CI76:CL76"/>
    <mergeCell ref="CM76:CQ76"/>
    <mergeCell ref="CR76:DD76"/>
    <mergeCell ref="C75:F75"/>
    <mergeCell ref="G75:J75"/>
    <mergeCell ref="K75:BP75"/>
    <mergeCell ref="BQ75:BU75"/>
    <mergeCell ref="BV75:CH75"/>
    <mergeCell ref="CI75:CL75"/>
    <mergeCell ref="CM77:CQ77"/>
    <mergeCell ref="CR77:DD77"/>
    <mergeCell ref="C78:F78"/>
    <mergeCell ref="G78:J78"/>
    <mergeCell ref="K78:BP78"/>
    <mergeCell ref="BQ78:BU78"/>
    <mergeCell ref="BV78:CH78"/>
    <mergeCell ref="CI78:CL78"/>
    <mergeCell ref="CM78:CQ78"/>
    <mergeCell ref="CR78:DD78"/>
    <mergeCell ref="C77:F77"/>
    <mergeCell ref="G77:J77"/>
    <mergeCell ref="K77:BP77"/>
    <mergeCell ref="BQ77:BU77"/>
    <mergeCell ref="BV77:CH77"/>
    <mergeCell ref="CI77:CL77"/>
    <mergeCell ref="CM79:CQ79"/>
    <mergeCell ref="CR79:DD79"/>
    <mergeCell ref="C80:F80"/>
    <mergeCell ref="G80:J80"/>
    <mergeCell ref="K80:BP80"/>
    <mergeCell ref="BQ80:BU80"/>
    <mergeCell ref="BV80:CH80"/>
    <mergeCell ref="CI80:CL80"/>
    <mergeCell ref="CM80:CQ80"/>
    <mergeCell ref="CR80:DD80"/>
    <mergeCell ref="C79:F79"/>
    <mergeCell ref="G79:J79"/>
    <mergeCell ref="K79:BP79"/>
    <mergeCell ref="BQ79:BU79"/>
    <mergeCell ref="BV79:CH79"/>
    <mergeCell ref="CI79:CL79"/>
    <mergeCell ref="CM81:CQ81"/>
    <mergeCell ref="CR81:DD81"/>
    <mergeCell ref="C82:F82"/>
    <mergeCell ref="G82:J82"/>
    <mergeCell ref="K82:BP82"/>
    <mergeCell ref="BQ82:BU82"/>
    <mergeCell ref="BV82:CH82"/>
    <mergeCell ref="CI82:CL82"/>
    <mergeCell ref="CM82:CQ82"/>
    <mergeCell ref="CR82:DD82"/>
    <mergeCell ref="C81:F81"/>
    <mergeCell ref="G81:J81"/>
    <mergeCell ref="K81:BP81"/>
    <mergeCell ref="BQ81:BU81"/>
    <mergeCell ref="BV81:CH81"/>
    <mergeCell ref="CI81:CL81"/>
    <mergeCell ref="CM83:CQ83"/>
    <mergeCell ref="CR83:DD83"/>
    <mergeCell ref="C84:DD84"/>
    <mergeCell ref="C86:DE86"/>
    <mergeCell ref="C87:DD87"/>
    <mergeCell ref="C88:DD88"/>
    <mergeCell ref="C83:F83"/>
    <mergeCell ref="G83:J83"/>
    <mergeCell ref="K83:BP83"/>
    <mergeCell ref="BQ83:BU83"/>
    <mergeCell ref="BV83:CH83"/>
    <mergeCell ref="CI83:CL83"/>
    <mergeCell ref="B85:DE85"/>
    <mergeCell ref="C89:DD89"/>
    <mergeCell ref="C90:DD90"/>
    <mergeCell ref="C91:BP91"/>
    <mergeCell ref="BQ91:DE91"/>
    <mergeCell ref="C92:F92"/>
    <mergeCell ref="G92:BP92"/>
    <mergeCell ref="BQ92:BV92"/>
    <mergeCell ref="BW92:CH92"/>
    <mergeCell ref="CI92:CL92"/>
    <mergeCell ref="CM92:CR92"/>
    <mergeCell ref="CS92:DD92"/>
    <mergeCell ref="C93:F93"/>
    <mergeCell ref="G93:J93"/>
    <mergeCell ref="K93:BP93"/>
    <mergeCell ref="BQ93:BU93"/>
    <mergeCell ref="BV93:CH93"/>
    <mergeCell ref="CI93:CL93"/>
    <mergeCell ref="CM93:CQ93"/>
    <mergeCell ref="CR93:DD93"/>
    <mergeCell ref="CM94:CQ94"/>
    <mergeCell ref="CR94:DD94"/>
    <mergeCell ref="C95:DD95"/>
    <mergeCell ref="C96:F96"/>
    <mergeCell ref="G96:BP96"/>
    <mergeCell ref="BQ96:BU96"/>
    <mergeCell ref="BV96:CH96"/>
    <mergeCell ref="CI96:CL96"/>
    <mergeCell ref="CM96:CQ96"/>
    <mergeCell ref="CR96:DD96"/>
    <mergeCell ref="C94:F94"/>
    <mergeCell ref="G94:J94"/>
    <mergeCell ref="K94:BP94"/>
    <mergeCell ref="BQ94:BU94"/>
    <mergeCell ref="BV94:CH94"/>
    <mergeCell ref="CI94:CL94"/>
    <mergeCell ref="CM97:CQ97"/>
    <mergeCell ref="CR97:DD97"/>
    <mergeCell ref="C98:F98"/>
    <mergeCell ref="G98:J98"/>
    <mergeCell ref="K98:BP98"/>
    <mergeCell ref="BQ98:BU98"/>
    <mergeCell ref="BV98:CH98"/>
    <mergeCell ref="CI98:CL98"/>
    <mergeCell ref="CM98:CQ98"/>
    <mergeCell ref="CR98:DD98"/>
    <mergeCell ref="C97:F97"/>
    <mergeCell ref="G97:J97"/>
    <mergeCell ref="K97:BP97"/>
    <mergeCell ref="BQ97:BU97"/>
    <mergeCell ref="BV97:CH97"/>
    <mergeCell ref="CI97:CL97"/>
    <mergeCell ref="CM99:CQ99"/>
    <mergeCell ref="CR99:DD99"/>
    <mergeCell ref="C100:F100"/>
    <mergeCell ref="G100:J100"/>
    <mergeCell ref="K100:BP100"/>
    <mergeCell ref="BQ100:BU100"/>
    <mergeCell ref="BV100:CH100"/>
    <mergeCell ref="CI100:CL100"/>
    <mergeCell ref="CM100:CQ100"/>
    <mergeCell ref="CR100:DD100"/>
    <mergeCell ref="C99:F99"/>
    <mergeCell ref="G99:J99"/>
    <mergeCell ref="K99:BP99"/>
    <mergeCell ref="BQ99:BU99"/>
    <mergeCell ref="BV99:CH99"/>
    <mergeCell ref="CI99:CL99"/>
    <mergeCell ref="C103:F103"/>
    <mergeCell ref="G103:J103"/>
    <mergeCell ref="K103:BP103"/>
    <mergeCell ref="BQ103:BU103"/>
    <mergeCell ref="BV103:CH103"/>
    <mergeCell ref="CI103:CL103"/>
    <mergeCell ref="CM101:CQ101"/>
    <mergeCell ref="CR101:DD101"/>
    <mergeCell ref="C102:F102"/>
    <mergeCell ref="G102:J102"/>
    <mergeCell ref="K102:BP102"/>
    <mergeCell ref="BQ102:BU102"/>
    <mergeCell ref="BV102:CH102"/>
    <mergeCell ref="CI102:CL102"/>
    <mergeCell ref="CM102:CQ102"/>
    <mergeCell ref="CR102:DD102"/>
    <mergeCell ref="C101:F101"/>
    <mergeCell ref="G101:J101"/>
    <mergeCell ref="K101:BP101"/>
    <mergeCell ref="BQ101:BU101"/>
    <mergeCell ref="BV101:CH101"/>
    <mergeCell ref="CI101:CL101"/>
    <mergeCell ref="CM103:CQ103"/>
    <mergeCell ref="CR103:DD103"/>
    <mergeCell ref="G104:J104"/>
    <mergeCell ref="K104:BP104"/>
    <mergeCell ref="BQ104:BU104"/>
    <mergeCell ref="BV104:CH104"/>
    <mergeCell ref="CI104:CL104"/>
    <mergeCell ref="CM104:CQ104"/>
    <mergeCell ref="CR104:DD104"/>
    <mergeCell ref="C107:DD107"/>
    <mergeCell ref="C109:DE109"/>
    <mergeCell ref="B108:DE108"/>
    <mergeCell ref="C110:DD110"/>
    <mergeCell ref="C111:BP111"/>
    <mergeCell ref="BQ111:DD111"/>
    <mergeCell ref="C112:DD112"/>
    <mergeCell ref="CM105:CQ105"/>
    <mergeCell ref="CR105:DD105"/>
    <mergeCell ref="C106:F106"/>
    <mergeCell ref="G106:J106"/>
    <mergeCell ref="K106:BP106"/>
    <mergeCell ref="BQ106:BU106"/>
    <mergeCell ref="BV106:CH106"/>
    <mergeCell ref="CI106:CL106"/>
    <mergeCell ref="CM106:CQ106"/>
    <mergeCell ref="CR106:DD106"/>
    <mergeCell ref="C105:F105"/>
    <mergeCell ref="G105:J105"/>
    <mergeCell ref="K105:BP105"/>
    <mergeCell ref="BQ105:BU105"/>
    <mergeCell ref="BV105:CH105"/>
    <mergeCell ref="CI105:CL105"/>
    <mergeCell ref="CS113:DD113"/>
    <mergeCell ref="C114:F114"/>
    <mergeCell ref="G114:J114"/>
    <mergeCell ref="K114:BP114"/>
    <mergeCell ref="BQ114:BU114"/>
    <mergeCell ref="BV114:CH114"/>
    <mergeCell ref="CI114:CL114"/>
    <mergeCell ref="CM114:CQ114"/>
    <mergeCell ref="CR114:DD114"/>
    <mergeCell ref="C113:F113"/>
    <mergeCell ref="G113:BP113"/>
    <mergeCell ref="BQ113:BV113"/>
    <mergeCell ref="BW113:CH113"/>
    <mergeCell ref="CI113:CL113"/>
    <mergeCell ref="CM113:CR113"/>
    <mergeCell ref="CM115:CQ115"/>
    <mergeCell ref="CR115:DD115"/>
    <mergeCell ref="C116:F116"/>
    <mergeCell ref="G116:J116"/>
    <mergeCell ref="K116:BP116"/>
    <mergeCell ref="BQ116:BU116"/>
    <mergeCell ref="BV116:CH116"/>
    <mergeCell ref="CI116:CL116"/>
    <mergeCell ref="CM116:CQ116"/>
    <mergeCell ref="CR116:DD116"/>
    <mergeCell ref="C115:F115"/>
    <mergeCell ref="G115:J115"/>
    <mergeCell ref="K115:BP115"/>
    <mergeCell ref="BQ115:BU115"/>
    <mergeCell ref="BV115:CH115"/>
    <mergeCell ref="CI115:CL115"/>
    <mergeCell ref="CM117:CQ117"/>
    <mergeCell ref="CR117:DD117"/>
    <mergeCell ref="C118:F118"/>
    <mergeCell ref="G118:J118"/>
    <mergeCell ref="K118:BP118"/>
    <mergeCell ref="BQ118:BU118"/>
    <mergeCell ref="BV118:CH118"/>
    <mergeCell ref="CI118:CL118"/>
    <mergeCell ref="CM118:CQ118"/>
    <mergeCell ref="CR118:DD118"/>
    <mergeCell ref="C117:F117"/>
    <mergeCell ref="G117:J117"/>
    <mergeCell ref="K117:BP117"/>
    <mergeCell ref="BQ117:BU117"/>
    <mergeCell ref="BV117:CH117"/>
    <mergeCell ref="CI117:CL117"/>
    <mergeCell ref="CM119:CQ119"/>
    <mergeCell ref="CR119:DD119"/>
    <mergeCell ref="C120:F120"/>
    <mergeCell ref="G120:J120"/>
    <mergeCell ref="K120:BP120"/>
    <mergeCell ref="BQ120:BU120"/>
    <mergeCell ref="BV120:CH120"/>
    <mergeCell ref="CI120:CL120"/>
    <mergeCell ref="CM120:CQ120"/>
    <mergeCell ref="CR120:DD120"/>
    <mergeCell ref="C119:F119"/>
    <mergeCell ref="G119:J119"/>
    <mergeCell ref="K119:BP119"/>
    <mergeCell ref="BQ119:BU119"/>
    <mergeCell ref="BV119:CH119"/>
    <mergeCell ref="CI119:CL119"/>
    <mergeCell ref="CM121:CQ121"/>
    <mergeCell ref="CR121:DD121"/>
    <mergeCell ref="C122:F122"/>
    <mergeCell ref="G122:J122"/>
    <mergeCell ref="K122:BP122"/>
    <mergeCell ref="BQ122:BU122"/>
    <mergeCell ref="BV122:CH122"/>
    <mergeCell ref="CI122:CL122"/>
    <mergeCell ref="CM122:CQ122"/>
    <mergeCell ref="CR122:DD122"/>
    <mergeCell ref="C121:F121"/>
    <mergeCell ref="G121:J121"/>
    <mergeCell ref="K121:BP121"/>
    <mergeCell ref="BQ121:BU121"/>
    <mergeCell ref="BV121:CH121"/>
    <mergeCell ref="CI121:CL121"/>
    <mergeCell ref="CM123:CQ123"/>
    <mergeCell ref="CR123:DD123"/>
    <mergeCell ref="C124:F124"/>
    <mergeCell ref="G124:J124"/>
    <mergeCell ref="K124:BP124"/>
    <mergeCell ref="BQ124:BU124"/>
    <mergeCell ref="BV124:CH124"/>
    <mergeCell ref="CI124:CL124"/>
    <mergeCell ref="CM124:CQ124"/>
    <mergeCell ref="CR124:DD124"/>
    <mergeCell ref="C123:F123"/>
    <mergeCell ref="G123:J123"/>
    <mergeCell ref="K123:BP123"/>
    <mergeCell ref="BQ123:BU123"/>
    <mergeCell ref="BV123:CH123"/>
    <mergeCell ref="CI123:CL123"/>
    <mergeCell ref="CM125:CQ125"/>
    <mergeCell ref="CR125:DD125"/>
    <mergeCell ref="C126:F126"/>
    <mergeCell ref="G126:J126"/>
    <mergeCell ref="K126:BP126"/>
    <mergeCell ref="BQ126:BU126"/>
    <mergeCell ref="BV126:CH126"/>
    <mergeCell ref="CI126:CL126"/>
    <mergeCell ref="CM126:CQ126"/>
    <mergeCell ref="CR126:DD126"/>
    <mergeCell ref="C125:F125"/>
    <mergeCell ref="G125:J125"/>
    <mergeCell ref="K125:BP125"/>
    <mergeCell ref="BQ125:BU125"/>
    <mergeCell ref="BV125:CH125"/>
    <mergeCell ref="CI125:CL125"/>
    <mergeCell ref="C127:DD127"/>
    <mergeCell ref="C129:DE129"/>
    <mergeCell ref="C130:DD130"/>
    <mergeCell ref="C131:AY131"/>
    <mergeCell ref="AZ131:BE131"/>
    <mergeCell ref="BF131:BQ131"/>
    <mergeCell ref="BR131:BW131"/>
    <mergeCell ref="BX131:CI131"/>
    <mergeCell ref="CJ131:CO131"/>
    <mergeCell ref="CP131:DD131"/>
    <mergeCell ref="B128:DE128"/>
    <mergeCell ref="CJ132:CO134"/>
    <mergeCell ref="CP132:DD134"/>
    <mergeCell ref="BA133:BB133"/>
    <mergeCell ref="BS133:BT133"/>
    <mergeCell ref="BA134:BB134"/>
    <mergeCell ref="BS134:BT134"/>
    <mergeCell ref="C132:G134"/>
    <mergeCell ref="H132:AY134"/>
    <mergeCell ref="BA132:BB132"/>
    <mergeCell ref="BC132:BQ134"/>
    <mergeCell ref="BS132:BT132"/>
    <mergeCell ref="BU132:CI134"/>
    <mergeCell ref="CJ135:CO137"/>
    <mergeCell ref="CP135:DD137"/>
    <mergeCell ref="BA136:BB136"/>
    <mergeCell ref="BS136:BT136"/>
    <mergeCell ref="BA137:BB137"/>
    <mergeCell ref="BS137:BT137"/>
    <mergeCell ref="C135:G137"/>
    <mergeCell ref="H135:AY137"/>
    <mergeCell ref="BA135:BB135"/>
    <mergeCell ref="BC135:BQ137"/>
    <mergeCell ref="BS135:BT135"/>
    <mergeCell ref="BU135:CI137"/>
    <mergeCell ref="CJ138:CO140"/>
    <mergeCell ref="CP138:DD140"/>
    <mergeCell ref="BA139:BB139"/>
    <mergeCell ref="BS139:BT139"/>
    <mergeCell ref="BA140:BB140"/>
    <mergeCell ref="BS140:BT140"/>
    <mergeCell ref="C138:G140"/>
    <mergeCell ref="H138:AY140"/>
    <mergeCell ref="BA138:BB138"/>
    <mergeCell ref="BC138:BQ140"/>
    <mergeCell ref="BS138:BT138"/>
    <mergeCell ref="BU138:CI140"/>
    <mergeCell ref="CJ141:CO143"/>
    <mergeCell ref="CP141:DD143"/>
    <mergeCell ref="BA142:BB142"/>
    <mergeCell ref="BS142:BT142"/>
    <mergeCell ref="BA143:BB143"/>
    <mergeCell ref="BS143:BT143"/>
    <mergeCell ref="C141:G143"/>
    <mergeCell ref="H141:AY143"/>
    <mergeCell ref="BA141:BB141"/>
    <mergeCell ref="BC141:BQ143"/>
    <mergeCell ref="BS141:BT141"/>
    <mergeCell ref="BU141:CI143"/>
    <mergeCell ref="CJ144:CO146"/>
    <mergeCell ref="CP144:DD146"/>
    <mergeCell ref="BA145:BB145"/>
    <mergeCell ref="BS145:BT145"/>
    <mergeCell ref="BA146:BB146"/>
    <mergeCell ref="BS146:BT146"/>
    <mergeCell ref="C144:G146"/>
    <mergeCell ref="H144:AY146"/>
    <mergeCell ref="BA144:BB144"/>
    <mergeCell ref="BC144:BQ146"/>
    <mergeCell ref="BS144:BT144"/>
    <mergeCell ref="BU144:CI146"/>
    <mergeCell ref="CJ147:CO149"/>
    <mergeCell ref="CP147:DD149"/>
    <mergeCell ref="BA148:BB148"/>
    <mergeCell ref="BS148:BT148"/>
    <mergeCell ref="BA149:BB149"/>
    <mergeCell ref="BS149:BT149"/>
    <mergeCell ref="C147:G149"/>
    <mergeCell ref="H147:AY149"/>
    <mergeCell ref="BA147:BB147"/>
    <mergeCell ref="BC147:BQ149"/>
    <mergeCell ref="BS147:BT147"/>
    <mergeCell ref="BU147:CI149"/>
    <mergeCell ref="C154:G156"/>
    <mergeCell ref="H154:AY156"/>
    <mergeCell ref="BA154:BB154"/>
    <mergeCell ref="BC154:BQ156"/>
    <mergeCell ref="BS154:BT154"/>
    <mergeCell ref="CP150:DD150"/>
    <mergeCell ref="C151:G153"/>
    <mergeCell ref="H151:AY153"/>
    <mergeCell ref="BA151:BB151"/>
    <mergeCell ref="BC151:BQ153"/>
    <mergeCell ref="BS151:BT151"/>
    <mergeCell ref="BU151:CI153"/>
    <mergeCell ref="CJ151:CO153"/>
    <mergeCell ref="CP151:DD153"/>
    <mergeCell ref="BA152:BB152"/>
    <mergeCell ref="C150:AY150"/>
    <mergeCell ref="AZ150:BE150"/>
    <mergeCell ref="BF150:BQ150"/>
    <mergeCell ref="BR150:BW150"/>
    <mergeCell ref="BX150:CI150"/>
    <mergeCell ref="BX164:CI164"/>
    <mergeCell ref="CJ164:CO164"/>
    <mergeCell ref="CJ168:CO168"/>
    <mergeCell ref="CP168:DD168"/>
    <mergeCell ref="CJ150:CO150"/>
    <mergeCell ref="BU154:CI156"/>
    <mergeCell ref="CJ154:CO156"/>
    <mergeCell ref="CP154:DD156"/>
    <mergeCell ref="BA155:BB155"/>
    <mergeCell ref="BS155:BT155"/>
    <mergeCell ref="BA156:BB156"/>
    <mergeCell ref="BS156:BT156"/>
    <mergeCell ref="BS152:BT152"/>
    <mergeCell ref="BA153:BB153"/>
    <mergeCell ref="BS153:BT153"/>
    <mergeCell ref="CJ158:CO160"/>
    <mergeCell ref="CP158:DD160"/>
    <mergeCell ref="BA159:BB159"/>
    <mergeCell ref="BS159:BT159"/>
    <mergeCell ref="BA160:BB160"/>
    <mergeCell ref="BS160:BT160"/>
    <mergeCell ref="BA158:BB158"/>
    <mergeCell ref="BC158:BQ160"/>
    <mergeCell ref="BS158:BT158"/>
    <mergeCell ref="BU158:CI160"/>
    <mergeCell ref="C169:DD169"/>
    <mergeCell ref="C171:DD171"/>
    <mergeCell ref="C172:BP172"/>
    <mergeCell ref="BQ172:CQ172"/>
    <mergeCell ref="CR172:DD172"/>
    <mergeCell ref="BS166:BT166"/>
    <mergeCell ref="BA167:BB167"/>
    <mergeCell ref="BS167:BT167"/>
    <mergeCell ref="C168:G168"/>
    <mergeCell ref="H168:AY168"/>
    <mergeCell ref="AZ168:BQ168"/>
    <mergeCell ref="BR168:CI168"/>
    <mergeCell ref="B170:DE170"/>
    <mergeCell ref="C174:BP174"/>
    <mergeCell ref="BQ174:BU174"/>
    <mergeCell ref="BV174:CH174"/>
    <mergeCell ref="CI174:CL174"/>
    <mergeCell ref="CM174:CQ174"/>
    <mergeCell ref="CR174:DD174"/>
    <mergeCell ref="C173:BP173"/>
    <mergeCell ref="BQ173:BU173"/>
    <mergeCell ref="BV173:CH173"/>
    <mergeCell ref="CI173:CL173"/>
    <mergeCell ref="CM173:CQ173"/>
    <mergeCell ref="CR173:DD173"/>
    <mergeCell ref="C165:G167"/>
    <mergeCell ref="H165:AY167"/>
    <mergeCell ref="BA165:BB165"/>
    <mergeCell ref="BC165:BQ167"/>
    <mergeCell ref="BS165:BT165"/>
    <mergeCell ref="BU165:CI167"/>
    <mergeCell ref="CJ165:CO167"/>
    <mergeCell ref="C176:BP176"/>
    <mergeCell ref="BQ176:BU176"/>
    <mergeCell ref="BV176:CH176"/>
    <mergeCell ref="CI176:CL176"/>
    <mergeCell ref="CM176:CQ176"/>
    <mergeCell ref="CR176:DD176"/>
    <mergeCell ref="C175:BP175"/>
    <mergeCell ref="BQ175:BU175"/>
    <mergeCell ref="BV175:CH175"/>
    <mergeCell ref="CI175:CL175"/>
    <mergeCell ref="CM175:CQ175"/>
    <mergeCell ref="CR175:DD175"/>
    <mergeCell ref="C178:BP178"/>
    <mergeCell ref="BQ178:BU178"/>
    <mergeCell ref="BV178:CH178"/>
    <mergeCell ref="CI178:CL178"/>
    <mergeCell ref="CM178:CQ178"/>
    <mergeCell ref="CR178:DD178"/>
    <mergeCell ref="C177:BP177"/>
    <mergeCell ref="BQ177:BU177"/>
    <mergeCell ref="BV177:CH177"/>
    <mergeCell ref="CI177:CL177"/>
    <mergeCell ref="CM177:CQ177"/>
    <mergeCell ref="CR177:DD177"/>
    <mergeCell ref="C183:BJ183"/>
    <mergeCell ref="BK183:BW183"/>
    <mergeCell ref="BX183:CA183"/>
    <mergeCell ref="CB183:CN183"/>
    <mergeCell ref="CO183:CR183"/>
    <mergeCell ref="CS183:DD183"/>
    <mergeCell ref="C179:DD179"/>
    <mergeCell ref="C181:DD181"/>
    <mergeCell ref="C182:BJ182"/>
    <mergeCell ref="BK182:BW182"/>
    <mergeCell ref="BX182:CA182"/>
    <mergeCell ref="CB182:CN182"/>
    <mergeCell ref="CO182:CR182"/>
    <mergeCell ref="CS182:DD182"/>
    <mergeCell ref="B180:DE180"/>
    <mergeCell ref="C185:BJ185"/>
    <mergeCell ref="BK185:BW185"/>
    <mergeCell ref="BX185:CA185"/>
    <mergeCell ref="CB185:CN185"/>
    <mergeCell ref="CO185:CR185"/>
    <mergeCell ref="CS185:DD185"/>
    <mergeCell ref="C184:BJ184"/>
    <mergeCell ref="BK184:BW184"/>
    <mergeCell ref="BX184:CA184"/>
    <mergeCell ref="CB184:CN184"/>
    <mergeCell ref="CO184:CR184"/>
    <mergeCell ref="CS184:DD184"/>
    <mergeCell ref="C187:BJ187"/>
    <mergeCell ref="BK187:BW187"/>
    <mergeCell ref="BX187:CA187"/>
    <mergeCell ref="CB187:CN187"/>
    <mergeCell ref="CO187:CR187"/>
    <mergeCell ref="CS187:DD187"/>
    <mergeCell ref="C186:BJ186"/>
    <mergeCell ref="BK186:BW186"/>
    <mergeCell ref="BX186:CA186"/>
    <mergeCell ref="CB186:CN186"/>
    <mergeCell ref="CO186:CR186"/>
    <mergeCell ref="CS186:DD186"/>
    <mergeCell ref="C189:BJ189"/>
    <mergeCell ref="BK189:BW189"/>
    <mergeCell ref="BX189:CA189"/>
    <mergeCell ref="CB189:CN189"/>
    <mergeCell ref="CO189:CR189"/>
    <mergeCell ref="CS189:DD189"/>
    <mergeCell ref="C188:BJ188"/>
    <mergeCell ref="BK188:BW188"/>
    <mergeCell ref="BX188:CA188"/>
    <mergeCell ref="CB188:CN188"/>
    <mergeCell ref="CO188:CR188"/>
    <mergeCell ref="CS188:DD188"/>
    <mergeCell ref="C191:BJ191"/>
    <mergeCell ref="BK191:BW191"/>
    <mergeCell ref="BX191:CA191"/>
    <mergeCell ref="CB191:CN191"/>
    <mergeCell ref="CO191:CR191"/>
    <mergeCell ref="CS191:DD191"/>
    <mergeCell ref="C190:BJ190"/>
    <mergeCell ref="BK190:BW190"/>
    <mergeCell ref="BX190:CA190"/>
    <mergeCell ref="CB190:CN190"/>
    <mergeCell ref="CO190:CR190"/>
    <mergeCell ref="CS190:DD190"/>
    <mergeCell ref="C193:BJ193"/>
    <mergeCell ref="BK193:BW193"/>
    <mergeCell ref="BX193:CA193"/>
    <mergeCell ref="CB193:CN193"/>
    <mergeCell ref="CO193:CR193"/>
    <mergeCell ref="CS193:DD193"/>
    <mergeCell ref="C192:BJ192"/>
    <mergeCell ref="BK192:BW192"/>
    <mergeCell ref="BX192:CA192"/>
    <mergeCell ref="CB192:CN192"/>
    <mergeCell ref="CO192:CR192"/>
    <mergeCell ref="CS192:DD192"/>
    <mergeCell ref="C195:BJ195"/>
    <mergeCell ref="BK195:BW195"/>
    <mergeCell ref="BX195:CA195"/>
    <mergeCell ref="CB195:CN195"/>
    <mergeCell ref="CO195:CR195"/>
    <mergeCell ref="CS195:DD195"/>
    <mergeCell ref="C194:BJ194"/>
    <mergeCell ref="BK194:BW194"/>
    <mergeCell ref="BX194:CA194"/>
    <mergeCell ref="CB194:CN194"/>
    <mergeCell ref="CO194:CR194"/>
    <mergeCell ref="CS194:DD194"/>
    <mergeCell ref="C197:BJ197"/>
    <mergeCell ref="BK197:BW197"/>
    <mergeCell ref="BX197:CA197"/>
    <mergeCell ref="CB197:CN197"/>
    <mergeCell ref="CO197:CR197"/>
    <mergeCell ref="CS197:DD197"/>
    <mergeCell ref="C196:BJ196"/>
    <mergeCell ref="BK196:BW196"/>
    <mergeCell ref="BX196:CA196"/>
    <mergeCell ref="CB196:CN196"/>
    <mergeCell ref="CO196:CR196"/>
    <mergeCell ref="CS196:DD196"/>
    <mergeCell ref="C199:BJ199"/>
    <mergeCell ref="BK199:BW199"/>
    <mergeCell ref="BX199:CA199"/>
    <mergeCell ref="CB199:CN199"/>
    <mergeCell ref="CO199:CR199"/>
    <mergeCell ref="CS199:DD199"/>
    <mergeCell ref="C198:BJ198"/>
    <mergeCell ref="BK198:BW198"/>
    <mergeCell ref="BX198:CA198"/>
    <mergeCell ref="CB198:CN198"/>
    <mergeCell ref="CO198:CR198"/>
    <mergeCell ref="CS198:DD198"/>
    <mergeCell ref="BK201:BW201"/>
    <mergeCell ref="BX201:CA201"/>
    <mergeCell ref="CB201:CN201"/>
    <mergeCell ref="CO201:CR201"/>
    <mergeCell ref="CS201:DD201"/>
    <mergeCell ref="C200:BJ200"/>
    <mergeCell ref="BK200:BW200"/>
    <mergeCell ref="BX200:CA200"/>
    <mergeCell ref="CB200:CN200"/>
    <mergeCell ref="CO200:CR200"/>
    <mergeCell ref="CS200:DD200"/>
    <mergeCell ref="B209:DE209"/>
    <mergeCell ref="B210:DE210"/>
    <mergeCell ref="B211:DE211"/>
    <mergeCell ref="BQ17:BV17"/>
    <mergeCell ref="BW17:CH17"/>
    <mergeCell ref="CI17:CL17"/>
    <mergeCell ref="CM17:CR17"/>
    <mergeCell ref="CS17:DD17"/>
    <mergeCell ref="C203:DD203"/>
    <mergeCell ref="C204:DD204"/>
    <mergeCell ref="C205:DD205"/>
    <mergeCell ref="C206:DD206"/>
    <mergeCell ref="B207:DE207"/>
    <mergeCell ref="B208:DE208"/>
    <mergeCell ref="C202:BJ202"/>
    <mergeCell ref="BK202:BW202"/>
    <mergeCell ref="BX202:CA202"/>
    <mergeCell ref="CB202:CN202"/>
    <mergeCell ref="CO202:CR202"/>
    <mergeCell ref="CS202:DD202"/>
    <mergeCell ref="C201:BJ201"/>
    <mergeCell ref="B19:C19"/>
    <mergeCell ref="B20:C20"/>
    <mergeCell ref="D19:BP19"/>
    <mergeCell ref="D20:BP20"/>
    <mergeCell ref="B21:C21"/>
    <mergeCell ref="D21:DD21"/>
    <mergeCell ref="B23:C23"/>
    <mergeCell ref="D23:BP23"/>
    <mergeCell ref="BQ23:BV23"/>
    <mergeCell ref="BW23:CH23"/>
    <mergeCell ref="CI23:CL23"/>
    <mergeCell ref="CM20:CQ20"/>
    <mergeCell ref="CR20:DD20"/>
    <mergeCell ref="BQ20:BU20"/>
    <mergeCell ref="BV20:CH20"/>
    <mergeCell ref="CI20:CL20"/>
    <mergeCell ref="BQ19:BU19"/>
    <mergeCell ref="BV19:CH19"/>
    <mergeCell ref="CI19:CL19"/>
    <mergeCell ref="CM19:CQ19"/>
    <mergeCell ref="B22:DE22"/>
    <mergeCell ref="BV14:CH14"/>
    <mergeCell ref="CI14:CL14"/>
    <mergeCell ref="CM14:CQ14"/>
    <mergeCell ref="CM23:CR23"/>
    <mergeCell ref="CS23:DD23"/>
    <mergeCell ref="CM30:CQ30"/>
    <mergeCell ref="CR30:DD30"/>
    <mergeCell ref="BQ30:BU30"/>
    <mergeCell ref="BV30:CH30"/>
    <mergeCell ref="CI30:CL30"/>
    <mergeCell ref="B29:C29"/>
    <mergeCell ref="B30:C30"/>
    <mergeCell ref="CM28:CQ28"/>
    <mergeCell ref="CR28:DD28"/>
    <mergeCell ref="BQ29:BU29"/>
    <mergeCell ref="BV29:CH29"/>
    <mergeCell ref="CI29:CL29"/>
    <mergeCell ref="CM29:CQ29"/>
    <mergeCell ref="CR29:DD29"/>
    <mergeCell ref="BQ28:BU28"/>
    <mergeCell ref="BV28:CH28"/>
    <mergeCell ref="B25:C25"/>
    <mergeCell ref="B26:C26"/>
    <mergeCell ref="BQ25:BU25"/>
    <mergeCell ref="BV25:CH25"/>
    <mergeCell ref="CI25:CL25"/>
    <mergeCell ref="CM25:CQ25"/>
    <mergeCell ref="CR25:DD25"/>
    <mergeCell ref="B24:C24"/>
    <mergeCell ref="D24:DD24"/>
    <mergeCell ref="D25:BP25"/>
    <mergeCell ref="CI28:CL28"/>
    <mergeCell ref="D28:BP28"/>
    <mergeCell ref="D29:BP29"/>
    <mergeCell ref="D30:BP30"/>
    <mergeCell ref="B33:DE33"/>
    <mergeCell ref="B34:C34"/>
    <mergeCell ref="D34:BP34"/>
    <mergeCell ref="BQ34:BV34"/>
    <mergeCell ref="BW34:CH34"/>
    <mergeCell ref="CI34:CL34"/>
    <mergeCell ref="CM34:CR34"/>
    <mergeCell ref="CS34:DD34"/>
    <mergeCell ref="B31:C31"/>
    <mergeCell ref="B32:C32"/>
    <mergeCell ref="D32:DD32"/>
    <mergeCell ref="D31:BP31"/>
    <mergeCell ref="BQ31:BU31"/>
    <mergeCell ref="BV31:CH31"/>
    <mergeCell ref="CI31:CL31"/>
    <mergeCell ref="CM31:CQ31"/>
    <mergeCell ref="CR31:DD31"/>
    <mergeCell ref="B35:C35"/>
    <mergeCell ref="D35:DD35"/>
    <mergeCell ref="B36:C36"/>
    <mergeCell ref="B37:C37"/>
    <mergeCell ref="D36:BP36"/>
    <mergeCell ref="D37:BP37"/>
    <mergeCell ref="BQ37:BU37"/>
    <mergeCell ref="BV37:CH37"/>
    <mergeCell ref="CI37:CL37"/>
    <mergeCell ref="CM36:CQ36"/>
    <mergeCell ref="CR36:DD36"/>
    <mergeCell ref="CM37:CQ37"/>
    <mergeCell ref="BQ36:BU36"/>
    <mergeCell ref="BV36:CH36"/>
    <mergeCell ref="CI36:CL36"/>
    <mergeCell ref="CS40:DD40"/>
    <mergeCell ref="B41:C41"/>
    <mergeCell ref="D41:DD41"/>
    <mergeCell ref="B44:C44"/>
    <mergeCell ref="CR37:DD37"/>
    <mergeCell ref="B38:C38"/>
    <mergeCell ref="D38:DD38"/>
    <mergeCell ref="B39:DE39"/>
    <mergeCell ref="B40:C40"/>
    <mergeCell ref="D40:BP40"/>
    <mergeCell ref="BQ40:BV40"/>
    <mergeCell ref="BW40:CH40"/>
    <mergeCell ref="CI40:CL40"/>
    <mergeCell ref="CM40:CR40"/>
    <mergeCell ref="CM44:CQ44"/>
    <mergeCell ref="CR44:DD44"/>
    <mergeCell ref="BQ44:BU44"/>
    <mergeCell ref="BV44:CH44"/>
    <mergeCell ref="CI44:CL44"/>
    <mergeCell ref="B42:C42"/>
    <mergeCell ref="D42:DD42"/>
    <mergeCell ref="B43:C43"/>
    <mergeCell ref="D43:DD43"/>
    <mergeCell ref="B45:C45"/>
    <mergeCell ref="B46:C46"/>
    <mergeCell ref="D44:BP44"/>
    <mergeCell ref="D45:BP45"/>
    <mergeCell ref="D46:BP46"/>
    <mergeCell ref="B47:C47"/>
    <mergeCell ref="D47:DD47"/>
    <mergeCell ref="BQ45:BU45"/>
    <mergeCell ref="BV45:CH45"/>
    <mergeCell ref="CI45:CL45"/>
    <mergeCell ref="CM45:CQ45"/>
    <mergeCell ref="CR45:DD45"/>
    <mergeCell ref="B55:C55"/>
    <mergeCell ref="B56:C56"/>
    <mergeCell ref="D51:BP51"/>
    <mergeCell ref="D52:BP52"/>
    <mergeCell ref="D53:BP53"/>
    <mergeCell ref="D54:BP54"/>
    <mergeCell ref="D55:BP55"/>
    <mergeCell ref="D56:BP56"/>
    <mergeCell ref="B50:C50"/>
    <mergeCell ref="D50:DD50"/>
    <mergeCell ref="B51:C51"/>
    <mergeCell ref="B52:C52"/>
    <mergeCell ref="B53:C53"/>
    <mergeCell ref="B54:C54"/>
    <mergeCell ref="CM54:CQ54"/>
    <mergeCell ref="CR54:DD54"/>
    <mergeCell ref="BQ55:BU55"/>
    <mergeCell ref="BV55:CH55"/>
    <mergeCell ref="CI55:CL55"/>
    <mergeCell ref="CM55:CQ55"/>
  </mergeCells>
  <dataValidations count="1">
    <dataValidation type="list" allowBlank="1" showInputMessage="1" showErrorMessage="1" sqref="BW12:CH12 CS12:DD12 BW67:CH67 CS67:DD67 BW92:CH92 CS92:DD92 BW113:CH113 CS113:DD113 BK182:BW182 CB182:CN182 CS17:DD17 BW17:CH17 BW23:CH23 CS23:DD23 BW34:CH34 CS34:DD34 BW40:CH40 CS40:DD40 BW49:CH49 CS49:DD49">
      <formula1>M_YEARS</formula1>
    </dataValidation>
  </dataValidations>
  <printOptions horizontalCentered="1"/>
  <pageMargins left="0.5" right="0.5" top="0.5" bottom="0.8" header="0.5" footer="0.5"/>
  <pageSetup paperSize="5" scale="95" fitToHeight="3" orientation="portrait" blackAndWhite="1" horizontalDpi="1200" verticalDpi="1200" r:id="rId1"/>
  <headerFooter>
    <oddFooter>&amp;LIncome Calculations - Self-Employed Income Analysis&amp;CPage &amp;P of &amp;N&amp;R05/24/2018</oddFooter>
  </headerFooter>
  <rowBreaks count="1" manualBreakCount="1">
    <brk id="128" min="1" max="108" man="1"/>
  </rowBreaks>
  <drawing r:id="rId2"/>
  <legacyDrawing r:id="rId3"/>
  <mc:AlternateContent xmlns:mc="http://schemas.openxmlformats.org/markup-compatibility/2006">
    <mc:Choice Requires="x14">
      <controls>
        <mc:AlternateContent xmlns:mc="http://schemas.openxmlformats.org/markup-compatibility/2006">
          <mc:Choice Requires="x14">
            <control shapeId="50177" r:id="rId4" name="Check Box 1">
              <controlPr defaultSize="0" autoFill="0" autoLine="0" autoPict="0">
                <anchor moveWithCells="1">
                  <from>
                    <xdr:col>51</xdr:col>
                    <xdr:colOff>9525</xdr:colOff>
                    <xdr:row>132</xdr:row>
                    <xdr:rowOff>0</xdr:rowOff>
                  </from>
                  <to>
                    <xdr:col>54</xdr:col>
                    <xdr:colOff>47625</xdr:colOff>
                    <xdr:row>133</xdr:row>
                    <xdr:rowOff>0</xdr:rowOff>
                  </to>
                </anchor>
              </controlPr>
            </control>
          </mc:Choice>
        </mc:AlternateContent>
        <mc:AlternateContent xmlns:mc="http://schemas.openxmlformats.org/markup-compatibility/2006">
          <mc:Choice Requires="x14">
            <control shapeId="50178" r:id="rId5" name="Check Box 2">
              <controlPr defaultSize="0" autoFill="0" autoLine="0" autoPict="0">
                <anchor moveWithCells="1">
                  <from>
                    <xdr:col>69</xdr:col>
                    <xdr:colOff>9525</xdr:colOff>
                    <xdr:row>132</xdr:row>
                    <xdr:rowOff>0</xdr:rowOff>
                  </from>
                  <to>
                    <xdr:col>72</xdr:col>
                    <xdr:colOff>47625</xdr:colOff>
                    <xdr:row>133</xdr:row>
                    <xdr:rowOff>0</xdr:rowOff>
                  </to>
                </anchor>
              </controlPr>
            </control>
          </mc:Choice>
        </mc:AlternateContent>
        <mc:AlternateContent xmlns:mc="http://schemas.openxmlformats.org/markup-compatibility/2006">
          <mc:Choice Requires="x14">
            <control shapeId="50179" r:id="rId6" name="Check Box 3">
              <controlPr defaultSize="0" autoFill="0" autoLine="0" autoPict="0">
                <anchor moveWithCells="1">
                  <from>
                    <xdr:col>51</xdr:col>
                    <xdr:colOff>9525</xdr:colOff>
                    <xdr:row>135</xdr:row>
                    <xdr:rowOff>0</xdr:rowOff>
                  </from>
                  <to>
                    <xdr:col>54</xdr:col>
                    <xdr:colOff>47625</xdr:colOff>
                    <xdr:row>136</xdr:row>
                    <xdr:rowOff>0</xdr:rowOff>
                  </to>
                </anchor>
              </controlPr>
            </control>
          </mc:Choice>
        </mc:AlternateContent>
        <mc:AlternateContent xmlns:mc="http://schemas.openxmlformats.org/markup-compatibility/2006">
          <mc:Choice Requires="x14">
            <control shapeId="50180" r:id="rId7" name="Check Box 4">
              <controlPr defaultSize="0" autoFill="0" autoLine="0" autoPict="0">
                <anchor moveWithCells="1">
                  <from>
                    <xdr:col>69</xdr:col>
                    <xdr:colOff>9525</xdr:colOff>
                    <xdr:row>135</xdr:row>
                    <xdr:rowOff>0</xdr:rowOff>
                  </from>
                  <to>
                    <xdr:col>72</xdr:col>
                    <xdr:colOff>47625</xdr:colOff>
                    <xdr:row>136</xdr:row>
                    <xdr:rowOff>0</xdr:rowOff>
                  </to>
                </anchor>
              </controlPr>
            </control>
          </mc:Choice>
        </mc:AlternateContent>
        <mc:AlternateContent xmlns:mc="http://schemas.openxmlformats.org/markup-compatibility/2006">
          <mc:Choice Requires="x14">
            <control shapeId="50181" r:id="rId8" name="Check Box 5">
              <controlPr defaultSize="0" autoFill="0" autoLine="0" autoPict="0">
                <anchor moveWithCells="1">
                  <from>
                    <xdr:col>51</xdr:col>
                    <xdr:colOff>9525</xdr:colOff>
                    <xdr:row>138</xdr:row>
                    <xdr:rowOff>0</xdr:rowOff>
                  </from>
                  <to>
                    <xdr:col>54</xdr:col>
                    <xdr:colOff>47625</xdr:colOff>
                    <xdr:row>139</xdr:row>
                    <xdr:rowOff>0</xdr:rowOff>
                  </to>
                </anchor>
              </controlPr>
            </control>
          </mc:Choice>
        </mc:AlternateContent>
        <mc:AlternateContent xmlns:mc="http://schemas.openxmlformats.org/markup-compatibility/2006">
          <mc:Choice Requires="x14">
            <control shapeId="50182" r:id="rId9" name="Check Box 6">
              <controlPr defaultSize="0" autoFill="0" autoLine="0" autoPict="0">
                <anchor moveWithCells="1">
                  <from>
                    <xdr:col>69</xdr:col>
                    <xdr:colOff>9525</xdr:colOff>
                    <xdr:row>138</xdr:row>
                    <xdr:rowOff>0</xdr:rowOff>
                  </from>
                  <to>
                    <xdr:col>72</xdr:col>
                    <xdr:colOff>47625</xdr:colOff>
                    <xdr:row>139</xdr:row>
                    <xdr:rowOff>0</xdr:rowOff>
                  </to>
                </anchor>
              </controlPr>
            </control>
          </mc:Choice>
        </mc:AlternateContent>
        <mc:AlternateContent xmlns:mc="http://schemas.openxmlformats.org/markup-compatibility/2006">
          <mc:Choice Requires="x14">
            <control shapeId="50183" r:id="rId10" name="Check Box 7">
              <controlPr defaultSize="0" autoFill="0" autoLine="0" autoPict="0">
                <anchor moveWithCells="1">
                  <from>
                    <xdr:col>51</xdr:col>
                    <xdr:colOff>9525</xdr:colOff>
                    <xdr:row>141</xdr:row>
                    <xdr:rowOff>0</xdr:rowOff>
                  </from>
                  <to>
                    <xdr:col>54</xdr:col>
                    <xdr:colOff>47625</xdr:colOff>
                    <xdr:row>142</xdr:row>
                    <xdr:rowOff>0</xdr:rowOff>
                  </to>
                </anchor>
              </controlPr>
            </control>
          </mc:Choice>
        </mc:AlternateContent>
        <mc:AlternateContent xmlns:mc="http://schemas.openxmlformats.org/markup-compatibility/2006">
          <mc:Choice Requires="x14">
            <control shapeId="50184" r:id="rId11" name="Check Box 8">
              <controlPr defaultSize="0" autoFill="0" autoLine="0" autoPict="0">
                <anchor moveWithCells="1">
                  <from>
                    <xdr:col>69</xdr:col>
                    <xdr:colOff>9525</xdr:colOff>
                    <xdr:row>141</xdr:row>
                    <xdr:rowOff>0</xdr:rowOff>
                  </from>
                  <to>
                    <xdr:col>72</xdr:col>
                    <xdr:colOff>47625</xdr:colOff>
                    <xdr:row>142</xdr:row>
                    <xdr:rowOff>0</xdr:rowOff>
                  </to>
                </anchor>
              </controlPr>
            </control>
          </mc:Choice>
        </mc:AlternateContent>
        <mc:AlternateContent xmlns:mc="http://schemas.openxmlformats.org/markup-compatibility/2006">
          <mc:Choice Requires="x14">
            <control shapeId="50185" r:id="rId12" name="Check Box 9">
              <controlPr defaultSize="0" autoFill="0" autoLine="0" autoPict="0">
                <anchor moveWithCells="1">
                  <from>
                    <xdr:col>51</xdr:col>
                    <xdr:colOff>9525</xdr:colOff>
                    <xdr:row>144</xdr:row>
                    <xdr:rowOff>0</xdr:rowOff>
                  </from>
                  <to>
                    <xdr:col>54</xdr:col>
                    <xdr:colOff>47625</xdr:colOff>
                    <xdr:row>145</xdr:row>
                    <xdr:rowOff>0</xdr:rowOff>
                  </to>
                </anchor>
              </controlPr>
            </control>
          </mc:Choice>
        </mc:AlternateContent>
        <mc:AlternateContent xmlns:mc="http://schemas.openxmlformats.org/markup-compatibility/2006">
          <mc:Choice Requires="x14">
            <control shapeId="50186" r:id="rId13" name="Check Box 10">
              <controlPr defaultSize="0" autoFill="0" autoLine="0" autoPict="0">
                <anchor moveWithCells="1">
                  <from>
                    <xdr:col>69</xdr:col>
                    <xdr:colOff>9525</xdr:colOff>
                    <xdr:row>144</xdr:row>
                    <xdr:rowOff>0</xdr:rowOff>
                  </from>
                  <to>
                    <xdr:col>72</xdr:col>
                    <xdr:colOff>47625</xdr:colOff>
                    <xdr:row>145</xdr:row>
                    <xdr:rowOff>0</xdr:rowOff>
                  </to>
                </anchor>
              </controlPr>
            </control>
          </mc:Choice>
        </mc:AlternateContent>
        <mc:AlternateContent xmlns:mc="http://schemas.openxmlformats.org/markup-compatibility/2006">
          <mc:Choice Requires="x14">
            <control shapeId="50187" r:id="rId14" name="Check Box 11">
              <controlPr defaultSize="0" autoFill="0" autoLine="0" autoPict="0">
                <anchor moveWithCells="1">
                  <from>
                    <xdr:col>51</xdr:col>
                    <xdr:colOff>9525</xdr:colOff>
                    <xdr:row>147</xdr:row>
                    <xdr:rowOff>0</xdr:rowOff>
                  </from>
                  <to>
                    <xdr:col>54</xdr:col>
                    <xdr:colOff>47625</xdr:colOff>
                    <xdr:row>148</xdr:row>
                    <xdr:rowOff>0</xdr:rowOff>
                  </to>
                </anchor>
              </controlPr>
            </control>
          </mc:Choice>
        </mc:AlternateContent>
        <mc:AlternateContent xmlns:mc="http://schemas.openxmlformats.org/markup-compatibility/2006">
          <mc:Choice Requires="x14">
            <control shapeId="50188" r:id="rId15" name="Check Box 12">
              <controlPr defaultSize="0" autoFill="0" autoLine="0" autoPict="0">
                <anchor moveWithCells="1">
                  <from>
                    <xdr:col>69</xdr:col>
                    <xdr:colOff>9525</xdr:colOff>
                    <xdr:row>147</xdr:row>
                    <xdr:rowOff>0</xdr:rowOff>
                  </from>
                  <to>
                    <xdr:col>72</xdr:col>
                    <xdr:colOff>47625</xdr:colOff>
                    <xdr:row>148</xdr:row>
                    <xdr:rowOff>0</xdr:rowOff>
                  </to>
                </anchor>
              </controlPr>
            </control>
          </mc:Choice>
        </mc:AlternateContent>
        <mc:AlternateContent xmlns:mc="http://schemas.openxmlformats.org/markup-compatibility/2006">
          <mc:Choice Requires="x14">
            <control shapeId="50189" r:id="rId16" name="Check Box 13">
              <controlPr defaultSize="0" autoFill="0" autoLine="0" autoPict="0">
                <anchor moveWithCells="1">
                  <from>
                    <xdr:col>51</xdr:col>
                    <xdr:colOff>9525</xdr:colOff>
                    <xdr:row>151</xdr:row>
                    <xdr:rowOff>0</xdr:rowOff>
                  </from>
                  <to>
                    <xdr:col>54</xdr:col>
                    <xdr:colOff>47625</xdr:colOff>
                    <xdr:row>152</xdr:row>
                    <xdr:rowOff>0</xdr:rowOff>
                  </to>
                </anchor>
              </controlPr>
            </control>
          </mc:Choice>
        </mc:AlternateContent>
        <mc:AlternateContent xmlns:mc="http://schemas.openxmlformats.org/markup-compatibility/2006">
          <mc:Choice Requires="x14">
            <control shapeId="50190" r:id="rId17" name="Check Box 14">
              <controlPr defaultSize="0" autoFill="0" autoLine="0" autoPict="0">
                <anchor moveWithCells="1">
                  <from>
                    <xdr:col>69</xdr:col>
                    <xdr:colOff>9525</xdr:colOff>
                    <xdr:row>151</xdr:row>
                    <xdr:rowOff>0</xdr:rowOff>
                  </from>
                  <to>
                    <xdr:col>72</xdr:col>
                    <xdr:colOff>47625</xdr:colOff>
                    <xdr:row>152</xdr:row>
                    <xdr:rowOff>0</xdr:rowOff>
                  </to>
                </anchor>
              </controlPr>
            </control>
          </mc:Choice>
        </mc:AlternateContent>
        <mc:AlternateContent xmlns:mc="http://schemas.openxmlformats.org/markup-compatibility/2006">
          <mc:Choice Requires="x14">
            <control shapeId="50191" r:id="rId18" name="Check Box 15">
              <controlPr defaultSize="0" autoFill="0" autoLine="0" autoPict="0">
                <anchor moveWithCells="1">
                  <from>
                    <xdr:col>51</xdr:col>
                    <xdr:colOff>9525</xdr:colOff>
                    <xdr:row>154</xdr:row>
                    <xdr:rowOff>0</xdr:rowOff>
                  </from>
                  <to>
                    <xdr:col>54</xdr:col>
                    <xdr:colOff>47625</xdr:colOff>
                    <xdr:row>155</xdr:row>
                    <xdr:rowOff>0</xdr:rowOff>
                  </to>
                </anchor>
              </controlPr>
            </control>
          </mc:Choice>
        </mc:AlternateContent>
        <mc:AlternateContent xmlns:mc="http://schemas.openxmlformats.org/markup-compatibility/2006">
          <mc:Choice Requires="x14">
            <control shapeId="50192" r:id="rId19" name="Check Box 16">
              <controlPr defaultSize="0" autoFill="0" autoLine="0" autoPict="0">
                <anchor moveWithCells="1">
                  <from>
                    <xdr:col>69</xdr:col>
                    <xdr:colOff>9525</xdr:colOff>
                    <xdr:row>154</xdr:row>
                    <xdr:rowOff>0</xdr:rowOff>
                  </from>
                  <to>
                    <xdr:col>72</xdr:col>
                    <xdr:colOff>47625</xdr:colOff>
                    <xdr:row>155</xdr:row>
                    <xdr:rowOff>0</xdr:rowOff>
                  </to>
                </anchor>
              </controlPr>
            </control>
          </mc:Choice>
        </mc:AlternateContent>
        <mc:AlternateContent xmlns:mc="http://schemas.openxmlformats.org/markup-compatibility/2006">
          <mc:Choice Requires="x14">
            <control shapeId="50193" r:id="rId20" name="Check Box 17">
              <controlPr defaultSize="0" autoFill="0" autoLine="0" autoPict="0">
                <anchor moveWithCells="1">
                  <from>
                    <xdr:col>51</xdr:col>
                    <xdr:colOff>9525</xdr:colOff>
                    <xdr:row>158</xdr:row>
                    <xdr:rowOff>0</xdr:rowOff>
                  </from>
                  <to>
                    <xdr:col>54</xdr:col>
                    <xdr:colOff>47625</xdr:colOff>
                    <xdr:row>159</xdr:row>
                    <xdr:rowOff>0</xdr:rowOff>
                  </to>
                </anchor>
              </controlPr>
            </control>
          </mc:Choice>
        </mc:AlternateContent>
        <mc:AlternateContent xmlns:mc="http://schemas.openxmlformats.org/markup-compatibility/2006">
          <mc:Choice Requires="x14">
            <control shapeId="50194" r:id="rId21" name="Check Box 18">
              <controlPr defaultSize="0" autoFill="0" autoLine="0" autoPict="0">
                <anchor moveWithCells="1">
                  <from>
                    <xdr:col>69</xdr:col>
                    <xdr:colOff>9525</xdr:colOff>
                    <xdr:row>158</xdr:row>
                    <xdr:rowOff>0</xdr:rowOff>
                  </from>
                  <to>
                    <xdr:col>72</xdr:col>
                    <xdr:colOff>47625</xdr:colOff>
                    <xdr:row>159</xdr:row>
                    <xdr:rowOff>0</xdr:rowOff>
                  </to>
                </anchor>
              </controlPr>
            </control>
          </mc:Choice>
        </mc:AlternateContent>
        <mc:AlternateContent xmlns:mc="http://schemas.openxmlformats.org/markup-compatibility/2006">
          <mc:Choice Requires="x14">
            <control shapeId="50195" r:id="rId22" name="Check Box 19">
              <controlPr defaultSize="0" autoFill="0" autoLine="0" autoPict="0">
                <anchor moveWithCells="1">
                  <from>
                    <xdr:col>51</xdr:col>
                    <xdr:colOff>9525</xdr:colOff>
                    <xdr:row>161</xdr:row>
                    <xdr:rowOff>0</xdr:rowOff>
                  </from>
                  <to>
                    <xdr:col>54</xdr:col>
                    <xdr:colOff>47625</xdr:colOff>
                    <xdr:row>162</xdr:row>
                    <xdr:rowOff>0</xdr:rowOff>
                  </to>
                </anchor>
              </controlPr>
            </control>
          </mc:Choice>
        </mc:AlternateContent>
        <mc:AlternateContent xmlns:mc="http://schemas.openxmlformats.org/markup-compatibility/2006">
          <mc:Choice Requires="x14">
            <control shapeId="50196" r:id="rId23" name="Check Box 20">
              <controlPr defaultSize="0" autoFill="0" autoLine="0" autoPict="0">
                <anchor moveWithCells="1">
                  <from>
                    <xdr:col>69</xdr:col>
                    <xdr:colOff>9525</xdr:colOff>
                    <xdr:row>161</xdr:row>
                    <xdr:rowOff>0</xdr:rowOff>
                  </from>
                  <to>
                    <xdr:col>72</xdr:col>
                    <xdr:colOff>47625</xdr:colOff>
                    <xdr:row>162</xdr:row>
                    <xdr:rowOff>0</xdr:rowOff>
                  </to>
                </anchor>
              </controlPr>
            </control>
          </mc:Choice>
        </mc:AlternateContent>
        <mc:AlternateContent xmlns:mc="http://schemas.openxmlformats.org/markup-compatibility/2006">
          <mc:Choice Requires="x14">
            <control shapeId="50197" r:id="rId24" name="Check Box 21">
              <controlPr defaultSize="0" autoFill="0" autoLine="0" autoPict="0">
                <anchor moveWithCells="1">
                  <from>
                    <xdr:col>51</xdr:col>
                    <xdr:colOff>9525</xdr:colOff>
                    <xdr:row>165</xdr:row>
                    <xdr:rowOff>0</xdr:rowOff>
                  </from>
                  <to>
                    <xdr:col>54</xdr:col>
                    <xdr:colOff>47625</xdr:colOff>
                    <xdr:row>166</xdr:row>
                    <xdr:rowOff>0</xdr:rowOff>
                  </to>
                </anchor>
              </controlPr>
            </control>
          </mc:Choice>
        </mc:AlternateContent>
        <mc:AlternateContent xmlns:mc="http://schemas.openxmlformats.org/markup-compatibility/2006">
          <mc:Choice Requires="x14">
            <control shapeId="50198" r:id="rId25" name="Check Box 22">
              <controlPr defaultSize="0" autoFill="0" autoLine="0" autoPict="0">
                <anchor moveWithCells="1">
                  <from>
                    <xdr:col>69</xdr:col>
                    <xdr:colOff>9525</xdr:colOff>
                    <xdr:row>165</xdr:row>
                    <xdr:rowOff>0</xdr:rowOff>
                  </from>
                  <to>
                    <xdr:col>72</xdr:col>
                    <xdr:colOff>47625</xdr:colOff>
                    <xdr:row>166</xdr:row>
                    <xdr:rowOff>0</xdr:rowOff>
                  </to>
                </anchor>
              </controlPr>
            </control>
          </mc:Choice>
        </mc:AlternateContent>
        <mc:AlternateContent xmlns:mc="http://schemas.openxmlformats.org/markup-compatibility/2006">
          <mc:Choice Requires="x14">
            <control shapeId="50200" r:id="rId26" name="Check Box 24">
              <controlPr defaultSize="0" autoFill="0" autoLine="0" autoPict="0">
                <anchor moveWithCells="1">
                  <from>
                    <xdr:col>51</xdr:col>
                    <xdr:colOff>9525</xdr:colOff>
                    <xdr:row>135</xdr:row>
                    <xdr:rowOff>0</xdr:rowOff>
                  </from>
                  <to>
                    <xdr:col>54</xdr:col>
                    <xdr:colOff>47625</xdr:colOff>
                    <xdr:row>136</xdr:row>
                    <xdr:rowOff>0</xdr:rowOff>
                  </to>
                </anchor>
              </controlPr>
            </control>
          </mc:Choice>
        </mc:AlternateContent>
        <mc:AlternateContent xmlns:mc="http://schemas.openxmlformats.org/markup-compatibility/2006">
          <mc:Choice Requires="x14">
            <control shapeId="50201" r:id="rId27" name="Check Box 25">
              <controlPr defaultSize="0" autoFill="0" autoLine="0" autoPict="0">
                <anchor moveWithCells="1">
                  <from>
                    <xdr:col>51</xdr:col>
                    <xdr:colOff>9525</xdr:colOff>
                    <xdr:row>138</xdr:row>
                    <xdr:rowOff>0</xdr:rowOff>
                  </from>
                  <to>
                    <xdr:col>54</xdr:col>
                    <xdr:colOff>47625</xdr:colOff>
                    <xdr:row>139</xdr:row>
                    <xdr:rowOff>0</xdr:rowOff>
                  </to>
                </anchor>
              </controlPr>
            </control>
          </mc:Choice>
        </mc:AlternateContent>
        <mc:AlternateContent xmlns:mc="http://schemas.openxmlformats.org/markup-compatibility/2006">
          <mc:Choice Requires="x14">
            <control shapeId="50202" r:id="rId28" name="Check Box 26">
              <controlPr defaultSize="0" autoFill="0" autoLine="0" autoPict="0">
                <anchor moveWithCells="1">
                  <from>
                    <xdr:col>51</xdr:col>
                    <xdr:colOff>9525</xdr:colOff>
                    <xdr:row>141</xdr:row>
                    <xdr:rowOff>0</xdr:rowOff>
                  </from>
                  <to>
                    <xdr:col>54</xdr:col>
                    <xdr:colOff>47625</xdr:colOff>
                    <xdr:row>142</xdr:row>
                    <xdr:rowOff>0</xdr:rowOff>
                  </to>
                </anchor>
              </controlPr>
            </control>
          </mc:Choice>
        </mc:AlternateContent>
        <mc:AlternateContent xmlns:mc="http://schemas.openxmlformats.org/markup-compatibility/2006">
          <mc:Choice Requires="x14">
            <control shapeId="50203" r:id="rId29" name="Check Box 27">
              <controlPr defaultSize="0" autoFill="0" autoLine="0" autoPict="0">
                <anchor moveWithCells="1">
                  <from>
                    <xdr:col>51</xdr:col>
                    <xdr:colOff>9525</xdr:colOff>
                    <xdr:row>144</xdr:row>
                    <xdr:rowOff>0</xdr:rowOff>
                  </from>
                  <to>
                    <xdr:col>54</xdr:col>
                    <xdr:colOff>47625</xdr:colOff>
                    <xdr:row>145</xdr:row>
                    <xdr:rowOff>0</xdr:rowOff>
                  </to>
                </anchor>
              </controlPr>
            </control>
          </mc:Choice>
        </mc:AlternateContent>
        <mc:AlternateContent xmlns:mc="http://schemas.openxmlformats.org/markup-compatibility/2006">
          <mc:Choice Requires="x14">
            <control shapeId="50204" r:id="rId30" name="Check Box 28">
              <controlPr defaultSize="0" autoFill="0" autoLine="0" autoPict="0">
                <anchor moveWithCells="1">
                  <from>
                    <xdr:col>51</xdr:col>
                    <xdr:colOff>9525</xdr:colOff>
                    <xdr:row>147</xdr:row>
                    <xdr:rowOff>0</xdr:rowOff>
                  </from>
                  <to>
                    <xdr:col>54</xdr:col>
                    <xdr:colOff>47625</xdr:colOff>
                    <xdr:row>148</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47</vt:i4>
      </vt:variant>
    </vt:vector>
  </HeadingPairs>
  <TitlesOfParts>
    <vt:vector size="69" baseType="lpstr">
      <vt:lpstr>B-Paystubs</vt:lpstr>
      <vt:lpstr>B-Written VOE</vt:lpstr>
      <vt:lpstr>CB-Paystubs</vt:lpstr>
      <vt:lpstr>CB-Written VOE</vt:lpstr>
      <vt:lpstr>Military</vt:lpstr>
      <vt:lpstr>Other Income</vt:lpstr>
      <vt:lpstr>Asset Income</vt:lpstr>
      <vt:lpstr>Residual Inc</vt:lpstr>
      <vt:lpstr>SE FNMA 1084</vt:lpstr>
      <vt:lpstr>SE SAM Method</vt:lpstr>
      <vt:lpstr>Schedule C</vt:lpstr>
      <vt:lpstr>Rental - FNMA 1037</vt:lpstr>
      <vt:lpstr>Rental - FNMA 1038 (single)</vt:lpstr>
      <vt:lpstr>Rental - FNMA 1038 (multiple)</vt:lpstr>
      <vt:lpstr>Rental - FHLMC 92 - I &amp; II</vt:lpstr>
      <vt:lpstr>Rental - FHLMC 92 - III</vt:lpstr>
      <vt:lpstr>Schedule E - Partnerships 1&amp;2</vt:lpstr>
      <vt:lpstr>Schedule E - S-Corps 1&amp;2</vt:lpstr>
      <vt:lpstr>Data_Income</vt:lpstr>
      <vt:lpstr>Res Inc Data</vt:lpstr>
      <vt:lpstr>MCC Credit</vt:lpstr>
      <vt:lpstr>Back-to-Work</vt:lpstr>
      <vt:lpstr>BRANCHOFSERVICE</vt:lpstr>
      <vt:lpstr>FAMILYSIZE</vt:lpstr>
      <vt:lpstr>FREQUENCY</vt:lpstr>
      <vt:lpstr>M_DOCTYPES</vt:lpstr>
      <vt:lpstr>M_PAYDOCS</vt:lpstr>
      <vt:lpstr>M_YEARS</vt:lpstr>
      <vt:lpstr>'Asset Income'!Print_Area</vt:lpstr>
      <vt:lpstr>'Back-to-Work'!Print_Area</vt:lpstr>
      <vt:lpstr>'B-Paystubs'!Print_Area</vt:lpstr>
      <vt:lpstr>'B-Written VOE'!Print_Area</vt:lpstr>
      <vt:lpstr>'CB-Paystubs'!Print_Area</vt:lpstr>
      <vt:lpstr>'CB-Written VOE'!Print_Area</vt:lpstr>
      <vt:lpstr>'MCC Credit'!Print_Area</vt:lpstr>
      <vt:lpstr>Military!Print_Area</vt:lpstr>
      <vt:lpstr>'Other Income'!Print_Area</vt:lpstr>
      <vt:lpstr>'Rental - FHLMC 92 - I &amp; II'!Print_Area</vt:lpstr>
      <vt:lpstr>'Rental - FHLMC 92 - III'!Print_Area</vt:lpstr>
      <vt:lpstr>'Rental - FNMA 1037'!Print_Area</vt:lpstr>
      <vt:lpstr>'Rental - FNMA 1038 (multiple)'!Print_Area</vt:lpstr>
      <vt:lpstr>'Rental - FNMA 1038 (single)'!Print_Area</vt:lpstr>
      <vt:lpstr>'Residual Inc'!Print_Area</vt:lpstr>
      <vt:lpstr>'Schedule C'!Print_Area</vt:lpstr>
      <vt:lpstr>'Schedule E - Partnerships 1&amp;2'!Print_Area</vt:lpstr>
      <vt:lpstr>'Schedule E - S-Corps 1&amp;2'!Print_Area</vt:lpstr>
      <vt:lpstr>'SE FNMA 1084'!Print_Area</vt:lpstr>
      <vt:lpstr>'SE SAM Method'!Print_Area</vt:lpstr>
      <vt:lpstr>'B-Written VOE'!Print_Titles</vt:lpstr>
      <vt:lpstr>'Rental - FHLMC 92 - I &amp; II'!Print_Titles</vt:lpstr>
      <vt:lpstr>'Rental - FHLMC 92 - III'!Print_Titles</vt:lpstr>
      <vt:lpstr>'Rental - FNMA 1037'!Print_Titles</vt:lpstr>
      <vt:lpstr>'Rental - FNMA 1038 (multiple)'!Print_Titles</vt:lpstr>
      <vt:lpstr>'Rental - FNMA 1038 (single)'!Print_Titles</vt:lpstr>
      <vt:lpstr>'SE FNMA 1084'!Print_Titles</vt:lpstr>
      <vt:lpstr>'SE SAM Method'!Print_Titles</vt:lpstr>
      <vt:lpstr>RESIDUALACTUAL</vt:lpstr>
      <vt:lpstr>RESIDUALDIFF</vt:lpstr>
      <vt:lpstr>RESIDUALREQUIRED</vt:lpstr>
      <vt:lpstr>STATESELECTED</vt:lpstr>
      <vt:lpstr>STATESLIST</vt:lpstr>
      <vt:lpstr>YEARN</vt:lpstr>
      <vt:lpstr>YEARP1</vt:lpstr>
      <vt:lpstr>YEARP2</vt:lpstr>
      <vt:lpstr>YRCB</vt:lpstr>
      <vt:lpstr>YRP1B</vt:lpstr>
      <vt:lpstr>YRP1E</vt:lpstr>
      <vt:lpstr>YRP2B</vt:lpstr>
      <vt:lpstr>YRP2E</vt:lpstr>
    </vt:vector>
  </TitlesOfParts>
  <Company>American United Mortgage Corporation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Income Calculation Worksheet</dc:title>
  <dc:creator>Mark A. Johnson</dc:creator>
  <cp:keywords>Income Calculation</cp:keywords>
  <cp:lastModifiedBy>Randy</cp:lastModifiedBy>
  <cp:lastPrinted>2018-12-13T19:42:49Z</cp:lastPrinted>
  <dcterms:created xsi:type="dcterms:W3CDTF">1999-05-05T02:55:42Z</dcterms:created>
  <dcterms:modified xsi:type="dcterms:W3CDTF">2018-12-13T19:43:55Z</dcterms:modified>
</cp:coreProperties>
</file>